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CSI\2019 CSI Communications\JobFolder - 2020\221\Updated response\"/>
    </mc:Choice>
  </mc:AlternateContent>
  <bookViews>
    <workbookView xWindow="120" yWindow="15" windowWidth="18960" windowHeight="11325"/>
  </bookViews>
  <sheets>
    <sheet name="Command" sheetId="1" r:id="rId1"/>
    <sheet name="Borough" sheetId="2" r:id="rId2"/>
  </sheets>
  <calcPr calcId="162913"/>
</workbook>
</file>

<file path=xl/calcChain.xml><?xml version="1.0" encoding="utf-8"?>
<calcChain xmlns="http://schemas.openxmlformats.org/spreadsheetml/2006/main">
  <c r="Z87" i="2" l="1"/>
  <c r="T87" i="2"/>
  <c r="P87" i="2"/>
  <c r="M87" i="2"/>
  <c r="AJ84" i="2"/>
  <c r="AH84" i="2"/>
  <c r="AC84" i="2"/>
  <c r="Z84" i="2"/>
  <c r="W84" i="2"/>
  <c r="T84" i="2"/>
  <c r="P84" i="2"/>
  <c r="M84" i="2"/>
  <c r="I84" i="2"/>
  <c r="F84" i="2"/>
  <c r="B84" i="2"/>
  <c r="O78" i="2"/>
  <c r="C78" i="2"/>
  <c r="O75" i="2"/>
  <c r="C75" i="2"/>
  <c r="AK69" i="2"/>
  <c r="AG69" i="2"/>
  <c r="AD69" i="2"/>
  <c r="AA69" i="2"/>
  <c r="X69" i="2"/>
  <c r="U69" i="2"/>
  <c r="Q69" i="2"/>
  <c r="N69" i="2"/>
  <c r="J69" i="2"/>
  <c r="G69" i="2"/>
  <c r="C69" i="2"/>
  <c r="AK66" i="2"/>
  <c r="AI66" i="2"/>
  <c r="AG66" i="2"/>
  <c r="AD66" i="2"/>
  <c r="AA66" i="2"/>
  <c r="X66" i="2"/>
  <c r="U66" i="2"/>
  <c r="Q66" i="2"/>
  <c r="N66" i="2"/>
  <c r="J66" i="2"/>
  <c r="G66" i="2"/>
  <c r="C66" i="2"/>
  <c r="L60" i="2"/>
  <c r="E60" i="2"/>
  <c r="L57" i="2"/>
  <c r="E57" i="2"/>
  <c r="AK50" i="2"/>
  <c r="AI50" i="2"/>
  <c r="AG50" i="2"/>
  <c r="AD50" i="2"/>
  <c r="AA50" i="2"/>
  <c r="X50" i="2"/>
  <c r="U50" i="2"/>
  <c r="Q50" i="2"/>
  <c r="N50" i="2"/>
  <c r="J50" i="2"/>
  <c r="G50" i="2"/>
  <c r="C50" i="2"/>
  <c r="X48" i="2"/>
  <c r="Q48" i="2"/>
  <c r="C48" i="2"/>
  <c r="I42" i="2"/>
  <c r="B42" i="2"/>
  <c r="I39" i="2"/>
  <c r="B39" i="2"/>
  <c r="AK33" i="2"/>
  <c r="AI33" i="2"/>
  <c r="AG33" i="2"/>
  <c r="AD33" i="2"/>
  <c r="AA33" i="2"/>
  <c r="X33" i="2"/>
  <c r="U33" i="2"/>
  <c r="P33" i="2"/>
  <c r="J33" i="2"/>
  <c r="G33" i="2"/>
  <c r="C33" i="2"/>
  <c r="AK30" i="2"/>
  <c r="AI30" i="2"/>
  <c r="AG30" i="2"/>
  <c r="AD30" i="2"/>
  <c r="AA30" i="2"/>
  <c r="X30" i="2"/>
  <c r="U30" i="2"/>
  <c r="P30" i="2"/>
  <c r="N30" i="2"/>
  <c r="J30" i="2"/>
  <c r="G30" i="2"/>
  <c r="C30" i="2"/>
  <c r="L24" i="2"/>
  <c r="E24" i="2"/>
  <c r="L21" i="2"/>
  <c r="E21" i="2"/>
  <c r="AK15" i="2"/>
  <c r="AI15" i="2"/>
  <c r="AG15" i="2"/>
  <c r="AD15" i="2"/>
  <c r="AA15" i="2"/>
  <c r="X15" i="2"/>
  <c r="U15" i="2"/>
  <c r="Q15" i="2"/>
  <c r="N15" i="2"/>
  <c r="J15" i="2"/>
  <c r="G15" i="2"/>
  <c r="D15" i="2"/>
  <c r="AK12" i="2"/>
  <c r="AI12" i="2"/>
  <c r="AG12" i="2"/>
  <c r="AD12" i="2"/>
  <c r="AA12" i="2"/>
  <c r="X12" i="2"/>
  <c r="U12" i="2"/>
  <c r="Q12" i="2"/>
  <c r="N12" i="2"/>
  <c r="J12" i="2"/>
  <c r="G12" i="2"/>
  <c r="D12" i="2"/>
  <c r="L6" i="2"/>
  <c r="E6" i="2"/>
  <c r="L5" i="2"/>
  <c r="E5" i="2"/>
  <c r="L3" i="2"/>
  <c r="E3" i="2"/>
</calcChain>
</file>

<file path=xl/sharedStrings.xml><?xml version="1.0" encoding="utf-8"?>
<sst xmlns="http://schemas.openxmlformats.org/spreadsheetml/2006/main" count="738" uniqueCount="94">
  <si>
    <r>
      <rPr>
        <b/>
        <sz val="11"/>
        <rFont val="Calibri"/>
        <family val="2"/>
      </rPr>
      <t>Vouchered</t>
    </r>
  </si>
  <si>
    <r>
      <rPr>
        <b/>
        <sz val="11"/>
        <rFont val="Calibri"/>
        <family val="2"/>
      </rPr>
      <t>Returned</t>
    </r>
  </si>
  <si>
    <r>
      <rPr>
        <b/>
        <sz val="11"/>
        <rFont val="Calibri"/>
        <family val="2"/>
      </rPr>
      <t>Grand Total</t>
    </r>
  </si>
  <si>
    <r>
      <rPr>
        <b/>
        <sz val="11"/>
        <rFont val="Calibri"/>
        <family val="2"/>
      </rPr>
      <t>Jan</t>
    </r>
  </si>
  <si>
    <r>
      <rPr>
        <b/>
        <sz val="11"/>
        <rFont val="Calibri"/>
        <family val="2"/>
      </rPr>
      <t>Feb</t>
    </r>
  </si>
  <si>
    <r>
      <rPr>
        <b/>
        <sz val="11"/>
        <rFont val="Calibri"/>
        <family val="2"/>
      </rPr>
      <t>Mar</t>
    </r>
  </si>
  <si>
    <r>
      <rPr>
        <b/>
        <sz val="11"/>
        <rFont val="Calibri"/>
        <family val="2"/>
      </rPr>
      <t>Apr</t>
    </r>
  </si>
  <si>
    <r>
      <rPr>
        <b/>
        <sz val="11"/>
        <rFont val="Calibri"/>
        <family val="2"/>
      </rPr>
      <t>May</t>
    </r>
  </si>
  <si>
    <r>
      <rPr>
        <b/>
        <sz val="11"/>
        <rFont val="Calibri"/>
        <family val="2"/>
      </rPr>
      <t>Jun</t>
    </r>
  </si>
  <si>
    <r>
      <rPr>
        <b/>
        <sz val="11"/>
        <rFont val="Calibri"/>
        <family val="2"/>
      </rPr>
      <t>Jul</t>
    </r>
  </si>
  <si>
    <r>
      <rPr>
        <b/>
        <sz val="11"/>
        <rFont val="Calibri"/>
        <family val="2"/>
      </rPr>
      <t>Aug</t>
    </r>
  </si>
  <si>
    <r>
      <rPr>
        <b/>
        <sz val="11"/>
        <rFont val="Calibri"/>
        <family val="2"/>
      </rPr>
      <t>Sep</t>
    </r>
  </si>
  <si>
    <r>
      <rPr>
        <b/>
        <sz val="11"/>
        <rFont val="Calibri"/>
        <family val="2"/>
      </rPr>
      <t>Oct</t>
    </r>
  </si>
  <si>
    <r>
      <rPr>
        <b/>
        <sz val="11"/>
        <rFont val="Calibri"/>
        <family val="2"/>
      </rPr>
      <t>Nov</t>
    </r>
  </si>
  <si>
    <r>
      <rPr>
        <b/>
        <sz val="11"/>
        <rFont val="Calibri"/>
        <family val="2"/>
      </rPr>
      <t>Dec</t>
    </r>
  </si>
  <si>
    <t>Cell Phones Returned by Command 2019</t>
  </si>
  <si>
    <t>Command</t>
  </si>
  <si>
    <t>MTS</t>
  </si>
  <si>
    <t>MTN</t>
  </si>
  <si>
    <t>Cell Phones Vouchered by Month and Command 2019</t>
  </si>
  <si>
    <t>Clothing Vouchered by Command 2019</t>
  </si>
  <si>
    <t>MS Peddler TF</t>
  </si>
  <si>
    <t>Computer Crimes</t>
  </si>
  <si>
    <t>CPP</t>
  </si>
  <si>
    <t>BK Major Case</t>
  </si>
  <si>
    <t>HQ Security</t>
  </si>
  <si>
    <t>Internal Affairs</t>
  </si>
  <si>
    <t>Firearms Suppression</t>
  </si>
  <si>
    <t>Trademark Inf.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</si>
  <si>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</si>
  <si>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</si>
  <si>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</si>
  <si>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</si>
  <si>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</si>
  <si>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</si>
  <si>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</si>
  <si>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</si>
  <si>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</si>
  <si>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TD 1</t>
  </si>
  <si>
    <t>TD 2</t>
  </si>
  <si>
    <t>TD 3</t>
  </si>
  <si>
    <t>TD 4</t>
  </si>
  <si>
    <t>TD 11</t>
  </si>
  <si>
    <t>TD 12</t>
  </si>
  <si>
    <t>TD 20</t>
  </si>
  <si>
    <t>TD 23</t>
  </si>
  <si>
    <t>TD 30</t>
  </si>
  <si>
    <t>TD 32</t>
  </si>
  <si>
    <t>TD 33</t>
  </si>
  <si>
    <t>TD 34</t>
  </si>
  <si>
    <t>MN Tow</t>
  </si>
  <si>
    <t>BK Tow</t>
  </si>
  <si>
    <t>BK Prop. Clerk</t>
  </si>
  <si>
    <t>BX Prop. Clerk</t>
  </si>
  <si>
    <t>Police Lab</t>
  </si>
  <si>
    <t>Kingsland Warehouse</t>
  </si>
  <si>
    <t>BX Major Case</t>
  </si>
  <si>
    <t>MN Prop. Clerk</t>
  </si>
  <si>
    <t>MN Major Case</t>
  </si>
  <si>
    <t>QN Major Case</t>
  </si>
  <si>
    <t>QN Prop. Clerk</t>
  </si>
  <si>
    <t>QN Tow</t>
  </si>
  <si>
    <t>SI Prop. Clerk</t>
  </si>
  <si>
    <t>Yankee Stadium</t>
  </si>
  <si>
    <t>Wallets Returned by Command 2019</t>
  </si>
  <si>
    <t>Harbor</t>
  </si>
  <si>
    <t>Clothing Vouchered by Month and Command 2019</t>
  </si>
  <si>
    <t>Wallets Vouchered by Month and Command 2019</t>
  </si>
  <si>
    <t>Keys Returned by Command 2019</t>
  </si>
  <si>
    <t>Keys Vouchered by Month and Command 2019</t>
  </si>
  <si>
    <t>ID Documentation Returned by Command 2019</t>
  </si>
  <si>
    <t>ID Documentation Vouchered by Month and Command 2019</t>
  </si>
  <si>
    <t>Peddler Property Vouchered by Command 2019</t>
  </si>
  <si>
    <t>Peddler Property Vouchered by Month and Command 2019</t>
  </si>
  <si>
    <t>Pearson Pl. Warehouse</t>
  </si>
  <si>
    <t>Pearson Pl. Whse</t>
  </si>
  <si>
    <t>Cell Phones Returned by Borough 2019</t>
  </si>
  <si>
    <t>Borough</t>
  </si>
  <si>
    <t>Bronx</t>
  </si>
  <si>
    <t>Brooklyn</t>
  </si>
  <si>
    <t>Manhattan</t>
  </si>
  <si>
    <t>Queens</t>
  </si>
  <si>
    <t>Staten Island</t>
  </si>
  <si>
    <t>Cell Phones Vouchered by Month and Borough 2019</t>
  </si>
  <si>
    <t>Clothing Vouchered by Borough 2019</t>
  </si>
  <si>
    <t>Clothing Vouchered by Month and Borough 2019</t>
  </si>
  <si>
    <t>Wallets Returned by Borough 2019</t>
  </si>
  <si>
    <t>Wallets Vouchered by Month and Borough 2019</t>
  </si>
  <si>
    <t>Keys Returned by Borough 2019</t>
  </si>
  <si>
    <t>Keys Vouchered by Month and Borough 2019</t>
  </si>
  <si>
    <t>ID Documentation Returned by Borough 2019</t>
  </si>
  <si>
    <t>ID Documentation Vouchered by Month and Borough 2019</t>
  </si>
  <si>
    <t>Peddler Property Vouchered by Borough 2019</t>
  </si>
  <si>
    <t>Peddler Property Vouchered by Month and Borough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</si>
</sst>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shrinkToFit="1"/>
    </xf>
    <xf numFmtId="3" fontId="4" fillId="0" borderId="4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1" fontId="2" fillId="0" borderId="3" xfId="0" applyNumberFormat="1" applyFont="1" applyFill="1" applyBorder="1" applyAlignment="1">
      <alignment horizontal="right" vertical="center" shrinkToFit="1"/>
    </xf>
    <xf numFmtId="1" fontId="2" fillId="0" borderId="4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3" fontId="2" fillId="0" borderId="4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 shrinkToFit="1"/>
    </xf>
    <xf numFmtId="3" fontId="4" fillId="3" borderId="3" xfId="0" applyNumberFormat="1" applyFont="1" applyFill="1" applyBorder="1" applyAlignment="1">
      <alignment horizontal="right" vertical="center" shrinkToFit="1"/>
    </xf>
    <xf numFmtId="3" fontId="4" fillId="3" borderId="4" xfId="0" applyNumberFormat="1" applyFont="1" applyFill="1" applyBorder="1" applyAlignment="1">
      <alignment horizontal="right"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right" vertical="center" shrinkToFit="1"/>
    </xf>
    <xf numFmtId="1" fontId="4" fillId="0" borderId="4" xfId="0" applyNumberFormat="1" applyFont="1" applyFill="1" applyBorder="1" applyAlignment="1">
      <alignment horizontal="right" vertical="center" shrinkToFit="1"/>
    </xf>
    <xf numFmtId="3" fontId="4" fillId="0" borderId="2" xfId="0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left" vertical="center" shrinkToFit="1"/>
    </xf>
    <xf numFmtId="3" fontId="4" fillId="3" borderId="3" xfId="0" applyNumberFormat="1" applyFont="1" applyFill="1" applyBorder="1" applyAlignment="1">
      <alignment horizontal="left" vertical="center" shrinkToFit="1"/>
    </xf>
    <xf numFmtId="3" fontId="4" fillId="3" borderId="4" xfId="0" applyNumberFormat="1" applyFont="1" applyFill="1" applyBorder="1" applyAlignment="1">
      <alignment horizontal="left" vertical="center" shrinkToFit="1"/>
    </xf>
    <xf numFmtId="1" fontId="2" fillId="0" borderId="2" xfId="0" applyNumberFormat="1" applyFont="1" applyFill="1" applyBorder="1" applyAlignment="1">
      <alignment vertical="center" shrinkToFit="1"/>
    </xf>
    <xf numFmtId="1" fontId="2" fillId="0" borderId="3" xfId="0" applyNumberFormat="1" applyFont="1" applyFill="1" applyBorder="1" applyAlignment="1">
      <alignment vertical="center" shrinkToFit="1"/>
    </xf>
    <xf numFmtId="1" fontId="2" fillId="0" borderId="4" xfId="0" applyNumberFormat="1" applyFont="1" applyFill="1" applyBorder="1" applyAlignment="1">
      <alignment vertical="center" shrinkToFit="1"/>
    </xf>
    <xf numFmtId="3" fontId="2" fillId="0" borderId="2" xfId="0" applyNumberFormat="1" applyFont="1" applyFill="1" applyBorder="1" applyAlignment="1">
      <alignment vertical="center" shrinkToFit="1"/>
    </xf>
    <xf numFmtId="3" fontId="2" fillId="0" borderId="3" xfId="0" applyNumberFormat="1" applyFont="1" applyFill="1" applyBorder="1" applyAlignment="1">
      <alignment vertical="center" shrinkToFit="1"/>
    </xf>
    <xf numFmtId="3" fontId="2" fillId="0" borderId="4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vertical="center" shrinkToFit="1"/>
    </xf>
    <xf numFmtId="3" fontId="4" fillId="3" borderId="3" xfId="0" applyNumberFormat="1" applyFont="1" applyFill="1" applyBorder="1" applyAlignment="1">
      <alignment vertical="center" shrinkToFit="1"/>
    </xf>
    <xf numFmtId="3" fontId="4" fillId="3" borderId="4" xfId="0" applyNumberFormat="1" applyFont="1" applyFill="1" applyBorder="1" applyAlignment="1">
      <alignment vertical="center" shrinkToFit="1"/>
    </xf>
    <xf numFmtId="1" fontId="4" fillId="0" borderId="2" xfId="0" applyNumberFormat="1" applyFont="1" applyFill="1" applyBorder="1" applyAlignment="1">
      <alignment vertical="center" shrinkToFit="1"/>
    </xf>
    <xf numFmtId="1" fontId="4" fillId="0" borderId="4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4" xfId="0" applyNumberFormat="1" applyFont="1" applyFill="1" applyBorder="1" applyAlignment="1">
      <alignment vertical="center" shrinkToFit="1"/>
    </xf>
    <xf numFmtId="1" fontId="4" fillId="3" borderId="2" xfId="0" applyNumberFormat="1" applyFont="1" applyFill="1" applyBorder="1" applyAlignment="1">
      <alignment horizontal="right" vertical="center" shrinkToFit="1"/>
    </xf>
    <xf numFmtId="1" fontId="4" fillId="3" borderId="3" xfId="0" applyNumberFormat="1" applyFont="1" applyFill="1" applyBorder="1" applyAlignment="1">
      <alignment horizontal="right" vertical="center" shrinkToFit="1"/>
    </xf>
    <xf numFmtId="1" fontId="4" fillId="3" borderId="4" xfId="0" applyNumberFormat="1" applyFont="1" applyFill="1" applyBorder="1" applyAlignment="1">
      <alignment horizontal="right" vertical="center" shrinkToFit="1"/>
    </xf>
    <xf numFmtId="1" fontId="4" fillId="0" borderId="3" xfId="0" applyNumberFormat="1" applyFont="1" applyFill="1" applyBorder="1" applyAlignment="1">
      <alignment horizontal="right" vertical="center" shrinkToFit="1"/>
    </xf>
    <xf numFmtId="1" fontId="4" fillId="3" borderId="2" xfId="0" applyNumberFormat="1" applyFont="1" applyFill="1" applyBorder="1" applyAlignment="1">
      <alignment horizontal="left" vertical="center" shrinkToFit="1"/>
    </xf>
    <xf numFmtId="1" fontId="4" fillId="3" borderId="3" xfId="0" applyNumberFormat="1" applyFont="1" applyFill="1" applyBorder="1" applyAlignment="1">
      <alignment horizontal="left" vertical="center" shrinkToFit="1"/>
    </xf>
    <xf numFmtId="1" fontId="4" fillId="3" borderId="4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right" vertical="center" shrinkToFit="1"/>
    </xf>
    <xf numFmtId="3" fontId="2" fillId="0" borderId="3" xfId="0" applyNumberFormat="1" applyFont="1" applyBorder="1" applyAlignment="1">
      <alignment horizontal="right" vertical="center" shrinkToFit="1"/>
    </xf>
    <xf numFmtId="3" fontId="2" fillId="0" borderId="4" xfId="0" applyNumberFormat="1" applyFont="1" applyBorder="1" applyAlignment="1">
      <alignment horizontal="right" vertical="center" shrinkToFi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shrinkToFi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shrinkToFit="1"/>
    </xf>
    <xf numFmtId="3" fontId="4" fillId="0" borderId="4" xfId="0" applyNumberFormat="1" applyFont="1" applyBorder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top" shrinkToFit="1"/>
    </xf>
    <xf numFmtId="3" fontId="4" fillId="0" borderId="0" xfId="0" applyNumberFormat="1" applyFont="1" applyAlignment="1">
      <alignment horizontal="right" vertical="top" shrinkToFit="1"/>
    </xf>
    <xf numFmtId="0" fontId="2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right" vertical="center" shrinkToFit="1"/>
    </xf>
    <xf numFmtId="1" fontId="2" fillId="0" borderId="3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1" fontId="4" fillId="0" borderId="2" xfId="0" applyNumberFormat="1" applyFont="1" applyBorder="1" applyAlignment="1">
      <alignment horizontal="right" vertical="center" shrinkToFit="1"/>
    </xf>
    <xf numFmtId="1" fontId="4" fillId="0" borderId="4" xfId="0" applyNumberFormat="1" applyFont="1" applyBorder="1" applyAlignment="1">
      <alignment horizontal="right" vertical="center" shrinkToFit="1"/>
    </xf>
    <xf numFmtId="1" fontId="0" fillId="0" borderId="0" xfId="0" applyNumberFormat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shrinkToFit="1"/>
    </xf>
    <xf numFmtId="3" fontId="2" fillId="0" borderId="2" xfId="0" applyNumberFormat="1" applyFont="1" applyBorder="1" applyAlignment="1">
      <alignment vertical="center" shrinkToFit="1"/>
    </xf>
    <xf numFmtId="3" fontId="2" fillId="0" borderId="3" xfId="0" applyNumberFormat="1" applyFont="1" applyBorder="1" applyAlignment="1">
      <alignment vertical="center" shrinkToFit="1"/>
    </xf>
    <xf numFmtId="3" fontId="2" fillId="0" borderId="4" xfId="0" applyNumberFormat="1" applyFont="1" applyBorder="1" applyAlignment="1">
      <alignment vertical="center" shrinkToFit="1"/>
    </xf>
    <xf numFmtId="0" fontId="1" fillId="3" borderId="3" xfId="0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vertical="center" shrinkToFit="1"/>
    </xf>
    <xf numFmtId="3" fontId="4" fillId="0" borderId="4" xfId="0" applyNumberFormat="1" applyFont="1" applyBorder="1" applyAlignment="1">
      <alignment vertical="center" shrinkToFit="1"/>
    </xf>
    <xf numFmtId="0" fontId="1" fillId="3" borderId="1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top" shrinkToFit="1"/>
    </xf>
    <xf numFmtId="1" fontId="4" fillId="0" borderId="3" xfId="0" applyNumberFormat="1" applyFont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55"/>
  <sheetViews>
    <sheetView tabSelected="1" workbookViewId="0">
      <selection activeCell="AP8" sqref="AP8"/>
    </sheetView>
  </sheetViews>
  <sheetFormatPr defaultRowHeight="12.75" x14ac:dyDescent="0.2"/>
  <cols>
    <col min="1" max="1" width="19.6640625" customWidth="1"/>
    <col min="2" max="2" width="3.1640625" customWidth="1"/>
    <col min="3" max="3" width="1.1640625" customWidth="1"/>
    <col min="4" max="4" width="3.1640625" customWidth="1"/>
    <col min="5" max="6" width="1.1640625" customWidth="1"/>
    <col min="7" max="7" width="3.33203125" customWidth="1"/>
    <col min="8" max="9" width="2.1640625" customWidth="1"/>
    <col min="10" max="10" width="1.1640625" customWidth="1"/>
    <col min="11" max="12" width="2.1640625" customWidth="1"/>
    <col min="13" max="13" width="1.1640625" customWidth="1"/>
    <col min="14" max="14" width="4.6640625" customWidth="1"/>
    <col min="15" max="15" width="2.6640625" customWidth="1"/>
    <col min="16" max="16" width="1.1640625" customWidth="1"/>
    <col min="17" max="18" width="2.1640625" customWidth="1"/>
    <col min="19" max="19" width="1.1640625" customWidth="1"/>
    <col min="20" max="20" width="2.1640625" customWidth="1"/>
    <col min="21" max="21" width="1.1640625" customWidth="1"/>
    <col min="22" max="22" width="4.6640625" customWidth="1"/>
    <col min="23" max="23" width="1.1640625" customWidth="1"/>
    <col min="24" max="24" width="4.6640625" customWidth="1"/>
    <col min="25" max="26" width="1.1640625" customWidth="1"/>
    <col min="27" max="27" width="3.33203125" customWidth="1"/>
    <col min="28" max="28" width="2.1640625" customWidth="1"/>
    <col min="29" max="29" width="1.1640625" customWidth="1"/>
    <col min="30" max="30" width="3.33203125" customWidth="1"/>
    <col min="31" max="31" width="4.33203125" customWidth="1"/>
    <col min="32" max="32" width="1.1640625" customWidth="1"/>
    <col min="33" max="33" width="5.83203125" customWidth="1"/>
    <col min="34" max="34" width="1.1640625" customWidth="1"/>
    <col min="35" max="35" width="5.83203125" customWidth="1"/>
    <col min="36" max="37" width="1.1640625" customWidth="1"/>
    <col min="38" max="38" width="5.1640625" customWidth="1"/>
    <col min="39" max="39" width="2.1640625" customWidth="1"/>
    <col min="40" max="40" width="12.6640625" customWidth="1"/>
    <col min="41" max="41" width="1.1640625" customWidth="1"/>
  </cols>
  <sheetData>
    <row r="1" spans="1:17" ht="16.5" customHeight="1" x14ac:dyDescent="0.2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6.5" customHeight="1" x14ac:dyDescent="0.2">
      <c r="A2" s="21" t="s">
        <v>16</v>
      </c>
      <c r="B2" s="22"/>
      <c r="C2" s="22"/>
      <c r="D2" s="23"/>
      <c r="E2" s="21" t="s">
        <v>0</v>
      </c>
      <c r="F2" s="22"/>
      <c r="G2" s="22"/>
      <c r="H2" s="22"/>
      <c r="I2" s="22"/>
      <c r="J2" s="22"/>
      <c r="K2" s="23"/>
      <c r="L2" s="21" t="s">
        <v>1</v>
      </c>
      <c r="M2" s="22"/>
      <c r="N2" s="22"/>
      <c r="O2" s="22"/>
      <c r="P2" s="22"/>
      <c r="Q2" s="23"/>
    </row>
    <row r="3" spans="1:17" ht="16.5" customHeight="1" x14ac:dyDescent="0.2">
      <c r="A3" s="24">
        <v>1</v>
      </c>
      <c r="B3" s="25"/>
      <c r="C3" s="25"/>
      <c r="D3" s="26"/>
      <c r="E3" s="27">
        <v>754</v>
      </c>
      <c r="F3" s="28"/>
      <c r="G3" s="28"/>
      <c r="H3" s="28"/>
      <c r="I3" s="28"/>
      <c r="J3" s="28"/>
      <c r="K3" s="29"/>
      <c r="L3" s="27">
        <v>488</v>
      </c>
      <c r="M3" s="28"/>
      <c r="N3" s="28"/>
      <c r="O3" s="28"/>
      <c r="P3" s="28"/>
      <c r="Q3" s="29"/>
    </row>
    <row r="4" spans="1:17" ht="16.5" customHeight="1" x14ac:dyDescent="0.2">
      <c r="A4" s="24">
        <v>5</v>
      </c>
      <c r="B4" s="25"/>
      <c r="C4" s="25"/>
      <c r="D4" s="26"/>
      <c r="E4" s="27">
        <v>747</v>
      </c>
      <c r="F4" s="28"/>
      <c r="G4" s="28"/>
      <c r="H4" s="28"/>
      <c r="I4" s="28"/>
      <c r="J4" s="28"/>
      <c r="K4" s="29"/>
      <c r="L4" s="27">
        <v>471</v>
      </c>
      <c r="M4" s="28"/>
      <c r="N4" s="28"/>
      <c r="O4" s="28"/>
      <c r="P4" s="28"/>
      <c r="Q4" s="29"/>
    </row>
    <row r="5" spans="1:17" ht="16.5" customHeight="1" x14ac:dyDescent="0.2">
      <c r="A5" s="24">
        <v>6</v>
      </c>
      <c r="B5" s="25"/>
      <c r="C5" s="25"/>
      <c r="D5" s="26"/>
      <c r="E5" s="27">
        <v>950</v>
      </c>
      <c r="F5" s="28"/>
      <c r="G5" s="28"/>
      <c r="H5" s="28"/>
      <c r="I5" s="28"/>
      <c r="J5" s="28"/>
      <c r="K5" s="29"/>
      <c r="L5" s="27">
        <v>558</v>
      </c>
      <c r="M5" s="28"/>
      <c r="N5" s="28"/>
      <c r="O5" s="28"/>
      <c r="P5" s="28"/>
      <c r="Q5" s="29"/>
    </row>
    <row r="6" spans="1:17" ht="16.5" customHeight="1" x14ac:dyDescent="0.2">
      <c r="A6" s="24">
        <v>7</v>
      </c>
      <c r="B6" s="25"/>
      <c r="C6" s="25"/>
      <c r="D6" s="26"/>
      <c r="E6" s="27">
        <v>767</v>
      </c>
      <c r="F6" s="28"/>
      <c r="G6" s="28"/>
      <c r="H6" s="28"/>
      <c r="I6" s="28"/>
      <c r="J6" s="28"/>
      <c r="K6" s="29"/>
      <c r="L6" s="27">
        <v>464</v>
      </c>
      <c r="M6" s="28"/>
      <c r="N6" s="28"/>
      <c r="O6" s="28"/>
      <c r="P6" s="28"/>
      <c r="Q6" s="29"/>
    </row>
    <row r="7" spans="1:17" ht="16.5" customHeight="1" x14ac:dyDescent="0.2">
      <c r="A7" s="24">
        <v>9</v>
      </c>
      <c r="B7" s="25"/>
      <c r="C7" s="25"/>
      <c r="D7" s="26"/>
      <c r="E7" s="27">
        <v>602</v>
      </c>
      <c r="F7" s="28"/>
      <c r="G7" s="28"/>
      <c r="H7" s="28"/>
      <c r="I7" s="28"/>
      <c r="J7" s="28"/>
      <c r="K7" s="29"/>
      <c r="L7" s="27">
        <v>328</v>
      </c>
      <c r="M7" s="28"/>
      <c r="N7" s="28"/>
      <c r="O7" s="28"/>
      <c r="P7" s="28"/>
      <c r="Q7" s="29"/>
    </row>
    <row r="8" spans="1:17" ht="16.5" customHeight="1" x14ac:dyDescent="0.2">
      <c r="A8" s="24">
        <v>10</v>
      </c>
      <c r="B8" s="25"/>
      <c r="C8" s="25"/>
      <c r="D8" s="26"/>
      <c r="E8" s="27">
        <v>470</v>
      </c>
      <c r="F8" s="28"/>
      <c r="G8" s="28"/>
      <c r="H8" s="28"/>
      <c r="I8" s="28"/>
      <c r="J8" s="28"/>
      <c r="K8" s="29"/>
      <c r="L8" s="27">
        <v>265</v>
      </c>
      <c r="M8" s="28"/>
      <c r="N8" s="28"/>
      <c r="O8" s="28"/>
      <c r="P8" s="28"/>
      <c r="Q8" s="29"/>
    </row>
    <row r="9" spans="1:17" ht="16.5" customHeight="1" x14ac:dyDescent="0.2">
      <c r="A9" s="24">
        <v>13</v>
      </c>
      <c r="B9" s="25"/>
      <c r="C9" s="25"/>
      <c r="D9" s="26"/>
      <c r="E9" s="27">
        <v>837</v>
      </c>
      <c r="F9" s="28"/>
      <c r="G9" s="28"/>
      <c r="H9" s="28"/>
      <c r="I9" s="28"/>
      <c r="J9" s="28"/>
      <c r="K9" s="29"/>
      <c r="L9" s="27">
        <v>508</v>
      </c>
      <c r="M9" s="28"/>
      <c r="N9" s="28"/>
      <c r="O9" s="28"/>
      <c r="P9" s="28"/>
      <c r="Q9" s="29"/>
    </row>
    <row r="10" spans="1:17" ht="16.5" customHeight="1" x14ac:dyDescent="0.2">
      <c r="A10" s="24" t="s">
        <v>17</v>
      </c>
      <c r="B10" s="25"/>
      <c r="C10" s="25"/>
      <c r="D10" s="26"/>
      <c r="E10" s="30">
        <v>1833</v>
      </c>
      <c r="F10" s="31"/>
      <c r="G10" s="31"/>
      <c r="H10" s="31"/>
      <c r="I10" s="31"/>
      <c r="J10" s="31"/>
      <c r="K10" s="32"/>
      <c r="L10" s="30">
        <v>1197</v>
      </c>
      <c r="M10" s="31"/>
      <c r="N10" s="31"/>
      <c r="O10" s="31"/>
      <c r="P10" s="31"/>
      <c r="Q10" s="32"/>
    </row>
    <row r="11" spans="1:17" ht="16.5" customHeight="1" x14ac:dyDescent="0.2">
      <c r="A11" s="24">
        <v>17</v>
      </c>
      <c r="B11" s="25"/>
      <c r="C11" s="25"/>
      <c r="D11" s="26"/>
      <c r="E11" s="27">
        <v>609</v>
      </c>
      <c r="F11" s="28"/>
      <c r="G11" s="28"/>
      <c r="H11" s="28"/>
      <c r="I11" s="28"/>
      <c r="J11" s="28"/>
      <c r="K11" s="29"/>
      <c r="L11" s="27">
        <v>383</v>
      </c>
      <c r="M11" s="28"/>
      <c r="N11" s="28"/>
      <c r="O11" s="28"/>
      <c r="P11" s="28"/>
      <c r="Q11" s="29"/>
    </row>
    <row r="12" spans="1:17" ht="16.5" customHeight="1" x14ac:dyDescent="0.2">
      <c r="A12" s="24" t="s">
        <v>18</v>
      </c>
      <c r="B12" s="25"/>
      <c r="C12" s="25"/>
      <c r="D12" s="26"/>
      <c r="E12" s="30">
        <v>1128</v>
      </c>
      <c r="F12" s="31"/>
      <c r="G12" s="31"/>
      <c r="H12" s="31"/>
      <c r="I12" s="31"/>
      <c r="J12" s="31"/>
      <c r="K12" s="32"/>
      <c r="L12" s="27">
        <v>732</v>
      </c>
      <c r="M12" s="28"/>
      <c r="N12" s="28"/>
      <c r="O12" s="28"/>
      <c r="P12" s="28"/>
      <c r="Q12" s="29"/>
    </row>
    <row r="13" spans="1:17" ht="16.5" customHeight="1" x14ac:dyDescent="0.2">
      <c r="A13" s="24">
        <v>19</v>
      </c>
      <c r="B13" s="25"/>
      <c r="C13" s="25"/>
      <c r="D13" s="26"/>
      <c r="E13" s="27">
        <v>911</v>
      </c>
      <c r="F13" s="28"/>
      <c r="G13" s="28"/>
      <c r="H13" s="28"/>
      <c r="I13" s="28"/>
      <c r="J13" s="28"/>
      <c r="K13" s="29"/>
      <c r="L13" s="27">
        <v>551</v>
      </c>
      <c r="M13" s="28"/>
      <c r="N13" s="28"/>
      <c r="O13" s="28"/>
      <c r="P13" s="28"/>
      <c r="Q13" s="29"/>
    </row>
    <row r="14" spans="1:17" ht="16.5" customHeight="1" x14ac:dyDescent="0.2">
      <c r="A14" s="24">
        <v>20</v>
      </c>
      <c r="B14" s="25"/>
      <c r="C14" s="25"/>
      <c r="D14" s="26"/>
      <c r="E14" s="27">
        <v>460</v>
      </c>
      <c r="F14" s="28"/>
      <c r="G14" s="28"/>
      <c r="H14" s="28"/>
      <c r="I14" s="28"/>
      <c r="J14" s="28"/>
      <c r="K14" s="29"/>
      <c r="L14" s="27">
        <v>292</v>
      </c>
      <c r="M14" s="28"/>
      <c r="N14" s="28"/>
      <c r="O14" s="28"/>
      <c r="P14" s="28"/>
      <c r="Q14" s="29"/>
    </row>
    <row r="15" spans="1:17" ht="16.5" customHeight="1" x14ac:dyDescent="0.2">
      <c r="A15" s="24">
        <v>23</v>
      </c>
      <c r="B15" s="25"/>
      <c r="C15" s="25"/>
      <c r="D15" s="26"/>
      <c r="E15" s="27">
        <v>970</v>
      </c>
      <c r="F15" s="28"/>
      <c r="G15" s="28"/>
      <c r="H15" s="28"/>
      <c r="I15" s="28"/>
      <c r="J15" s="28"/>
      <c r="K15" s="29"/>
      <c r="L15" s="27">
        <v>676</v>
      </c>
      <c r="M15" s="28"/>
      <c r="N15" s="28"/>
      <c r="O15" s="28"/>
      <c r="P15" s="28"/>
      <c r="Q15" s="29"/>
    </row>
    <row r="16" spans="1:17" ht="16.5" customHeight="1" x14ac:dyDescent="0.2">
      <c r="A16" s="24">
        <v>24</v>
      </c>
      <c r="B16" s="25"/>
      <c r="C16" s="25"/>
      <c r="D16" s="26"/>
      <c r="E16" s="27">
        <v>440</v>
      </c>
      <c r="F16" s="28"/>
      <c r="G16" s="28"/>
      <c r="H16" s="28"/>
      <c r="I16" s="28"/>
      <c r="J16" s="28"/>
      <c r="K16" s="29"/>
      <c r="L16" s="27">
        <v>261</v>
      </c>
      <c r="M16" s="28"/>
      <c r="N16" s="28"/>
      <c r="O16" s="28"/>
      <c r="P16" s="28"/>
      <c r="Q16" s="29"/>
    </row>
    <row r="17" spans="1:17" ht="16.5" customHeight="1" x14ac:dyDescent="0.2">
      <c r="A17" s="24">
        <v>25</v>
      </c>
      <c r="B17" s="25"/>
      <c r="C17" s="25"/>
      <c r="D17" s="26"/>
      <c r="E17" s="30">
        <v>1534</v>
      </c>
      <c r="F17" s="31"/>
      <c r="G17" s="31"/>
      <c r="H17" s="31"/>
      <c r="I17" s="31"/>
      <c r="J17" s="31"/>
      <c r="K17" s="32"/>
      <c r="L17" s="30">
        <v>1146</v>
      </c>
      <c r="M17" s="31"/>
      <c r="N17" s="31"/>
      <c r="O17" s="31"/>
      <c r="P17" s="31"/>
      <c r="Q17" s="32"/>
    </row>
    <row r="18" spans="1:17" ht="16.5" customHeight="1" x14ac:dyDescent="0.2">
      <c r="A18" s="24">
        <v>26</v>
      </c>
      <c r="B18" s="25"/>
      <c r="C18" s="25"/>
      <c r="D18" s="26"/>
      <c r="E18" s="27">
        <v>521</v>
      </c>
      <c r="F18" s="28"/>
      <c r="G18" s="28"/>
      <c r="H18" s="28"/>
      <c r="I18" s="28"/>
      <c r="J18" s="28"/>
      <c r="K18" s="29"/>
      <c r="L18" s="27">
        <v>265</v>
      </c>
      <c r="M18" s="28"/>
      <c r="N18" s="28"/>
      <c r="O18" s="28"/>
      <c r="P18" s="28"/>
      <c r="Q18" s="29"/>
    </row>
    <row r="19" spans="1:17" ht="16.5" customHeight="1" x14ac:dyDescent="0.2">
      <c r="A19" s="24">
        <v>28</v>
      </c>
      <c r="B19" s="25"/>
      <c r="C19" s="25"/>
      <c r="D19" s="26"/>
      <c r="E19" s="27">
        <v>954</v>
      </c>
      <c r="F19" s="28"/>
      <c r="G19" s="28"/>
      <c r="H19" s="28"/>
      <c r="I19" s="28"/>
      <c r="J19" s="28"/>
      <c r="K19" s="29"/>
      <c r="L19" s="27">
        <v>678</v>
      </c>
      <c r="M19" s="28"/>
      <c r="N19" s="28"/>
      <c r="O19" s="28"/>
      <c r="P19" s="28"/>
      <c r="Q19" s="29"/>
    </row>
    <row r="20" spans="1:17" ht="16.5" customHeight="1" x14ac:dyDescent="0.2">
      <c r="A20" s="24">
        <v>30</v>
      </c>
      <c r="B20" s="25"/>
      <c r="C20" s="25"/>
      <c r="D20" s="26"/>
      <c r="E20" s="27">
        <v>585</v>
      </c>
      <c r="F20" s="28"/>
      <c r="G20" s="28"/>
      <c r="H20" s="28"/>
      <c r="I20" s="28"/>
      <c r="J20" s="28"/>
      <c r="K20" s="29"/>
      <c r="L20" s="27">
        <v>375</v>
      </c>
      <c r="M20" s="28"/>
      <c r="N20" s="28"/>
      <c r="O20" s="28"/>
      <c r="P20" s="28"/>
      <c r="Q20" s="29"/>
    </row>
    <row r="21" spans="1:17" ht="16.5" customHeight="1" x14ac:dyDescent="0.2">
      <c r="A21" s="24">
        <v>32</v>
      </c>
      <c r="B21" s="25"/>
      <c r="C21" s="25"/>
      <c r="D21" s="26"/>
      <c r="E21" s="30">
        <v>1067</v>
      </c>
      <c r="F21" s="31"/>
      <c r="G21" s="31"/>
      <c r="H21" s="31"/>
      <c r="I21" s="31"/>
      <c r="J21" s="31"/>
      <c r="K21" s="32"/>
      <c r="L21" s="27">
        <v>788</v>
      </c>
      <c r="M21" s="28"/>
      <c r="N21" s="28"/>
      <c r="O21" s="28"/>
      <c r="P21" s="28"/>
      <c r="Q21" s="29"/>
    </row>
    <row r="22" spans="1:17" ht="16.5" customHeight="1" x14ac:dyDescent="0.2">
      <c r="A22" s="24">
        <v>33</v>
      </c>
      <c r="B22" s="25"/>
      <c r="C22" s="25"/>
      <c r="D22" s="26"/>
      <c r="E22" s="27">
        <v>733</v>
      </c>
      <c r="F22" s="28"/>
      <c r="G22" s="28"/>
      <c r="H22" s="28"/>
      <c r="I22" s="28"/>
      <c r="J22" s="28"/>
      <c r="K22" s="29"/>
      <c r="L22" s="27">
        <v>489</v>
      </c>
      <c r="M22" s="28"/>
      <c r="N22" s="28"/>
      <c r="O22" s="28"/>
      <c r="P22" s="28"/>
      <c r="Q22" s="29"/>
    </row>
    <row r="23" spans="1:17" ht="16.5" customHeight="1" x14ac:dyDescent="0.2">
      <c r="A23" s="24">
        <v>34</v>
      </c>
      <c r="B23" s="25"/>
      <c r="C23" s="25"/>
      <c r="D23" s="26"/>
      <c r="E23" s="27">
        <v>996</v>
      </c>
      <c r="F23" s="28"/>
      <c r="G23" s="28"/>
      <c r="H23" s="28"/>
      <c r="I23" s="28"/>
      <c r="J23" s="28"/>
      <c r="K23" s="29"/>
      <c r="L23" s="27">
        <v>644</v>
      </c>
      <c r="M23" s="28"/>
      <c r="N23" s="28"/>
      <c r="O23" s="28"/>
      <c r="P23" s="28"/>
      <c r="Q23" s="29"/>
    </row>
    <row r="24" spans="1:17" ht="16.5" customHeight="1" x14ac:dyDescent="0.2">
      <c r="A24" s="24">
        <v>40</v>
      </c>
      <c r="B24" s="25"/>
      <c r="C24" s="25"/>
      <c r="D24" s="26"/>
      <c r="E24" s="30">
        <v>2128</v>
      </c>
      <c r="F24" s="31"/>
      <c r="G24" s="31"/>
      <c r="H24" s="31"/>
      <c r="I24" s="31"/>
      <c r="J24" s="31"/>
      <c r="K24" s="32"/>
      <c r="L24" s="30">
        <v>1615</v>
      </c>
      <c r="M24" s="31"/>
      <c r="N24" s="31"/>
      <c r="O24" s="31"/>
      <c r="P24" s="31"/>
      <c r="Q24" s="32"/>
    </row>
    <row r="25" spans="1:17" ht="16.5" customHeight="1" x14ac:dyDescent="0.2">
      <c r="A25" s="24">
        <v>41</v>
      </c>
      <c r="B25" s="25"/>
      <c r="C25" s="25"/>
      <c r="D25" s="26"/>
      <c r="E25" s="30">
        <v>1049</v>
      </c>
      <c r="F25" s="31"/>
      <c r="G25" s="31"/>
      <c r="H25" s="31"/>
      <c r="I25" s="31"/>
      <c r="J25" s="31"/>
      <c r="K25" s="32"/>
      <c r="L25" s="27">
        <v>686</v>
      </c>
      <c r="M25" s="28"/>
      <c r="N25" s="28"/>
      <c r="O25" s="28"/>
      <c r="P25" s="28"/>
      <c r="Q25" s="29"/>
    </row>
    <row r="26" spans="1:17" ht="16.5" customHeight="1" x14ac:dyDescent="0.2">
      <c r="A26" s="24">
        <v>42</v>
      </c>
      <c r="B26" s="25"/>
      <c r="C26" s="25"/>
      <c r="D26" s="26"/>
      <c r="E26" s="30">
        <v>1514</v>
      </c>
      <c r="F26" s="31"/>
      <c r="G26" s="31"/>
      <c r="H26" s="31"/>
      <c r="I26" s="31"/>
      <c r="J26" s="31"/>
      <c r="K26" s="32"/>
      <c r="L26" s="30">
        <v>1226</v>
      </c>
      <c r="M26" s="31"/>
      <c r="N26" s="31"/>
      <c r="O26" s="31"/>
      <c r="P26" s="31"/>
      <c r="Q26" s="32"/>
    </row>
    <row r="27" spans="1:17" ht="16.5" customHeight="1" x14ac:dyDescent="0.2">
      <c r="A27" s="24">
        <v>43</v>
      </c>
      <c r="B27" s="25"/>
      <c r="C27" s="25"/>
      <c r="D27" s="26"/>
      <c r="E27" s="30">
        <v>1368</v>
      </c>
      <c r="F27" s="31"/>
      <c r="G27" s="31"/>
      <c r="H27" s="31"/>
      <c r="I27" s="31"/>
      <c r="J27" s="31"/>
      <c r="K27" s="32"/>
      <c r="L27" s="30">
        <v>1021</v>
      </c>
      <c r="M27" s="31"/>
      <c r="N27" s="31"/>
      <c r="O27" s="31"/>
      <c r="P27" s="31"/>
      <c r="Q27" s="32"/>
    </row>
    <row r="28" spans="1:17" ht="16.5" customHeight="1" x14ac:dyDescent="0.2">
      <c r="A28" s="24">
        <v>44</v>
      </c>
      <c r="B28" s="25"/>
      <c r="C28" s="25"/>
      <c r="D28" s="26"/>
      <c r="E28" s="30">
        <v>2472</v>
      </c>
      <c r="F28" s="31"/>
      <c r="G28" s="31"/>
      <c r="H28" s="31"/>
      <c r="I28" s="31"/>
      <c r="J28" s="31"/>
      <c r="K28" s="32"/>
      <c r="L28" s="30">
        <v>1934</v>
      </c>
      <c r="M28" s="31"/>
      <c r="N28" s="31"/>
      <c r="O28" s="31"/>
      <c r="P28" s="31"/>
      <c r="Q28" s="32"/>
    </row>
    <row r="29" spans="1:17" ht="16.5" customHeight="1" x14ac:dyDescent="0.2">
      <c r="A29" s="24">
        <v>45</v>
      </c>
      <c r="B29" s="25"/>
      <c r="C29" s="25"/>
      <c r="D29" s="26"/>
      <c r="E29" s="27">
        <v>709</v>
      </c>
      <c r="F29" s="28"/>
      <c r="G29" s="28"/>
      <c r="H29" s="28"/>
      <c r="I29" s="28"/>
      <c r="J29" s="28"/>
      <c r="K29" s="29"/>
      <c r="L29" s="27">
        <v>520</v>
      </c>
      <c r="M29" s="28"/>
      <c r="N29" s="28"/>
      <c r="O29" s="28"/>
      <c r="P29" s="28"/>
      <c r="Q29" s="29"/>
    </row>
    <row r="30" spans="1:17" ht="16.5" customHeight="1" x14ac:dyDescent="0.2">
      <c r="A30" s="24">
        <v>46</v>
      </c>
      <c r="B30" s="25"/>
      <c r="C30" s="25"/>
      <c r="D30" s="26"/>
      <c r="E30" s="30">
        <v>1852</v>
      </c>
      <c r="F30" s="31"/>
      <c r="G30" s="31"/>
      <c r="H30" s="31"/>
      <c r="I30" s="31"/>
      <c r="J30" s="31"/>
      <c r="K30" s="32"/>
      <c r="L30" s="30">
        <v>1382</v>
      </c>
      <c r="M30" s="31"/>
      <c r="N30" s="31"/>
      <c r="O30" s="31"/>
      <c r="P30" s="31"/>
      <c r="Q30" s="32"/>
    </row>
    <row r="31" spans="1:17" ht="16.5" customHeight="1" x14ac:dyDescent="0.2">
      <c r="A31" s="24">
        <v>47</v>
      </c>
      <c r="B31" s="25"/>
      <c r="C31" s="25"/>
      <c r="D31" s="26"/>
      <c r="E31" s="30">
        <v>1889</v>
      </c>
      <c r="F31" s="31"/>
      <c r="G31" s="31"/>
      <c r="H31" s="31"/>
      <c r="I31" s="31"/>
      <c r="J31" s="31"/>
      <c r="K31" s="32"/>
      <c r="L31" s="30">
        <v>1355</v>
      </c>
      <c r="M31" s="31"/>
      <c r="N31" s="31"/>
      <c r="O31" s="31"/>
      <c r="P31" s="31"/>
      <c r="Q31" s="32"/>
    </row>
    <row r="32" spans="1:17" ht="16.5" customHeight="1" x14ac:dyDescent="0.2">
      <c r="A32" s="24">
        <v>48</v>
      </c>
      <c r="B32" s="25"/>
      <c r="C32" s="25"/>
      <c r="D32" s="26"/>
      <c r="E32" s="30">
        <v>1282</v>
      </c>
      <c r="F32" s="31"/>
      <c r="G32" s="31"/>
      <c r="H32" s="31"/>
      <c r="I32" s="31"/>
      <c r="J32" s="31"/>
      <c r="K32" s="32"/>
      <c r="L32" s="27">
        <v>902</v>
      </c>
      <c r="M32" s="28"/>
      <c r="N32" s="28"/>
      <c r="O32" s="28"/>
      <c r="P32" s="28"/>
      <c r="Q32" s="29"/>
    </row>
    <row r="33" spans="1:17" ht="16.5" customHeight="1" x14ac:dyDescent="0.2">
      <c r="A33" s="24">
        <v>49</v>
      </c>
      <c r="B33" s="25"/>
      <c r="C33" s="25"/>
      <c r="D33" s="26"/>
      <c r="E33" s="27">
        <v>906</v>
      </c>
      <c r="F33" s="28"/>
      <c r="G33" s="28"/>
      <c r="H33" s="28"/>
      <c r="I33" s="28"/>
      <c r="J33" s="28"/>
      <c r="K33" s="29"/>
      <c r="L33" s="27">
        <v>683</v>
      </c>
      <c r="M33" s="28"/>
      <c r="N33" s="28"/>
      <c r="O33" s="28"/>
      <c r="P33" s="28"/>
      <c r="Q33" s="29"/>
    </row>
    <row r="34" spans="1:17" ht="16.5" customHeight="1" x14ac:dyDescent="0.2">
      <c r="A34" s="24">
        <v>50</v>
      </c>
      <c r="B34" s="25"/>
      <c r="C34" s="25"/>
      <c r="D34" s="26"/>
      <c r="E34" s="27">
        <v>445</v>
      </c>
      <c r="F34" s="28"/>
      <c r="G34" s="28"/>
      <c r="H34" s="28"/>
      <c r="I34" s="28"/>
      <c r="J34" s="28"/>
      <c r="K34" s="29"/>
      <c r="L34" s="27">
        <v>294</v>
      </c>
      <c r="M34" s="28"/>
      <c r="N34" s="28"/>
      <c r="O34" s="28"/>
      <c r="P34" s="28"/>
      <c r="Q34" s="29"/>
    </row>
    <row r="35" spans="1:17" ht="16.5" customHeight="1" x14ac:dyDescent="0.2">
      <c r="A35" s="24">
        <v>52</v>
      </c>
      <c r="B35" s="25"/>
      <c r="C35" s="25"/>
      <c r="D35" s="26"/>
      <c r="E35" s="30">
        <v>1811</v>
      </c>
      <c r="F35" s="31"/>
      <c r="G35" s="31"/>
      <c r="H35" s="31"/>
      <c r="I35" s="31"/>
      <c r="J35" s="31"/>
      <c r="K35" s="32"/>
      <c r="L35" s="30">
        <v>1346</v>
      </c>
      <c r="M35" s="31"/>
      <c r="N35" s="31"/>
      <c r="O35" s="31"/>
      <c r="P35" s="31"/>
      <c r="Q35" s="32"/>
    </row>
    <row r="36" spans="1:17" ht="16.5" customHeight="1" x14ac:dyDescent="0.2">
      <c r="A36" s="24">
        <v>60</v>
      </c>
      <c r="B36" s="25"/>
      <c r="C36" s="25"/>
      <c r="D36" s="26"/>
      <c r="E36" s="27">
        <v>931</v>
      </c>
      <c r="F36" s="28"/>
      <c r="G36" s="28"/>
      <c r="H36" s="28"/>
      <c r="I36" s="28"/>
      <c r="J36" s="28"/>
      <c r="K36" s="29"/>
      <c r="L36" s="27">
        <v>710</v>
      </c>
      <c r="M36" s="28"/>
      <c r="N36" s="28"/>
      <c r="O36" s="28"/>
      <c r="P36" s="28"/>
      <c r="Q36" s="29"/>
    </row>
    <row r="37" spans="1:17" ht="16.5" customHeight="1" x14ac:dyDescent="0.2">
      <c r="A37" s="24">
        <v>61</v>
      </c>
      <c r="B37" s="25"/>
      <c r="C37" s="25"/>
      <c r="D37" s="26"/>
      <c r="E37" s="27">
        <v>984</v>
      </c>
      <c r="F37" s="28"/>
      <c r="G37" s="28"/>
      <c r="H37" s="28"/>
      <c r="I37" s="28"/>
      <c r="J37" s="28"/>
      <c r="K37" s="29"/>
      <c r="L37" s="27">
        <v>829</v>
      </c>
      <c r="M37" s="28"/>
      <c r="N37" s="28"/>
      <c r="O37" s="28"/>
      <c r="P37" s="28"/>
      <c r="Q37" s="29"/>
    </row>
    <row r="38" spans="1:17" ht="16.5" customHeight="1" x14ac:dyDescent="0.2">
      <c r="A38" s="24">
        <v>62</v>
      </c>
      <c r="B38" s="25"/>
      <c r="C38" s="25"/>
      <c r="D38" s="26"/>
      <c r="E38" s="27">
        <v>818</v>
      </c>
      <c r="F38" s="28"/>
      <c r="G38" s="28"/>
      <c r="H38" s="28"/>
      <c r="I38" s="28"/>
      <c r="J38" s="28"/>
      <c r="K38" s="29"/>
      <c r="L38" s="27">
        <v>591</v>
      </c>
      <c r="M38" s="28"/>
      <c r="N38" s="28"/>
      <c r="O38" s="28"/>
      <c r="P38" s="28"/>
      <c r="Q38" s="29"/>
    </row>
    <row r="39" spans="1:17" ht="16.5" customHeight="1" x14ac:dyDescent="0.2">
      <c r="A39" s="24">
        <v>63</v>
      </c>
      <c r="B39" s="25"/>
      <c r="C39" s="25"/>
      <c r="D39" s="26"/>
      <c r="E39" s="27">
        <v>838</v>
      </c>
      <c r="F39" s="28"/>
      <c r="G39" s="28"/>
      <c r="H39" s="28"/>
      <c r="I39" s="28"/>
      <c r="J39" s="28"/>
      <c r="K39" s="29"/>
      <c r="L39" s="27">
        <v>676</v>
      </c>
      <c r="M39" s="28"/>
      <c r="N39" s="28"/>
      <c r="O39" s="28"/>
      <c r="P39" s="28"/>
      <c r="Q39" s="29"/>
    </row>
    <row r="40" spans="1:17" ht="16.5" customHeight="1" x14ac:dyDescent="0.2">
      <c r="A40" s="24">
        <v>66</v>
      </c>
      <c r="B40" s="25"/>
      <c r="C40" s="25"/>
      <c r="D40" s="26"/>
      <c r="E40" s="27">
        <v>530</v>
      </c>
      <c r="F40" s="28"/>
      <c r="G40" s="28"/>
      <c r="H40" s="28"/>
      <c r="I40" s="28"/>
      <c r="J40" s="28"/>
      <c r="K40" s="29"/>
      <c r="L40" s="27">
        <v>415</v>
      </c>
      <c r="M40" s="28"/>
      <c r="N40" s="28"/>
      <c r="O40" s="28"/>
      <c r="P40" s="28"/>
      <c r="Q40" s="29"/>
    </row>
    <row r="41" spans="1:17" ht="16.5" customHeight="1" x14ac:dyDescent="0.2">
      <c r="A41" s="24">
        <v>67</v>
      </c>
      <c r="B41" s="25"/>
      <c r="C41" s="25"/>
      <c r="D41" s="26"/>
      <c r="E41" s="30">
        <v>2151</v>
      </c>
      <c r="F41" s="31"/>
      <c r="G41" s="31"/>
      <c r="H41" s="31"/>
      <c r="I41" s="31"/>
      <c r="J41" s="31"/>
      <c r="K41" s="32"/>
      <c r="L41" s="30">
        <v>1795</v>
      </c>
      <c r="M41" s="31"/>
      <c r="N41" s="31"/>
      <c r="O41" s="31"/>
      <c r="P41" s="31"/>
      <c r="Q41" s="32"/>
    </row>
    <row r="42" spans="1:17" ht="16.5" customHeight="1" x14ac:dyDescent="0.2">
      <c r="A42" s="24">
        <v>68</v>
      </c>
      <c r="B42" s="25"/>
      <c r="C42" s="25"/>
      <c r="D42" s="26"/>
      <c r="E42" s="27">
        <v>993</v>
      </c>
      <c r="F42" s="28"/>
      <c r="G42" s="28"/>
      <c r="H42" s="28"/>
      <c r="I42" s="28"/>
      <c r="J42" s="28"/>
      <c r="K42" s="29"/>
      <c r="L42" s="27">
        <v>811</v>
      </c>
      <c r="M42" s="28"/>
      <c r="N42" s="28"/>
      <c r="O42" s="28"/>
      <c r="P42" s="28"/>
      <c r="Q42" s="29"/>
    </row>
    <row r="43" spans="1:17" ht="16.5" customHeight="1" x14ac:dyDescent="0.2">
      <c r="A43" s="24">
        <v>69</v>
      </c>
      <c r="B43" s="25"/>
      <c r="C43" s="25"/>
      <c r="D43" s="26"/>
      <c r="E43" s="27">
        <v>732</v>
      </c>
      <c r="F43" s="28"/>
      <c r="G43" s="28"/>
      <c r="H43" s="28"/>
      <c r="I43" s="28"/>
      <c r="J43" s="28"/>
      <c r="K43" s="29"/>
      <c r="L43" s="27">
        <v>561</v>
      </c>
      <c r="M43" s="28"/>
      <c r="N43" s="28"/>
      <c r="O43" s="28"/>
      <c r="P43" s="28"/>
      <c r="Q43" s="29"/>
    </row>
    <row r="44" spans="1:17" ht="16.5" customHeight="1" x14ac:dyDescent="0.2">
      <c r="A44" s="24">
        <v>70</v>
      </c>
      <c r="B44" s="25"/>
      <c r="C44" s="25"/>
      <c r="D44" s="26"/>
      <c r="E44" s="30">
        <v>1381</v>
      </c>
      <c r="F44" s="31"/>
      <c r="G44" s="31"/>
      <c r="H44" s="31"/>
      <c r="I44" s="31"/>
      <c r="J44" s="31"/>
      <c r="K44" s="32"/>
      <c r="L44" s="30">
        <v>1148</v>
      </c>
      <c r="M44" s="31"/>
      <c r="N44" s="31"/>
      <c r="O44" s="31"/>
      <c r="P44" s="31"/>
      <c r="Q44" s="32"/>
    </row>
    <row r="45" spans="1:17" ht="16.5" customHeight="1" x14ac:dyDescent="0.2">
      <c r="A45" s="24">
        <v>71</v>
      </c>
      <c r="B45" s="25"/>
      <c r="C45" s="25"/>
      <c r="D45" s="26"/>
      <c r="E45" s="30">
        <v>1250</v>
      </c>
      <c r="F45" s="31"/>
      <c r="G45" s="31"/>
      <c r="H45" s="31"/>
      <c r="I45" s="31"/>
      <c r="J45" s="31"/>
      <c r="K45" s="32"/>
      <c r="L45" s="27">
        <v>984</v>
      </c>
      <c r="M45" s="28"/>
      <c r="N45" s="28"/>
      <c r="O45" s="28"/>
      <c r="P45" s="28"/>
      <c r="Q45" s="29"/>
    </row>
    <row r="46" spans="1:17" ht="16.5" customHeight="1" x14ac:dyDescent="0.2">
      <c r="A46" s="24">
        <v>72</v>
      </c>
      <c r="B46" s="25"/>
      <c r="C46" s="25"/>
      <c r="D46" s="26"/>
      <c r="E46" s="30">
        <v>1424</v>
      </c>
      <c r="F46" s="31"/>
      <c r="G46" s="31"/>
      <c r="H46" s="31"/>
      <c r="I46" s="31"/>
      <c r="J46" s="31"/>
      <c r="K46" s="32"/>
      <c r="L46" s="30">
        <v>1146</v>
      </c>
      <c r="M46" s="31"/>
      <c r="N46" s="31"/>
      <c r="O46" s="31"/>
      <c r="P46" s="31"/>
      <c r="Q46" s="32"/>
    </row>
    <row r="47" spans="1:17" ht="16.5" customHeight="1" x14ac:dyDescent="0.2">
      <c r="A47" s="24">
        <v>73</v>
      </c>
      <c r="B47" s="25"/>
      <c r="C47" s="25"/>
      <c r="D47" s="26"/>
      <c r="E47" s="30">
        <v>1543</v>
      </c>
      <c r="F47" s="31"/>
      <c r="G47" s="31"/>
      <c r="H47" s="31"/>
      <c r="I47" s="31"/>
      <c r="J47" s="31"/>
      <c r="K47" s="32"/>
      <c r="L47" s="30">
        <v>1091</v>
      </c>
      <c r="M47" s="31"/>
      <c r="N47" s="31"/>
      <c r="O47" s="31"/>
      <c r="P47" s="31"/>
      <c r="Q47" s="32"/>
    </row>
    <row r="48" spans="1:17" ht="16.5" customHeight="1" x14ac:dyDescent="0.2">
      <c r="A48" s="24">
        <v>75</v>
      </c>
      <c r="B48" s="25"/>
      <c r="C48" s="25"/>
      <c r="D48" s="26"/>
      <c r="E48" s="30">
        <v>2192</v>
      </c>
      <c r="F48" s="31"/>
      <c r="G48" s="31"/>
      <c r="H48" s="31"/>
      <c r="I48" s="31"/>
      <c r="J48" s="31"/>
      <c r="K48" s="32"/>
      <c r="L48" s="30">
        <v>1578</v>
      </c>
      <c r="M48" s="31"/>
      <c r="N48" s="31"/>
      <c r="O48" s="31"/>
      <c r="P48" s="31"/>
      <c r="Q48" s="32"/>
    </row>
    <row r="49" spans="1:17" ht="16.5" customHeight="1" x14ac:dyDescent="0.2">
      <c r="A49" s="24">
        <v>76</v>
      </c>
      <c r="B49" s="25"/>
      <c r="C49" s="25"/>
      <c r="D49" s="26"/>
      <c r="E49" s="27">
        <v>889</v>
      </c>
      <c r="F49" s="28"/>
      <c r="G49" s="28"/>
      <c r="H49" s="28"/>
      <c r="I49" s="28"/>
      <c r="J49" s="28"/>
      <c r="K49" s="29"/>
      <c r="L49" s="27">
        <v>749</v>
      </c>
      <c r="M49" s="28"/>
      <c r="N49" s="28"/>
      <c r="O49" s="28"/>
      <c r="P49" s="28"/>
      <c r="Q49" s="29"/>
    </row>
    <row r="50" spans="1:17" ht="16.5" customHeight="1" x14ac:dyDescent="0.2">
      <c r="A50" s="24">
        <v>77</v>
      </c>
      <c r="B50" s="25"/>
      <c r="C50" s="25"/>
      <c r="D50" s="26"/>
      <c r="E50" s="30">
        <v>1451</v>
      </c>
      <c r="F50" s="31"/>
      <c r="G50" s="31"/>
      <c r="H50" s="31"/>
      <c r="I50" s="31"/>
      <c r="J50" s="31"/>
      <c r="K50" s="32"/>
      <c r="L50" s="27">
        <v>975</v>
      </c>
      <c r="M50" s="28"/>
      <c r="N50" s="28"/>
      <c r="O50" s="28"/>
      <c r="P50" s="28"/>
      <c r="Q50" s="29"/>
    </row>
    <row r="51" spans="1:17" ht="16.5" customHeight="1" x14ac:dyDescent="0.2">
      <c r="A51" s="24">
        <v>78</v>
      </c>
      <c r="B51" s="25"/>
      <c r="C51" s="25"/>
      <c r="D51" s="26"/>
      <c r="E51" s="27">
        <v>674</v>
      </c>
      <c r="F51" s="28"/>
      <c r="G51" s="28"/>
      <c r="H51" s="28"/>
      <c r="I51" s="28"/>
      <c r="J51" s="28"/>
      <c r="K51" s="29"/>
      <c r="L51" s="27">
        <v>556</v>
      </c>
      <c r="M51" s="28"/>
      <c r="N51" s="28"/>
      <c r="O51" s="28"/>
      <c r="P51" s="28"/>
      <c r="Q51" s="29"/>
    </row>
    <row r="52" spans="1:17" ht="16.5" customHeight="1" x14ac:dyDescent="0.2">
      <c r="A52" s="24">
        <v>79</v>
      </c>
      <c r="B52" s="25"/>
      <c r="C52" s="25"/>
      <c r="D52" s="26"/>
      <c r="E52" s="30">
        <v>1232</v>
      </c>
      <c r="F52" s="31"/>
      <c r="G52" s="31"/>
      <c r="H52" s="31"/>
      <c r="I52" s="31"/>
      <c r="J52" s="31"/>
      <c r="K52" s="32"/>
      <c r="L52" s="27">
        <v>968</v>
      </c>
      <c r="M52" s="28"/>
      <c r="N52" s="28"/>
      <c r="O52" s="28"/>
      <c r="P52" s="28"/>
      <c r="Q52" s="29"/>
    </row>
    <row r="53" spans="1:17" ht="16.5" customHeight="1" x14ac:dyDescent="0.2">
      <c r="A53" s="24">
        <v>81</v>
      </c>
      <c r="B53" s="25"/>
      <c r="C53" s="25"/>
      <c r="D53" s="26"/>
      <c r="E53" s="27">
        <v>673</v>
      </c>
      <c r="F53" s="28"/>
      <c r="G53" s="28"/>
      <c r="H53" s="28"/>
      <c r="I53" s="28"/>
      <c r="J53" s="28"/>
      <c r="K53" s="29"/>
      <c r="L53" s="27">
        <v>503</v>
      </c>
      <c r="M53" s="28"/>
      <c r="N53" s="28"/>
      <c r="O53" s="28"/>
      <c r="P53" s="28"/>
      <c r="Q53" s="29"/>
    </row>
    <row r="54" spans="1:17" ht="16.5" customHeight="1" x14ac:dyDescent="0.2">
      <c r="A54" s="24">
        <v>83</v>
      </c>
      <c r="B54" s="25"/>
      <c r="C54" s="25"/>
      <c r="D54" s="26"/>
      <c r="E54" s="30">
        <v>1118</v>
      </c>
      <c r="F54" s="31"/>
      <c r="G54" s="31"/>
      <c r="H54" s="31"/>
      <c r="I54" s="31"/>
      <c r="J54" s="31"/>
      <c r="K54" s="32"/>
      <c r="L54" s="27">
        <v>895</v>
      </c>
      <c r="M54" s="28"/>
      <c r="N54" s="28"/>
      <c r="O54" s="28"/>
      <c r="P54" s="28"/>
      <c r="Q54" s="29"/>
    </row>
    <row r="55" spans="1:17" ht="16.5" customHeight="1" x14ac:dyDescent="0.2">
      <c r="A55" s="24">
        <v>84</v>
      </c>
      <c r="B55" s="25"/>
      <c r="C55" s="25"/>
      <c r="D55" s="26"/>
      <c r="E55" s="27">
        <v>877</v>
      </c>
      <c r="F55" s="28"/>
      <c r="G55" s="28"/>
      <c r="H55" s="28"/>
      <c r="I55" s="28"/>
      <c r="J55" s="28"/>
      <c r="K55" s="29"/>
      <c r="L55" s="27">
        <v>591</v>
      </c>
      <c r="M55" s="28"/>
      <c r="N55" s="28"/>
      <c r="O55" s="28"/>
      <c r="P55" s="28"/>
      <c r="Q55" s="29"/>
    </row>
    <row r="56" spans="1:17" ht="16.5" customHeight="1" x14ac:dyDescent="0.2">
      <c r="A56" s="24">
        <v>88</v>
      </c>
      <c r="B56" s="25"/>
      <c r="C56" s="25"/>
      <c r="D56" s="26"/>
      <c r="E56" s="27">
        <v>402</v>
      </c>
      <c r="F56" s="28"/>
      <c r="G56" s="28"/>
      <c r="H56" s="28"/>
      <c r="I56" s="28"/>
      <c r="J56" s="28"/>
      <c r="K56" s="29"/>
      <c r="L56" s="27">
        <v>317</v>
      </c>
      <c r="M56" s="28"/>
      <c r="N56" s="28"/>
      <c r="O56" s="28"/>
      <c r="P56" s="28"/>
      <c r="Q56" s="29"/>
    </row>
    <row r="57" spans="1:17" ht="16.5" customHeight="1" x14ac:dyDescent="0.2">
      <c r="A57" s="24">
        <v>90</v>
      </c>
      <c r="B57" s="25"/>
      <c r="C57" s="25"/>
      <c r="D57" s="26"/>
      <c r="E57" s="30">
        <v>1189</v>
      </c>
      <c r="F57" s="31"/>
      <c r="G57" s="31"/>
      <c r="H57" s="31"/>
      <c r="I57" s="31"/>
      <c r="J57" s="31"/>
      <c r="K57" s="32"/>
      <c r="L57" s="27">
        <v>887</v>
      </c>
      <c r="M57" s="28"/>
      <c r="N57" s="28"/>
      <c r="O57" s="28"/>
      <c r="P57" s="28"/>
      <c r="Q57" s="29"/>
    </row>
    <row r="58" spans="1:17" ht="16.5" customHeight="1" x14ac:dyDescent="0.2">
      <c r="A58" s="24">
        <v>94</v>
      </c>
      <c r="B58" s="25"/>
      <c r="C58" s="25"/>
      <c r="D58" s="26"/>
      <c r="E58" s="27">
        <v>442</v>
      </c>
      <c r="F58" s="28"/>
      <c r="G58" s="28"/>
      <c r="H58" s="28"/>
      <c r="I58" s="28"/>
      <c r="J58" s="28"/>
      <c r="K58" s="29"/>
      <c r="L58" s="27">
        <v>357</v>
      </c>
      <c r="M58" s="28"/>
      <c r="N58" s="28"/>
      <c r="O58" s="28"/>
      <c r="P58" s="28"/>
      <c r="Q58" s="29"/>
    </row>
    <row r="59" spans="1:17" ht="16.5" customHeight="1" x14ac:dyDescent="0.2">
      <c r="A59" s="24">
        <v>100</v>
      </c>
      <c r="B59" s="25"/>
      <c r="C59" s="25"/>
      <c r="D59" s="26"/>
      <c r="E59" s="27">
        <v>469</v>
      </c>
      <c r="F59" s="28"/>
      <c r="G59" s="28"/>
      <c r="H59" s="28"/>
      <c r="I59" s="28"/>
      <c r="J59" s="28"/>
      <c r="K59" s="29"/>
      <c r="L59" s="27">
        <v>327</v>
      </c>
      <c r="M59" s="28"/>
      <c r="N59" s="28"/>
      <c r="O59" s="28"/>
      <c r="P59" s="28"/>
      <c r="Q59" s="29"/>
    </row>
    <row r="60" spans="1:17" ht="16.5" customHeight="1" x14ac:dyDescent="0.2">
      <c r="A60" s="24">
        <v>101</v>
      </c>
      <c r="B60" s="25"/>
      <c r="C60" s="25"/>
      <c r="D60" s="26"/>
      <c r="E60" s="27">
        <v>850</v>
      </c>
      <c r="F60" s="28"/>
      <c r="G60" s="28"/>
      <c r="H60" s="28"/>
      <c r="I60" s="28"/>
      <c r="J60" s="28"/>
      <c r="K60" s="29"/>
      <c r="L60" s="27">
        <v>625</v>
      </c>
      <c r="M60" s="28"/>
      <c r="N60" s="28"/>
      <c r="O60" s="28"/>
      <c r="P60" s="28"/>
      <c r="Q60" s="29"/>
    </row>
    <row r="61" spans="1:17" ht="16.5" customHeight="1" x14ac:dyDescent="0.2">
      <c r="A61" s="24">
        <v>102</v>
      </c>
      <c r="B61" s="25"/>
      <c r="C61" s="25"/>
      <c r="D61" s="26"/>
      <c r="E61" s="27">
        <v>777</v>
      </c>
      <c r="F61" s="28"/>
      <c r="G61" s="28"/>
      <c r="H61" s="28"/>
      <c r="I61" s="28"/>
      <c r="J61" s="28"/>
      <c r="K61" s="29"/>
      <c r="L61" s="27">
        <v>594</v>
      </c>
      <c r="M61" s="28"/>
      <c r="N61" s="28"/>
      <c r="O61" s="28"/>
      <c r="P61" s="28"/>
      <c r="Q61" s="29"/>
    </row>
    <row r="62" spans="1:17" ht="16.5" customHeight="1" x14ac:dyDescent="0.2">
      <c r="A62" s="24">
        <v>103</v>
      </c>
      <c r="B62" s="25"/>
      <c r="C62" s="25"/>
      <c r="D62" s="26"/>
      <c r="E62" s="30">
        <v>1393</v>
      </c>
      <c r="F62" s="31"/>
      <c r="G62" s="31"/>
      <c r="H62" s="31"/>
      <c r="I62" s="31"/>
      <c r="J62" s="31"/>
      <c r="K62" s="32"/>
      <c r="L62" s="30">
        <v>1027</v>
      </c>
      <c r="M62" s="31"/>
      <c r="N62" s="31"/>
      <c r="O62" s="31"/>
      <c r="P62" s="31"/>
      <c r="Q62" s="32"/>
    </row>
    <row r="63" spans="1:17" ht="16.5" customHeight="1" x14ac:dyDescent="0.2">
      <c r="A63" s="24">
        <v>104</v>
      </c>
      <c r="B63" s="25"/>
      <c r="C63" s="25"/>
      <c r="D63" s="26"/>
      <c r="E63" s="27">
        <v>704</v>
      </c>
      <c r="F63" s="28"/>
      <c r="G63" s="28"/>
      <c r="H63" s="28"/>
      <c r="I63" s="28"/>
      <c r="J63" s="28"/>
      <c r="K63" s="29"/>
      <c r="L63" s="27">
        <v>524</v>
      </c>
      <c r="M63" s="28"/>
      <c r="N63" s="28"/>
      <c r="O63" s="28"/>
      <c r="P63" s="28"/>
      <c r="Q63" s="29"/>
    </row>
    <row r="64" spans="1:17" ht="16.5" customHeight="1" x14ac:dyDescent="0.2">
      <c r="A64" s="24">
        <v>105</v>
      </c>
      <c r="B64" s="25"/>
      <c r="C64" s="25"/>
      <c r="D64" s="26"/>
      <c r="E64" s="27">
        <v>939</v>
      </c>
      <c r="F64" s="28"/>
      <c r="G64" s="28"/>
      <c r="H64" s="28"/>
      <c r="I64" s="28"/>
      <c r="J64" s="28"/>
      <c r="K64" s="29"/>
      <c r="L64" s="27">
        <v>650</v>
      </c>
      <c r="M64" s="28"/>
      <c r="N64" s="28"/>
      <c r="O64" s="28"/>
      <c r="P64" s="28"/>
      <c r="Q64" s="29"/>
    </row>
    <row r="65" spans="1:17" ht="16.5" customHeight="1" x14ac:dyDescent="0.2">
      <c r="A65" s="24">
        <v>106</v>
      </c>
      <c r="B65" s="25"/>
      <c r="C65" s="25"/>
      <c r="D65" s="26"/>
      <c r="E65" s="27">
        <v>941</v>
      </c>
      <c r="F65" s="28"/>
      <c r="G65" s="28"/>
      <c r="H65" s="28"/>
      <c r="I65" s="28"/>
      <c r="J65" s="28"/>
      <c r="K65" s="29"/>
      <c r="L65" s="27">
        <v>724</v>
      </c>
      <c r="M65" s="28"/>
      <c r="N65" s="28"/>
      <c r="O65" s="28"/>
      <c r="P65" s="28"/>
      <c r="Q65" s="29"/>
    </row>
    <row r="66" spans="1:17" ht="16.5" customHeight="1" x14ac:dyDescent="0.2">
      <c r="A66" s="24">
        <v>107</v>
      </c>
      <c r="B66" s="25"/>
      <c r="C66" s="25"/>
      <c r="D66" s="26"/>
      <c r="E66" s="27">
        <v>605</v>
      </c>
      <c r="F66" s="28"/>
      <c r="G66" s="28"/>
      <c r="H66" s="28"/>
      <c r="I66" s="28"/>
      <c r="J66" s="28"/>
      <c r="K66" s="29"/>
      <c r="L66" s="27">
        <v>423</v>
      </c>
      <c r="M66" s="28"/>
      <c r="N66" s="28"/>
      <c r="O66" s="28"/>
      <c r="P66" s="28"/>
      <c r="Q66" s="29"/>
    </row>
    <row r="67" spans="1:17" ht="16.5" customHeight="1" x14ac:dyDescent="0.2">
      <c r="A67" s="24">
        <v>108</v>
      </c>
      <c r="B67" s="25"/>
      <c r="C67" s="25"/>
      <c r="D67" s="26"/>
      <c r="E67" s="27">
        <v>779</v>
      </c>
      <c r="F67" s="28"/>
      <c r="G67" s="28"/>
      <c r="H67" s="28"/>
      <c r="I67" s="28"/>
      <c r="J67" s="28"/>
      <c r="K67" s="29"/>
      <c r="L67" s="27">
        <v>619</v>
      </c>
      <c r="M67" s="28"/>
      <c r="N67" s="28"/>
      <c r="O67" s="28"/>
      <c r="P67" s="28"/>
      <c r="Q67" s="29"/>
    </row>
    <row r="68" spans="1:17" ht="16.5" customHeight="1" x14ac:dyDescent="0.2">
      <c r="A68" s="24">
        <v>109</v>
      </c>
      <c r="B68" s="25"/>
      <c r="C68" s="25"/>
      <c r="D68" s="26"/>
      <c r="E68" s="30">
        <v>1280</v>
      </c>
      <c r="F68" s="31"/>
      <c r="G68" s="31"/>
      <c r="H68" s="31"/>
      <c r="I68" s="31"/>
      <c r="J68" s="31"/>
      <c r="K68" s="32"/>
      <c r="L68" s="27">
        <v>785</v>
      </c>
      <c r="M68" s="28"/>
      <c r="N68" s="28"/>
      <c r="O68" s="28"/>
      <c r="P68" s="28"/>
      <c r="Q68" s="29"/>
    </row>
    <row r="69" spans="1:17" ht="16.5" customHeight="1" x14ac:dyDescent="0.2">
      <c r="A69" s="24">
        <v>110</v>
      </c>
      <c r="B69" s="25"/>
      <c r="C69" s="25"/>
      <c r="D69" s="26"/>
      <c r="E69" s="30">
        <v>1106</v>
      </c>
      <c r="F69" s="31"/>
      <c r="G69" s="31"/>
      <c r="H69" s="31"/>
      <c r="I69" s="31"/>
      <c r="J69" s="31"/>
      <c r="K69" s="32"/>
      <c r="L69" s="27">
        <v>792</v>
      </c>
      <c r="M69" s="28"/>
      <c r="N69" s="28"/>
      <c r="O69" s="28"/>
      <c r="P69" s="28"/>
      <c r="Q69" s="29"/>
    </row>
    <row r="70" spans="1:17" ht="16.5" customHeight="1" x14ac:dyDescent="0.2">
      <c r="A70" s="24">
        <v>111</v>
      </c>
      <c r="B70" s="25"/>
      <c r="C70" s="25"/>
      <c r="D70" s="26"/>
      <c r="E70" s="27">
        <v>271</v>
      </c>
      <c r="F70" s="28"/>
      <c r="G70" s="28"/>
      <c r="H70" s="28"/>
      <c r="I70" s="28"/>
      <c r="J70" s="28"/>
      <c r="K70" s="29"/>
      <c r="L70" s="27">
        <v>157</v>
      </c>
      <c r="M70" s="28"/>
      <c r="N70" s="28"/>
      <c r="O70" s="28"/>
      <c r="P70" s="28"/>
      <c r="Q70" s="29"/>
    </row>
    <row r="71" spans="1:17" ht="16.5" customHeight="1" x14ac:dyDescent="0.2">
      <c r="A71" s="24">
        <v>112</v>
      </c>
      <c r="B71" s="25"/>
      <c r="C71" s="25"/>
      <c r="D71" s="26"/>
      <c r="E71" s="27">
        <v>817</v>
      </c>
      <c r="F71" s="28"/>
      <c r="G71" s="28"/>
      <c r="H71" s="28"/>
      <c r="I71" s="28"/>
      <c r="J71" s="28"/>
      <c r="K71" s="29"/>
      <c r="L71" s="27">
        <v>629</v>
      </c>
      <c r="M71" s="28"/>
      <c r="N71" s="28"/>
      <c r="O71" s="28"/>
      <c r="P71" s="28"/>
      <c r="Q71" s="29"/>
    </row>
    <row r="72" spans="1:17" ht="16.5" customHeight="1" x14ac:dyDescent="0.2">
      <c r="A72" s="24">
        <v>113</v>
      </c>
      <c r="B72" s="25"/>
      <c r="C72" s="25"/>
      <c r="D72" s="26"/>
      <c r="E72" s="30">
        <v>2043</v>
      </c>
      <c r="F72" s="31"/>
      <c r="G72" s="31"/>
      <c r="H72" s="31"/>
      <c r="I72" s="31"/>
      <c r="J72" s="31"/>
      <c r="K72" s="32"/>
      <c r="L72" s="30">
        <v>1517</v>
      </c>
      <c r="M72" s="31"/>
      <c r="N72" s="31"/>
      <c r="O72" s="31"/>
      <c r="P72" s="31"/>
      <c r="Q72" s="32"/>
    </row>
    <row r="73" spans="1:17" ht="16.5" customHeight="1" x14ac:dyDescent="0.2">
      <c r="A73" s="24">
        <v>114</v>
      </c>
      <c r="B73" s="25"/>
      <c r="C73" s="25"/>
      <c r="D73" s="26"/>
      <c r="E73" s="30">
        <v>1217</v>
      </c>
      <c r="F73" s="31"/>
      <c r="G73" s="31"/>
      <c r="H73" s="31"/>
      <c r="I73" s="31"/>
      <c r="J73" s="31"/>
      <c r="K73" s="32"/>
      <c r="L73" s="27">
        <v>871</v>
      </c>
      <c r="M73" s="28"/>
      <c r="N73" s="28"/>
      <c r="O73" s="28"/>
      <c r="P73" s="28"/>
      <c r="Q73" s="29"/>
    </row>
    <row r="74" spans="1:17" ht="16.5" customHeight="1" x14ac:dyDescent="0.2">
      <c r="A74" s="24">
        <v>115</v>
      </c>
      <c r="B74" s="25"/>
      <c r="C74" s="25"/>
      <c r="D74" s="26"/>
      <c r="E74" s="30">
        <v>1425</v>
      </c>
      <c r="F74" s="31"/>
      <c r="G74" s="31"/>
      <c r="H74" s="31"/>
      <c r="I74" s="31"/>
      <c r="J74" s="31"/>
      <c r="K74" s="32"/>
      <c r="L74" s="27">
        <v>984</v>
      </c>
      <c r="M74" s="28"/>
      <c r="N74" s="28"/>
      <c r="O74" s="28"/>
      <c r="P74" s="28"/>
      <c r="Q74" s="29"/>
    </row>
    <row r="75" spans="1:17" ht="16.5" customHeight="1" x14ac:dyDescent="0.2">
      <c r="A75" s="24">
        <v>120</v>
      </c>
      <c r="B75" s="25"/>
      <c r="C75" s="25"/>
      <c r="D75" s="26"/>
      <c r="E75" s="30">
        <v>1550</v>
      </c>
      <c r="F75" s="31"/>
      <c r="G75" s="31"/>
      <c r="H75" s="31"/>
      <c r="I75" s="31"/>
      <c r="J75" s="31"/>
      <c r="K75" s="32"/>
      <c r="L75" s="30">
        <v>1108</v>
      </c>
      <c r="M75" s="31"/>
      <c r="N75" s="31"/>
      <c r="O75" s="31"/>
      <c r="P75" s="31"/>
      <c r="Q75" s="32"/>
    </row>
    <row r="76" spans="1:17" ht="16.5" customHeight="1" x14ac:dyDescent="0.2">
      <c r="A76" s="24">
        <v>121</v>
      </c>
      <c r="B76" s="25"/>
      <c r="C76" s="25"/>
      <c r="D76" s="26"/>
      <c r="E76" s="27">
        <v>965</v>
      </c>
      <c r="F76" s="28"/>
      <c r="G76" s="28"/>
      <c r="H76" s="28"/>
      <c r="I76" s="28"/>
      <c r="J76" s="28"/>
      <c r="K76" s="29"/>
      <c r="L76" s="27">
        <v>558</v>
      </c>
      <c r="M76" s="28"/>
      <c r="N76" s="28"/>
      <c r="O76" s="28"/>
      <c r="P76" s="28"/>
      <c r="Q76" s="29"/>
    </row>
    <row r="77" spans="1:17" ht="16.5" customHeight="1" x14ac:dyDescent="0.2">
      <c r="A77" s="24">
        <v>122</v>
      </c>
      <c r="B77" s="25"/>
      <c r="C77" s="25"/>
      <c r="D77" s="26"/>
      <c r="E77" s="27">
        <v>675</v>
      </c>
      <c r="F77" s="28"/>
      <c r="G77" s="28"/>
      <c r="H77" s="28"/>
      <c r="I77" s="28"/>
      <c r="J77" s="28"/>
      <c r="K77" s="29"/>
      <c r="L77" s="27">
        <v>512</v>
      </c>
      <c r="M77" s="28"/>
      <c r="N77" s="28"/>
      <c r="O77" s="28"/>
      <c r="P77" s="28"/>
      <c r="Q77" s="29"/>
    </row>
    <row r="78" spans="1:17" ht="16.5" customHeight="1" x14ac:dyDescent="0.2">
      <c r="A78" s="24">
        <v>123</v>
      </c>
      <c r="B78" s="25"/>
      <c r="C78" s="25"/>
      <c r="D78" s="26"/>
      <c r="E78" s="27">
        <v>280</v>
      </c>
      <c r="F78" s="28"/>
      <c r="G78" s="28"/>
      <c r="H78" s="28"/>
      <c r="I78" s="28"/>
      <c r="J78" s="28"/>
      <c r="K78" s="29"/>
      <c r="L78" s="27">
        <v>202</v>
      </c>
      <c r="M78" s="28"/>
      <c r="N78" s="28"/>
      <c r="O78" s="28"/>
      <c r="P78" s="28"/>
      <c r="Q78" s="29"/>
    </row>
    <row r="79" spans="1:17" ht="16.5" customHeight="1" x14ac:dyDescent="0.2">
      <c r="A79" s="24" t="s">
        <v>21</v>
      </c>
      <c r="B79" s="25"/>
      <c r="C79" s="25"/>
      <c r="D79" s="26"/>
      <c r="E79" s="27">
        <v>2</v>
      </c>
      <c r="F79" s="28"/>
      <c r="G79" s="28"/>
      <c r="H79" s="28"/>
      <c r="I79" s="28"/>
      <c r="J79" s="28"/>
      <c r="K79" s="29"/>
      <c r="L79" s="27">
        <v>1</v>
      </c>
      <c r="M79" s="28"/>
      <c r="N79" s="28"/>
      <c r="O79" s="28"/>
      <c r="P79" s="28"/>
      <c r="Q79" s="29"/>
    </row>
    <row r="80" spans="1:17" ht="16.5" customHeight="1" x14ac:dyDescent="0.2">
      <c r="A80" s="24" t="s">
        <v>22</v>
      </c>
      <c r="B80" s="25"/>
      <c r="C80" s="25"/>
      <c r="D80" s="26"/>
      <c r="E80" s="27">
        <v>116</v>
      </c>
      <c r="F80" s="28"/>
      <c r="G80" s="28"/>
      <c r="H80" s="28"/>
      <c r="I80" s="28"/>
      <c r="J80" s="28"/>
      <c r="K80" s="29"/>
      <c r="L80" s="27">
        <v>16</v>
      </c>
      <c r="M80" s="28"/>
      <c r="N80" s="28"/>
      <c r="O80" s="28"/>
      <c r="P80" s="28"/>
      <c r="Q80" s="29"/>
    </row>
    <row r="81" spans="1:17" ht="16.5" customHeight="1" x14ac:dyDescent="0.2">
      <c r="A81" s="24" t="s">
        <v>24</v>
      </c>
      <c r="B81" s="25"/>
      <c r="C81" s="25"/>
      <c r="D81" s="26"/>
      <c r="E81" s="27">
        <v>6</v>
      </c>
      <c r="F81" s="28"/>
      <c r="G81" s="28"/>
      <c r="H81" s="28"/>
      <c r="I81" s="28"/>
      <c r="J81" s="28"/>
      <c r="K81" s="29"/>
      <c r="L81" s="27">
        <v>1</v>
      </c>
      <c r="M81" s="28"/>
      <c r="N81" s="28"/>
      <c r="O81" s="28"/>
      <c r="P81" s="28"/>
      <c r="Q81" s="29"/>
    </row>
    <row r="82" spans="1:17" ht="16.5" customHeight="1" x14ac:dyDescent="0.2">
      <c r="A82" s="24" t="s">
        <v>25</v>
      </c>
      <c r="B82" s="25"/>
      <c r="C82" s="25"/>
      <c r="D82" s="26"/>
      <c r="E82" s="27">
        <v>4</v>
      </c>
      <c r="F82" s="28"/>
      <c r="G82" s="28"/>
      <c r="H82" s="28"/>
      <c r="I82" s="28"/>
      <c r="J82" s="28"/>
      <c r="K82" s="29"/>
      <c r="L82" s="27">
        <v>0</v>
      </c>
      <c r="M82" s="28"/>
      <c r="N82" s="28"/>
      <c r="O82" s="28"/>
      <c r="P82" s="28"/>
      <c r="Q82" s="29"/>
    </row>
    <row r="83" spans="1:17" ht="16.5" customHeight="1" x14ac:dyDescent="0.2">
      <c r="A83" s="24" t="s">
        <v>23</v>
      </c>
      <c r="B83" s="25"/>
      <c r="C83" s="25"/>
      <c r="D83" s="26"/>
      <c r="E83" s="27">
        <v>179</v>
      </c>
      <c r="F83" s="28"/>
      <c r="G83" s="28"/>
      <c r="H83" s="28"/>
      <c r="I83" s="28"/>
      <c r="J83" s="28"/>
      <c r="K83" s="29"/>
      <c r="L83" s="27">
        <v>80</v>
      </c>
      <c r="M83" s="28"/>
      <c r="N83" s="28"/>
      <c r="O83" s="28"/>
      <c r="P83" s="28"/>
      <c r="Q83" s="29"/>
    </row>
    <row r="84" spans="1:17" ht="16.5" customHeight="1" x14ac:dyDescent="0.2">
      <c r="A84" s="24" t="s">
        <v>26</v>
      </c>
      <c r="B84" s="25"/>
      <c r="C84" s="25"/>
      <c r="D84" s="26"/>
      <c r="E84" s="27">
        <v>29</v>
      </c>
      <c r="F84" s="28"/>
      <c r="G84" s="28"/>
      <c r="H84" s="28"/>
      <c r="I84" s="28"/>
      <c r="J84" s="28"/>
      <c r="K84" s="29"/>
      <c r="L84" s="27">
        <v>3</v>
      </c>
      <c r="M84" s="28"/>
      <c r="N84" s="28"/>
      <c r="O84" s="28"/>
      <c r="P84" s="28"/>
      <c r="Q84" s="29"/>
    </row>
    <row r="85" spans="1:17" ht="16.5" customHeight="1" x14ac:dyDescent="0.2">
      <c r="A85" s="24" t="s">
        <v>27</v>
      </c>
      <c r="B85" s="25"/>
      <c r="C85" s="25"/>
      <c r="D85" s="26"/>
      <c r="E85" s="27">
        <v>5</v>
      </c>
      <c r="F85" s="28"/>
      <c r="G85" s="28"/>
      <c r="H85" s="28"/>
      <c r="I85" s="28"/>
      <c r="J85" s="28"/>
      <c r="K85" s="29"/>
      <c r="L85" s="27">
        <v>0</v>
      </c>
      <c r="M85" s="28"/>
      <c r="N85" s="28"/>
      <c r="O85" s="28"/>
      <c r="P85" s="28"/>
      <c r="Q85" s="29"/>
    </row>
    <row r="86" spans="1:17" ht="16.5" customHeight="1" x14ac:dyDescent="0.2">
      <c r="A86" s="24" t="s">
        <v>28</v>
      </c>
      <c r="B86" s="25"/>
      <c r="C86" s="25"/>
      <c r="D86" s="26"/>
      <c r="E86" s="27">
        <v>17</v>
      </c>
      <c r="F86" s="28"/>
      <c r="G86" s="28"/>
      <c r="H86" s="28"/>
      <c r="I86" s="28"/>
      <c r="J86" s="28"/>
      <c r="K86" s="29"/>
      <c r="L86" s="27">
        <v>2</v>
      </c>
      <c r="M86" s="28"/>
      <c r="N86" s="28"/>
      <c r="O86" s="28"/>
      <c r="P86" s="28"/>
      <c r="Q86" s="29"/>
    </row>
    <row r="87" spans="1:17" ht="16.5" customHeight="1" x14ac:dyDescent="0.2">
      <c r="A87" s="24" t="s">
        <v>29</v>
      </c>
      <c r="B87" s="25"/>
      <c r="C87" s="25"/>
      <c r="D87" s="26"/>
      <c r="E87" s="27">
        <v>368</v>
      </c>
      <c r="F87" s="28"/>
      <c r="G87" s="28"/>
      <c r="H87" s="28"/>
      <c r="I87" s="28"/>
      <c r="J87" s="28"/>
      <c r="K87" s="29"/>
      <c r="L87" s="27">
        <v>226</v>
      </c>
      <c r="M87" s="28"/>
      <c r="N87" s="28"/>
      <c r="O87" s="28"/>
      <c r="P87" s="28"/>
      <c r="Q87" s="29"/>
    </row>
    <row r="88" spans="1:17" ht="16.5" customHeight="1" x14ac:dyDescent="0.2">
      <c r="A88" s="24" t="s">
        <v>30</v>
      </c>
      <c r="B88" s="25"/>
      <c r="C88" s="25"/>
      <c r="D88" s="26"/>
      <c r="E88" s="27">
        <v>649</v>
      </c>
      <c r="F88" s="28"/>
      <c r="G88" s="28"/>
      <c r="H88" s="28"/>
      <c r="I88" s="28"/>
      <c r="J88" s="28"/>
      <c r="K88" s="29"/>
      <c r="L88" s="27">
        <v>482</v>
      </c>
      <c r="M88" s="28"/>
      <c r="N88" s="28"/>
      <c r="O88" s="28"/>
      <c r="P88" s="28"/>
      <c r="Q88" s="29"/>
    </row>
    <row r="89" spans="1:17" ht="16.5" customHeight="1" x14ac:dyDescent="0.2">
      <c r="A89" s="24" t="s">
        <v>31</v>
      </c>
      <c r="B89" s="25"/>
      <c r="C89" s="25"/>
      <c r="D89" s="26"/>
      <c r="E89" s="27">
        <v>542</v>
      </c>
      <c r="F89" s="28"/>
      <c r="G89" s="28"/>
      <c r="H89" s="28"/>
      <c r="I89" s="28"/>
      <c r="J89" s="28"/>
      <c r="K89" s="29"/>
      <c r="L89" s="27">
        <v>461</v>
      </c>
      <c r="M89" s="28"/>
      <c r="N89" s="28"/>
      <c r="O89" s="28"/>
      <c r="P89" s="28"/>
      <c r="Q89" s="29"/>
    </row>
    <row r="90" spans="1:17" ht="16.5" customHeight="1" x14ac:dyDescent="0.2">
      <c r="A90" s="24" t="s">
        <v>32</v>
      </c>
      <c r="B90" s="25"/>
      <c r="C90" s="25"/>
      <c r="D90" s="26"/>
      <c r="E90" s="27">
        <v>629</v>
      </c>
      <c r="F90" s="28"/>
      <c r="G90" s="28"/>
      <c r="H90" s="28"/>
      <c r="I90" s="28"/>
      <c r="J90" s="28"/>
      <c r="K90" s="29"/>
      <c r="L90" s="27">
        <v>387</v>
      </c>
      <c r="M90" s="28"/>
      <c r="N90" s="28"/>
      <c r="O90" s="28"/>
      <c r="P90" s="28"/>
      <c r="Q90" s="29"/>
    </row>
    <row r="91" spans="1:17" ht="16.5" customHeight="1" x14ac:dyDescent="0.2">
      <c r="A91" s="24" t="s">
        <v>33</v>
      </c>
      <c r="B91" s="25"/>
      <c r="C91" s="25"/>
      <c r="D91" s="26"/>
      <c r="E91" s="27">
        <v>651</v>
      </c>
      <c r="F91" s="28"/>
      <c r="G91" s="28"/>
      <c r="H91" s="28"/>
      <c r="I91" s="28"/>
      <c r="J91" s="28"/>
      <c r="K91" s="29"/>
      <c r="L91" s="27">
        <v>435</v>
      </c>
      <c r="M91" s="28"/>
      <c r="N91" s="28"/>
      <c r="O91" s="28"/>
      <c r="P91" s="28"/>
      <c r="Q91" s="29"/>
    </row>
    <row r="92" spans="1:17" ht="16.5" customHeight="1" x14ac:dyDescent="0.2">
      <c r="A92" s="24" t="s">
        <v>34</v>
      </c>
      <c r="B92" s="25"/>
      <c r="C92" s="25"/>
      <c r="D92" s="26"/>
      <c r="E92" s="30">
        <v>1113</v>
      </c>
      <c r="F92" s="31"/>
      <c r="G92" s="31"/>
      <c r="H92" s="31"/>
      <c r="I92" s="31"/>
      <c r="J92" s="31"/>
      <c r="K92" s="32"/>
      <c r="L92" s="27">
        <v>460</v>
      </c>
      <c r="M92" s="28"/>
      <c r="N92" s="28"/>
      <c r="O92" s="28"/>
      <c r="P92" s="28"/>
      <c r="Q92" s="29"/>
    </row>
    <row r="93" spans="1:17" ht="16.5" customHeight="1" x14ac:dyDescent="0.2">
      <c r="A93" s="24" t="s">
        <v>35</v>
      </c>
      <c r="B93" s="25"/>
      <c r="C93" s="25"/>
      <c r="D93" s="26"/>
      <c r="E93" s="27">
        <v>791</v>
      </c>
      <c r="F93" s="28"/>
      <c r="G93" s="28"/>
      <c r="H93" s="28"/>
      <c r="I93" s="28"/>
      <c r="J93" s="28"/>
      <c r="K93" s="29"/>
      <c r="L93" s="27">
        <v>607</v>
      </c>
      <c r="M93" s="28"/>
      <c r="N93" s="28"/>
      <c r="O93" s="28"/>
      <c r="P93" s="28"/>
      <c r="Q93" s="29"/>
    </row>
    <row r="94" spans="1:17" ht="16.5" customHeight="1" x14ac:dyDescent="0.2">
      <c r="A94" s="24" t="s">
        <v>36</v>
      </c>
      <c r="B94" s="25"/>
      <c r="C94" s="25"/>
      <c r="D94" s="26"/>
      <c r="E94" s="27">
        <v>362</v>
      </c>
      <c r="F94" s="28"/>
      <c r="G94" s="28"/>
      <c r="H94" s="28"/>
      <c r="I94" s="28"/>
      <c r="J94" s="28"/>
      <c r="K94" s="29"/>
      <c r="L94" s="27">
        <v>284</v>
      </c>
      <c r="M94" s="28"/>
      <c r="N94" s="28"/>
      <c r="O94" s="28"/>
      <c r="P94" s="28"/>
      <c r="Q94" s="29"/>
    </row>
    <row r="95" spans="1:17" ht="16.5" customHeight="1" x14ac:dyDescent="0.2">
      <c r="A95" s="24" t="s">
        <v>37</v>
      </c>
      <c r="B95" s="25"/>
      <c r="C95" s="25"/>
      <c r="D95" s="26"/>
      <c r="E95" s="27">
        <v>115</v>
      </c>
      <c r="F95" s="28"/>
      <c r="G95" s="28"/>
      <c r="H95" s="28"/>
      <c r="I95" s="28"/>
      <c r="J95" s="28"/>
      <c r="K95" s="29"/>
      <c r="L95" s="27">
        <v>64</v>
      </c>
      <c r="M95" s="28"/>
      <c r="N95" s="28"/>
      <c r="O95" s="28"/>
      <c r="P95" s="28"/>
      <c r="Q95" s="29"/>
    </row>
    <row r="96" spans="1:17" ht="16.5" customHeight="1" x14ac:dyDescent="0.2">
      <c r="A96" s="24" t="s">
        <v>38</v>
      </c>
      <c r="B96" s="25"/>
      <c r="C96" s="25"/>
      <c r="D96" s="26"/>
      <c r="E96" s="27">
        <v>725</v>
      </c>
      <c r="F96" s="28"/>
      <c r="G96" s="28"/>
      <c r="H96" s="28"/>
      <c r="I96" s="28"/>
      <c r="J96" s="28"/>
      <c r="K96" s="29"/>
      <c r="L96" s="27">
        <v>588</v>
      </c>
      <c r="M96" s="28"/>
      <c r="N96" s="28"/>
      <c r="O96" s="28"/>
      <c r="P96" s="28"/>
      <c r="Q96" s="29"/>
    </row>
    <row r="97" spans="1:17" ht="16.5" customHeight="1" x14ac:dyDescent="0.2">
      <c r="A97" s="24" t="s">
        <v>39</v>
      </c>
      <c r="B97" s="25"/>
      <c r="C97" s="25"/>
      <c r="D97" s="26"/>
      <c r="E97" s="27">
        <v>594</v>
      </c>
      <c r="F97" s="28"/>
      <c r="G97" s="28"/>
      <c r="H97" s="28"/>
      <c r="I97" s="28"/>
      <c r="J97" s="28"/>
      <c r="K97" s="29"/>
      <c r="L97" s="27">
        <v>461</v>
      </c>
      <c r="M97" s="28"/>
      <c r="N97" s="28"/>
      <c r="O97" s="28"/>
      <c r="P97" s="28"/>
      <c r="Q97" s="29"/>
    </row>
    <row r="98" spans="1:17" ht="16.5" customHeight="1" x14ac:dyDescent="0.2">
      <c r="A98" s="24" t="s">
        <v>40</v>
      </c>
      <c r="B98" s="25"/>
      <c r="C98" s="25"/>
      <c r="D98" s="26"/>
      <c r="E98" s="27">
        <v>475</v>
      </c>
      <c r="F98" s="28"/>
      <c r="G98" s="28"/>
      <c r="H98" s="28"/>
      <c r="I98" s="28"/>
      <c r="J98" s="28"/>
      <c r="K98" s="29"/>
      <c r="L98" s="27">
        <v>368</v>
      </c>
      <c r="M98" s="28"/>
      <c r="N98" s="28"/>
      <c r="O98" s="28"/>
      <c r="P98" s="28"/>
      <c r="Q98" s="29"/>
    </row>
    <row r="99" spans="1:17" ht="16.5" customHeight="1" x14ac:dyDescent="0.2">
      <c r="A99" s="24" t="s">
        <v>41</v>
      </c>
      <c r="B99" s="25"/>
      <c r="C99" s="25"/>
      <c r="D99" s="26"/>
      <c r="E99" s="30">
        <v>1023</v>
      </c>
      <c r="F99" s="31"/>
      <c r="G99" s="31"/>
      <c r="H99" s="31"/>
      <c r="I99" s="31"/>
      <c r="J99" s="31"/>
      <c r="K99" s="32"/>
      <c r="L99" s="27">
        <v>830</v>
      </c>
      <c r="M99" s="28"/>
      <c r="N99" s="28"/>
      <c r="O99" s="28"/>
      <c r="P99" s="28"/>
      <c r="Q99" s="29"/>
    </row>
    <row r="100" spans="1:17" ht="16.5" customHeight="1" x14ac:dyDescent="0.2">
      <c r="A100" s="24" t="s">
        <v>42</v>
      </c>
      <c r="B100" s="25"/>
      <c r="C100" s="25"/>
      <c r="D100" s="26"/>
      <c r="E100" s="27">
        <v>774</v>
      </c>
      <c r="F100" s="28"/>
      <c r="G100" s="28"/>
      <c r="H100" s="28"/>
      <c r="I100" s="28"/>
      <c r="J100" s="28"/>
      <c r="K100" s="29"/>
      <c r="L100" s="27">
        <v>659</v>
      </c>
      <c r="M100" s="28"/>
      <c r="N100" s="28"/>
      <c r="O100" s="28"/>
      <c r="P100" s="28"/>
      <c r="Q100" s="29"/>
    </row>
    <row r="101" spans="1:17" ht="16.5" customHeight="1" x14ac:dyDescent="0.2">
      <c r="A101" s="24" t="s">
        <v>43</v>
      </c>
      <c r="B101" s="25"/>
      <c r="C101" s="25"/>
      <c r="D101" s="26"/>
      <c r="E101" s="27">
        <v>716</v>
      </c>
      <c r="F101" s="28"/>
      <c r="G101" s="28"/>
      <c r="H101" s="28"/>
      <c r="I101" s="28"/>
      <c r="J101" s="28"/>
      <c r="K101" s="29"/>
      <c r="L101" s="27">
        <v>627</v>
      </c>
      <c r="M101" s="28"/>
      <c r="N101" s="28"/>
      <c r="O101" s="28"/>
      <c r="P101" s="28"/>
      <c r="Q101" s="29"/>
    </row>
    <row r="102" spans="1:17" ht="16.5" customHeight="1" x14ac:dyDescent="0.2">
      <c r="A102" s="24" t="s">
        <v>44</v>
      </c>
      <c r="B102" s="25"/>
      <c r="C102" s="25"/>
      <c r="D102" s="26"/>
      <c r="E102" s="27">
        <v>433</v>
      </c>
      <c r="F102" s="28"/>
      <c r="G102" s="28"/>
      <c r="H102" s="28"/>
      <c r="I102" s="28"/>
      <c r="J102" s="28"/>
      <c r="K102" s="29"/>
      <c r="L102" s="27">
        <v>355</v>
      </c>
      <c r="M102" s="28"/>
      <c r="N102" s="28"/>
      <c r="O102" s="28"/>
      <c r="P102" s="28"/>
      <c r="Q102" s="29"/>
    </row>
    <row r="103" spans="1:17" ht="16.5" customHeight="1" x14ac:dyDescent="0.2">
      <c r="A103" s="24" t="s">
        <v>45</v>
      </c>
      <c r="B103" s="25"/>
      <c r="C103" s="25"/>
      <c r="D103" s="26"/>
      <c r="E103" s="27">
        <v>143</v>
      </c>
      <c r="F103" s="28"/>
      <c r="G103" s="28"/>
      <c r="H103" s="28"/>
      <c r="I103" s="28"/>
      <c r="J103" s="28"/>
      <c r="K103" s="29"/>
      <c r="L103" s="27">
        <v>129</v>
      </c>
      <c r="M103" s="28"/>
      <c r="N103" s="28"/>
      <c r="O103" s="28"/>
      <c r="P103" s="28"/>
      <c r="Q103" s="29"/>
    </row>
    <row r="104" spans="1:17" ht="16.5" customHeight="1" x14ac:dyDescent="0.2">
      <c r="A104" s="24" t="s">
        <v>46</v>
      </c>
      <c r="B104" s="25"/>
      <c r="C104" s="25"/>
      <c r="D104" s="26"/>
      <c r="E104" s="27">
        <v>727</v>
      </c>
      <c r="F104" s="28"/>
      <c r="G104" s="28"/>
      <c r="H104" s="28"/>
      <c r="I104" s="28"/>
      <c r="J104" s="28"/>
      <c r="K104" s="29"/>
      <c r="L104" s="27">
        <v>645</v>
      </c>
      <c r="M104" s="28"/>
      <c r="N104" s="28"/>
      <c r="O104" s="28"/>
      <c r="P104" s="28"/>
      <c r="Q104" s="29"/>
    </row>
    <row r="105" spans="1:17" ht="16.5" customHeight="1" x14ac:dyDescent="0.2">
      <c r="A105" s="24" t="s">
        <v>47</v>
      </c>
      <c r="B105" s="25"/>
      <c r="C105" s="25"/>
      <c r="D105" s="26"/>
      <c r="E105" s="27">
        <v>500</v>
      </c>
      <c r="F105" s="28"/>
      <c r="G105" s="28"/>
      <c r="H105" s="28"/>
      <c r="I105" s="28"/>
      <c r="J105" s="28"/>
      <c r="K105" s="29"/>
      <c r="L105" s="27">
        <v>455</v>
      </c>
      <c r="M105" s="28"/>
      <c r="N105" s="28"/>
      <c r="O105" s="28"/>
      <c r="P105" s="28"/>
      <c r="Q105" s="29"/>
    </row>
    <row r="106" spans="1:17" ht="16.5" customHeight="1" x14ac:dyDescent="0.2">
      <c r="A106" s="24" t="s">
        <v>48</v>
      </c>
      <c r="B106" s="25"/>
      <c r="C106" s="25"/>
      <c r="D106" s="26"/>
      <c r="E106" s="27">
        <v>764</v>
      </c>
      <c r="F106" s="28"/>
      <c r="G106" s="28"/>
      <c r="H106" s="28"/>
      <c r="I106" s="28"/>
      <c r="J106" s="28"/>
      <c r="K106" s="29"/>
      <c r="L106" s="27">
        <v>697</v>
      </c>
      <c r="M106" s="28"/>
      <c r="N106" s="28"/>
      <c r="O106" s="28"/>
      <c r="P106" s="28"/>
      <c r="Q106" s="29"/>
    </row>
    <row r="107" spans="1:17" ht="16.5" customHeight="1" x14ac:dyDescent="0.2">
      <c r="A107" s="24" t="s">
        <v>49</v>
      </c>
      <c r="B107" s="25"/>
      <c r="C107" s="25"/>
      <c r="D107" s="26"/>
      <c r="E107" s="27">
        <v>377</v>
      </c>
      <c r="F107" s="28"/>
      <c r="G107" s="28"/>
      <c r="H107" s="28"/>
      <c r="I107" s="28"/>
      <c r="J107" s="28"/>
      <c r="K107" s="29"/>
      <c r="L107" s="27">
        <v>317</v>
      </c>
      <c r="M107" s="28"/>
      <c r="N107" s="28"/>
      <c r="O107" s="28"/>
      <c r="P107" s="28"/>
      <c r="Q107" s="29"/>
    </row>
    <row r="108" spans="1:17" ht="16.5" customHeight="1" x14ac:dyDescent="0.2">
      <c r="A108" s="24" t="s">
        <v>50</v>
      </c>
      <c r="B108" s="25"/>
      <c r="C108" s="25"/>
      <c r="D108" s="26"/>
      <c r="E108" s="27">
        <v>40</v>
      </c>
      <c r="F108" s="28"/>
      <c r="G108" s="28"/>
      <c r="H108" s="28"/>
      <c r="I108" s="28"/>
      <c r="J108" s="28"/>
      <c r="K108" s="29"/>
      <c r="L108" s="27">
        <v>0</v>
      </c>
      <c r="M108" s="28"/>
      <c r="N108" s="28"/>
      <c r="O108" s="28"/>
      <c r="P108" s="28"/>
      <c r="Q108" s="29"/>
    </row>
    <row r="109" spans="1:17" ht="16.5" customHeight="1" x14ac:dyDescent="0.2">
      <c r="A109" s="33" t="s">
        <v>52</v>
      </c>
      <c r="B109" s="34"/>
      <c r="C109" s="34"/>
      <c r="D109" s="35"/>
      <c r="E109" s="27">
        <v>4</v>
      </c>
      <c r="F109" s="28"/>
      <c r="G109" s="28"/>
      <c r="H109" s="28"/>
      <c r="I109" s="28"/>
      <c r="J109" s="28"/>
      <c r="K109" s="29"/>
      <c r="L109" s="27">
        <v>3</v>
      </c>
      <c r="M109" s="28"/>
      <c r="N109" s="28"/>
      <c r="O109" s="28"/>
      <c r="P109" s="28"/>
      <c r="Q109" s="29"/>
    </row>
    <row r="110" spans="1:17" ht="16.5" customHeight="1" x14ac:dyDescent="0.2">
      <c r="A110" s="33" t="s">
        <v>51</v>
      </c>
      <c r="B110" s="34"/>
      <c r="C110" s="34"/>
      <c r="D110" s="35"/>
      <c r="E110" s="27">
        <v>12</v>
      </c>
      <c r="F110" s="28"/>
      <c r="G110" s="28"/>
      <c r="H110" s="28"/>
      <c r="I110" s="28"/>
      <c r="J110" s="28"/>
      <c r="K110" s="29"/>
      <c r="L110" s="27">
        <v>0</v>
      </c>
      <c r="M110" s="28"/>
      <c r="N110" s="28"/>
      <c r="O110" s="28"/>
      <c r="P110" s="28"/>
      <c r="Q110" s="29"/>
    </row>
    <row r="111" spans="1:17" ht="16.5" customHeight="1" x14ac:dyDescent="0.2">
      <c r="A111" s="33" t="s">
        <v>53</v>
      </c>
      <c r="B111" s="34"/>
      <c r="C111" s="34"/>
      <c r="D111" s="35"/>
      <c r="E111" s="27">
        <v>2</v>
      </c>
      <c r="F111" s="28"/>
      <c r="G111" s="28"/>
      <c r="H111" s="28"/>
      <c r="I111" s="28"/>
      <c r="J111" s="28"/>
      <c r="K111" s="29"/>
      <c r="L111" s="27">
        <v>0</v>
      </c>
      <c r="M111" s="28"/>
      <c r="N111" s="28"/>
      <c r="O111" s="28"/>
      <c r="P111" s="28"/>
      <c r="Q111" s="29"/>
    </row>
    <row r="112" spans="1:17" ht="16.5" customHeight="1" x14ac:dyDescent="0.2">
      <c r="A112" s="33" t="s">
        <v>54</v>
      </c>
      <c r="B112" s="34"/>
      <c r="C112" s="34"/>
      <c r="D112" s="35"/>
      <c r="E112" s="27">
        <v>21</v>
      </c>
      <c r="F112" s="28"/>
      <c r="G112" s="28"/>
      <c r="H112" s="28"/>
      <c r="I112" s="28"/>
      <c r="J112" s="28"/>
      <c r="K112" s="29"/>
      <c r="L112" s="27">
        <v>0</v>
      </c>
      <c r="M112" s="28"/>
      <c r="N112" s="28"/>
      <c r="O112" s="28"/>
      <c r="P112" s="28"/>
      <c r="Q112" s="29"/>
    </row>
    <row r="113" spans="1:41" ht="16.5" customHeight="1" x14ac:dyDescent="0.2">
      <c r="A113" s="33" t="s">
        <v>56</v>
      </c>
      <c r="B113" s="34"/>
      <c r="C113" s="34"/>
      <c r="D113" s="35"/>
      <c r="E113" s="27">
        <v>15</v>
      </c>
      <c r="F113" s="28"/>
      <c r="G113" s="28"/>
      <c r="H113" s="28"/>
      <c r="I113" s="28"/>
      <c r="J113" s="28"/>
      <c r="K113" s="29"/>
      <c r="L113" s="27">
        <v>0</v>
      </c>
      <c r="M113" s="28"/>
      <c r="N113" s="28"/>
      <c r="O113" s="28"/>
      <c r="P113" s="28"/>
      <c r="Q113" s="29"/>
    </row>
    <row r="114" spans="1:41" ht="16.5" customHeight="1" x14ac:dyDescent="0.2">
      <c r="A114" s="33" t="s">
        <v>58</v>
      </c>
      <c r="B114" s="34"/>
      <c r="C114" s="34"/>
      <c r="D114" s="35"/>
      <c r="E114" s="27">
        <v>9</v>
      </c>
      <c r="F114" s="28"/>
      <c r="G114" s="28"/>
      <c r="H114" s="28"/>
      <c r="I114" s="28"/>
      <c r="J114" s="28"/>
      <c r="K114" s="29"/>
      <c r="L114" s="27">
        <v>0</v>
      </c>
      <c r="M114" s="28"/>
      <c r="N114" s="28"/>
      <c r="O114" s="28"/>
      <c r="P114" s="28"/>
      <c r="Q114" s="29"/>
    </row>
    <row r="115" spans="1:41" ht="16.5" customHeight="1" x14ac:dyDescent="0.2">
      <c r="A115" s="33" t="s">
        <v>57</v>
      </c>
      <c r="B115" s="34"/>
      <c r="C115" s="34"/>
      <c r="D115" s="35"/>
      <c r="E115" s="27">
        <v>18</v>
      </c>
      <c r="F115" s="28"/>
      <c r="G115" s="28"/>
      <c r="H115" s="28"/>
      <c r="I115" s="28"/>
      <c r="J115" s="28"/>
      <c r="K115" s="29"/>
      <c r="L115" s="27">
        <v>14</v>
      </c>
      <c r="M115" s="28"/>
      <c r="N115" s="28"/>
      <c r="O115" s="28"/>
      <c r="P115" s="28"/>
      <c r="Q115" s="29"/>
    </row>
    <row r="116" spans="1:41" ht="16.5" customHeight="1" x14ac:dyDescent="0.2">
      <c r="A116" s="33" t="s">
        <v>59</v>
      </c>
      <c r="B116" s="34"/>
      <c r="C116" s="34"/>
      <c r="D116" s="35"/>
      <c r="E116" s="27">
        <v>10</v>
      </c>
      <c r="F116" s="28"/>
      <c r="G116" s="28"/>
      <c r="H116" s="28"/>
      <c r="I116" s="28"/>
      <c r="J116" s="28"/>
      <c r="K116" s="29"/>
      <c r="L116" s="27">
        <v>0</v>
      </c>
      <c r="M116" s="28"/>
      <c r="N116" s="28"/>
      <c r="O116" s="28"/>
      <c r="P116" s="28"/>
      <c r="Q116" s="29"/>
    </row>
    <row r="117" spans="1:41" ht="16.5" customHeight="1" x14ac:dyDescent="0.2">
      <c r="A117" s="33" t="s">
        <v>60</v>
      </c>
      <c r="B117" s="34"/>
      <c r="C117" s="34"/>
      <c r="D117" s="35"/>
      <c r="E117" s="27">
        <v>4</v>
      </c>
      <c r="F117" s="28"/>
      <c r="G117" s="28"/>
      <c r="H117" s="28"/>
      <c r="I117" s="28"/>
      <c r="J117" s="28"/>
      <c r="K117" s="29"/>
      <c r="L117" s="27">
        <v>0</v>
      </c>
      <c r="M117" s="28"/>
      <c r="N117" s="28"/>
      <c r="O117" s="28"/>
      <c r="P117" s="28"/>
      <c r="Q117" s="29"/>
    </row>
    <row r="118" spans="1:41" ht="16.5" customHeight="1" x14ac:dyDescent="0.2">
      <c r="A118" s="33" t="s">
        <v>61</v>
      </c>
      <c r="B118" s="34"/>
      <c r="C118" s="34"/>
      <c r="D118" s="35"/>
      <c r="E118" s="27">
        <v>15</v>
      </c>
      <c r="F118" s="28"/>
      <c r="G118" s="28"/>
      <c r="H118" s="28"/>
      <c r="I118" s="28"/>
      <c r="J118" s="28"/>
      <c r="K118" s="29"/>
      <c r="L118" s="27">
        <v>0</v>
      </c>
      <c r="M118" s="28"/>
      <c r="N118" s="28"/>
      <c r="O118" s="28"/>
      <c r="P118" s="28"/>
      <c r="Q118" s="29"/>
    </row>
    <row r="119" spans="1:41" ht="16.5" customHeight="1" x14ac:dyDescent="0.2">
      <c r="A119" s="33" t="s">
        <v>62</v>
      </c>
      <c r="B119" s="34"/>
      <c r="C119" s="34"/>
      <c r="D119" s="35"/>
      <c r="E119" s="27">
        <v>15</v>
      </c>
      <c r="F119" s="28"/>
      <c r="G119" s="28"/>
      <c r="H119" s="28"/>
      <c r="I119" s="28"/>
      <c r="J119" s="28"/>
      <c r="K119" s="29"/>
      <c r="L119" s="27">
        <v>4</v>
      </c>
      <c r="M119" s="28"/>
      <c r="N119" s="28"/>
      <c r="O119" s="28"/>
      <c r="P119" s="28"/>
      <c r="Q119" s="29"/>
    </row>
    <row r="120" spans="1:41" ht="16.5" customHeight="1" x14ac:dyDescent="0.2">
      <c r="A120" s="33" t="s">
        <v>63</v>
      </c>
      <c r="B120" s="34"/>
      <c r="C120" s="34"/>
      <c r="D120" s="35"/>
      <c r="E120" s="27">
        <v>67</v>
      </c>
      <c r="F120" s="28"/>
      <c r="G120" s="28"/>
      <c r="H120" s="28"/>
      <c r="I120" s="28"/>
      <c r="J120" s="28"/>
      <c r="K120" s="29"/>
      <c r="L120" s="27">
        <v>51</v>
      </c>
      <c r="M120" s="28"/>
      <c r="N120" s="28"/>
      <c r="O120" s="28"/>
      <c r="P120" s="28"/>
      <c r="Q120" s="29"/>
    </row>
    <row r="121" spans="1:41" ht="16.5" customHeight="1" x14ac:dyDescent="0.2">
      <c r="A121" s="90" t="s">
        <v>2</v>
      </c>
      <c r="B121" s="91"/>
      <c r="C121" s="91"/>
      <c r="D121" s="92"/>
      <c r="E121" s="39">
        <v>92154</v>
      </c>
      <c r="F121" s="40"/>
      <c r="G121" s="40"/>
      <c r="H121" s="40"/>
      <c r="I121" s="40"/>
      <c r="J121" s="40"/>
      <c r="K121" s="41"/>
      <c r="L121" s="39">
        <v>66996</v>
      </c>
      <c r="M121" s="40"/>
      <c r="N121" s="40"/>
      <c r="O121" s="40"/>
      <c r="P121" s="40"/>
      <c r="Q121" s="41"/>
    </row>
    <row r="122" spans="1:41" ht="16.5" customHeight="1" x14ac:dyDescent="0.2">
      <c r="A122" s="8"/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41" ht="16.5" customHeight="1" x14ac:dyDescent="0.2">
      <c r="A123" s="18" t="s">
        <v>19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20"/>
    </row>
    <row r="124" spans="1:41" ht="33" customHeight="1" x14ac:dyDescent="0.2">
      <c r="A124" s="18" t="s">
        <v>16</v>
      </c>
      <c r="B124" s="42"/>
      <c r="C124" s="43"/>
      <c r="D124" s="44" t="s">
        <v>3</v>
      </c>
      <c r="E124" s="45"/>
      <c r="F124" s="46"/>
      <c r="G124" s="44" t="s">
        <v>4</v>
      </c>
      <c r="H124" s="45"/>
      <c r="I124" s="46"/>
      <c r="J124" s="44" t="s">
        <v>5</v>
      </c>
      <c r="K124" s="45"/>
      <c r="L124" s="45"/>
      <c r="M124" s="46"/>
      <c r="N124" s="44" t="s">
        <v>6</v>
      </c>
      <c r="O124" s="45"/>
      <c r="P124" s="46"/>
      <c r="Q124" s="44" t="s">
        <v>7</v>
      </c>
      <c r="R124" s="45"/>
      <c r="S124" s="45"/>
      <c r="T124" s="46"/>
      <c r="U124" s="44" t="s">
        <v>8</v>
      </c>
      <c r="V124" s="45"/>
      <c r="W124" s="46"/>
      <c r="X124" s="44" t="s">
        <v>9</v>
      </c>
      <c r="Y124" s="45"/>
      <c r="Z124" s="46"/>
      <c r="AA124" s="44" t="s">
        <v>10</v>
      </c>
      <c r="AB124" s="45"/>
      <c r="AC124" s="46"/>
      <c r="AD124" s="44" t="s">
        <v>11</v>
      </c>
      <c r="AE124" s="45"/>
      <c r="AF124" s="46"/>
      <c r="AG124" s="44" t="s">
        <v>12</v>
      </c>
      <c r="AH124" s="46"/>
      <c r="AI124" s="44" t="s">
        <v>13</v>
      </c>
      <c r="AJ124" s="46"/>
      <c r="AK124" s="44" t="s">
        <v>14</v>
      </c>
      <c r="AL124" s="45"/>
      <c r="AM124" s="46"/>
      <c r="AN124" s="44" t="s">
        <v>2</v>
      </c>
      <c r="AO124" s="46"/>
    </row>
    <row r="125" spans="1:41" ht="16.5" customHeight="1" x14ac:dyDescent="0.2">
      <c r="A125" s="24">
        <v>1</v>
      </c>
      <c r="B125" s="25"/>
      <c r="C125" s="26"/>
      <c r="D125" s="27">
        <v>62</v>
      </c>
      <c r="E125" s="28"/>
      <c r="F125" s="29"/>
      <c r="G125" s="27">
        <v>44</v>
      </c>
      <c r="H125" s="28"/>
      <c r="I125" s="29"/>
      <c r="J125" s="27">
        <v>77</v>
      </c>
      <c r="K125" s="28"/>
      <c r="L125" s="28"/>
      <c r="M125" s="29"/>
      <c r="N125" s="27">
        <v>67</v>
      </c>
      <c r="O125" s="28"/>
      <c r="P125" s="29"/>
      <c r="Q125" s="27">
        <v>76</v>
      </c>
      <c r="R125" s="28"/>
      <c r="S125" s="28"/>
      <c r="T125" s="29"/>
      <c r="U125" s="27">
        <v>85</v>
      </c>
      <c r="V125" s="28"/>
      <c r="W125" s="29"/>
      <c r="X125" s="27">
        <v>82</v>
      </c>
      <c r="Y125" s="28"/>
      <c r="Z125" s="29"/>
      <c r="AA125" s="27">
        <v>67</v>
      </c>
      <c r="AB125" s="28"/>
      <c r="AC125" s="29"/>
      <c r="AD125" s="27">
        <v>53</v>
      </c>
      <c r="AE125" s="28"/>
      <c r="AF125" s="29"/>
      <c r="AG125" s="27">
        <v>45</v>
      </c>
      <c r="AH125" s="29"/>
      <c r="AI125" s="27">
        <v>52</v>
      </c>
      <c r="AJ125" s="29"/>
      <c r="AK125" s="27">
        <v>44</v>
      </c>
      <c r="AL125" s="28"/>
      <c r="AM125" s="29"/>
      <c r="AN125" s="47">
        <v>754</v>
      </c>
      <c r="AO125" s="48"/>
    </row>
    <row r="126" spans="1:41" ht="16.5" customHeight="1" x14ac:dyDescent="0.2">
      <c r="A126" s="24">
        <v>5</v>
      </c>
      <c r="B126" s="25"/>
      <c r="C126" s="26"/>
      <c r="D126" s="27">
        <v>67</v>
      </c>
      <c r="E126" s="28"/>
      <c r="F126" s="29"/>
      <c r="G126" s="27">
        <v>64</v>
      </c>
      <c r="H126" s="28"/>
      <c r="I126" s="29"/>
      <c r="J126" s="27">
        <v>72</v>
      </c>
      <c r="K126" s="28"/>
      <c r="L126" s="28"/>
      <c r="M126" s="29"/>
      <c r="N126" s="27">
        <v>42</v>
      </c>
      <c r="O126" s="28"/>
      <c r="P126" s="29"/>
      <c r="Q126" s="27">
        <v>41</v>
      </c>
      <c r="R126" s="28"/>
      <c r="S126" s="28"/>
      <c r="T126" s="29"/>
      <c r="U126" s="27">
        <v>70</v>
      </c>
      <c r="V126" s="28"/>
      <c r="W126" s="29"/>
      <c r="X126" s="27">
        <v>64</v>
      </c>
      <c r="Y126" s="28"/>
      <c r="Z126" s="29"/>
      <c r="AA126" s="27">
        <v>69</v>
      </c>
      <c r="AB126" s="28"/>
      <c r="AC126" s="29"/>
      <c r="AD126" s="27">
        <v>80</v>
      </c>
      <c r="AE126" s="28"/>
      <c r="AF126" s="29"/>
      <c r="AG126" s="27">
        <v>77</v>
      </c>
      <c r="AH126" s="29"/>
      <c r="AI126" s="27">
        <v>63</v>
      </c>
      <c r="AJ126" s="29"/>
      <c r="AK126" s="27">
        <v>38</v>
      </c>
      <c r="AL126" s="28"/>
      <c r="AM126" s="29"/>
      <c r="AN126" s="47">
        <v>747</v>
      </c>
      <c r="AO126" s="48"/>
    </row>
    <row r="127" spans="1:41" ht="16.5" customHeight="1" x14ac:dyDescent="0.2">
      <c r="A127" s="24">
        <v>6</v>
      </c>
      <c r="B127" s="25"/>
      <c r="C127" s="26"/>
      <c r="D127" s="27">
        <v>69</v>
      </c>
      <c r="E127" s="28"/>
      <c r="F127" s="29"/>
      <c r="G127" s="27">
        <v>44</v>
      </c>
      <c r="H127" s="28"/>
      <c r="I127" s="29"/>
      <c r="J127" s="27">
        <v>87</v>
      </c>
      <c r="K127" s="28"/>
      <c r="L127" s="28"/>
      <c r="M127" s="29"/>
      <c r="N127" s="27">
        <v>62</v>
      </c>
      <c r="O127" s="28"/>
      <c r="P127" s="29"/>
      <c r="Q127" s="27">
        <v>94</v>
      </c>
      <c r="R127" s="28"/>
      <c r="S127" s="28"/>
      <c r="T127" s="29"/>
      <c r="U127" s="27">
        <v>90</v>
      </c>
      <c r="V127" s="28"/>
      <c r="W127" s="29"/>
      <c r="X127" s="27">
        <v>84</v>
      </c>
      <c r="Y127" s="28"/>
      <c r="Z127" s="29"/>
      <c r="AA127" s="27">
        <v>112</v>
      </c>
      <c r="AB127" s="28"/>
      <c r="AC127" s="29"/>
      <c r="AD127" s="27">
        <v>106</v>
      </c>
      <c r="AE127" s="28"/>
      <c r="AF127" s="29"/>
      <c r="AG127" s="27">
        <v>94</v>
      </c>
      <c r="AH127" s="29"/>
      <c r="AI127" s="27">
        <v>52</v>
      </c>
      <c r="AJ127" s="29"/>
      <c r="AK127" s="27">
        <v>56</v>
      </c>
      <c r="AL127" s="28"/>
      <c r="AM127" s="29"/>
      <c r="AN127" s="47">
        <v>950</v>
      </c>
      <c r="AO127" s="48"/>
    </row>
    <row r="128" spans="1:41" ht="16.5" customHeight="1" x14ac:dyDescent="0.2">
      <c r="A128" s="24">
        <v>7</v>
      </c>
      <c r="B128" s="25"/>
      <c r="C128" s="26"/>
      <c r="D128" s="27">
        <v>77</v>
      </c>
      <c r="E128" s="28"/>
      <c r="F128" s="29"/>
      <c r="G128" s="27">
        <v>49</v>
      </c>
      <c r="H128" s="28"/>
      <c r="I128" s="29"/>
      <c r="J128" s="27">
        <v>65</v>
      </c>
      <c r="K128" s="28"/>
      <c r="L128" s="28"/>
      <c r="M128" s="29"/>
      <c r="N128" s="27">
        <v>70</v>
      </c>
      <c r="O128" s="28"/>
      <c r="P128" s="29"/>
      <c r="Q128" s="27">
        <v>74</v>
      </c>
      <c r="R128" s="28"/>
      <c r="S128" s="28"/>
      <c r="T128" s="29"/>
      <c r="U128" s="27">
        <v>61</v>
      </c>
      <c r="V128" s="28"/>
      <c r="W128" s="29"/>
      <c r="X128" s="27">
        <v>68</v>
      </c>
      <c r="Y128" s="28"/>
      <c r="Z128" s="29"/>
      <c r="AA128" s="27">
        <v>62</v>
      </c>
      <c r="AB128" s="28"/>
      <c r="AC128" s="29"/>
      <c r="AD128" s="27">
        <v>73</v>
      </c>
      <c r="AE128" s="28"/>
      <c r="AF128" s="29"/>
      <c r="AG128" s="27">
        <v>74</v>
      </c>
      <c r="AH128" s="29"/>
      <c r="AI128" s="27">
        <v>58</v>
      </c>
      <c r="AJ128" s="29"/>
      <c r="AK128" s="27">
        <v>36</v>
      </c>
      <c r="AL128" s="28"/>
      <c r="AM128" s="29"/>
      <c r="AN128" s="47">
        <v>767</v>
      </c>
      <c r="AO128" s="48"/>
    </row>
    <row r="129" spans="1:41" ht="16.5" customHeight="1" x14ac:dyDescent="0.2">
      <c r="A129" s="24">
        <v>9</v>
      </c>
      <c r="B129" s="25"/>
      <c r="C129" s="26"/>
      <c r="D129" s="27">
        <v>63</v>
      </c>
      <c r="E129" s="28"/>
      <c r="F129" s="29"/>
      <c r="G129" s="27">
        <v>54</v>
      </c>
      <c r="H129" s="28"/>
      <c r="I129" s="29"/>
      <c r="J129" s="27">
        <v>56</v>
      </c>
      <c r="K129" s="28"/>
      <c r="L129" s="28"/>
      <c r="M129" s="29"/>
      <c r="N129" s="27">
        <v>51</v>
      </c>
      <c r="O129" s="28"/>
      <c r="P129" s="29"/>
      <c r="Q129" s="27">
        <v>44</v>
      </c>
      <c r="R129" s="28"/>
      <c r="S129" s="28"/>
      <c r="T129" s="29"/>
      <c r="U129" s="27">
        <v>44</v>
      </c>
      <c r="V129" s="28"/>
      <c r="W129" s="29"/>
      <c r="X129" s="27">
        <v>49</v>
      </c>
      <c r="Y129" s="28"/>
      <c r="Z129" s="29"/>
      <c r="AA129" s="27">
        <v>56</v>
      </c>
      <c r="AB129" s="28"/>
      <c r="AC129" s="29"/>
      <c r="AD129" s="27">
        <v>54</v>
      </c>
      <c r="AE129" s="28"/>
      <c r="AF129" s="29"/>
      <c r="AG129" s="27">
        <v>42</v>
      </c>
      <c r="AH129" s="29"/>
      <c r="AI129" s="27">
        <v>51</v>
      </c>
      <c r="AJ129" s="29"/>
      <c r="AK129" s="27">
        <v>38</v>
      </c>
      <c r="AL129" s="28"/>
      <c r="AM129" s="29"/>
      <c r="AN129" s="47">
        <v>602</v>
      </c>
      <c r="AO129" s="48"/>
    </row>
    <row r="130" spans="1:41" ht="16.5" customHeight="1" x14ac:dyDescent="0.2">
      <c r="A130" s="24">
        <v>10</v>
      </c>
      <c r="B130" s="25"/>
      <c r="C130" s="26"/>
      <c r="D130" s="27">
        <v>41</v>
      </c>
      <c r="E130" s="28"/>
      <c r="F130" s="29"/>
      <c r="G130" s="27">
        <v>28</v>
      </c>
      <c r="H130" s="28"/>
      <c r="I130" s="29"/>
      <c r="J130" s="27">
        <v>42</v>
      </c>
      <c r="K130" s="28"/>
      <c r="L130" s="28"/>
      <c r="M130" s="29"/>
      <c r="N130" s="27">
        <v>31</v>
      </c>
      <c r="O130" s="28"/>
      <c r="P130" s="29"/>
      <c r="Q130" s="27">
        <v>32</v>
      </c>
      <c r="R130" s="28"/>
      <c r="S130" s="28"/>
      <c r="T130" s="29"/>
      <c r="U130" s="27">
        <v>49</v>
      </c>
      <c r="V130" s="28"/>
      <c r="W130" s="29"/>
      <c r="X130" s="27">
        <v>37</v>
      </c>
      <c r="Y130" s="28"/>
      <c r="Z130" s="29"/>
      <c r="AA130" s="27">
        <v>54</v>
      </c>
      <c r="AB130" s="28"/>
      <c r="AC130" s="29"/>
      <c r="AD130" s="27">
        <v>40</v>
      </c>
      <c r="AE130" s="28"/>
      <c r="AF130" s="29"/>
      <c r="AG130" s="27">
        <v>43</v>
      </c>
      <c r="AH130" s="29"/>
      <c r="AI130" s="27">
        <v>44</v>
      </c>
      <c r="AJ130" s="29"/>
      <c r="AK130" s="27">
        <v>29</v>
      </c>
      <c r="AL130" s="28"/>
      <c r="AM130" s="29"/>
      <c r="AN130" s="47">
        <v>470</v>
      </c>
      <c r="AO130" s="48"/>
    </row>
    <row r="131" spans="1:41" ht="16.5" customHeight="1" x14ac:dyDescent="0.2">
      <c r="A131" s="24">
        <v>13</v>
      </c>
      <c r="B131" s="25"/>
      <c r="C131" s="26"/>
      <c r="D131" s="27">
        <v>61</v>
      </c>
      <c r="E131" s="28"/>
      <c r="F131" s="29"/>
      <c r="G131" s="27">
        <v>49</v>
      </c>
      <c r="H131" s="28"/>
      <c r="I131" s="29"/>
      <c r="J131" s="27">
        <v>76</v>
      </c>
      <c r="K131" s="28"/>
      <c r="L131" s="28"/>
      <c r="M131" s="29"/>
      <c r="N131" s="27">
        <v>68</v>
      </c>
      <c r="O131" s="28"/>
      <c r="P131" s="29"/>
      <c r="Q131" s="27">
        <v>101</v>
      </c>
      <c r="R131" s="28"/>
      <c r="S131" s="28"/>
      <c r="T131" s="29"/>
      <c r="U131" s="27">
        <v>71</v>
      </c>
      <c r="V131" s="28"/>
      <c r="W131" s="29"/>
      <c r="X131" s="27">
        <v>80</v>
      </c>
      <c r="Y131" s="28"/>
      <c r="Z131" s="29"/>
      <c r="AA131" s="27">
        <v>90</v>
      </c>
      <c r="AB131" s="28"/>
      <c r="AC131" s="29"/>
      <c r="AD131" s="27">
        <v>64</v>
      </c>
      <c r="AE131" s="28"/>
      <c r="AF131" s="29"/>
      <c r="AG131" s="27">
        <v>59</v>
      </c>
      <c r="AH131" s="29"/>
      <c r="AI131" s="27">
        <v>59</v>
      </c>
      <c r="AJ131" s="29"/>
      <c r="AK131" s="27">
        <v>59</v>
      </c>
      <c r="AL131" s="28"/>
      <c r="AM131" s="29"/>
      <c r="AN131" s="47">
        <v>837</v>
      </c>
      <c r="AO131" s="48"/>
    </row>
    <row r="132" spans="1:41" ht="16.5" customHeight="1" x14ac:dyDescent="0.2">
      <c r="A132" s="24" t="s">
        <v>17</v>
      </c>
      <c r="B132" s="25"/>
      <c r="C132" s="26"/>
      <c r="D132" s="27">
        <v>165</v>
      </c>
      <c r="E132" s="28"/>
      <c r="F132" s="29"/>
      <c r="G132" s="27">
        <v>168</v>
      </c>
      <c r="H132" s="28"/>
      <c r="I132" s="29"/>
      <c r="J132" s="27">
        <v>153</v>
      </c>
      <c r="K132" s="28"/>
      <c r="L132" s="28"/>
      <c r="M132" s="29"/>
      <c r="N132" s="27">
        <v>142</v>
      </c>
      <c r="O132" s="28"/>
      <c r="P132" s="29"/>
      <c r="Q132" s="27">
        <v>136</v>
      </c>
      <c r="R132" s="28"/>
      <c r="S132" s="28"/>
      <c r="T132" s="29"/>
      <c r="U132" s="27">
        <v>148</v>
      </c>
      <c r="V132" s="28"/>
      <c r="W132" s="29"/>
      <c r="X132" s="27">
        <v>153</v>
      </c>
      <c r="Y132" s="28"/>
      <c r="Z132" s="29"/>
      <c r="AA132" s="27">
        <v>151</v>
      </c>
      <c r="AB132" s="28"/>
      <c r="AC132" s="29"/>
      <c r="AD132" s="27">
        <v>170</v>
      </c>
      <c r="AE132" s="28"/>
      <c r="AF132" s="29"/>
      <c r="AG132" s="27">
        <v>144</v>
      </c>
      <c r="AH132" s="29"/>
      <c r="AI132" s="27">
        <v>155</v>
      </c>
      <c r="AJ132" s="29"/>
      <c r="AK132" s="27">
        <v>148</v>
      </c>
      <c r="AL132" s="28"/>
      <c r="AM132" s="29"/>
      <c r="AN132" s="49">
        <v>1833</v>
      </c>
      <c r="AO132" s="50"/>
    </row>
    <row r="133" spans="1:41" ht="16.5" customHeight="1" x14ac:dyDescent="0.2">
      <c r="A133" s="24">
        <v>17</v>
      </c>
      <c r="B133" s="25"/>
      <c r="C133" s="26"/>
      <c r="D133" s="27">
        <v>51</v>
      </c>
      <c r="E133" s="28"/>
      <c r="F133" s="29"/>
      <c r="G133" s="27">
        <v>42</v>
      </c>
      <c r="H133" s="28"/>
      <c r="I133" s="29"/>
      <c r="J133" s="27">
        <v>42</v>
      </c>
      <c r="K133" s="28"/>
      <c r="L133" s="28"/>
      <c r="M133" s="29"/>
      <c r="N133" s="27">
        <v>63</v>
      </c>
      <c r="O133" s="28"/>
      <c r="P133" s="29"/>
      <c r="Q133" s="27">
        <v>51</v>
      </c>
      <c r="R133" s="28"/>
      <c r="S133" s="28"/>
      <c r="T133" s="29"/>
      <c r="U133" s="27">
        <v>68</v>
      </c>
      <c r="V133" s="28"/>
      <c r="W133" s="29"/>
      <c r="X133" s="27">
        <v>56</v>
      </c>
      <c r="Y133" s="28"/>
      <c r="Z133" s="29"/>
      <c r="AA133" s="27">
        <v>62</v>
      </c>
      <c r="AB133" s="28"/>
      <c r="AC133" s="29"/>
      <c r="AD133" s="27">
        <v>45</v>
      </c>
      <c r="AE133" s="28"/>
      <c r="AF133" s="29"/>
      <c r="AG133" s="27">
        <v>44</v>
      </c>
      <c r="AH133" s="29"/>
      <c r="AI133" s="27">
        <v>59</v>
      </c>
      <c r="AJ133" s="29"/>
      <c r="AK133" s="27">
        <v>26</v>
      </c>
      <c r="AL133" s="28"/>
      <c r="AM133" s="29"/>
      <c r="AN133" s="47">
        <v>609</v>
      </c>
      <c r="AO133" s="48"/>
    </row>
    <row r="134" spans="1:41" ht="16.5" customHeight="1" x14ac:dyDescent="0.2">
      <c r="A134" s="24" t="s">
        <v>18</v>
      </c>
      <c r="B134" s="25"/>
      <c r="C134" s="26"/>
      <c r="D134" s="27">
        <v>121</v>
      </c>
      <c r="E134" s="28"/>
      <c r="F134" s="29"/>
      <c r="G134" s="27">
        <v>107</v>
      </c>
      <c r="H134" s="28"/>
      <c r="I134" s="29"/>
      <c r="J134" s="27">
        <v>95</v>
      </c>
      <c r="K134" s="28"/>
      <c r="L134" s="28"/>
      <c r="M134" s="29"/>
      <c r="N134" s="27">
        <v>109</v>
      </c>
      <c r="O134" s="28"/>
      <c r="P134" s="29"/>
      <c r="Q134" s="27">
        <v>112</v>
      </c>
      <c r="R134" s="28"/>
      <c r="S134" s="28"/>
      <c r="T134" s="29"/>
      <c r="U134" s="27">
        <v>96</v>
      </c>
      <c r="V134" s="28"/>
      <c r="W134" s="29"/>
      <c r="X134" s="27">
        <v>89</v>
      </c>
      <c r="Y134" s="28"/>
      <c r="Z134" s="29"/>
      <c r="AA134" s="27">
        <v>84</v>
      </c>
      <c r="AB134" s="28"/>
      <c r="AC134" s="29"/>
      <c r="AD134" s="27">
        <v>96</v>
      </c>
      <c r="AE134" s="28"/>
      <c r="AF134" s="29"/>
      <c r="AG134" s="27">
        <v>80</v>
      </c>
      <c r="AH134" s="29"/>
      <c r="AI134" s="27">
        <v>70</v>
      </c>
      <c r="AJ134" s="29"/>
      <c r="AK134" s="27">
        <v>69</v>
      </c>
      <c r="AL134" s="28"/>
      <c r="AM134" s="29"/>
      <c r="AN134" s="49">
        <v>1128</v>
      </c>
      <c r="AO134" s="50"/>
    </row>
    <row r="135" spans="1:41" ht="16.5" customHeight="1" x14ac:dyDescent="0.2">
      <c r="A135" s="24">
        <v>19</v>
      </c>
      <c r="B135" s="25"/>
      <c r="C135" s="26"/>
      <c r="D135" s="27">
        <v>80</v>
      </c>
      <c r="E135" s="28"/>
      <c r="F135" s="29"/>
      <c r="G135" s="27">
        <v>82</v>
      </c>
      <c r="H135" s="28"/>
      <c r="I135" s="29"/>
      <c r="J135" s="27">
        <v>67</v>
      </c>
      <c r="K135" s="28"/>
      <c r="L135" s="28"/>
      <c r="M135" s="29"/>
      <c r="N135" s="27">
        <v>72</v>
      </c>
      <c r="O135" s="28"/>
      <c r="P135" s="29"/>
      <c r="Q135" s="27">
        <v>93</v>
      </c>
      <c r="R135" s="28"/>
      <c r="S135" s="28"/>
      <c r="T135" s="29"/>
      <c r="U135" s="27">
        <v>74</v>
      </c>
      <c r="V135" s="28"/>
      <c r="W135" s="29"/>
      <c r="X135" s="27">
        <v>58</v>
      </c>
      <c r="Y135" s="28"/>
      <c r="Z135" s="29"/>
      <c r="AA135" s="27">
        <v>79</v>
      </c>
      <c r="AB135" s="28"/>
      <c r="AC135" s="29"/>
      <c r="AD135" s="27">
        <v>41</v>
      </c>
      <c r="AE135" s="28"/>
      <c r="AF135" s="29"/>
      <c r="AG135" s="27">
        <v>101</v>
      </c>
      <c r="AH135" s="29"/>
      <c r="AI135" s="27">
        <v>121</v>
      </c>
      <c r="AJ135" s="29"/>
      <c r="AK135" s="27">
        <v>43</v>
      </c>
      <c r="AL135" s="28"/>
      <c r="AM135" s="29"/>
      <c r="AN135" s="47">
        <v>911</v>
      </c>
      <c r="AO135" s="48"/>
    </row>
    <row r="136" spans="1:41" ht="16.5" customHeight="1" x14ac:dyDescent="0.2">
      <c r="A136" s="24">
        <v>20</v>
      </c>
      <c r="B136" s="25"/>
      <c r="C136" s="26"/>
      <c r="D136" s="27">
        <v>27</v>
      </c>
      <c r="E136" s="28"/>
      <c r="F136" s="29"/>
      <c r="G136" s="27">
        <v>39</v>
      </c>
      <c r="H136" s="28"/>
      <c r="I136" s="29"/>
      <c r="J136" s="27">
        <v>53</v>
      </c>
      <c r="K136" s="28"/>
      <c r="L136" s="28"/>
      <c r="M136" s="29"/>
      <c r="N136" s="27">
        <v>45</v>
      </c>
      <c r="O136" s="28"/>
      <c r="P136" s="29"/>
      <c r="Q136" s="27">
        <v>48</v>
      </c>
      <c r="R136" s="28"/>
      <c r="S136" s="28"/>
      <c r="T136" s="29"/>
      <c r="U136" s="27">
        <v>53</v>
      </c>
      <c r="V136" s="28"/>
      <c r="W136" s="29"/>
      <c r="X136" s="27">
        <v>50</v>
      </c>
      <c r="Y136" s="28"/>
      <c r="Z136" s="29"/>
      <c r="AA136" s="27">
        <v>32</v>
      </c>
      <c r="AB136" s="28"/>
      <c r="AC136" s="29"/>
      <c r="AD136" s="27">
        <v>38</v>
      </c>
      <c r="AE136" s="28"/>
      <c r="AF136" s="29"/>
      <c r="AG136" s="27">
        <v>30</v>
      </c>
      <c r="AH136" s="29"/>
      <c r="AI136" s="27">
        <v>24</v>
      </c>
      <c r="AJ136" s="29"/>
      <c r="AK136" s="27">
        <v>21</v>
      </c>
      <c r="AL136" s="28"/>
      <c r="AM136" s="29"/>
      <c r="AN136" s="47">
        <v>460</v>
      </c>
      <c r="AO136" s="48"/>
    </row>
    <row r="137" spans="1:41" ht="16.5" customHeight="1" x14ac:dyDescent="0.2">
      <c r="A137" s="24">
        <v>23</v>
      </c>
      <c r="B137" s="25"/>
      <c r="C137" s="26"/>
      <c r="D137" s="27">
        <v>85</v>
      </c>
      <c r="E137" s="28"/>
      <c r="F137" s="29"/>
      <c r="G137" s="27">
        <v>61</v>
      </c>
      <c r="H137" s="28"/>
      <c r="I137" s="29"/>
      <c r="J137" s="27">
        <v>100</v>
      </c>
      <c r="K137" s="28"/>
      <c r="L137" s="28"/>
      <c r="M137" s="29"/>
      <c r="N137" s="27">
        <v>101</v>
      </c>
      <c r="O137" s="28"/>
      <c r="P137" s="29"/>
      <c r="Q137" s="27">
        <v>106</v>
      </c>
      <c r="R137" s="28"/>
      <c r="S137" s="28"/>
      <c r="T137" s="29"/>
      <c r="U137" s="27">
        <v>88</v>
      </c>
      <c r="V137" s="28"/>
      <c r="W137" s="29"/>
      <c r="X137" s="27">
        <v>80</v>
      </c>
      <c r="Y137" s="28"/>
      <c r="Z137" s="29"/>
      <c r="AA137" s="27">
        <v>84</v>
      </c>
      <c r="AB137" s="28"/>
      <c r="AC137" s="29"/>
      <c r="AD137" s="27">
        <v>75</v>
      </c>
      <c r="AE137" s="28"/>
      <c r="AF137" s="29"/>
      <c r="AG137" s="27">
        <v>74</v>
      </c>
      <c r="AH137" s="29"/>
      <c r="AI137" s="27">
        <v>44</v>
      </c>
      <c r="AJ137" s="29"/>
      <c r="AK137" s="27">
        <v>72</v>
      </c>
      <c r="AL137" s="28"/>
      <c r="AM137" s="29"/>
      <c r="AN137" s="47">
        <v>970</v>
      </c>
      <c r="AO137" s="48"/>
    </row>
    <row r="138" spans="1:41" ht="16.5" customHeight="1" x14ac:dyDescent="0.2">
      <c r="A138" s="24">
        <v>24</v>
      </c>
      <c r="B138" s="25"/>
      <c r="C138" s="26"/>
      <c r="D138" s="27">
        <v>45</v>
      </c>
      <c r="E138" s="28"/>
      <c r="F138" s="29"/>
      <c r="G138" s="27">
        <v>27</v>
      </c>
      <c r="H138" s="28"/>
      <c r="I138" s="29"/>
      <c r="J138" s="27">
        <v>36</v>
      </c>
      <c r="K138" s="28"/>
      <c r="L138" s="28"/>
      <c r="M138" s="29"/>
      <c r="N138" s="27">
        <v>44</v>
      </c>
      <c r="O138" s="28"/>
      <c r="P138" s="29"/>
      <c r="Q138" s="27">
        <v>46</v>
      </c>
      <c r="R138" s="28"/>
      <c r="S138" s="28"/>
      <c r="T138" s="29"/>
      <c r="U138" s="27">
        <v>32</v>
      </c>
      <c r="V138" s="28"/>
      <c r="W138" s="29"/>
      <c r="X138" s="27">
        <v>52</v>
      </c>
      <c r="Y138" s="28"/>
      <c r="Z138" s="29"/>
      <c r="AA138" s="27">
        <v>41</v>
      </c>
      <c r="AB138" s="28"/>
      <c r="AC138" s="29"/>
      <c r="AD138" s="27">
        <v>31</v>
      </c>
      <c r="AE138" s="28"/>
      <c r="AF138" s="29"/>
      <c r="AG138" s="27">
        <v>24</v>
      </c>
      <c r="AH138" s="29"/>
      <c r="AI138" s="27">
        <v>23</v>
      </c>
      <c r="AJ138" s="29"/>
      <c r="AK138" s="27">
        <v>39</v>
      </c>
      <c r="AL138" s="28"/>
      <c r="AM138" s="29"/>
      <c r="AN138" s="47">
        <v>440</v>
      </c>
      <c r="AO138" s="48"/>
    </row>
    <row r="139" spans="1:41" ht="16.5" customHeight="1" x14ac:dyDescent="0.2">
      <c r="A139" s="24">
        <v>25</v>
      </c>
      <c r="B139" s="25"/>
      <c r="C139" s="26"/>
      <c r="D139" s="27">
        <v>150</v>
      </c>
      <c r="E139" s="28"/>
      <c r="F139" s="29"/>
      <c r="G139" s="27">
        <v>130</v>
      </c>
      <c r="H139" s="28"/>
      <c r="I139" s="29"/>
      <c r="J139" s="27">
        <v>174</v>
      </c>
      <c r="K139" s="28"/>
      <c r="L139" s="28"/>
      <c r="M139" s="29"/>
      <c r="N139" s="27">
        <v>171</v>
      </c>
      <c r="O139" s="28"/>
      <c r="P139" s="29"/>
      <c r="Q139" s="27">
        <v>131</v>
      </c>
      <c r="R139" s="28"/>
      <c r="S139" s="28"/>
      <c r="T139" s="29"/>
      <c r="U139" s="27">
        <v>128</v>
      </c>
      <c r="V139" s="28"/>
      <c r="W139" s="29"/>
      <c r="X139" s="27">
        <v>117</v>
      </c>
      <c r="Y139" s="28"/>
      <c r="Z139" s="29"/>
      <c r="AA139" s="27">
        <v>118</v>
      </c>
      <c r="AB139" s="28"/>
      <c r="AC139" s="29"/>
      <c r="AD139" s="27">
        <v>117</v>
      </c>
      <c r="AE139" s="28"/>
      <c r="AF139" s="29"/>
      <c r="AG139" s="27">
        <v>103</v>
      </c>
      <c r="AH139" s="29"/>
      <c r="AI139" s="27">
        <v>100</v>
      </c>
      <c r="AJ139" s="29"/>
      <c r="AK139" s="27">
        <v>95</v>
      </c>
      <c r="AL139" s="28"/>
      <c r="AM139" s="29"/>
      <c r="AN139" s="49">
        <v>1534</v>
      </c>
      <c r="AO139" s="50"/>
    </row>
    <row r="140" spans="1:41" ht="16.5" customHeight="1" x14ac:dyDescent="0.2">
      <c r="A140" s="24">
        <v>26</v>
      </c>
      <c r="B140" s="25"/>
      <c r="C140" s="26"/>
      <c r="D140" s="27">
        <v>39</v>
      </c>
      <c r="E140" s="28"/>
      <c r="F140" s="29"/>
      <c r="G140" s="27">
        <v>48</v>
      </c>
      <c r="H140" s="28"/>
      <c r="I140" s="29"/>
      <c r="J140" s="27">
        <v>21</v>
      </c>
      <c r="K140" s="28"/>
      <c r="L140" s="28"/>
      <c r="M140" s="29"/>
      <c r="N140" s="27">
        <v>43</v>
      </c>
      <c r="O140" s="28"/>
      <c r="P140" s="29"/>
      <c r="Q140" s="27">
        <v>46</v>
      </c>
      <c r="R140" s="28"/>
      <c r="S140" s="28"/>
      <c r="T140" s="29"/>
      <c r="U140" s="27">
        <v>40</v>
      </c>
      <c r="V140" s="28"/>
      <c r="W140" s="29"/>
      <c r="X140" s="27">
        <v>58</v>
      </c>
      <c r="Y140" s="28"/>
      <c r="Z140" s="29"/>
      <c r="AA140" s="27">
        <v>44</v>
      </c>
      <c r="AB140" s="28"/>
      <c r="AC140" s="29"/>
      <c r="AD140" s="27">
        <v>51</v>
      </c>
      <c r="AE140" s="28"/>
      <c r="AF140" s="29"/>
      <c r="AG140" s="27">
        <v>53</v>
      </c>
      <c r="AH140" s="29"/>
      <c r="AI140" s="27">
        <v>42</v>
      </c>
      <c r="AJ140" s="29"/>
      <c r="AK140" s="27">
        <v>36</v>
      </c>
      <c r="AL140" s="28"/>
      <c r="AM140" s="29"/>
      <c r="AN140" s="47">
        <v>521</v>
      </c>
      <c r="AO140" s="48"/>
    </row>
    <row r="141" spans="1:41" ht="16.5" customHeight="1" x14ac:dyDescent="0.2">
      <c r="A141" s="24">
        <v>28</v>
      </c>
      <c r="B141" s="25"/>
      <c r="C141" s="26"/>
      <c r="D141" s="27">
        <v>74</v>
      </c>
      <c r="E141" s="28"/>
      <c r="F141" s="29"/>
      <c r="G141" s="27">
        <v>92</v>
      </c>
      <c r="H141" s="28"/>
      <c r="I141" s="29"/>
      <c r="J141" s="27">
        <v>88</v>
      </c>
      <c r="K141" s="28"/>
      <c r="L141" s="28"/>
      <c r="M141" s="29"/>
      <c r="N141" s="27">
        <v>83</v>
      </c>
      <c r="O141" s="28"/>
      <c r="P141" s="29"/>
      <c r="Q141" s="27">
        <v>92</v>
      </c>
      <c r="R141" s="28"/>
      <c r="S141" s="28"/>
      <c r="T141" s="29"/>
      <c r="U141" s="27">
        <v>74</v>
      </c>
      <c r="V141" s="28"/>
      <c r="W141" s="29"/>
      <c r="X141" s="27">
        <v>88</v>
      </c>
      <c r="Y141" s="28"/>
      <c r="Z141" s="29"/>
      <c r="AA141" s="27">
        <v>75</v>
      </c>
      <c r="AB141" s="28"/>
      <c r="AC141" s="29"/>
      <c r="AD141" s="27">
        <v>68</v>
      </c>
      <c r="AE141" s="28"/>
      <c r="AF141" s="29"/>
      <c r="AG141" s="27">
        <v>84</v>
      </c>
      <c r="AH141" s="29"/>
      <c r="AI141" s="27">
        <v>84</v>
      </c>
      <c r="AJ141" s="29"/>
      <c r="AK141" s="27">
        <v>52</v>
      </c>
      <c r="AL141" s="28"/>
      <c r="AM141" s="29"/>
      <c r="AN141" s="47">
        <v>954</v>
      </c>
      <c r="AO141" s="48"/>
    </row>
    <row r="142" spans="1:41" ht="16.5" customHeight="1" x14ac:dyDescent="0.2">
      <c r="A142" s="24">
        <v>30</v>
      </c>
      <c r="B142" s="25"/>
      <c r="C142" s="26"/>
      <c r="D142" s="27">
        <v>42</v>
      </c>
      <c r="E142" s="28"/>
      <c r="F142" s="29"/>
      <c r="G142" s="27">
        <v>67</v>
      </c>
      <c r="H142" s="28"/>
      <c r="I142" s="29"/>
      <c r="J142" s="27">
        <v>43</v>
      </c>
      <c r="K142" s="28"/>
      <c r="L142" s="28"/>
      <c r="M142" s="29"/>
      <c r="N142" s="27">
        <v>38</v>
      </c>
      <c r="O142" s="28"/>
      <c r="P142" s="29"/>
      <c r="Q142" s="27">
        <v>61</v>
      </c>
      <c r="R142" s="28"/>
      <c r="S142" s="28"/>
      <c r="T142" s="29"/>
      <c r="U142" s="27">
        <v>62</v>
      </c>
      <c r="V142" s="28"/>
      <c r="W142" s="29"/>
      <c r="X142" s="27">
        <v>45</v>
      </c>
      <c r="Y142" s="28"/>
      <c r="Z142" s="29"/>
      <c r="AA142" s="27">
        <v>48</v>
      </c>
      <c r="AB142" s="28"/>
      <c r="AC142" s="29"/>
      <c r="AD142" s="27">
        <v>41</v>
      </c>
      <c r="AE142" s="28"/>
      <c r="AF142" s="29"/>
      <c r="AG142" s="27">
        <v>38</v>
      </c>
      <c r="AH142" s="29"/>
      <c r="AI142" s="27">
        <v>61</v>
      </c>
      <c r="AJ142" s="29"/>
      <c r="AK142" s="27">
        <v>39</v>
      </c>
      <c r="AL142" s="28"/>
      <c r="AM142" s="29"/>
      <c r="AN142" s="47">
        <v>585</v>
      </c>
      <c r="AO142" s="48"/>
    </row>
    <row r="143" spans="1:41" ht="16.5" customHeight="1" x14ac:dyDescent="0.2">
      <c r="A143" s="24">
        <v>32</v>
      </c>
      <c r="B143" s="25"/>
      <c r="C143" s="26"/>
      <c r="D143" s="27">
        <v>84</v>
      </c>
      <c r="E143" s="28"/>
      <c r="F143" s="29"/>
      <c r="G143" s="27">
        <v>101</v>
      </c>
      <c r="H143" s="28"/>
      <c r="I143" s="29"/>
      <c r="J143" s="27">
        <v>127</v>
      </c>
      <c r="K143" s="28"/>
      <c r="L143" s="28"/>
      <c r="M143" s="29"/>
      <c r="N143" s="27">
        <v>114</v>
      </c>
      <c r="O143" s="28"/>
      <c r="P143" s="29"/>
      <c r="Q143" s="27">
        <v>101</v>
      </c>
      <c r="R143" s="28"/>
      <c r="S143" s="28"/>
      <c r="T143" s="29"/>
      <c r="U143" s="27">
        <v>71</v>
      </c>
      <c r="V143" s="28"/>
      <c r="W143" s="29"/>
      <c r="X143" s="27">
        <v>102</v>
      </c>
      <c r="Y143" s="28"/>
      <c r="Z143" s="29"/>
      <c r="AA143" s="27">
        <v>74</v>
      </c>
      <c r="AB143" s="28"/>
      <c r="AC143" s="29"/>
      <c r="AD143" s="27">
        <v>73</v>
      </c>
      <c r="AE143" s="28"/>
      <c r="AF143" s="29"/>
      <c r="AG143" s="27">
        <v>86</v>
      </c>
      <c r="AH143" s="29"/>
      <c r="AI143" s="27">
        <v>70</v>
      </c>
      <c r="AJ143" s="29"/>
      <c r="AK143" s="27">
        <v>64</v>
      </c>
      <c r="AL143" s="28"/>
      <c r="AM143" s="29"/>
      <c r="AN143" s="49">
        <v>1067</v>
      </c>
      <c r="AO143" s="50"/>
    </row>
    <row r="144" spans="1:41" ht="16.5" customHeight="1" x14ac:dyDescent="0.2">
      <c r="A144" s="24">
        <v>33</v>
      </c>
      <c r="B144" s="25"/>
      <c r="C144" s="26"/>
      <c r="D144" s="27">
        <v>83</v>
      </c>
      <c r="E144" s="28"/>
      <c r="F144" s="29"/>
      <c r="G144" s="27">
        <v>55</v>
      </c>
      <c r="H144" s="28"/>
      <c r="I144" s="29"/>
      <c r="J144" s="27">
        <v>57</v>
      </c>
      <c r="K144" s="28"/>
      <c r="L144" s="28"/>
      <c r="M144" s="29"/>
      <c r="N144" s="27">
        <v>62</v>
      </c>
      <c r="O144" s="28"/>
      <c r="P144" s="29"/>
      <c r="Q144" s="27">
        <v>70</v>
      </c>
      <c r="R144" s="28"/>
      <c r="S144" s="28"/>
      <c r="T144" s="29"/>
      <c r="U144" s="27">
        <v>82</v>
      </c>
      <c r="V144" s="28"/>
      <c r="W144" s="29"/>
      <c r="X144" s="27">
        <v>67</v>
      </c>
      <c r="Y144" s="28"/>
      <c r="Z144" s="29"/>
      <c r="AA144" s="27">
        <v>48</v>
      </c>
      <c r="AB144" s="28"/>
      <c r="AC144" s="29"/>
      <c r="AD144" s="27">
        <v>48</v>
      </c>
      <c r="AE144" s="28"/>
      <c r="AF144" s="29"/>
      <c r="AG144" s="27">
        <v>53</v>
      </c>
      <c r="AH144" s="29"/>
      <c r="AI144" s="27">
        <v>65</v>
      </c>
      <c r="AJ144" s="29"/>
      <c r="AK144" s="27">
        <v>43</v>
      </c>
      <c r="AL144" s="28"/>
      <c r="AM144" s="29"/>
      <c r="AN144" s="47">
        <v>733</v>
      </c>
      <c r="AO144" s="48"/>
    </row>
    <row r="145" spans="1:41" ht="16.5" customHeight="1" x14ac:dyDescent="0.2">
      <c r="A145" s="24">
        <v>34</v>
      </c>
      <c r="B145" s="25"/>
      <c r="C145" s="26"/>
      <c r="D145" s="27">
        <v>100</v>
      </c>
      <c r="E145" s="28"/>
      <c r="F145" s="29"/>
      <c r="G145" s="27">
        <v>94</v>
      </c>
      <c r="H145" s="28"/>
      <c r="I145" s="29"/>
      <c r="J145" s="27">
        <v>96</v>
      </c>
      <c r="K145" s="28"/>
      <c r="L145" s="28"/>
      <c r="M145" s="29"/>
      <c r="N145" s="27">
        <v>74</v>
      </c>
      <c r="O145" s="28"/>
      <c r="P145" s="29"/>
      <c r="Q145" s="27">
        <v>78</v>
      </c>
      <c r="R145" s="28"/>
      <c r="S145" s="28"/>
      <c r="T145" s="29"/>
      <c r="U145" s="27">
        <v>84</v>
      </c>
      <c r="V145" s="28"/>
      <c r="W145" s="29"/>
      <c r="X145" s="27">
        <v>109</v>
      </c>
      <c r="Y145" s="28"/>
      <c r="Z145" s="29"/>
      <c r="AA145" s="27">
        <v>85</v>
      </c>
      <c r="AB145" s="28"/>
      <c r="AC145" s="29"/>
      <c r="AD145" s="27">
        <v>69</v>
      </c>
      <c r="AE145" s="28"/>
      <c r="AF145" s="29"/>
      <c r="AG145" s="27">
        <v>74</v>
      </c>
      <c r="AH145" s="29"/>
      <c r="AI145" s="27">
        <v>78</v>
      </c>
      <c r="AJ145" s="29"/>
      <c r="AK145" s="27">
        <v>55</v>
      </c>
      <c r="AL145" s="28"/>
      <c r="AM145" s="29"/>
      <c r="AN145" s="47">
        <v>996</v>
      </c>
      <c r="AO145" s="48"/>
    </row>
    <row r="146" spans="1:41" ht="16.5" customHeight="1" x14ac:dyDescent="0.2">
      <c r="A146" s="24">
        <v>40</v>
      </c>
      <c r="B146" s="25"/>
      <c r="C146" s="26"/>
      <c r="D146" s="27">
        <v>187</v>
      </c>
      <c r="E146" s="28"/>
      <c r="F146" s="29"/>
      <c r="G146" s="27">
        <v>165</v>
      </c>
      <c r="H146" s="28"/>
      <c r="I146" s="29"/>
      <c r="J146" s="27">
        <v>198</v>
      </c>
      <c r="K146" s="28"/>
      <c r="L146" s="28"/>
      <c r="M146" s="29"/>
      <c r="N146" s="27">
        <v>203</v>
      </c>
      <c r="O146" s="28"/>
      <c r="P146" s="29"/>
      <c r="Q146" s="27">
        <v>200</v>
      </c>
      <c r="R146" s="28"/>
      <c r="S146" s="28"/>
      <c r="T146" s="29"/>
      <c r="U146" s="27">
        <v>151</v>
      </c>
      <c r="V146" s="28"/>
      <c r="W146" s="29"/>
      <c r="X146" s="27">
        <v>193</v>
      </c>
      <c r="Y146" s="28"/>
      <c r="Z146" s="29"/>
      <c r="AA146" s="27">
        <v>183</v>
      </c>
      <c r="AB146" s="28"/>
      <c r="AC146" s="29"/>
      <c r="AD146" s="27">
        <v>160</v>
      </c>
      <c r="AE146" s="28"/>
      <c r="AF146" s="29"/>
      <c r="AG146" s="27">
        <v>192</v>
      </c>
      <c r="AH146" s="29"/>
      <c r="AI146" s="27">
        <v>153</v>
      </c>
      <c r="AJ146" s="29"/>
      <c r="AK146" s="27">
        <v>143</v>
      </c>
      <c r="AL146" s="28"/>
      <c r="AM146" s="29"/>
      <c r="AN146" s="49">
        <v>2128</v>
      </c>
      <c r="AO146" s="50"/>
    </row>
    <row r="147" spans="1:41" ht="16.5" customHeight="1" x14ac:dyDescent="0.2">
      <c r="A147" s="24">
        <v>41</v>
      </c>
      <c r="B147" s="25"/>
      <c r="C147" s="26"/>
      <c r="D147" s="27">
        <v>87</v>
      </c>
      <c r="E147" s="28"/>
      <c r="F147" s="29"/>
      <c r="G147" s="27">
        <v>85</v>
      </c>
      <c r="H147" s="28"/>
      <c r="I147" s="29"/>
      <c r="J147" s="27">
        <v>88</v>
      </c>
      <c r="K147" s="28"/>
      <c r="L147" s="28"/>
      <c r="M147" s="29"/>
      <c r="N147" s="27">
        <v>109</v>
      </c>
      <c r="O147" s="28"/>
      <c r="P147" s="29"/>
      <c r="Q147" s="27">
        <v>110</v>
      </c>
      <c r="R147" s="28"/>
      <c r="S147" s="28"/>
      <c r="T147" s="29"/>
      <c r="U147" s="27">
        <v>78</v>
      </c>
      <c r="V147" s="28"/>
      <c r="W147" s="29"/>
      <c r="X147" s="27">
        <v>72</v>
      </c>
      <c r="Y147" s="28"/>
      <c r="Z147" s="29"/>
      <c r="AA147" s="27">
        <v>92</v>
      </c>
      <c r="AB147" s="28"/>
      <c r="AC147" s="29"/>
      <c r="AD147" s="27">
        <v>104</v>
      </c>
      <c r="AE147" s="28"/>
      <c r="AF147" s="29"/>
      <c r="AG147" s="27">
        <v>88</v>
      </c>
      <c r="AH147" s="29"/>
      <c r="AI147" s="27">
        <v>72</v>
      </c>
      <c r="AJ147" s="29"/>
      <c r="AK147" s="27">
        <v>64</v>
      </c>
      <c r="AL147" s="28"/>
      <c r="AM147" s="29"/>
      <c r="AN147" s="49">
        <v>1049</v>
      </c>
      <c r="AO147" s="50"/>
    </row>
    <row r="148" spans="1:41" ht="16.5" customHeight="1" x14ac:dyDescent="0.2">
      <c r="A148" s="24">
        <v>42</v>
      </c>
      <c r="B148" s="25"/>
      <c r="C148" s="26"/>
      <c r="D148" s="27">
        <v>153</v>
      </c>
      <c r="E148" s="28"/>
      <c r="F148" s="29"/>
      <c r="G148" s="27">
        <v>134</v>
      </c>
      <c r="H148" s="28"/>
      <c r="I148" s="29"/>
      <c r="J148" s="27">
        <v>148</v>
      </c>
      <c r="K148" s="28"/>
      <c r="L148" s="28"/>
      <c r="M148" s="29"/>
      <c r="N148" s="27">
        <v>100</v>
      </c>
      <c r="O148" s="28"/>
      <c r="P148" s="29"/>
      <c r="Q148" s="27">
        <v>136</v>
      </c>
      <c r="R148" s="28"/>
      <c r="S148" s="28"/>
      <c r="T148" s="29"/>
      <c r="U148" s="27">
        <v>144</v>
      </c>
      <c r="V148" s="28"/>
      <c r="W148" s="29"/>
      <c r="X148" s="27">
        <v>155</v>
      </c>
      <c r="Y148" s="28"/>
      <c r="Z148" s="29"/>
      <c r="AA148" s="27">
        <v>111</v>
      </c>
      <c r="AB148" s="28"/>
      <c r="AC148" s="29"/>
      <c r="AD148" s="27">
        <v>118</v>
      </c>
      <c r="AE148" s="28"/>
      <c r="AF148" s="29"/>
      <c r="AG148" s="27">
        <v>101</v>
      </c>
      <c r="AH148" s="29"/>
      <c r="AI148" s="27">
        <v>133</v>
      </c>
      <c r="AJ148" s="29"/>
      <c r="AK148" s="27">
        <v>81</v>
      </c>
      <c r="AL148" s="28"/>
      <c r="AM148" s="29"/>
      <c r="AN148" s="49">
        <v>1514</v>
      </c>
      <c r="AO148" s="50"/>
    </row>
    <row r="149" spans="1:41" ht="16.5" customHeight="1" x14ac:dyDescent="0.2">
      <c r="A149" s="24">
        <v>43</v>
      </c>
      <c r="B149" s="25"/>
      <c r="C149" s="26"/>
      <c r="D149" s="27">
        <v>124</v>
      </c>
      <c r="E149" s="28"/>
      <c r="F149" s="29"/>
      <c r="G149" s="27">
        <v>97</v>
      </c>
      <c r="H149" s="28"/>
      <c r="I149" s="29"/>
      <c r="J149" s="27">
        <v>133</v>
      </c>
      <c r="K149" s="28"/>
      <c r="L149" s="28"/>
      <c r="M149" s="29"/>
      <c r="N149" s="27">
        <v>136</v>
      </c>
      <c r="O149" s="28"/>
      <c r="P149" s="29"/>
      <c r="Q149" s="27">
        <v>107</v>
      </c>
      <c r="R149" s="28"/>
      <c r="S149" s="28"/>
      <c r="T149" s="29"/>
      <c r="U149" s="27">
        <v>137</v>
      </c>
      <c r="V149" s="28"/>
      <c r="W149" s="29"/>
      <c r="X149" s="27">
        <v>126</v>
      </c>
      <c r="Y149" s="28"/>
      <c r="Z149" s="29"/>
      <c r="AA149" s="27">
        <v>122</v>
      </c>
      <c r="AB149" s="28"/>
      <c r="AC149" s="29"/>
      <c r="AD149" s="27">
        <v>124</v>
      </c>
      <c r="AE149" s="28"/>
      <c r="AF149" s="29"/>
      <c r="AG149" s="27">
        <v>93</v>
      </c>
      <c r="AH149" s="29"/>
      <c r="AI149" s="27">
        <v>83</v>
      </c>
      <c r="AJ149" s="29"/>
      <c r="AK149" s="27">
        <v>86</v>
      </c>
      <c r="AL149" s="28"/>
      <c r="AM149" s="29"/>
      <c r="AN149" s="49">
        <v>1368</v>
      </c>
      <c r="AO149" s="50"/>
    </row>
    <row r="150" spans="1:41" ht="16.5" customHeight="1" x14ac:dyDescent="0.2">
      <c r="A150" s="24">
        <v>44</v>
      </c>
      <c r="B150" s="25"/>
      <c r="C150" s="26"/>
      <c r="D150" s="27">
        <v>272</v>
      </c>
      <c r="E150" s="28"/>
      <c r="F150" s="29"/>
      <c r="G150" s="27">
        <v>245</v>
      </c>
      <c r="H150" s="28"/>
      <c r="I150" s="29"/>
      <c r="J150" s="27">
        <v>288</v>
      </c>
      <c r="K150" s="28"/>
      <c r="L150" s="28"/>
      <c r="M150" s="29"/>
      <c r="N150" s="27">
        <v>190</v>
      </c>
      <c r="O150" s="28"/>
      <c r="P150" s="29"/>
      <c r="Q150" s="27">
        <v>234</v>
      </c>
      <c r="R150" s="28"/>
      <c r="S150" s="28"/>
      <c r="T150" s="29"/>
      <c r="U150" s="27">
        <v>213</v>
      </c>
      <c r="V150" s="28"/>
      <c r="W150" s="29"/>
      <c r="X150" s="27">
        <v>224</v>
      </c>
      <c r="Y150" s="28"/>
      <c r="Z150" s="29"/>
      <c r="AA150" s="27">
        <v>175</v>
      </c>
      <c r="AB150" s="28"/>
      <c r="AC150" s="29"/>
      <c r="AD150" s="27">
        <v>155</v>
      </c>
      <c r="AE150" s="28"/>
      <c r="AF150" s="29"/>
      <c r="AG150" s="27">
        <v>187</v>
      </c>
      <c r="AH150" s="29"/>
      <c r="AI150" s="27">
        <v>176</v>
      </c>
      <c r="AJ150" s="29"/>
      <c r="AK150" s="27">
        <v>113</v>
      </c>
      <c r="AL150" s="28"/>
      <c r="AM150" s="29"/>
      <c r="AN150" s="49">
        <v>2472</v>
      </c>
      <c r="AO150" s="50"/>
    </row>
    <row r="151" spans="1:41" ht="16.5" customHeight="1" x14ac:dyDescent="0.2">
      <c r="A151" s="24">
        <v>45</v>
      </c>
      <c r="B151" s="25"/>
      <c r="C151" s="26"/>
      <c r="D151" s="27">
        <v>64</v>
      </c>
      <c r="E151" s="28"/>
      <c r="F151" s="29"/>
      <c r="G151" s="27">
        <v>73</v>
      </c>
      <c r="H151" s="28"/>
      <c r="I151" s="29"/>
      <c r="J151" s="27">
        <v>61</v>
      </c>
      <c r="K151" s="28"/>
      <c r="L151" s="28"/>
      <c r="M151" s="29"/>
      <c r="N151" s="27">
        <v>56</v>
      </c>
      <c r="O151" s="28"/>
      <c r="P151" s="29"/>
      <c r="Q151" s="27">
        <v>55</v>
      </c>
      <c r="R151" s="28"/>
      <c r="S151" s="28"/>
      <c r="T151" s="29"/>
      <c r="U151" s="27">
        <v>45</v>
      </c>
      <c r="V151" s="28"/>
      <c r="W151" s="29"/>
      <c r="X151" s="27">
        <v>65</v>
      </c>
      <c r="Y151" s="28"/>
      <c r="Z151" s="29"/>
      <c r="AA151" s="27">
        <v>55</v>
      </c>
      <c r="AB151" s="28"/>
      <c r="AC151" s="29"/>
      <c r="AD151" s="27">
        <v>57</v>
      </c>
      <c r="AE151" s="28"/>
      <c r="AF151" s="29"/>
      <c r="AG151" s="27">
        <v>84</v>
      </c>
      <c r="AH151" s="29"/>
      <c r="AI151" s="27">
        <v>55</v>
      </c>
      <c r="AJ151" s="29"/>
      <c r="AK151" s="27">
        <v>39</v>
      </c>
      <c r="AL151" s="28"/>
      <c r="AM151" s="29"/>
      <c r="AN151" s="47">
        <v>709</v>
      </c>
      <c r="AO151" s="48"/>
    </row>
    <row r="152" spans="1:41" ht="16.5" customHeight="1" x14ac:dyDescent="0.2">
      <c r="A152" s="24">
        <v>46</v>
      </c>
      <c r="B152" s="25"/>
      <c r="C152" s="26"/>
      <c r="D152" s="27">
        <v>178</v>
      </c>
      <c r="E152" s="28"/>
      <c r="F152" s="29"/>
      <c r="G152" s="27">
        <v>162</v>
      </c>
      <c r="H152" s="28"/>
      <c r="I152" s="29"/>
      <c r="J152" s="27">
        <v>201</v>
      </c>
      <c r="K152" s="28"/>
      <c r="L152" s="28"/>
      <c r="M152" s="29"/>
      <c r="N152" s="27">
        <v>150</v>
      </c>
      <c r="O152" s="28"/>
      <c r="P152" s="29"/>
      <c r="Q152" s="27">
        <v>168</v>
      </c>
      <c r="R152" s="28"/>
      <c r="S152" s="28"/>
      <c r="T152" s="29"/>
      <c r="U152" s="27">
        <v>144</v>
      </c>
      <c r="V152" s="28"/>
      <c r="W152" s="29"/>
      <c r="X152" s="27">
        <v>197</v>
      </c>
      <c r="Y152" s="28"/>
      <c r="Z152" s="29"/>
      <c r="AA152" s="27">
        <v>142</v>
      </c>
      <c r="AB152" s="28"/>
      <c r="AC152" s="29"/>
      <c r="AD152" s="27">
        <v>138</v>
      </c>
      <c r="AE152" s="28"/>
      <c r="AF152" s="29"/>
      <c r="AG152" s="27">
        <v>130</v>
      </c>
      <c r="AH152" s="29"/>
      <c r="AI152" s="27">
        <v>137</v>
      </c>
      <c r="AJ152" s="29"/>
      <c r="AK152" s="27">
        <v>105</v>
      </c>
      <c r="AL152" s="28"/>
      <c r="AM152" s="29"/>
      <c r="AN152" s="49">
        <v>1852</v>
      </c>
      <c r="AO152" s="50"/>
    </row>
    <row r="153" spans="1:41" ht="16.5" customHeight="1" x14ac:dyDescent="0.2">
      <c r="A153" s="24">
        <v>47</v>
      </c>
      <c r="B153" s="25"/>
      <c r="C153" s="26"/>
      <c r="D153" s="27">
        <v>155</v>
      </c>
      <c r="E153" s="28"/>
      <c r="F153" s="29"/>
      <c r="G153" s="27">
        <v>144</v>
      </c>
      <c r="H153" s="28"/>
      <c r="I153" s="29"/>
      <c r="J153" s="27">
        <v>190</v>
      </c>
      <c r="K153" s="28"/>
      <c r="L153" s="28"/>
      <c r="M153" s="29"/>
      <c r="N153" s="27">
        <v>175</v>
      </c>
      <c r="O153" s="28"/>
      <c r="P153" s="29"/>
      <c r="Q153" s="27">
        <v>158</v>
      </c>
      <c r="R153" s="28"/>
      <c r="S153" s="28"/>
      <c r="T153" s="29"/>
      <c r="U153" s="27">
        <v>125</v>
      </c>
      <c r="V153" s="28"/>
      <c r="W153" s="29"/>
      <c r="X153" s="27">
        <v>162</v>
      </c>
      <c r="Y153" s="28"/>
      <c r="Z153" s="29"/>
      <c r="AA153" s="27">
        <v>195</v>
      </c>
      <c r="AB153" s="28"/>
      <c r="AC153" s="29"/>
      <c r="AD153" s="27">
        <v>195</v>
      </c>
      <c r="AE153" s="28"/>
      <c r="AF153" s="29"/>
      <c r="AG153" s="27">
        <v>137</v>
      </c>
      <c r="AH153" s="29"/>
      <c r="AI153" s="27">
        <v>144</v>
      </c>
      <c r="AJ153" s="29"/>
      <c r="AK153" s="27">
        <v>109</v>
      </c>
      <c r="AL153" s="28"/>
      <c r="AM153" s="29"/>
      <c r="AN153" s="49">
        <v>1889</v>
      </c>
      <c r="AO153" s="50"/>
    </row>
    <row r="154" spans="1:41" ht="16.5" customHeight="1" x14ac:dyDescent="0.2">
      <c r="A154" s="24">
        <v>48</v>
      </c>
      <c r="B154" s="25"/>
      <c r="C154" s="26"/>
      <c r="D154" s="27">
        <v>88</v>
      </c>
      <c r="E154" s="28"/>
      <c r="F154" s="29"/>
      <c r="G154" s="27">
        <v>115</v>
      </c>
      <c r="H154" s="28"/>
      <c r="I154" s="29"/>
      <c r="J154" s="27">
        <v>117</v>
      </c>
      <c r="K154" s="28"/>
      <c r="L154" s="28"/>
      <c r="M154" s="29"/>
      <c r="N154" s="27">
        <v>95</v>
      </c>
      <c r="O154" s="28"/>
      <c r="P154" s="29"/>
      <c r="Q154" s="27">
        <v>106</v>
      </c>
      <c r="R154" s="28"/>
      <c r="S154" s="28"/>
      <c r="T154" s="29"/>
      <c r="U154" s="27">
        <v>82</v>
      </c>
      <c r="V154" s="28"/>
      <c r="W154" s="29"/>
      <c r="X154" s="27">
        <v>133</v>
      </c>
      <c r="Y154" s="28"/>
      <c r="Z154" s="29"/>
      <c r="AA154" s="27">
        <v>117</v>
      </c>
      <c r="AB154" s="28"/>
      <c r="AC154" s="29"/>
      <c r="AD154" s="27">
        <v>114</v>
      </c>
      <c r="AE154" s="28"/>
      <c r="AF154" s="29"/>
      <c r="AG154" s="27">
        <v>117</v>
      </c>
      <c r="AH154" s="29"/>
      <c r="AI154" s="27">
        <v>108</v>
      </c>
      <c r="AJ154" s="29"/>
      <c r="AK154" s="27">
        <v>90</v>
      </c>
      <c r="AL154" s="28"/>
      <c r="AM154" s="29"/>
      <c r="AN154" s="49">
        <v>1282</v>
      </c>
      <c r="AO154" s="50"/>
    </row>
    <row r="155" spans="1:41" ht="16.5" customHeight="1" x14ac:dyDescent="0.2">
      <c r="A155" s="24">
        <v>49</v>
      </c>
      <c r="B155" s="25"/>
      <c r="C155" s="26"/>
      <c r="D155" s="27">
        <v>99</v>
      </c>
      <c r="E155" s="28"/>
      <c r="F155" s="29"/>
      <c r="G155" s="27">
        <v>78</v>
      </c>
      <c r="H155" s="28"/>
      <c r="I155" s="29"/>
      <c r="J155" s="27">
        <v>77</v>
      </c>
      <c r="K155" s="28"/>
      <c r="L155" s="28"/>
      <c r="M155" s="29"/>
      <c r="N155" s="27">
        <v>83</v>
      </c>
      <c r="O155" s="28"/>
      <c r="P155" s="29"/>
      <c r="Q155" s="27">
        <v>90</v>
      </c>
      <c r="R155" s="28"/>
      <c r="S155" s="28"/>
      <c r="T155" s="29"/>
      <c r="U155" s="27">
        <v>67</v>
      </c>
      <c r="V155" s="28"/>
      <c r="W155" s="29"/>
      <c r="X155" s="27">
        <v>84</v>
      </c>
      <c r="Y155" s="28"/>
      <c r="Z155" s="29"/>
      <c r="AA155" s="27">
        <v>87</v>
      </c>
      <c r="AB155" s="28"/>
      <c r="AC155" s="29"/>
      <c r="AD155" s="27">
        <v>66</v>
      </c>
      <c r="AE155" s="28"/>
      <c r="AF155" s="29"/>
      <c r="AG155" s="27">
        <v>61</v>
      </c>
      <c r="AH155" s="29"/>
      <c r="AI155" s="27">
        <v>48</v>
      </c>
      <c r="AJ155" s="29"/>
      <c r="AK155" s="27">
        <v>66</v>
      </c>
      <c r="AL155" s="28"/>
      <c r="AM155" s="29"/>
      <c r="AN155" s="47">
        <v>906</v>
      </c>
      <c r="AO155" s="48"/>
    </row>
    <row r="156" spans="1:41" ht="16.5" customHeight="1" x14ac:dyDescent="0.2">
      <c r="A156" s="24">
        <v>50</v>
      </c>
      <c r="B156" s="25"/>
      <c r="C156" s="26"/>
      <c r="D156" s="27">
        <v>44</v>
      </c>
      <c r="E156" s="28"/>
      <c r="F156" s="29"/>
      <c r="G156" s="27">
        <v>28</v>
      </c>
      <c r="H156" s="28"/>
      <c r="I156" s="29"/>
      <c r="J156" s="27">
        <v>44</v>
      </c>
      <c r="K156" s="28"/>
      <c r="L156" s="28"/>
      <c r="M156" s="29"/>
      <c r="N156" s="27">
        <v>31</v>
      </c>
      <c r="O156" s="28"/>
      <c r="P156" s="29"/>
      <c r="Q156" s="27">
        <v>43</v>
      </c>
      <c r="R156" s="28"/>
      <c r="S156" s="28"/>
      <c r="T156" s="29"/>
      <c r="U156" s="27">
        <v>40</v>
      </c>
      <c r="V156" s="28"/>
      <c r="W156" s="29"/>
      <c r="X156" s="27">
        <v>40</v>
      </c>
      <c r="Y156" s="28"/>
      <c r="Z156" s="29"/>
      <c r="AA156" s="27">
        <v>35</v>
      </c>
      <c r="AB156" s="28"/>
      <c r="AC156" s="29"/>
      <c r="AD156" s="27">
        <v>33</v>
      </c>
      <c r="AE156" s="28"/>
      <c r="AF156" s="29"/>
      <c r="AG156" s="27">
        <v>35</v>
      </c>
      <c r="AH156" s="29"/>
      <c r="AI156" s="27">
        <v>47</v>
      </c>
      <c r="AJ156" s="29"/>
      <c r="AK156" s="27">
        <v>25</v>
      </c>
      <c r="AL156" s="28"/>
      <c r="AM156" s="29"/>
      <c r="AN156" s="47">
        <v>445</v>
      </c>
      <c r="AO156" s="48"/>
    </row>
    <row r="157" spans="1:41" ht="16.5" customHeight="1" x14ac:dyDescent="0.2">
      <c r="A157" s="24">
        <v>52</v>
      </c>
      <c r="B157" s="25"/>
      <c r="C157" s="26"/>
      <c r="D157" s="27">
        <v>150</v>
      </c>
      <c r="E157" s="28"/>
      <c r="F157" s="29"/>
      <c r="G157" s="27">
        <v>166</v>
      </c>
      <c r="H157" s="28"/>
      <c r="I157" s="29"/>
      <c r="J157" s="27">
        <v>171</v>
      </c>
      <c r="K157" s="28"/>
      <c r="L157" s="28"/>
      <c r="M157" s="29"/>
      <c r="N157" s="27">
        <v>138</v>
      </c>
      <c r="O157" s="28"/>
      <c r="P157" s="29"/>
      <c r="Q157" s="27">
        <v>138</v>
      </c>
      <c r="R157" s="28"/>
      <c r="S157" s="28"/>
      <c r="T157" s="29"/>
      <c r="U157" s="27">
        <v>158</v>
      </c>
      <c r="V157" s="28"/>
      <c r="W157" s="29"/>
      <c r="X157" s="27">
        <v>159</v>
      </c>
      <c r="Y157" s="28"/>
      <c r="Z157" s="29"/>
      <c r="AA157" s="27">
        <v>204</v>
      </c>
      <c r="AB157" s="28"/>
      <c r="AC157" s="29"/>
      <c r="AD157" s="27">
        <v>145</v>
      </c>
      <c r="AE157" s="28"/>
      <c r="AF157" s="29"/>
      <c r="AG157" s="27">
        <v>106</v>
      </c>
      <c r="AH157" s="29"/>
      <c r="AI157" s="27">
        <v>150</v>
      </c>
      <c r="AJ157" s="29"/>
      <c r="AK157" s="27">
        <v>126</v>
      </c>
      <c r="AL157" s="28"/>
      <c r="AM157" s="29"/>
      <c r="AN157" s="49">
        <v>1811</v>
      </c>
      <c r="AO157" s="50"/>
    </row>
    <row r="158" spans="1:41" ht="16.5" customHeight="1" x14ac:dyDescent="0.2">
      <c r="A158" s="24">
        <v>60</v>
      </c>
      <c r="B158" s="25"/>
      <c r="C158" s="26"/>
      <c r="D158" s="27">
        <v>71</v>
      </c>
      <c r="E158" s="28"/>
      <c r="F158" s="29"/>
      <c r="G158" s="27">
        <v>62</v>
      </c>
      <c r="H158" s="28"/>
      <c r="I158" s="29"/>
      <c r="J158" s="27">
        <v>59</v>
      </c>
      <c r="K158" s="28"/>
      <c r="L158" s="28"/>
      <c r="M158" s="29"/>
      <c r="N158" s="27">
        <v>73</v>
      </c>
      <c r="O158" s="28"/>
      <c r="P158" s="29"/>
      <c r="Q158" s="27">
        <v>88</v>
      </c>
      <c r="R158" s="28"/>
      <c r="S158" s="28"/>
      <c r="T158" s="29"/>
      <c r="U158" s="27">
        <v>114</v>
      </c>
      <c r="V158" s="28"/>
      <c r="W158" s="29"/>
      <c r="X158" s="27">
        <v>130</v>
      </c>
      <c r="Y158" s="28"/>
      <c r="Z158" s="29"/>
      <c r="AA158" s="27">
        <v>95</v>
      </c>
      <c r="AB158" s="28"/>
      <c r="AC158" s="29"/>
      <c r="AD158" s="27">
        <v>59</v>
      </c>
      <c r="AE158" s="28"/>
      <c r="AF158" s="29"/>
      <c r="AG158" s="27">
        <v>60</v>
      </c>
      <c r="AH158" s="29"/>
      <c r="AI158" s="27">
        <v>62</v>
      </c>
      <c r="AJ158" s="29"/>
      <c r="AK158" s="27">
        <v>58</v>
      </c>
      <c r="AL158" s="28"/>
      <c r="AM158" s="29"/>
      <c r="AN158" s="47">
        <v>931</v>
      </c>
      <c r="AO158" s="48"/>
    </row>
    <row r="159" spans="1:41" ht="16.5" customHeight="1" x14ac:dyDescent="0.2">
      <c r="A159" s="24">
        <v>61</v>
      </c>
      <c r="B159" s="25"/>
      <c r="C159" s="26"/>
      <c r="D159" s="27">
        <v>75</v>
      </c>
      <c r="E159" s="28"/>
      <c r="F159" s="29"/>
      <c r="G159" s="27">
        <v>117</v>
      </c>
      <c r="H159" s="28"/>
      <c r="I159" s="29"/>
      <c r="J159" s="27">
        <v>73</v>
      </c>
      <c r="K159" s="28"/>
      <c r="L159" s="28"/>
      <c r="M159" s="29"/>
      <c r="N159" s="27">
        <v>77</v>
      </c>
      <c r="O159" s="28"/>
      <c r="P159" s="29"/>
      <c r="Q159" s="27">
        <v>95</v>
      </c>
      <c r="R159" s="28"/>
      <c r="S159" s="28"/>
      <c r="T159" s="29"/>
      <c r="U159" s="27">
        <v>92</v>
      </c>
      <c r="V159" s="28"/>
      <c r="W159" s="29"/>
      <c r="X159" s="27">
        <v>86</v>
      </c>
      <c r="Y159" s="28"/>
      <c r="Z159" s="29"/>
      <c r="AA159" s="27">
        <v>83</v>
      </c>
      <c r="AB159" s="28"/>
      <c r="AC159" s="29"/>
      <c r="AD159" s="27">
        <v>86</v>
      </c>
      <c r="AE159" s="28"/>
      <c r="AF159" s="29"/>
      <c r="AG159" s="27">
        <v>75</v>
      </c>
      <c r="AH159" s="29"/>
      <c r="AI159" s="27">
        <v>52</v>
      </c>
      <c r="AJ159" s="29"/>
      <c r="AK159" s="27">
        <v>73</v>
      </c>
      <c r="AL159" s="28"/>
      <c r="AM159" s="29"/>
      <c r="AN159" s="47">
        <v>984</v>
      </c>
      <c r="AO159" s="48"/>
    </row>
    <row r="160" spans="1:41" ht="16.5" customHeight="1" x14ac:dyDescent="0.2">
      <c r="A160" s="24">
        <v>62</v>
      </c>
      <c r="B160" s="25"/>
      <c r="C160" s="26"/>
      <c r="D160" s="27">
        <v>64</v>
      </c>
      <c r="E160" s="28"/>
      <c r="F160" s="29"/>
      <c r="G160" s="27">
        <v>74</v>
      </c>
      <c r="H160" s="28"/>
      <c r="I160" s="29"/>
      <c r="J160" s="27">
        <v>84</v>
      </c>
      <c r="K160" s="28"/>
      <c r="L160" s="28"/>
      <c r="M160" s="29"/>
      <c r="N160" s="27">
        <v>92</v>
      </c>
      <c r="O160" s="28"/>
      <c r="P160" s="29"/>
      <c r="Q160" s="27">
        <v>65</v>
      </c>
      <c r="R160" s="28"/>
      <c r="S160" s="28"/>
      <c r="T160" s="29"/>
      <c r="U160" s="27">
        <v>85</v>
      </c>
      <c r="V160" s="28"/>
      <c r="W160" s="29"/>
      <c r="X160" s="27">
        <v>51</v>
      </c>
      <c r="Y160" s="28"/>
      <c r="Z160" s="29"/>
      <c r="AA160" s="27">
        <v>61</v>
      </c>
      <c r="AB160" s="28"/>
      <c r="AC160" s="29"/>
      <c r="AD160" s="27">
        <v>51</v>
      </c>
      <c r="AE160" s="28"/>
      <c r="AF160" s="29"/>
      <c r="AG160" s="27">
        <v>94</v>
      </c>
      <c r="AH160" s="29"/>
      <c r="AI160" s="27">
        <v>53</v>
      </c>
      <c r="AJ160" s="29"/>
      <c r="AK160" s="27">
        <v>44</v>
      </c>
      <c r="AL160" s="28"/>
      <c r="AM160" s="29"/>
      <c r="AN160" s="47">
        <v>818</v>
      </c>
      <c r="AO160" s="48"/>
    </row>
    <row r="161" spans="1:41" ht="16.5" customHeight="1" x14ac:dyDescent="0.2">
      <c r="A161" s="24">
        <v>63</v>
      </c>
      <c r="B161" s="25"/>
      <c r="C161" s="26"/>
      <c r="D161" s="27">
        <v>85</v>
      </c>
      <c r="E161" s="28"/>
      <c r="F161" s="29"/>
      <c r="G161" s="27">
        <v>72</v>
      </c>
      <c r="H161" s="28"/>
      <c r="I161" s="29"/>
      <c r="J161" s="27">
        <v>87</v>
      </c>
      <c r="K161" s="28"/>
      <c r="L161" s="28"/>
      <c r="M161" s="29"/>
      <c r="N161" s="27">
        <v>132</v>
      </c>
      <c r="O161" s="28"/>
      <c r="P161" s="29"/>
      <c r="Q161" s="27">
        <v>76</v>
      </c>
      <c r="R161" s="28"/>
      <c r="S161" s="28"/>
      <c r="T161" s="29"/>
      <c r="U161" s="27">
        <v>63</v>
      </c>
      <c r="V161" s="28"/>
      <c r="W161" s="29"/>
      <c r="X161" s="27">
        <v>69</v>
      </c>
      <c r="Y161" s="28"/>
      <c r="Z161" s="29"/>
      <c r="AA161" s="27">
        <v>67</v>
      </c>
      <c r="AB161" s="28"/>
      <c r="AC161" s="29"/>
      <c r="AD161" s="27">
        <v>51</v>
      </c>
      <c r="AE161" s="28"/>
      <c r="AF161" s="29"/>
      <c r="AG161" s="27">
        <v>32</v>
      </c>
      <c r="AH161" s="29"/>
      <c r="AI161" s="27">
        <v>53</v>
      </c>
      <c r="AJ161" s="29"/>
      <c r="AK161" s="27">
        <v>51</v>
      </c>
      <c r="AL161" s="28"/>
      <c r="AM161" s="29"/>
      <c r="AN161" s="47">
        <v>838</v>
      </c>
      <c r="AO161" s="48"/>
    </row>
    <row r="162" spans="1:41" ht="16.5" customHeight="1" x14ac:dyDescent="0.2">
      <c r="A162" s="24">
        <v>66</v>
      </c>
      <c r="B162" s="25"/>
      <c r="C162" s="26"/>
      <c r="D162" s="27">
        <v>35</v>
      </c>
      <c r="E162" s="28"/>
      <c r="F162" s="29"/>
      <c r="G162" s="27">
        <v>28</v>
      </c>
      <c r="H162" s="28"/>
      <c r="I162" s="29"/>
      <c r="J162" s="27">
        <v>69</v>
      </c>
      <c r="K162" s="28"/>
      <c r="L162" s="28"/>
      <c r="M162" s="29"/>
      <c r="N162" s="27">
        <v>34</v>
      </c>
      <c r="O162" s="28"/>
      <c r="P162" s="29"/>
      <c r="Q162" s="27">
        <v>58</v>
      </c>
      <c r="R162" s="28"/>
      <c r="S162" s="28"/>
      <c r="T162" s="29"/>
      <c r="U162" s="27">
        <v>36</v>
      </c>
      <c r="V162" s="28"/>
      <c r="W162" s="29"/>
      <c r="X162" s="27">
        <v>47</v>
      </c>
      <c r="Y162" s="28"/>
      <c r="Z162" s="29"/>
      <c r="AA162" s="27">
        <v>46</v>
      </c>
      <c r="AB162" s="28"/>
      <c r="AC162" s="29"/>
      <c r="AD162" s="27">
        <v>51</v>
      </c>
      <c r="AE162" s="28"/>
      <c r="AF162" s="29"/>
      <c r="AG162" s="27">
        <v>45</v>
      </c>
      <c r="AH162" s="29"/>
      <c r="AI162" s="27">
        <v>46</v>
      </c>
      <c r="AJ162" s="29"/>
      <c r="AK162" s="27">
        <v>35</v>
      </c>
      <c r="AL162" s="28"/>
      <c r="AM162" s="29"/>
      <c r="AN162" s="47">
        <v>530</v>
      </c>
      <c r="AO162" s="48"/>
    </row>
    <row r="163" spans="1:41" ht="16.5" customHeight="1" x14ac:dyDescent="0.2">
      <c r="A163" s="24">
        <v>67</v>
      </c>
      <c r="B163" s="25"/>
      <c r="C163" s="26"/>
      <c r="D163" s="27">
        <v>177</v>
      </c>
      <c r="E163" s="28"/>
      <c r="F163" s="29"/>
      <c r="G163" s="27">
        <v>183</v>
      </c>
      <c r="H163" s="28"/>
      <c r="I163" s="29"/>
      <c r="J163" s="27">
        <v>218</v>
      </c>
      <c r="K163" s="28"/>
      <c r="L163" s="28"/>
      <c r="M163" s="29"/>
      <c r="N163" s="27">
        <v>198</v>
      </c>
      <c r="O163" s="28"/>
      <c r="P163" s="29"/>
      <c r="Q163" s="27">
        <v>223</v>
      </c>
      <c r="R163" s="28"/>
      <c r="S163" s="28"/>
      <c r="T163" s="29"/>
      <c r="U163" s="27">
        <v>153</v>
      </c>
      <c r="V163" s="28"/>
      <c r="W163" s="29"/>
      <c r="X163" s="27">
        <v>193</v>
      </c>
      <c r="Y163" s="28"/>
      <c r="Z163" s="29"/>
      <c r="AA163" s="27">
        <v>195</v>
      </c>
      <c r="AB163" s="28"/>
      <c r="AC163" s="29"/>
      <c r="AD163" s="27">
        <v>182</v>
      </c>
      <c r="AE163" s="28"/>
      <c r="AF163" s="29"/>
      <c r="AG163" s="27">
        <v>128</v>
      </c>
      <c r="AH163" s="29"/>
      <c r="AI163" s="27">
        <v>167</v>
      </c>
      <c r="AJ163" s="29"/>
      <c r="AK163" s="27">
        <v>134</v>
      </c>
      <c r="AL163" s="28"/>
      <c r="AM163" s="29"/>
      <c r="AN163" s="49">
        <v>2151</v>
      </c>
      <c r="AO163" s="50"/>
    </row>
    <row r="164" spans="1:41" ht="16.5" customHeight="1" x14ac:dyDescent="0.2">
      <c r="A164" s="24">
        <v>68</v>
      </c>
      <c r="B164" s="25"/>
      <c r="C164" s="26"/>
      <c r="D164" s="27">
        <v>95</v>
      </c>
      <c r="E164" s="28"/>
      <c r="F164" s="29"/>
      <c r="G164" s="27">
        <v>102</v>
      </c>
      <c r="H164" s="28"/>
      <c r="I164" s="29"/>
      <c r="J164" s="27">
        <v>104</v>
      </c>
      <c r="K164" s="28"/>
      <c r="L164" s="28"/>
      <c r="M164" s="29"/>
      <c r="N164" s="27">
        <v>109</v>
      </c>
      <c r="O164" s="28"/>
      <c r="P164" s="29"/>
      <c r="Q164" s="27">
        <v>98</v>
      </c>
      <c r="R164" s="28"/>
      <c r="S164" s="28"/>
      <c r="T164" s="29"/>
      <c r="U164" s="27">
        <v>81</v>
      </c>
      <c r="V164" s="28"/>
      <c r="W164" s="29"/>
      <c r="X164" s="27">
        <v>72</v>
      </c>
      <c r="Y164" s="28"/>
      <c r="Z164" s="29"/>
      <c r="AA164" s="27">
        <v>64</v>
      </c>
      <c r="AB164" s="28"/>
      <c r="AC164" s="29"/>
      <c r="AD164" s="27">
        <v>78</v>
      </c>
      <c r="AE164" s="28"/>
      <c r="AF164" s="29"/>
      <c r="AG164" s="27">
        <v>73</v>
      </c>
      <c r="AH164" s="29"/>
      <c r="AI164" s="27">
        <v>55</v>
      </c>
      <c r="AJ164" s="29"/>
      <c r="AK164" s="27">
        <v>62</v>
      </c>
      <c r="AL164" s="28"/>
      <c r="AM164" s="29"/>
      <c r="AN164" s="47">
        <v>993</v>
      </c>
      <c r="AO164" s="48"/>
    </row>
    <row r="165" spans="1:41" ht="16.5" customHeight="1" x14ac:dyDescent="0.2">
      <c r="A165" s="24">
        <v>69</v>
      </c>
      <c r="B165" s="25"/>
      <c r="C165" s="26"/>
      <c r="D165" s="27">
        <v>64</v>
      </c>
      <c r="E165" s="28"/>
      <c r="F165" s="29"/>
      <c r="G165" s="27">
        <v>43</v>
      </c>
      <c r="H165" s="28"/>
      <c r="I165" s="29"/>
      <c r="J165" s="27">
        <v>67</v>
      </c>
      <c r="K165" s="28"/>
      <c r="L165" s="28"/>
      <c r="M165" s="29"/>
      <c r="N165" s="27">
        <v>43</v>
      </c>
      <c r="O165" s="28"/>
      <c r="P165" s="29"/>
      <c r="Q165" s="27">
        <v>77</v>
      </c>
      <c r="R165" s="28"/>
      <c r="S165" s="28"/>
      <c r="T165" s="29"/>
      <c r="U165" s="27">
        <v>70</v>
      </c>
      <c r="V165" s="28"/>
      <c r="W165" s="29"/>
      <c r="X165" s="27">
        <v>89</v>
      </c>
      <c r="Y165" s="28"/>
      <c r="Z165" s="29"/>
      <c r="AA165" s="27">
        <v>60</v>
      </c>
      <c r="AB165" s="28"/>
      <c r="AC165" s="29"/>
      <c r="AD165" s="27">
        <v>68</v>
      </c>
      <c r="AE165" s="28"/>
      <c r="AF165" s="29"/>
      <c r="AG165" s="27">
        <v>46</v>
      </c>
      <c r="AH165" s="29"/>
      <c r="AI165" s="27">
        <v>44</v>
      </c>
      <c r="AJ165" s="29"/>
      <c r="AK165" s="27">
        <v>61</v>
      </c>
      <c r="AL165" s="28"/>
      <c r="AM165" s="29"/>
      <c r="AN165" s="47">
        <v>732</v>
      </c>
      <c r="AO165" s="48"/>
    </row>
    <row r="166" spans="1:41" ht="16.5" customHeight="1" x14ac:dyDescent="0.2">
      <c r="A166" s="24">
        <v>70</v>
      </c>
      <c r="B166" s="25"/>
      <c r="C166" s="26"/>
      <c r="D166" s="27">
        <v>124</v>
      </c>
      <c r="E166" s="28"/>
      <c r="F166" s="29"/>
      <c r="G166" s="27">
        <v>154</v>
      </c>
      <c r="H166" s="28"/>
      <c r="I166" s="29"/>
      <c r="J166" s="27">
        <v>127</v>
      </c>
      <c r="K166" s="28"/>
      <c r="L166" s="28"/>
      <c r="M166" s="29"/>
      <c r="N166" s="27">
        <v>140</v>
      </c>
      <c r="O166" s="28"/>
      <c r="P166" s="29"/>
      <c r="Q166" s="27">
        <v>136</v>
      </c>
      <c r="R166" s="28"/>
      <c r="S166" s="28"/>
      <c r="T166" s="29"/>
      <c r="U166" s="27">
        <v>91</v>
      </c>
      <c r="V166" s="28"/>
      <c r="W166" s="29"/>
      <c r="X166" s="27">
        <v>122</v>
      </c>
      <c r="Y166" s="28"/>
      <c r="Z166" s="29"/>
      <c r="AA166" s="27">
        <v>87</v>
      </c>
      <c r="AB166" s="28"/>
      <c r="AC166" s="29"/>
      <c r="AD166" s="27">
        <v>101</v>
      </c>
      <c r="AE166" s="28"/>
      <c r="AF166" s="29"/>
      <c r="AG166" s="27">
        <v>94</v>
      </c>
      <c r="AH166" s="29"/>
      <c r="AI166" s="27">
        <v>126</v>
      </c>
      <c r="AJ166" s="29"/>
      <c r="AK166" s="27">
        <v>79</v>
      </c>
      <c r="AL166" s="28"/>
      <c r="AM166" s="29"/>
      <c r="AN166" s="49">
        <v>1381</v>
      </c>
      <c r="AO166" s="50"/>
    </row>
    <row r="167" spans="1:41" ht="16.5" customHeight="1" x14ac:dyDescent="0.2">
      <c r="A167" s="24">
        <v>71</v>
      </c>
      <c r="B167" s="25"/>
      <c r="C167" s="26"/>
      <c r="D167" s="27">
        <v>128</v>
      </c>
      <c r="E167" s="28"/>
      <c r="F167" s="29"/>
      <c r="G167" s="27">
        <v>101</v>
      </c>
      <c r="H167" s="28"/>
      <c r="I167" s="29"/>
      <c r="J167" s="27">
        <v>110</v>
      </c>
      <c r="K167" s="28"/>
      <c r="L167" s="28"/>
      <c r="M167" s="29"/>
      <c r="N167" s="27">
        <v>123</v>
      </c>
      <c r="O167" s="28"/>
      <c r="P167" s="29"/>
      <c r="Q167" s="27">
        <v>96</v>
      </c>
      <c r="R167" s="28"/>
      <c r="S167" s="28"/>
      <c r="T167" s="29"/>
      <c r="U167" s="27">
        <v>98</v>
      </c>
      <c r="V167" s="28"/>
      <c r="W167" s="29"/>
      <c r="X167" s="27">
        <v>147</v>
      </c>
      <c r="Y167" s="28"/>
      <c r="Z167" s="29"/>
      <c r="AA167" s="27">
        <v>119</v>
      </c>
      <c r="AB167" s="28"/>
      <c r="AC167" s="29"/>
      <c r="AD167" s="27">
        <v>65</v>
      </c>
      <c r="AE167" s="28"/>
      <c r="AF167" s="29"/>
      <c r="AG167" s="27">
        <v>95</v>
      </c>
      <c r="AH167" s="29"/>
      <c r="AI167" s="27">
        <v>99</v>
      </c>
      <c r="AJ167" s="29"/>
      <c r="AK167" s="27">
        <v>69</v>
      </c>
      <c r="AL167" s="28"/>
      <c r="AM167" s="29"/>
      <c r="AN167" s="49">
        <v>1250</v>
      </c>
      <c r="AO167" s="50"/>
    </row>
    <row r="168" spans="1:41" ht="16.5" customHeight="1" x14ac:dyDescent="0.2">
      <c r="A168" s="24">
        <v>72</v>
      </c>
      <c r="B168" s="25"/>
      <c r="C168" s="26"/>
      <c r="D168" s="27">
        <v>121</v>
      </c>
      <c r="E168" s="28"/>
      <c r="F168" s="29"/>
      <c r="G168" s="27">
        <v>96</v>
      </c>
      <c r="H168" s="28"/>
      <c r="I168" s="29"/>
      <c r="J168" s="27">
        <v>125</v>
      </c>
      <c r="K168" s="28"/>
      <c r="L168" s="28"/>
      <c r="M168" s="29"/>
      <c r="N168" s="27">
        <v>144</v>
      </c>
      <c r="O168" s="28"/>
      <c r="P168" s="29"/>
      <c r="Q168" s="27">
        <v>151</v>
      </c>
      <c r="R168" s="28"/>
      <c r="S168" s="28"/>
      <c r="T168" s="29"/>
      <c r="U168" s="27">
        <v>129</v>
      </c>
      <c r="V168" s="28"/>
      <c r="W168" s="29"/>
      <c r="X168" s="27">
        <v>121</v>
      </c>
      <c r="Y168" s="28"/>
      <c r="Z168" s="29"/>
      <c r="AA168" s="27">
        <v>119</v>
      </c>
      <c r="AB168" s="28"/>
      <c r="AC168" s="29"/>
      <c r="AD168" s="27">
        <v>132</v>
      </c>
      <c r="AE168" s="28"/>
      <c r="AF168" s="29"/>
      <c r="AG168" s="27">
        <v>112</v>
      </c>
      <c r="AH168" s="29"/>
      <c r="AI168" s="27">
        <v>77</v>
      </c>
      <c r="AJ168" s="29"/>
      <c r="AK168" s="27">
        <v>97</v>
      </c>
      <c r="AL168" s="28"/>
      <c r="AM168" s="29"/>
      <c r="AN168" s="49">
        <v>1424</v>
      </c>
      <c r="AO168" s="50"/>
    </row>
    <row r="169" spans="1:41" ht="16.5" customHeight="1" x14ac:dyDescent="0.2">
      <c r="A169" s="24">
        <v>73</v>
      </c>
      <c r="B169" s="25"/>
      <c r="C169" s="26"/>
      <c r="D169" s="27">
        <v>142</v>
      </c>
      <c r="E169" s="28"/>
      <c r="F169" s="29"/>
      <c r="G169" s="27">
        <v>133</v>
      </c>
      <c r="H169" s="28"/>
      <c r="I169" s="29"/>
      <c r="J169" s="27">
        <v>180</v>
      </c>
      <c r="K169" s="28"/>
      <c r="L169" s="28"/>
      <c r="M169" s="29"/>
      <c r="N169" s="27">
        <v>110</v>
      </c>
      <c r="O169" s="28"/>
      <c r="P169" s="29"/>
      <c r="Q169" s="27">
        <v>147</v>
      </c>
      <c r="R169" s="28"/>
      <c r="S169" s="28"/>
      <c r="T169" s="29"/>
      <c r="U169" s="27">
        <v>121</v>
      </c>
      <c r="V169" s="28"/>
      <c r="W169" s="29"/>
      <c r="X169" s="27">
        <v>149</v>
      </c>
      <c r="Y169" s="28"/>
      <c r="Z169" s="29"/>
      <c r="AA169" s="27">
        <v>132</v>
      </c>
      <c r="AB169" s="28"/>
      <c r="AC169" s="29"/>
      <c r="AD169" s="27">
        <v>89</v>
      </c>
      <c r="AE169" s="28"/>
      <c r="AF169" s="29"/>
      <c r="AG169" s="27">
        <v>150</v>
      </c>
      <c r="AH169" s="29"/>
      <c r="AI169" s="27">
        <v>114</v>
      </c>
      <c r="AJ169" s="29"/>
      <c r="AK169" s="27">
        <v>76</v>
      </c>
      <c r="AL169" s="28"/>
      <c r="AM169" s="29"/>
      <c r="AN169" s="49">
        <v>1543</v>
      </c>
      <c r="AO169" s="50"/>
    </row>
    <row r="170" spans="1:41" ht="16.5" customHeight="1" x14ac:dyDescent="0.2">
      <c r="A170" s="24">
        <v>75</v>
      </c>
      <c r="B170" s="25"/>
      <c r="C170" s="26"/>
      <c r="D170" s="27">
        <v>181</v>
      </c>
      <c r="E170" s="28"/>
      <c r="F170" s="29"/>
      <c r="G170" s="27">
        <v>181</v>
      </c>
      <c r="H170" s="28"/>
      <c r="I170" s="29"/>
      <c r="J170" s="27">
        <v>178</v>
      </c>
      <c r="K170" s="28"/>
      <c r="L170" s="28"/>
      <c r="M170" s="29"/>
      <c r="N170" s="27">
        <v>168</v>
      </c>
      <c r="O170" s="28"/>
      <c r="P170" s="29"/>
      <c r="Q170" s="27">
        <v>208</v>
      </c>
      <c r="R170" s="28"/>
      <c r="S170" s="28"/>
      <c r="T170" s="29"/>
      <c r="U170" s="27">
        <v>208</v>
      </c>
      <c r="V170" s="28"/>
      <c r="W170" s="29"/>
      <c r="X170" s="27">
        <v>193</v>
      </c>
      <c r="Y170" s="28"/>
      <c r="Z170" s="29"/>
      <c r="AA170" s="27">
        <v>213</v>
      </c>
      <c r="AB170" s="28"/>
      <c r="AC170" s="29"/>
      <c r="AD170" s="27">
        <v>207</v>
      </c>
      <c r="AE170" s="28"/>
      <c r="AF170" s="29"/>
      <c r="AG170" s="27">
        <v>185</v>
      </c>
      <c r="AH170" s="29"/>
      <c r="AI170" s="27">
        <v>167</v>
      </c>
      <c r="AJ170" s="29"/>
      <c r="AK170" s="27">
        <v>103</v>
      </c>
      <c r="AL170" s="28"/>
      <c r="AM170" s="29"/>
      <c r="AN170" s="49">
        <v>2192</v>
      </c>
      <c r="AO170" s="50"/>
    </row>
    <row r="171" spans="1:41" ht="16.5" customHeight="1" x14ac:dyDescent="0.2">
      <c r="A171" s="24">
        <v>76</v>
      </c>
      <c r="B171" s="25"/>
      <c r="C171" s="26"/>
      <c r="D171" s="27">
        <v>77</v>
      </c>
      <c r="E171" s="28"/>
      <c r="F171" s="29"/>
      <c r="G171" s="27">
        <v>91</v>
      </c>
      <c r="H171" s="28"/>
      <c r="I171" s="29"/>
      <c r="J171" s="27">
        <v>83</v>
      </c>
      <c r="K171" s="28"/>
      <c r="L171" s="28"/>
      <c r="M171" s="29"/>
      <c r="N171" s="27">
        <v>84</v>
      </c>
      <c r="O171" s="28"/>
      <c r="P171" s="29"/>
      <c r="Q171" s="27">
        <v>71</v>
      </c>
      <c r="R171" s="28"/>
      <c r="S171" s="28"/>
      <c r="T171" s="29"/>
      <c r="U171" s="27">
        <v>88</v>
      </c>
      <c r="V171" s="28"/>
      <c r="W171" s="29"/>
      <c r="X171" s="27">
        <v>101</v>
      </c>
      <c r="Y171" s="28"/>
      <c r="Z171" s="29"/>
      <c r="AA171" s="27">
        <v>64</v>
      </c>
      <c r="AB171" s="28"/>
      <c r="AC171" s="29"/>
      <c r="AD171" s="27">
        <v>47</v>
      </c>
      <c r="AE171" s="28"/>
      <c r="AF171" s="29"/>
      <c r="AG171" s="27">
        <v>81</v>
      </c>
      <c r="AH171" s="29"/>
      <c r="AI171" s="27">
        <v>54</v>
      </c>
      <c r="AJ171" s="29"/>
      <c r="AK171" s="27">
        <v>48</v>
      </c>
      <c r="AL171" s="28"/>
      <c r="AM171" s="29"/>
      <c r="AN171" s="47">
        <v>889</v>
      </c>
      <c r="AO171" s="48"/>
    </row>
    <row r="172" spans="1:41" ht="16.5" customHeight="1" x14ac:dyDescent="0.2">
      <c r="A172" s="24">
        <v>77</v>
      </c>
      <c r="B172" s="25"/>
      <c r="C172" s="26"/>
      <c r="D172" s="27">
        <v>113</v>
      </c>
      <c r="E172" s="28"/>
      <c r="F172" s="29"/>
      <c r="G172" s="27">
        <v>98</v>
      </c>
      <c r="H172" s="28"/>
      <c r="I172" s="29"/>
      <c r="J172" s="27">
        <v>173</v>
      </c>
      <c r="K172" s="28"/>
      <c r="L172" s="28"/>
      <c r="M172" s="29"/>
      <c r="N172" s="27">
        <v>113</v>
      </c>
      <c r="O172" s="28"/>
      <c r="P172" s="29"/>
      <c r="Q172" s="27">
        <v>117</v>
      </c>
      <c r="R172" s="28"/>
      <c r="S172" s="28"/>
      <c r="T172" s="29"/>
      <c r="U172" s="27">
        <v>114</v>
      </c>
      <c r="V172" s="28"/>
      <c r="W172" s="29"/>
      <c r="X172" s="27">
        <v>169</v>
      </c>
      <c r="Y172" s="28"/>
      <c r="Z172" s="29"/>
      <c r="AA172" s="27">
        <v>111</v>
      </c>
      <c r="AB172" s="28"/>
      <c r="AC172" s="29"/>
      <c r="AD172" s="27">
        <v>128</v>
      </c>
      <c r="AE172" s="28"/>
      <c r="AF172" s="29"/>
      <c r="AG172" s="27">
        <v>137</v>
      </c>
      <c r="AH172" s="29"/>
      <c r="AI172" s="27">
        <v>98</v>
      </c>
      <c r="AJ172" s="29"/>
      <c r="AK172" s="27">
        <v>80</v>
      </c>
      <c r="AL172" s="28"/>
      <c r="AM172" s="29"/>
      <c r="AN172" s="49">
        <v>1451</v>
      </c>
      <c r="AO172" s="50"/>
    </row>
    <row r="173" spans="1:41" ht="16.5" customHeight="1" x14ac:dyDescent="0.2">
      <c r="A173" s="24">
        <v>78</v>
      </c>
      <c r="B173" s="25"/>
      <c r="C173" s="26"/>
      <c r="D173" s="27">
        <v>61</v>
      </c>
      <c r="E173" s="28"/>
      <c r="F173" s="29"/>
      <c r="G173" s="27">
        <v>69</v>
      </c>
      <c r="H173" s="28"/>
      <c r="I173" s="29"/>
      <c r="J173" s="27">
        <v>73</v>
      </c>
      <c r="K173" s="28"/>
      <c r="L173" s="28"/>
      <c r="M173" s="29"/>
      <c r="N173" s="27">
        <v>58</v>
      </c>
      <c r="O173" s="28"/>
      <c r="P173" s="29"/>
      <c r="Q173" s="27">
        <v>64</v>
      </c>
      <c r="R173" s="28"/>
      <c r="S173" s="28"/>
      <c r="T173" s="29"/>
      <c r="U173" s="27">
        <v>66</v>
      </c>
      <c r="V173" s="28"/>
      <c r="W173" s="29"/>
      <c r="X173" s="27">
        <v>55</v>
      </c>
      <c r="Y173" s="28"/>
      <c r="Z173" s="29"/>
      <c r="AA173" s="27">
        <v>44</v>
      </c>
      <c r="AB173" s="28"/>
      <c r="AC173" s="29"/>
      <c r="AD173" s="27">
        <v>49</v>
      </c>
      <c r="AE173" s="28"/>
      <c r="AF173" s="29"/>
      <c r="AG173" s="27">
        <v>45</v>
      </c>
      <c r="AH173" s="29"/>
      <c r="AI173" s="27">
        <v>56</v>
      </c>
      <c r="AJ173" s="29"/>
      <c r="AK173" s="27">
        <v>34</v>
      </c>
      <c r="AL173" s="28"/>
      <c r="AM173" s="29"/>
      <c r="AN173" s="47">
        <v>674</v>
      </c>
      <c r="AO173" s="48"/>
    </row>
    <row r="174" spans="1:41" ht="16.5" customHeight="1" x14ac:dyDescent="0.2">
      <c r="A174" s="24">
        <v>79</v>
      </c>
      <c r="B174" s="25"/>
      <c r="C174" s="26"/>
      <c r="D174" s="27">
        <v>113</v>
      </c>
      <c r="E174" s="28"/>
      <c r="F174" s="29"/>
      <c r="G174" s="27">
        <v>102</v>
      </c>
      <c r="H174" s="28"/>
      <c r="I174" s="29"/>
      <c r="J174" s="27">
        <v>122</v>
      </c>
      <c r="K174" s="28"/>
      <c r="L174" s="28"/>
      <c r="M174" s="29"/>
      <c r="N174" s="27">
        <v>120</v>
      </c>
      <c r="O174" s="28"/>
      <c r="P174" s="29"/>
      <c r="Q174" s="27">
        <v>116</v>
      </c>
      <c r="R174" s="28"/>
      <c r="S174" s="28"/>
      <c r="T174" s="29"/>
      <c r="U174" s="27">
        <v>140</v>
      </c>
      <c r="V174" s="28"/>
      <c r="W174" s="29"/>
      <c r="X174" s="27">
        <v>113</v>
      </c>
      <c r="Y174" s="28"/>
      <c r="Z174" s="29"/>
      <c r="AA174" s="27">
        <v>76</v>
      </c>
      <c r="AB174" s="28"/>
      <c r="AC174" s="29"/>
      <c r="AD174" s="27">
        <v>76</v>
      </c>
      <c r="AE174" s="28"/>
      <c r="AF174" s="29"/>
      <c r="AG174" s="27">
        <v>98</v>
      </c>
      <c r="AH174" s="29"/>
      <c r="AI174" s="27">
        <v>77</v>
      </c>
      <c r="AJ174" s="29"/>
      <c r="AK174" s="27">
        <v>79</v>
      </c>
      <c r="AL174" s="28"/>
      <c r="AM174" s="29"/>
      <c r="AN174" s="49">
        <v>1232</v>
      </c>
      <c r="AO174" s="50"/>
    </row>
    <row r="175" spans="1:41" ht="16.5" customHeight="1" x14ac:dyDescent="0.2">
      <c r="A175" s="24">
        <v>81</v>
      </c>
      <c r="B175" s="25"/>
      <c r="C175" s="26"/>
      <c r="D175" s="27">
        <v>70</v>
      </c>
      <c r="E175" s="28"/>
      <c r="F175" s="29"/>
      <c r="G175" s="27">
        <v>54</v>
      </c>
      <c r="H175" s="28"/>
      <c r="I175" s="29"/>
      <c r="J175" s="27">
        <v>77</v>
      </c>
      <c r="K175" s="28"/>
      <c r="L175" s="28"/>
      <c r="M175" s="29"/>
      <c r="N175" s="27">
        <v>60</v>
      </c>
      <c r="O175" s="28"/>
      <c r="P175" s="29"/>
      <c r="Q175" s="27">
        <v>42</v>
      </c>
      <c r="R175" s="28"/>
      <c r="S175" s="28"/>
      <c r="T175" s="29"/>
      <c r="U175" s="27">
        <v>54</v>
      </c>
      <c r="V175" s="28"/>
      <c r="W175" s="29"/>
      <c r="X175" s="27">
        <v>77</v>
      </c>
      <c r="Y175" s="28"/>
      <c r="Z175" s="29"/>
      <c r="AA175" s="27">
        <v>60</v>
      </c>
      <c r="AB175" s="28"/>
      <c r="AC175" s="29"/>
      <c r="AD175" s="27">
        <v>44</v>
      </c>
      <c r="AE175" s="28"/>
      <c r="AF175" s="29"/>
      <c r="AG175" s="27">
        <v>49</v>
      </c>
      <c r="AH175" s="29"/>
      <c r="AI175" s="27">
        <v>51</v>
      </c>
      <c r="AJ175" s="29"/>
      <c r="AK175" s="27">
        <v>35</v>
      </c>
      <c r="AL175" s="28"/>
      <c r="AM175" s="29"/>
      <c r="AN175" s="47">
        <v>673</v>
      </c>
      <c r="AO175" s="48"/>
    </row>
    <row r="176" spans="1:41" ht="16.5" customHeight="1" x14ac:dyDescent="0.2">
      <c r="A176" s="24">
        <v>83</v>
      </c>
      <c r="B176" s="25"/>
      <c r="C176" s="26"/>
      <c r="D176" s="27">
        <v>104</v>
      </c>
      <c r="E176" s="28"/>
      <c r="F176" s="29"/>
      <c r="G176" s="27">
        <v>84</v>
      </c>
      <c r="H176" s="28"/>
      <c r="I176" s="29"/>
      <c r="J176" s="27">
        <v>114</v>
      </c>
      <c r="K176" s="28"/>
      <c r="L176" s="28"/>
      <c r="M176" s="29"/>
      <c r="N176" s="27">
        <v>121</v>
      </c>
      <c r="O176" s="28"/>
      <c r="P176" s="29"/>
      <c r="Q176" s="27">
        <v>118</v>
      </c>
      <c r="R176" s="28"/>
      <c r="S176" s="28"/>
      <c r="T176" s="29"/>
      <c r="U176" s="27">
        <v>74</v>
      </c>
      <c r="V176" s="28"/>
      <c r="W176" s="29"/>
      <c r="X176" s="27">
        <v>65</v>
      </c>
      <c r="Y176" s="28"/>
      <c r="Z176" s="29"/>
      <c r="AA176" s="27">
        <v>110</v>
      </c>
      <c r="AB176" s="28"/>
      <c r="AC176" s="29"/>
      <c r="AD176" s="27">
        <v>104</v>
      </c>
      <c r="AE176" s="28"/>
      <c r="AF176" s="29"/>
      <c r="AG176" s="27">
        <v>82</v>
      </c>
      <c r="AH176" s="29"/>
      <c r="AI176" s="27">
        <v>79</v>
      </c>
      <c r="AJ176" s="29"/>
      <c r="AK176" s="27">
        <v>63</v>
      </c>
      <c r="AL176" s="28"/>
      <c r="AM176" s="29"/>
      <c r="AN176" s="49">
        <v>1118</v>
      </c>
      <c r="AO176" s="50"/>
    </row>
    <row r="177" spans="1:41" ht="16.5" customHeight="1" x14ac:dyDescent="0.2">
      <c r="A177" s="24">
        <v>84</v>
      </c>
      <c r="B177" s="25"/>
      <c r="C177" s="26"/>
      <c r="D177" s="27">
        <v>98</v>
      </c>
      <c r="E177" s="28"/>
      <c r="F177" s="29"/>
      <c r="G177" s="27">
        <v>79</v>
      </c>
      <c r="H177" s="28"/>
      <c r="I177" s="29"/>
      <c r="J177" s="27">
        <v>92</v>
      </c>
      <c r="K177" s="28"/>
      <c r="L177" s="28"/>
      <c r="M177" s="29"/>
      <c r="N177" s="27">
        <v>71</v>
      </c>
      <c r="O177" s="28"/>
      <c r="P177" s="29"/>
      <c r="Q177" s="27">
        <v>85</v>
      </c>
      <c r="R177" s="28"/>
      <c r="S177" s="28"/>
      <c r="T177" s="29"/>
      <c r="U177" s="27">
        <v>62</v>
      </c>
      <c r="V177" s="28"/>
      <c r="W177" s="29"/>
      <c r="X177" s="27">
        <v>68</v>
      </c>
      <c r="Y177" s="28"/>
      <c r="Z177" s="29"/>
      <c r="AA177" s="27">
        <v>75</v>
      </c>
      <c r="AB177" s="28"/>
      <c r="AC177" s="29"/>
      <c r="AD177" s="27">
        <v>75</v>
      </c>
      <c r="AE177" s="28"/>
      <c r="AF177" s="29"/>
      <c r="AG177" s="27">
        <v>78</v>
      </c>
      <c r="AH177" s="29"/>
      <c r="AI177" s="27">
        <v>58</v>
      </c>
      <c r="AJ177" s="29"/>
      <c r="AK177" s="27">
        <v>36</v>
      </c>
      <c r="AL177" s="28"/>
      <c r="AM177" s="29"/>
      <c r="AN177" s="47">
        <v>877</v>
      </c>
      <c r="AO177" s="48"/>
    </row>
    <row r="178" spans="1:41" ht="16.5" customHeight="1" x14ac:dyDescent="0.2">
      <c r="A178" s="24">
        <v>88</v>
      </c>
      <c r="B178" s="25"/>
      <c r="C178" s="26"/>
      <c r="D178" s="27">
        <v>40</v>
      </c>
      <c r="E178" s="28"/>
      <c r="F178" s="29"/>
      <c r="G178" s="27">
        <v>19</v>
      </c>
      <c r="H178" s="28"/>
      <c r="I178" s="29"/>
      <c r="J178" s="27">
        <v>36</v>
      </c>
      <c r="K178" s="28"/>
      <c r="L178" s="28"/>
      <c r="M178" s="29"/>
      <c r="N178" s="27">
        <v>36</v>
      </c>
      <c r="O178" s="28"/>
      <c r="P178" s="29"/>
      <c r="Q178" s="27">
        <v>36</v>
      </c>
      <c r="R178" s="28"/>
      <c r="S178" s="28"/>
      <c r="T178" s="29"/>
      <c r="U178" s="27">
        <v>44</v>
      </c>
      <c r="V178" s="28"/>
      <c r="W178" s="29"/>
      <c r="X178" s="27">
        <v>32</v>
      </c>
      <c r="Y178" s="28"/>
      <c r="Z178" s="29"/>
      <c r="AA178" s="27">
        <v>51</v>
      </c>
      <c r="AB178" s="28"/>
      <c r="AC178" s="29"/>
      <c r="AD178" s="27">
        <v>19</v>
      </c>
      <c r="AE178" s="28"/>
      <c r="AF178" s="29"/>
      <c r="AG178" s="27">
        <v>32</v>
      </c>
      <c r="AH178" s="29"/>
      <c r="AI178" s="27">
        <v>28</v>
      </c>
      <c r="AJ178" s="29"/>
      <c r="AK178" s="27">
        <v>29</v>
      </c>
      <c r="AL178" s="28"/>
      <c r="AM178" s="29"/>
      <c r="AN178" s="47">
        <v>402</v>
      </c>
      <c r="AO178" s="48"/>
    </row>
    <row r="179" spans="1:41" ht="16.5" customHeight="1" x14ac:dyDescent="0.2">
      <c r="A179" s="24">
        <v>90</v>
      </c>
      <c r="B179" s="25"/>
      <c r="C179" s="26"/>
      <c r="D179" s="27">
        <v>95</v>
      </c>
      <c r="E179" s="28"/>
      <c r="F179" s="29"/>
      <c r="G179" s="27">
        <v>115</v>
      </c>
      <c r="H179" s="28"/>
      <c r="I179" s="29"/>
      <c r="J179" s="27">
        <v>106</v>
      </c>
      <c r="K179" s="28"/>
      <c r="L179" s="28"/>
      <c r="M179" s="29"/>
      <c r="N179" s="27">
        <v>82</v>
      </c>
      <c r="O179" s="28"/>
      <c r="P179" s="29"/>
      <c r="Q179" s="27">
        <v>107</v>
      </c>
      <c r="R179" s="28"/>
      <c r="S179" s="28"/>
      <c r="T179" s="29"/>
      <c r="U179" s="27">
        <v>99</v>
      </c>
      <c r="V179" s="28"/>
      <c r="W179" s="29"/>
      <c r="X179" s="27">
        <v>124</v>
      </c>
      <c r="Y179" s="28"/>
      <c r="Z179" s="29"/>
      <c r="AA179" s="27">
        <v>86</v>
      </c>
      <c r="AB179" s="28"/>
      <c r="AC179" s="29"/>
      <c r="AD179" s="27">
        <v>94</v>
      </c>
      <c r="AE179" s="28"/>
      <c r="AF179" s="29"/>
      <c r="AG179" s="27">
        <v>125</v>
      </c>
      <c r="AH179" s="29"/>
      <c r="AI179" s="27">
        <v>100</v>
      </c>
      <c r="AJ179" s="29"/>
      <c r="AK179" s="27">
        <v>56</v>
      </c>
      <c r="AL179" s="28"/>
      <c r="AM179" s="29"/>
      <c r="AN179" s="49">
        <v>1189</v>
      </c>
      <c r="AO179" s="50"/>
    </row>
    <row r="180" spans="1:41" ht="16.5" customHeight="1" x14ac:dyDescent="0.2">
      <c r="A180" s="24">
        <v>94</v>
      </c>
      <c r="B180" s="25"/>
      <c r="C180" s="26"/>
      <c r="D180" s="27">
        <v>52</v>
      </c>
      <c r="E180" s="28"/>
      <c r="F180" s="29"/>
      <c r="G180" s="27">
        <v>35</v>
      </c>
      <c r="H180" s="28"/>
      <c r="I180" s="29"/>
      <c r="J180" s="27">
        <v>45</v>
      </c>
      <c r="K180" s="28"/>
      <c r="L180" s="28"/>
      <c r="M180" s="29"/>
      <c r="N180" s="27">
        <v>43</v>
      </c>
      <c r="O180" s="28"/>
      <c r="P180" s="29"/>
      <c r="Q180" s="27">
        <v>41</v>
      </c>
      <c r="R180" s="28"/>
      <c r="S180" s="28"/>
      <c r="T180" s="29"/>
      <c r="U180" s="27">
        <v>37</v>
      </c>
      <c r="V180" s="28"/>
      <c r="W180" s="29"/>
      <c r="X180" s="27">
        <v>45</v>
      </c>
      <c r="Y180" s="28"/>
      <c r="Z180" s="29"/>
      <c r="AA180" s="27">
        <v>36</v>
      </c>
      <c r="AB180" s="28"/>
      <c r="AC180" s="29"/>
      <c r="AD180" s="27">
        <v>39</v>
      </c>
      <c r="AE180" s="28"/>
      <c r="AF180" s="29"/>
      <c r="AG180" s="27">
        <v>30</v>
      </c>
      <c r="AH180" s="29"/>
      <c r="AI180" s="27">
        <v>28</v>
      </c>
      <c r="AJ180" s="29"/>
      <c r="AK180" s="27">
        <v>11</v>
      </c>
      <c r="AL180" s="28"/>
      <c r="AM180" s="29"/>
      <c r="AN180" s="47">
        <v>442</v>
      </c>
      <c r="AO180" s="48"/>
    </row>
    <row r="181" spans="1:41" ht="16.5" customHeight="1" x14ac:dyDescent="0.2">
      <c r="A181" s="24">
        <v>100</v>
      </c>
      <c r="B181" s="25"/>
      <c r="C181" s="26"/>
      <c r="D181" s="27">
        <v>39</v>
      </c>
      <c r="E181" s="28"/>
      <c r="F181" s="29"/>
      <c r="G181" s="27">
        <v>46</v>
      </c>
      <c r="H181" s="28"/>
      <c r="I181" s="29"/>
      <c r="J181" s="27">
        <v>69</v>
      </c>
      <c r="K181" s="28"/>
      <c r="L181" s="28"/>
      <c r="M181" s="29"/>
      <c r="N181" s="27">
        <v>37</v>
      </c>
      <c r="O181" s="28"/>
      <c r="P181" s="29"/>
      <c r="Q181" s="27">
        <v>40</v>
      </c>
      <c r="R181" s="28"/>
      <c r="S181" s="28"/>
      <c r="T181" s="29"/>
      <c r="U181" s="27">
        <v>60</v>
      </c>
      <c r="V181" s="28"/>
      <c r="W181" s="29"/>
      <c r="X181" s="27">
        <v>38</v>
      </c>
      <c r="Y181" s="28"/>
      <c r="Z181" s="29"/>
      <c r="AA181" s="27">
        <v>47</v>
      </c>
      <c r="AB181" s="28"/>
      <c r="AC181" s="29"/>
      <c r="AD181" s="27">
        <v>38</v>
      </c>
      <c r="AE181" s="28"/>
      <c r="AF181" s="29"/>
      <c r="AG181" s="27">
        <v>18</v>
      </c>
      <c r="AH181" s="29"/>
      <c r="AI181" s="27">
        <v>21</v>
      </c>
      <c r="AJ181" s="29"/>
      <c r="AK181" s="27">
        <v>16</v>
      </c>
      <c r="AL181" s="28"/>
      <c r="AM181" s="29"/>
      <c r="AN181" s="47">
        <v>469</v>
      </c>
      <c r="AO181" s="48"/>
    </row>
    <row r="182" spans="1:41" ht="16.5" customHeight="1" x14ac:dyDescent="0.2">
      <c r="A182" s="24">
        <v>101</v>
      </c>
      <c r="B182" s="25"/>
      <c r="C182" s="26"/>
      <c r="D182" s="27">
        <v>75</v>
      </c>
      <c r="E182" s="28"/>
      <c r="F182" s="29"/>
      <c r="G182" s="27">
        <v>71</v>
      </c>
      <c r="H182" s="28"/>
      <c r="I182" s="29"/>
      <c r="J182" s="27">
        <v>60</v>
      </c>
      <c r="K182" s="28"/>
      <c r="L182" s="28"/>
      <c r="M182" s="29"/>
      <c r="N182" s="27">
        <v>94</v>
      </c>
      <c r="O182" s="28"/>
      <c r="P182" s="29"/>
      <c r="Q182" s="27">
        <v>78</v>
      </c>
      <c r="R182" s="28"/>
      <c r="S182" s="28"/>
      <c r="T182" s="29"/>
      <c r="U182" s="27">
        <v>68</v>
      </c>
      <c r="V182" s="28"/>
      <c r="W182" s="29"/>
      <c r="X182" s="27">
        <v>79</v>
      </c>
      <c r="Y182" s="28"/>
      <c r="Z182" s="29"/>
      <c r="AA182" s="27">
        <v>90</v>
      </c>
      <c r="AB182" s="28"/>
      <c r="AC182" s="29"/>
      <c r="AD182" s="27">
        <v>61</v>
      </c>
      <c r="AE182" s="28"/>
      <c r="AF182" s="29"/>
      <c r="AG182" s="27">
        <v>57</v>
      </c>
      <c r="AH182" s="29"/>
      <c r="AI182" s="27">
        <v>57</v>
      </c>
      <c r="AJ182" s="29"/>
      <c r="AK182" s="27">
        <v>60</v>
      </c>
      <c r="AL182" s="28"/>
      <c r="AM182" s="29"/>
      <c r="AN182" s="47">
        <v>850</v>
      </c>
      <c r="AO182" s="48"/>
    </row>
    <row r="183" spans="1:41" ht="16.5" customHeight="1" x14ac:dyDescent="0.2">
      <c r="A183" s="24">
        <v>102</v>
      </c>
      <c r="B183" s="25"/>
      <c r="C183" s="26"/>
      <c r="D183" s="27">
        <v>71</v>
      </c>
      <c r="E183" s="28"/>
      <c r="F183" s="29"/>
      <c r="G183" s="27">
        <v>43</v>
      </c>
      <c r="H183" s="28"/>
      <c r="I183" s="29"/>
      <c r="J183" s="27">
        <v>54</v>
      </c>
      <c r="K183" s="28"/>
      <c r="L183" s="28"/>
      <c r="M183" s="29"/>
      <c r="N183" s="27">
        <v>64</v>
      </c>
      <c r="O183" s="28"/>
      <c r="P183" s="29"/>
      <c r="Q183" s="27">
        <v>107</v>
      </c>
      <c r="R183" s="28"/>
      <c r="S183" s="28"/>
      <c r="T183" s="29"/>
      <c r="U183" s="27">
        <v>57</v>
      </c>
      <c r="V183" s="28"/>
      <c r="W183" s="29"/>
      <c r="X183" s="27">
        <v>82</v>
      </c>
      <c r="Y183" s="28"/>
      <c r="Z183" s="29"/>
      <c r="AA183" s="27">
        <v>58</v>
      </c>
      <c r="AB183" s="28"/>
      <c r="AC183" s="29"/>
      <c r="AD183" s="27">
        <v>60</v>
      </c>
      <c r="AE183" s="28"/>
      <c r="AF183" s="29"/>
      <c r="AG183" s="27">
        <v>59</v>
      </c>
      <c r="AH183" s="29"/>
      <c r="AI183" s="27">
        <v>74</v>
      </c>
      <c r="AJ183" s="29"/>
      <c r="AK183" s="27">
        <v>48</v>
      </c>
      <c r="AL183" s="28"/>
      <c r="AM183" s="29"/>
      <c r="AN183" s="47">
        <v>777</v>
      </c>
      <c r="AO183" s="48"/>
    </row>
    <row r="184" spans="1:41" ht="16.5" customHeight="1" x14ac:dyDescent="0.2">
      <c r="A184" s="24">
        <v>103</v>
      </c>
      <c r="B184" s="25"/>
      <c r="C184" s="26"/>
      <c r="D184" s="27">
        <v>106</v>
      </c>
      <c r="E184" s="28"/>
      <c r="F184" s="29"/>
      <c r="G184" s="27">
        <v>106</v>
      </c>
      <c r="H184" s="28"/>
      <c r="I184" s="29"/>
      <c r="J184" s="27">
        <v>137</v>
      </c>
      <c r="K184" s="28"/>
      <c r="L184" s="28"/>
      <c r="M184" s="29"/>
      <c r="N184" s="27">
        <v>110</v>
      </c>
      <c r="O184" s="28"/>
      <c r="P184" s="29"/>
      <c r="Q184" s="27">
        <v>124</v>
      </c>
      <c r="R184" s="28"/>
      <c r="S184" s="28"/>
      <c r="T184" s="29"/>
      <c r="U184" s="27">
        <v>125</v>
      </c>
      <c r="V184" s="28"/>
      <c r="W184" s="29"/>
      <c r="X184" s="27">
        <v>165</v>
      </c>
      <c r="Y184" s="28"/>
      <c r="Z184" s="29"/>
      <c r="AA184" s="27">
        <v>122</v>
      </c>
      <c r="AB184" s="28"/>
      <c r="AC184" s="29"/>
      <c r="AD184" s="27">
        <v>92</v>
      </c>
      <c r="AE184" s="28"/>
      <c r="AF184" s="29"/>
      <c r="AG184" s="27">
        <v>107</v>
      </c>
      <c r="AH184" s="29"/>
      <c r="AI184" s="27">
        <v>103</v>
      </c>
      <c r="AJ184" s="29"/>
      <c r="AK184" s="27">
        <v>96</v>
      </c>
      <c r="AL184" s="28"/>
      <c r="AM184" s="29"/>
      <c r="AN184" s="49">
        <v>1393</v>
      </c>
      <c r="AO184" s="50"/>
    </row>
    <row r="185" spans="1:41" ht="16.5" customHeight="1" x14ac:dyDescent="0.2">
      <c r="A185" s="24">
        <v>104</v>
      </c>
      <c r="B185" s="25"/>
      <c r="C185" s="26"/>
      <c r="D185" s="27">
        <v>72</v>
      </c>
      <c r="E185" s="28"/>
      <c r="F185" s="29"/>
      <c r="G185" s="27">
        <v>45</v>
      </c>
      <c r="H185" s="28"/>
      <c r="I185" s="29"/>
      <c r="J185" s="27">
        <v>53</v>
      </c>
      <c r="K185" s="28"/>
      <c r="L185" s="28"/>
      <c r="M185" s="29"/>
      <c r="N185" s="27">
        <v>55</v>
      </c>
      <c r="O185" s="28"/>
      <c r="P185" s="29"/>
      <c r="Q185" s="27">
        <v>48</v>
      </c>
      <c r="R185" s="28"/>
      <c r="S185" s="28"/>
      <c r="T185" s="29"/>
      <c r="U185" s="27">
        <v>60</v>
      </c>
      <c r="V185" s="28"/>
      <c r="W185" s="29"/>
      <c r="X185" s="27">
        <v>59</v>
      </c>
      <c r="Y185" s="28"/>
      <c r="Z185" s="29"/>
      <c r="AA185" s="27">
        <v>81</v>
      </c>
      <c r="AB185" s="28"/>
      <c r="AC185" s="29"/>
      <c r="AD185" s="27">
        <v>51</v>
      </c>
      <c r="AE185" s="28"/>
      <c r="AF185" s="29"/>
      <c r="AG185" s="27">
        <v>77</v>
      </c>
      <c r="AH185" s="29"/>
      <c r="AI185" s="27">
        <v>48</v>
      </c>
      <c r="AJ185" s="29"/>
      <c r="AK185" s="27">
        <v>55</v>
      </c>
      <c r="AL185" s="28"/>
      <c r="AM185" s="29"/>
      <c r="AN185" s="47">
        <v>704</v>
      </c>
      <c r="AO185" s="48"/>
    </row>
    <row r="186" spans="1:41" ht="16.5" customHeight="1" x14ac:dyDescent="0.2">
      <c r="A186" s="24">
        <v>105</v>
      </c>
      <c r="B186" s="25"/>
      <c r="C186" s="26"/>
      <c r="D186" s="27">
        <v>92</v>
      </c>
      <c r="E186" s="28"/>
      <c r="F186" s="29"/>
      <c r="G186" s="27">
        <v>57</v>
      </c>
      <c r="H186" s="28"/>
      <c r="I186" s="29"/>
      <c r="J186" s="27">
        <v>99</v>
      </c>
      <c r="K186" s="28"/>
      <c r="L186" s="28"/>
      <c r="M186" s="29"/>
      <c r="N186" s="27">
        <v>108</v>
      </c>
      <c r="O186" s="28"/>
      <c r="P186" s="29"/>
      <c r="Q186" s="27">
        <v>75</v>
      </c>
      <c r="R186" s="28"/>
      <c r="S186" s="28"/>
      <c r="T186" s="29"/>
      <c r="U186" s="27">
        <v>57</v>
      </c>
      <c r="V186" s="28"/>
      <c r="W186" s="29"/>
      <c r="X186" s="27">
        <v>75</v>
      </c>
      <c r="Y186" s="28"/>
      <c r="Z186" s="29"/>
      <c r="AA186" s="27">
        <v>74</v>
      </c>
      <c r="AB186" s="28"/>
      <c r="AC186" s="29"/>
      <c r="AD186" s="27">
        <v>79</v>
      </c>
      <c r="AE186" s="28"/>
      <c r="AF186" s="29"/>
      <c r="AG186" s="27">
        <v>78</v>
      </c>
      <c r="AH186" s="29"/>
      <c r="AI186" s="27">
        <v>76</v>
      </c>
      <c r="AJ186" s="29"/>
      <c r="AK186" s="27">
        <v>69</v>
      </c>
      <c r="AL186" s="28"/>
      <c r="AM186" s="29"/>
      <c r="AN186" s="47">
        <v>939</v>
      </c>
      <c r="AO186" s="48"/>
    </row>
    <row r="187" spans="1:41" ht="16.5" customHeight="1" x14ac:dyDescent="0.2">
      <c r="A187" s="24">
        <v>106</v>
      </c>
      <c r="B187" s="25"/>
      <c r="C187" s="26"/>
      <c r="D187" s="27">
        <v>57</v>
      </c>
      <c r="E187" s="28"/>
      <c r="F187" s="29"/>
      <c r="G187" s="27">
        <v>91</v>
      </c>
      <c r="H187" s="28"/>
      <c r="I187" s="29"/>
      <c r="J187" s="27">
        <v>82</v>
      </c>
      <c r="K187" s="28"/>
      <c r="L187" s="28"/>
      <c r="M187" s="29"/>
      <c r="N187" s="27">
        <v>93</v>
      </c>
      <c r="O187" s="28"/>
      <c r="P187" s="29"/>
      <c r="Q187" s="27">
        <v>95</v>
      </c>
      <c r="R187" s="28"/>
      <c r="S187" s="28"/>
      <c r="T187" s="29"/>
      <c r="U187" s="27">
        <v>59</v>
      </c>
      <c r="V187" s="28"/>
      <c r="W187" s="29"/>
      <c r="X187" s="27">
        <v>76</v>
      </c>
      <c r="Y187" s="28"/>
      <c r="Z187" s="29"/>
      <c r="AA187" s="27">
        <v>80</v>
      </c>
      <c r="AB187" s="28"/>
      <c r="AC187" s="29"/>
      <c r="AD187" s="27">
        <v>70</v>
      </c>
      <c r="AE187" s="28"/>
      <c r="AF187" s="29"/>
      <c r="AG187" s="27">
        <v>86</v>
      </c>
      <c r="AH187" s="29"/>
      <c r="AI187" s="27">
        <v>74</v>
      </c>
      <c r="AJ187" s="29"/>
      <c r="AK187" s="27">
        <v>78</v>
      </c>
      <c r="AL187" s="28"/>
      <c r="AM187" s="29"/>
      <c r="AN187" s="47">
        <v>941</v>
      </c>
      <c r="AO187" s="48"/>
    </row>
    <row r="188" spans="1:41" ht="16.5" customHeight="1" x14ac:dyDescent="0.2">
      <c r="A188" s="24">
        <v>107</v>
      </c>
      <c r="B188" s="25"/>
      <c r="C188" s="26"/>
      <c r="D188" s="27">
        <v>67</v>
      </c>
      <c r="E188" s="28"/>
      <c r="F188" s="29"/>
      <c r="G188" s="27">
        <v>74</v>
      </c>
      <c r="H188" s="28"/>
      <c r="I188" s="29"/>
      <c r="J188" s="27">
        <v>54</v>
      </c>
      <c r="K188" s="28"/>
      <c r="L188" s="28"/>
      <c r="M188" s="29"/>
      <c r="N188" s="27">
        <v>37</v>
      </c>
      <c r="O188" s="28"/>
      <c r="P188" s="29"/>
      <c r="Q188" s="27">
        <v>67</v>
      </c>
      <c r="R188" s="28"/>
      <c r="S188" s="28"/>
      <c r="T188" s="29"/>
      <c r="U188" s="27">
        <v>54</v>
      </c>
      <c r="V188" s="28"/>
      <c r="W188" s="29"/>
      <c r="X188" s="27">
        <v>47</v>
      </c>
      <c r="Y188" s="28"/>
      <c r="Z188" s="29"/>
      <c r="AA188" s="27">
        <v>43</v>
      </c>
      <c r="AB188" s="28"/>
      <c r="AC188" s="29"/>
      <c r="AD188" s="27">
        <v>46</v>
      </c>
      <c r="AE188" s="28"/>
      <c r="AF188" s="29"/>
      <c r="AG188" s="27">
        <v>49</v>
      </c>
      <c r="AH188" s="29"/>
      <c r="AI188" s="27">
        <v>32</v>
      </c>
      <c r="AJ188" s="29"/>
      <c r="AK188" s="27">
        <v>35</v>
      </c>
      <c r="AL188" s="28"/>
      <c r="AM188" s="29"/>
      <c r="AN188" s="47">
        <v>605</v>
      </c>
      <c r="AO188" s="48"/>
    </row>
    <row r="189" spans="1:41" ht="16.5" customHeight="1" x14ac:dyDescent="0.2">
      <c r="A189" s="24">
        <v>108</v>
      </c>
      <c r="B189" s="25"/>
      <c r="C189" s="26"/>
      <c r="D189" s="27">
        <v>65</v>
      </c>
      <c r="E189" s="28"/>
      <c r="F189" s="29"/>
      <c r="G189" s="27">
        <v>55</v>
      </c>
      <c r="H189" s="28"/>
      <c r="I189" s="29"/>
      <c r="J189" s="27">
        <v>73</v>
      </c>
      <c r="K189" s="28"/>
      <c r="L189" s="28"/>
      <c r="M189" s="29"/>
      <c r="N189" s="27">
        <v>85</v>
      </c>
      <c r="O189" s="28"/>
      <c r="P189" s="29"/>
      <c r="Q189" s="27">
        <v>79</v>
      </c>
      <c r="R189" s="28"/>
      <c r="S189" s="28"/>
      <c r="T189" s="29"/>
      <c r="U189" s="27">
        <v>65</v>
      </c>
      <c r="V189" s="28"/>
      <c r="W189" s="29"/>
      <c r="X189" s="27">
        <v>74</v>
      </c>
      <c r="Y189" s="28"/>
      <c r="Z189" s="29"/>
      <c r="AA189" s="27">
        <v>70</v>
      </c>
      <c r="AB189" s="28"/>
      <c r="AC189" s="29"/>
      <c r="AD189" s="27">
        <v>55</v>
      </c>
      <c r="AE189" s="28"/>
      <c r="AF189" s="29"/>
      <c r="AG189" s="27">
        <v>46</v>
      </c>
      <c r="AH189" s="29"/>
      <c r="AI189" s="27">
        <v>56</v>
      </c>
      <c r="AJ189" s="29"/>
      <c r="AK189" s="27">
        <v>56</v>
      </c>
      <c r="AL189" s="28"/>
      <c r="AM189" s="29"/>
      <c r="AN189" s="47">
        <v>779</v>
      </c>
      <c r="AO189" s="48"/>
    </row>
    <row r="190" spans="1:41" ht="16.5" customHeight="1" x14ac:dyDescent="0.2">
      <c r="A190" s="24">
        <v>109</v>
      </c>
      <c r="B190" s="25"/>
      <c r="C190" s="26"/>
      <c r="D190" s="27">
        <v>131</v>
      </c>
      <c r="E190" s="28"/>
      <c r="F190" s="29"/>
      <c r="G190" s="27">
        <v>112</v>
      </c>
      <c r="H190" s="28"/>
      <c r="I190" s="29"/>
      <c r="J190" s="27">
        <v>138</v>
      </c>
      <c r="K190" s="28"/>
      <c r="L190" s="28"/>
      <c r="M190" s="29"/>
      <c r="N190" s="27">
        <v>106</v>
      </c>
      <c r="O190" s="28"/>
      <c r="P190" s="29"/>
      <c r="Q190" s="27">
        <v>118</v>
      </c>
      <c r="R190" s="28"/>
      <c r="S190" s="28"/>
      <c r="T190" s="29"/>
      <c r="U190" s="27">
        <v>84</v>
      </c>
      <c r="V190" s="28"/>
      <c r="W190" s="29"/>
      <c r="X190" s="27">
        <v>93</v>
      </c>
      <c r="Y190" s="28"/>
      <c r="Z190" s="29"/>
      <c r="AA190" s="27">
        <v>121</v>
      </c>
      <c r="AB190" s="28"/>
      <c r="AC190" s="29"/>
      <c r="AD190" s="27">
        <v>119</v>
      </c>
      <c r="AE190" s="28"/>
      <c r="AF190" s="29"/>
      <c r="AG190" s="27">
        <v>103</v>
      </c>
      <c r="AH190" s="29"/>
      <c r="AI190" s="27">
        <v>77</v>
      </c>
      <c r="AJ190" s="29"/>
      <c r="AK190" s="27">
        <v>78</v>
      </c>
      <c r="AL190" s="28"/>
      <c r="AM190" s="29"/>
      <c r="AN190" s="49">
        <v>1280</v>
      </c>
      <c r="AO190" s="50"/>
    </row>
    <row r="191" spans="1:41" ht="16.5" customHeight="1" x14ac:dyDescent="0.2">
      <c r="A191" s="24">
        <v>110</v>
      </c>
      <c r="B191" s="25"/>
      <c r="C191" s="26"/>
      <c r="D191" s="27">
        <v>72</v>
      </c>
      <c r="E191" s="28"/>
      <c r="F191" s="29"/>
      <c r="G191" s="27">
        <v>84</v>
      </c>
      <c r="H191" s="28"/>
      <c r="I191" s="29"/>
      <c r="J191" s="27">
        <v>105</v>
      </c>
      <c r="K191" s="28"/>
      <c r="L191" s="28"/>
      <c r="M191" s="29"/>
      <c r="N191" s="27">
        <v>121</v>
      </c>
      <c r="O191" s="28"/>
      <c r="P191" s="29"/>
      <c r="Q191" s="27">
        <v>103</v>
      </c>
      <c r="R191" s="28"/>
      <c r="S191" s="28"/>
      <c r="T191" s="29"/>
      <c r="U191" s="27">
        <v>107</v>
      </c>
      <c r="V191" s="28"/>
      <c r="W191" s="29"/>
      <c r="X191" s="27">
        <v>80</v>
      </c>
      <c r="Y191" s="28"/>
      <c r="Z191" s="29"/>
      <c r="AA191" s="27">
        <v>90</v>
      </c>
      <c r="AB191" s="28"/>
      <c r="AC191" s="29"/>
      <c r="AD191" s="27">
        <v>95</v>
      </c>
      <c r="AE191" s="28"/>
      <c r="AF191" s="29"/>
      <c r="AG191" s="27">
        <v>95</v>
      </c>
      <c r="AH191" s="29"/>
      <c r="AI191" s="27">
        <v>87</v>
      </c>
      <c r="AJ191" s="29"/>
      <c r="AK191" s="27">
        <v>67</v>
      </c>
      <c r="AL191" s="28"/>
      <c r="AM191" s="29"/>
      <c r="AN191" s="49">
        <v>1106</v>
      </c>
      <c r="AO191" s="50"/>
    </row>
    <row r="192" spans="1:41" ht="16.5" customHeight="1" x14ac:dyDescent="0.2">
      <c r="A192" s="24">
        <v>111</v>
      </c>
      <c r="B192" s="25"/>
      <c r="C192" s="26"/>
      <c r="D192" s="27">
        <v>19</v>
      </c>
      <c r="E192" s="28"/>
      <c r="F192" s="29"/>
      <c r="G192" s="27">
        <v>18</v>
      </c>
      <c r="H192" s="28"/>
      <c r="I192" s="29"/>
      <c r="J192" s="27">
        <v>55</v>
      </c>
      <c r="K192" s="28"/>
      <c r="L192" s="28"/>
      <c r="M192" s="29"/>
      <c r="N192" s="27">
        <v>35</v>
      </c>
      <c r="O192" s="28"/>
      <c r="P192" s="29"/>
      <c r="Q192" s="27">
        <v>12</v>
      </c>
      <c r="R192" s="28"/>
      <c r="S192" s="28"/>
      <c r="T192" s="29"/>
      <c r="U192" s="27">
        <v>20</v>
      </c>
      <c r="V192" s="28"/>
      <c r="W192" s="29"/>
      <c r="X192" s="27">
        <v>11</v>
      </c>
      <c r="Y192" s="28"/>
      <c r="Z192" s="29"/>
      <c r="AA192" s="27">
        <v>15</v>
      </c>
      <c r="AB192" s="28"/>
      <c r="AC192" s="29"/>
      <c r="AD192" s="27">
        <v>21</v>
      </c>
      <c r="AE192" s="28"/>
      <c r="AF192" s="29"/>
      <c r="AG192" s="27">
        <v>27</v>
      </c>
      <c r="AH192" s="29"/>
      <c r="AI192" s="27">
        <v>22</v>
      </c>
      <c r="AJ192" s="29"/>
      <c r="AK192" s="27">
        <v>16</v>
      </c>
      <c r="AL192" s="28"/>
      <c r="AM192" s="29"/>
      <c r="AN192" s="47">
        <v>271</v>
      </c>
      <c r="AO192" s="48"/>
    </row>
    <row r="193" spans="1:41" ht="16.5" customHeight="1" x14ac:dyDescent="0.2">
      <c r="A193" s="24">
        <v>112</v>
      </c>
      <c r="B193" s="25"/>
      <c r="C193" s="26"/>
      <c r="D193" s="27">
        <v>71</v>
      </c>
      <c r="E193" s="28"/>
      <c r="F193" s="29"/>
      <c r="G193" s="27">
        <v>71</v>
      </c>
      <c r="H193" s="28"/>
      <c r="I193" s="29"/>
      <c r="J193" s="27">
        <v>81</v>
      </c>
      <c r="K193" s="28"/>
      <c r="L193" s="28"/>
      <c r="M193" s="29"/>
      <c r="N193" s="27">
        <v>70</v>
      </c>
      <c r="O193" s="28"/>
      <c r="P193" s="29"/>
      <c r="Q193" s="27">
        <v>57</v>
      </c>
      <c r="R193" s="28"/>
      <c r="S193" s="28"/>
      <c r="T193" s="29"/>
      <c r="U193" s="27">
        <v>69</v>
      </c>
      <c r="V193" s="28"/>
      <c r="W193" s="29"/>
      <c r="X193" s="27">
        <v>51</v>
      </c>
      <c r="Y193" s="28"/>
      <c r="Z193" s="29"/>
      <c r="AA193" s="27">
        <v>55</v>
      </c>
      <c r="AB193" s="28"/>
      <c r="AC193" s="29"/>
      <c r="AD193" s="27">
        <v>73</v>
      </c>
      <c r="AE193" s="28"/>
      <c r="AF193" s="29"/>
      <c r="AG193" s="27">
        <v>102</v>
      </c>
      <c r="AH193" s="29"/>
      <c r="AI193" s="27">
        <v>61</v>
      </c>
      <c r="AJ193" s="29"/>
      <c r="AK193" s="27">
        <v>56</v>
      </c>
      <c r="AL193" s="28"/>
      <c r="AM193" s="29"/>
      <c r="AN193" s="47">
        <v>817</v>
      </c>
      <c r="AO193" s="48"/>
    </row>
    <row r="194" spans="1:41" ht="16.5" customHeight="1" x14ac:dyDescent="0.2">
      <c r="A194" s="24">
        <v>113</v>
      </c>
      <c r="B194" s="25"/>
      <c r="C194" s="26"/>
      <c r="D194" s="27">
        <v>220</v>
      </c>
      <c r="E194" s="28"/>
      <c r="F194" s="29"/>
      <c r="G194" s="27">
        <v>151</v>
      </c>
      <c r="H194" s="28"/>
      <c r="I194" s="29"/>
      <c r="J194" s="27">
        <v>239</v>
      </c>
      <c r="K194" s="28"/>
      <c r="L194" s="28"/>
      <c r="M194" s="29"/>
      <c r="N194" s="27">
        <v>168</v>
      </c>
      <c r="O194" s="28"/>
      <c r="P194" s="29"/>
      <c r="Q194" s="27">
        <v>151</v>
      </c>
      <c r="R194" s="28"/>
      <c r="S194" s="28"/>
      <c r="T194" s="29"/>
      <c r="U194" s="27">
        <v>158</v>
      </c>
      <c r="V194" s="28"/>
      <c r="W194" s="29"/>
      <c r="X194" s="27">
        <v>178</v>
      </c>
      <c r="Y194" s="28"/>
      <c r="Z194" s="29"/>
      <c r="AA194" s="27">
        <v>189</v>
      </c>
      <c r="AB194" s="28"/>
      <c r="AC194" s="29"/>
      <c r="AD194" s="27">
        <v>149</v>
      </c>
      <c r="AE194" s="28"/>
      <c r="AF194" s="29"/>
      <c r="AG194" s="27">
        <v>190</v>
      </c>
      <c r="AH194" s="29"/>
      <c r="AI194" s="27">
        <v>151</v>
      </c>
      <c r="AJ194" s="29"/>
      <c r="AK194" s="27">
        <v>99</v>
      </c>
      <c r="AL194" s="28"/>
      <c r="AM194" s="29"/>
      <c r="AN194" s="49">
        <v>2043</v>
      </c>
      <c r="AO194" s="50"/>
    </row>
    <row r="195" spans="1:41" ht="16.5" customHeight="1" x14ac:dyDescent="0.2">
      <c r="A195" s="24">
        <v>114</v>
      </c>
      <c r="B195" s="25"/>
      <c r="C195" s="26"/>
      <c r="D195" s="27">
        <v>100</v>
      </c>
      <c r="E195" s="28"/>
      <c r="F195" s="29"/>
      <c r="G195" s="27">
        <v>74</v>
      </c>
      <c r="H195" s="28"/>
      <c r="I195" s="29"/>
      <c r="J195" s="27">
        <v>126</v>
      </c>
      <c r="K195" s="28"/>
      <c r="L195" s="28"/>
      <c r="M195" s="29"/>
      <c r="N195" s="27">
        <v>111</v>
      </c>
      <c r="O195" s="28"/>
      <c r="P195" s="29"/>
      <c r="Q195" s="27">
        <v>125</v>
      </c>
      <c r="R195" s="28"/>
      <c r="S195" s="28"/>
      <c r="T195" s="29"/>
      <c r="U195" s="27">
        <v>134</v>
      </c>
      <c r="V195" s="28"/>
      <c r="W195" s="29"/>
      <c r="X195" s="27">
        <v>139</v>
      </c>
      <c r="Y195" s="28"/>
      <c r="Z195" s="29"/>
      <c r="AA195" s="27">
        <v>87</v>
      </c>
      <c r="AB195" s="28"/>
      <c r="AC195" s="29"/>
      <c r="AD195" s="27">
        <v>92</v>
      </c>
      <c r="AE195" s="28"/>
      <c r="AF195" s="29"/>
      <c r="AG195" s="27">
        <v>78</v>
      </c>
      <c r="AH195" s="29"/>
      <c r="AI195" s="27">
        <v>85</v>
      </c>
      <c r="AJ195" s="29"/>
      <c r="AK195" s="27">
        <v>66</v>
      </c>
      <c r="AL195" s="28"/>
      <c r="AM195" s="29"/>
      <c r="AN195" s="49">
        <v>1217</v>
      </c>
      <c r="AO195" s="50"/>
    </row>
    <row r="196" spans="1:41" ht="16.5" customHeight="1" x14ac:dyDescent="0.2">
      <c r="A196" s="24">
        <v>115</v>
      </c>
      <c r="B196" s="25"/>
      <c r="C196" s="26"/>
      <c r="D196" s="27">
        <v>112</v>
      </c>
      <c r="E196" s="28"/>
      <c r="F196" s="29"/>
      <c r="G196" s="27">
        <v>120</v>
      </c>
      <c r="H196" s="28"/>
      <c r="I196" s="29"/>
      <c r="J196" s="27">
        <v>133</v>
      </c>
      <c r="K196" s="28"/>
      <c r="L196" s="28"/>
      <c r="M196" s="29"/>
      <c r="N196" s="27">
        <v>138</v>
      </c>
      <c r="O196" s="28"/>
      <c r="P196" s="29"/>
      <c r="Q196" s="27">
        <v>116</v>
      </c>
      <c r="R196" s="28"/>
      <c r="S196" s="28"/>
      <c r="T196" s="29"/>
      <c r="U196" s="27">
        <v>93</v>
      </c>
      <c r="V196" s="28"/>
      <c r="W196" s="29"/>
      <c r="X196" s="27">
        <v>126</v>
      </c>
      <c r="Y196" s="28"/>
      <c r="Z196" s="29"/>
      <c r="AA196" s="27">
        <v>110</v>
      </c>
      <c r="AB196" s="28"/>
      <c r="AC196" s="29"/>
      <c r="AD196" s="27">
        <v>120</v>
      </c>
      <c r="AE196" s="28"/>
      <c r="AF196" s="29"/>
      <c r="AG196" s="27">
        <v>122</v>
      </c>
      <c r="AH196" s="29"/>
      <c r="AI196" s="27">
        <v>125</v>
      </c>
      <c r="AJ196" s="29"/>
      <c r="AK196" s="27">
        <v>110</v>
      </c>
      <c r="AL196" s="28"/>
      <c r="AM196" s="29"/>
      <c r="AN196" s="49">
        <v>1425</v>
      </c>
      <c r="AO196" s="50"/>
    </row>
    <row r="197" spans="1:41" ht="16.5" customHeight="1" x14ac:dyDescent="0.2">
      <c r="A197" s="24">
        <v>120</v>
      </c>
      <c r="B197" s="25"/>
      <c r="C197" s="26"/>
      <c r="D197" s="27">
        <v>154</v>
      </c>
      <c r="E197" s="28"/>
      <c r="F197" s="29"/>
      <c r="G197" s="27">
        <v>139</v>
      </c>
      <c r="H197" s="28"/>
      <c r="I197" s="29"/>
      <c r="J197" s="27">
        <v>133</v>
      </c>
      <c r="K197" s="28"/>
      <c r="L197" s="28"/>
      <c r="M197" s="29"/>
      <c r="N197" s="27">
        <v>147</v>
      </c>
      <c r="O197" s="28"/>
      <c r="P197" s="29"/>
      <c r="Q197" s="27">
        <v>154</v>
      </c>
      <c r="R197" s="28"/>
      <c r="S197" s="28"/>
      <c r="T197" s="29"/>
      <c r="U197" s="27">
        <v>128</v>
      </c>
      <c r="V197" s="28"/>
      <c r="W197" s="29"/>
      <c r="X197" s="27">
        <v>148</v>
      </c>
      <c r="Y197" s="28"/>
      <c r="Z197" s="29"/>
      <c r="AA197" s="27">
        <v>103</v>
      </c>
      <c r="AB197" s="28"/>
      <c r="AC197" s="29"/>
      <c r="AD197" s="27">
        <v>100</v>
      </c>
      <c r="AE197" s="28"/>
      <c r="AF197" s="29"/>
      <c r="AG197" s="27">
        <v>134</v>
      </c>
      <c r="AH197" s="29"/>
      <c r="AI197" s="27">
        <v>112</v>
      </c>
      <c r="AJ197" s="29"/>
      <c r="AK197" s="27">
        <v>98</v>
      </c>
      <c r="AL197" s="28"/>
      <c r="AM197" s="29"/>
      <c r="AN197" s="49">
        <v>1550</v>
      </c>
      <c r="AO197" s="50"/>
    </row>
    <row r="198" spans="1:41" ht="16.5" customHeight="1" x14ac:dyDescent="0.2">
      <c r="A198" s="24">
        <v>121</v>
      </c>
      <c r="B198" s="25"/>
      <c r="C198" s="26"/>
      <c r="D198" s="27">
        <v>69</v>
      </c>
      <c r="E198" s="28"/>
      <c r="F198" s="29"/>
      <c r="G198" s="27">
        <v>64</v>
      </c>
      <c r="H198" s="28"/>
      <c r="I198" s="29"/>
      <c r="J198" s="27">
        <v>103</v>
      </c>
      <c r="K198" s="28"/>
      <c r="L198" s="28"/>
      <c r="M198" s="29"/>
      <c r="N198" s="27">
        <v>67</v>
      </c>
      <c r="O198" s="28"/>
      <c r="P198" s="29"/>
      <c r="Q198" s="27">
        <v>75</v>
      </c>
      <c r="R198" s="28"/>
      <c r="S198" s="28"/>
      <c r="T198" s="29"/>
      <c r="U198" s="27">
        <v>84</v>
      </c>
      <c r="V198" s="28"/>
      <c r="W198" s="29"/>
      <c r="X198" s="27">
        <v>78</v>
      </c>
      <c r="Y198" s="28"/>
      <c r="Z198" s="29"/>
      <c r="AA198" s="27">
        <v>79</v>
      </c>
      <c r="AB198" s="28"/>
      <c r="AC198" s="29"/>
      <c r="AD198" s="27">
        <v>126</v>
      </c>
      <c r="AE198" s="28"/>
      <c r="AF198" s="29"/>
      <c r="AG198" s="27">
        <v>77</v>
      </c>
      <c r="AH198" s="29"/>
      <c r="AI198" s="27">
        <v>89</v>
      </c>
      <c r="AJ198" s="29"/>
      <c r="AK198" s="27">
        <v>54</v>
      </c>
      <c r="AL198" s="28"/>
      <c r="AM198" s="29"/>
      <c r="AN198" s="47">
        <v>965</v>
      </c>
      <c r="AO198" s="48"/>
    </row>
    <row r="199" spans="1:41" ht="16.5" customHeight="1" x14ac:dyDescent="0.2">
      <c r="A199" s="24">
        <v>122</v>
      </c>
      <c r="B199" s="25"/>
      <c r="C199" s="26"/>
      <c r="D199" s="27">
        <v>41</v>
      </c>
      <c r="E199" s="28"/>
      <c r="F199" s="29"/>
      <c r="G199" s="27">
        <v>62</v>
      </c>
      <c r="H199" s="28"/>
      <c r="I199" s="29"/>
      <c r="J199" s="27">
        <v>84</v>
      </c>
      <c r="K199" s="28"/>
      <c r="L199" s="28"/>
      <c r="M199" s="29"/>
      <c r="N199" s="27">
        <v>66</v>
      </c>
      <c r="O199" s="28"/>
      <c r="P199" s="29"/>
      <c r="Q199" s="27">
        <v>81</v>
      </c>
      <c r="R199" s="28"/>
      <c r="S199" s="28"/>
      <c r="T199" s="29"/>
      <c r="U199" s="27">
        <v>47</v>
      </c>
      <c r="V199" s="28"/>
      <c r="W199" s="29"/>
      <c r="X199" s="27">
        <v>54</v>
      </c>
      <c r="Y199" s="28"/>
      <c r="Z199" s="29"/>
      <c r="AA199" s="27">
        <v>63</v>
      </c>
      <c r="AB199" s="28"/>
      <c r="AC199" s="29"/>
      <c r="AD199" s="27">
        <v>47</v>
      </c>
      <c r="AE199" s="28"/>
      <c r="AF199" s="29"/>
      <c r="AG199" s="27">
        <v>56</v>
      </c>
      <c r="AH199" s="29"/>
      <c r="AI199" s="27">
        <v>42</v>
      </c>
      <c r="AJ199" s="29"/>
      <c r="AK199" s="27">
        <v>32</v>
      </c>
      <c r="AL199" s="28"/>
      <c r="AM199" s="29"/>
      <c r="AN199" s="47">
        <v>675</v>
      </c>
      <c r="AO199" s="48"/>
    </row>
    <row r="200" spans="1:41" ht="16.5" customHeight="1" x14ac:dyDescent="0.2">
      <c r="A200" s="24">
        <v>123</v>
      </c>
      <c r="B200" s="25"/>
      <c r="C200" s="26"/>
      <c r="D200" s="27">
        <v>31</v>
      </c>
      <c r="E200" s="28"/>
      <c r="F200" s="29"/>
      <c r="G200" s="27">
        <v>27</v>
      </c>
      <c r="H200" s="28"/>
      <c r="I200" s="29"/>
      <c r="J200" s="27">
        <v>32</v>
      </c>
      <c r="K200" s="28"/>
      <c r="L200" s="28"/>
      <c r="M200" s="29"/>
      <c r="N200" s="27">
        <v>17</v>
      </c>
      <c r="O200" s="28"/>
      <c r="P200" s="29"/>
      <c r="Q200" s="27">
        <v>21</v>
      </c>
      <c r="R200" s="28"/>
      <c r="S200" s="28"/>
      <c r="T200" s="29"/>
      <c r="U200" s="27">
        <v>45</v>
      </c>
      <c r="V200" s="28"/>
      <c r="W200" s="29"/>
      <c r="X200" s="27">
        <v>13</v>
      </c>
      <c r="Y200" s="28"/>
      <c r="Z200" s="29"/>
      <c r="AA200" s="27">
        <v>17</v>
      </c>
      <c r="AB200" s="28"/>
      <c r="AC200" s="29"/>
      <c r="AD200" s="27">
        <v>27</v>
      </c>
      <c r="AE200" s="28"/>
      <c r="AF200" s="29"/>
      <c r="AG200" s="27">
        <v>22</v>
      </c>
      <c r="AH200" s="29"/>
      <c r="AI200" s="27">
        <v>14</v>
      </c>
      <c r="AJ200" s="29"/>
      <c r="AK200" s="27">
        <v>14</v>
      </c>
      <c r="AL200" s="28"/>
      <c r="AM200" s="29"/>
      <c r="AN200" s="47">
        <v>280</v>
      </c>
      <c r="AO200" s="48"/>
    </row>
    <row r="201" spans="1:41" ht="16.5" customHeight="1" x14ac:dyDescent="0.2">
      <c r="A201" s="24" t="s">
        <v>21</v>
      </c>
      <c r="B201" s="25"/>
      <c r="C201" s="26"/>
      <c r="D201" s="27">
        <v>0</v>
      </c>
      <c r="E201" s="28"/>
      <c r="F201" s="29"/>
      <c r="G201" s="27">
        <v>0</v>
      </c>
      <c r="H201" s="28"/>
      <c r="I201" s="29"/>
      <c r="J201" s="27">
        <v>0</v>
      </c>
      <c r="K201" s="28"/>
      <c r="L201" s="28"/>
      <c r="M201" s="29"/>
      <c r="N201" s="27">
        <v>0</v>
      </c>
      <c r="O201" s="28"/>
      <c r="P201" s="29"/>
      <c r="Q201" s="27">
        <v>0</v>
      </c>
      <c r="R201" s="28"/>
      <c r="S201" s="28"/>
      <c r="T201" s="29"/>
      <c r="U201" s="27">
        <v>0</v>
      </c>
      <c r="V201" s="28"/>
      <c r="W201" s="29"/>
      <c r="X201" s="27">
        <v>0</v>
      </c>
      <c r="Y201" s="28"/>
      <c r="Z201" s="29"/>
      <c r="AA201" s="27">
        <v>0</v>
      </c>
      <c r="AB201" s="28"/>
      <c r="AC201" s="29"/>
      <c r="AD201" s="27">
        <v>1</v>
      </c>
      <c r="AE201" s="28"/>
      <c r="AF201" s="29"/>
      <c r="AG201" s="27">
        <v>0</v>
      </c>
      <c r="AH201" s="29"/>
      <c r="AI201" s="27">
        <v>0</v>
      </c>
      <c r="AJ201" s="29"/>
      <c r="AK201" s="27">
        <v>1</v>
      </c>
      <c r="AL201" s="28"/>
      <c r="AM201" s="29"/>
      <c r="AN201" s="47">
        <v>2</v>
      </c>
      <c r="AO201" s="48"/>
    </row>
    <row r="202" spans="1:41" ht="16.5" customHeight="1" x14ac:dyDescent="0.2">
      <c r="A202" s="24" t="s">
        <v>22</v>
      </c>
      <c r="B202" s="25"/>
      <c r="C202" s="26"/>
      <c r="D202" s="27">
        <v>21</v>
      </c>
      <c r="E202" s="28"/>
      <c r="F202" s="29"/>
      <c r="G202" s="27">
        <v>5</v>
      </c>
      <c r="H202" s="28"/>
      <c r="I202" s="29"/>
      <c r="J202" s="27">
        <v>15</v>
      </c>
      <c r="K202" s="28"/>
      <c r="L202" s="28"/>
      <c r="M202" s="29"/>
      <c r="N202" s="27">
        <v>15</v>
      </c>
      <c r="O202" s="28"/>
      <c r="P202" s="29"/>
      <c r="Q202" s="27">
        <v>10</v>
      </c>
      <c r="R202" s="28"/>
      <c r="S202" s="28"/>
      <c r="T202" s="29"/>
      <c r="U202" s="27">
        <v>11</v>
      </c>
      <c r="V202" s="28"/>
      <c r="W202" s="29"/>
      <c r="X202" s="27">
        <v>6</v>
      </c>
      <c r="Y202" s="28"/>
      <c r="Z202" s="29"/>
      <c r="AA202" s="27">
        <v>1</v>
      </c>
      <c r="AB202" s="28"/>
      <c r="AC202" s="29"/>
      <c r="AD202" s="27">
        <v>7</v>
      </c>
      <c r="AE202" s="28"/>
      <c r="AF202" s="29"/>
      <c r="AG202" s="27">
        <v>11</v>
      </c>
      <c r="AH202" s="29"/>
      <c r="AI202" s="27">
        <v>5</v>
      </c>
      <c r="AJ202" s="29"/>
      <c r="AK202" s="27">
        <v>9</v>
      </c>
      <c r="AL202" s="28"/>
      <c r="AM202" s="29"/>
      <c r="AN202" s="47">
        <v>116</v>
      </c>
      <c r="AO202" s="48"/>
    </row>
    <row r="203" spans="1:41" ht="16.5" customHeight="1" x14ac:dyDescent="0.2">
      <c r="A203" s="24" t="s">
        <v>24</v>
      </c>
      <c r="B203" s="25"/>
      <c r="C203" s="26"/>
      <c r="D203" s="27">
        <v>0</v>
      </c>
      <c r="E203" s="28"/>
      <c r="F203" s="29"/>
      <c r="G203" s="27">
        <v>0</v>
      </c>
      <c r="H203" s="28"/>
      <c r="I203" s="29"/>
      <c r="J203" s="27">
        <v>0</v>
      </c>
      <c r="K203" s="28"/>
      <c r="L203" s="28"/>
      <c r="M203" s="29"/>
      <c r="N203" s="27">
        <v>0</v>
      </c>
      <c r="O203" s="28"/>
      <c r="P203" s="29"/>
      <c r="Q203" s="27">
        <v>0</v>
      </c>
      <c r="R203" s="28"/>
      <c r="S203" s="28"/>
      <c r="T203" s="29"/>
      <c r="U203" s="27">
        <v>6</v>
      </c>
      <c r="V203" s="28"/>
      <c r="W203" s="29"/>
      <c r="X203" s="27">
        <v>0</v>
      </c>
      <c r="Y203" s="28"/>
      <c r="Z203" s="29"/>
      <c r="AA203" s="27">
        <v>0</v>
      </c>
      <c r="AB203" s="28"/>
      <c r="AC203" s="29"/>
      <c r="AD203" s="27">
        <v>0</v>
      </c>
      <c r="AE203" s="28"/>
      <c r="AF203" s="29"/>
      <c r="AG203" s="27">
        <v>0</v>
      </c>
      <c r="AH203" s="29"/>
      <c r="AI203" s="27">
        <v>0</v>
      </c>
      <c r="AJ203" s="29"/>
      <c r="AK203" s="27">
        <v>0</v>
      </c>
      <c r="AL203" s="28"/>
      <c r="AM203" s="29"/>
      <c r="AN203" s="47">
        <v>6</v>
      </c>
      <c r="AO203" s="48"/>
    </row>
    <row r="204" spans="1:41" ht="16.5" customHeight="1" x14ac:dyDescent="0.2">
      <c r="A204" s="24" t="s">
        <v>25</v>
      </c>
      <c r="B204" s="25"/>
      <c r="C204" s="26"/>
      <c r="D204" s="27">
        <v>0</v>
      </c>
      <c r="E204" s="28"/>
      <c r="F204" s="29"/>
      <c r="G204" s="27">
        <v>1</v>
      </c>
      <c r="H204" s="28"/>
      <c r="I204" s="29"/>
      <c r="J204" s="27">
        <v>1</v>
      </c>
      <c r="K204" s="28"/>
      <c r="L204" s="28"/>
      <c r="M204" s="29"/>
      <c r="N204" s="27">
        <v>0</v>
      </c>
      <c r="O204" s="28"/>
      <c r="P204" s="29"/>
      <c r="Q204" s="27">
        <v>1</v>
      </c>
      <c r="R204" s="28"/>
      <c r="S204" s="28"/>
      <c r="T204" s="29"/>
      <c r="U204" s="27">
        <v>0</v>
      </c>
      <c r="V204" s="28"/>
      <c r="W204" s="29"/>
      <c r="X204" s="27">
        <v>0</v>
      </c>
      <c r="Y204" s="28"/>
      <c r="Z204" s="29"/>
      <c r="AA204" s="27">
        <v>0</v>
      </c>
      <c r="AB204" s="28"/>
      <c r="AC204" s="29"/>
      <c r="AD204" s="27">
        <v>1</v>
      </c>
      <c r="AE204" s="28"/>
      <c r="AF204" s="29"/>
      <c r="AG204" s="27">
        <v>0</v>
      </c>
      <c r="AH204" s="29"/>
      <c r="AI204" s="27">
        <v>0</v>
      </c>
      <c r="AJ204" s="29"/>
      <c r="AK204" s="27">
        <v>0</v>
      </c>
      <c r="AL204" s="28"/>
      <c r="AM204" s="29"/>
      <c r="AN204" s="47">
        <v>4</v>
      </c>
      <c r="AO204" s="48"/>
    </row>
    <row r="205" spans="1:41" ht="16.5" customHeight="1" x14ac:dyDescent="0.2">
      <c r="A205" s="24" t="s">
        <v>23</v>
      </c>
      <c r="B205" s="25"/>
      <c r="C205" s="26"/>
      <c r="D205" s="27">
        <v>9</v>
      </c>
      <c r="E205" s="28"/>
      <c r="F205" s="29"/>
      <c r="G205" s="27">
        <v>10</v>
      </c>
      <c r="H205" s="28"/>
      <c r="I205" s="29"/>
      <c r="J205" s="27">
        <v>14</v>
      </c>
      <c r="K205" s="28"/>
      <c r="L205" s="28"/>
      <c r="M205" s="29"/>
      <c r="N205" s="27">
        <v>23</v>
      </c>
      <c r="O205" s="28"/>
      <c r="P205" s="29"/>
      <c r="Q205" s="27">
        <v>14</v>
      </c>
      <c r="R205" s="28"/>
      <c r="S205" s="28"/>
      <c r="T205" s="29"/>
      <c r="U205" s="27">
        <v>18</v>
      </c>
      <c r="V205" s="28"/>
      <c r="W205" s="29"/>
      <c r="X205" s="27">
        <v>21</v>
      </c>
      <c r="Y205" s="28"/>
      <c r="Z205" s="29"/>
      <c r="AA205" s="27">
        <v>16</v>
      </c>
      <c r="AB205" s="28"/>
      <c r="AC205" s="29"/>
      <c r="AD205" s="27">
        <v>19</v>
      </c>
      <c r="AE205" s="28"/>
      <c r="AF205" s="29"/>
      <c r="AG205" s="27">
        <v>11</v>
      </c>
      <c r="AH205" s="29"/>
      <c r="AI205" s="27">
        <v>11</v>
      </c>
      <c r="AJ205" s="29"/>
      <c r="AK205" s="27">
        <v>13</v>
      </c>
      <c r="AL205" s="28"/>
      <c r="AM205" s="29"/>
      <c r="AN205" s="47">
        <v>179</v>
      </c>
      <c r="AO205" s="48"/>
    </row>
    <row r="206" spans="1:41" ht="16.5" customHeight="1" x14ac:dyDescent="0.2">
      <c r="A206" s="24" t="s">
        <v>26</v>
      </c>
      <c r="B206" s="25"/>
      <c r="C206" s="26"/>
      <c r="D206" s="27">
        <v>2</v>
      </c>
      <c r="E206" s="28"/>
      <c r="F206" s="29"/>
      <c r="G206" s="27">
        <v>1</v>
      </c>
      <c r="H206" s="28"/>
      <c r="I206" s="29"/>
      <c r="J206" s="27">
        <v>1</v>
      </c>
      <c r="K206" s="28"/>
      <c r="L206" s="28"/>
      <c r="M206" s="29"/>
      <c r="N206" s="27">
        <v>5</v>
      </c>
      <c r="O206" s="28"/>
      <c r="P206" s="29"/>
      <c r="Q206" s="27">
        <v>1</v>
      </c>
      <c r="R206" s="28"/>
      <c r="S206" s="28"/>
      <c r="T206" s="29"/>
      <c r="U206" s="27">
        <v>15</v>
      </c>
      <c r="V206" s="28"/>
      <c r="W206" s="29"/>
      <c r="X206" s="27">
        <v>1</v>
      </c>
      <c r="Y206" s="28"/>
      <c r="Z206" s="29"/>
      <c r="AA206" s="27">
        <v>0</v>
      </c>
      <c r="AB206" s="28"/>
      <c r="AC206" s="29"/>
      <c r="AD206" s="27">
        <v>0</v>
      </c>
      <c r="AE206" s="28"/>
      <c r="AF206" s="29"/>
      <c r="AG206" s="27">
        <v>0</v>
      </c>
      <c r="AH206" s="29"/>
      <c r="AI206" s="27">
        <v>1</v>
      </c>
      <c r="AJ206" s="29"/>
      <c r="AK206" s="27">
        <v>2</v>
      </c>
      <c r="AL206" s="28"/>
      <c r="AM206" s="29"/>
      <c r="AN206" s="47">
        <v>29</v>
      </c>
      <c r="AO206" s="48"/>
    </row>
    <row r="207" spans="1:41" ht="16.5" customHeight="1" x14ac:dyDescent="0.2">
      <c r="A207" s="24" t="s">
        <v>27</v>
      </c>
      <c r="B207" s="25"/>
      <c r="C207" s="26"/>
      <c r="D207" s="27">
        <v>2</v>
      </c>
      <c r="E207" s="28"/>
      <c r="F207" s="29"/>
      <c r="G207" s="27">
        <v>0</v>
      </c>
      <c r="H207" s="28"/>
      <c r="I207" s="29"/>
      <c r="J207" s="27">
        <v>1</v>
      </c>
      <c r="K207" s="28"/>
      <c r="L207" s="28"/>
      <c r="M207" s="29"/>
      <c r="N207" s="27">
        <v>2</v>
      </c>
      <c r="O207" s="28"/>
      <c r="P207" s="29"/>
      <c r="Q207" s="27">
        <v>0</v>
      </c>
      <c r="R207" s="28"/>
      <c r="S207" s="28"/>
      <c r="T207" s="29"/>
      <c r="U207" s="27">
        <v>0</v>
      </c>
      <c r="V207" s="28"/>
      <c r="W207" s="29"/>
      <c r="X207" s="27">
        <v>0</v>
      </c>
      <c r="Y207" s="28"/>
      <c r="Z207" s="29"/>
      <c r="AA207" s="27">
        <v>0</v>
      </c>
      <c r="AB207" s="28"/>
      <c r="AC207" s="29"/>
      <c r="AD207" s="27">
        <v>0</v>
      </c>
      <c r="AE207" s="28"/>
      <c r="AF207" s="29"/>
      <c r="AG207" s="27">
        <v>0</v>
      </c>
      <c r="AH207" s="29"/>
      <c r="AI207" s="27">
        <v>0</v>
      </c>
      <c r="AJ207" s="29"/>
      <c r="AK207" s="27">
        <v>0</v>
      </c>
      <c r="AL207" s="28"/>
      <c r="AM207" s="29"/>
      <c r="AN207" s="47">
        <v>5</v>
      </c>
      <c r="AO207" s="48"/>
    </row>
    <row r="208" spans="1:41" ht="16.5" customHeight="1" x14ac:dyDescent="0.2">
      <c r="A208" s="24" t="s">
        <v>28</v>
      </c>
      <c r="B208" s="25"/>
      <c r="C208" s="26"/>
      <c r="D208" s="27">
        <v>4</v>
      </c>
      <c r="E208" s="28"/>
      <c r="F208" s="29"/>
      <c r="G208" s="27">
        <v>0</v>
      </c>
      <c r="H208" s="28"/>
      <c r="I208" s="29"/>
      <c r="J208" s="27">
        <v>0</v>
      </c>
      <c r="K208" s="28"/>
      <c r="L208" s="28"/>
      <c r="M208" s="29"/>
      <c r="N208" s="27">
        <v>2</v>
      </c>
      <c r="O208" s="28"/>
      <c r="P208" s="29"/>
      <c r="Q208" s="27">
        <v>0</v>
      </c>
      <c r="R208" s="28"/>
      <c r="S208" s="28"/>
      <c r="T208" s="29"/>
      <c r="U208" s="27">
        <v>0</v>
      </c>
      <c r="V208" s="28"/>
      <c r="W208" s="29"/>
      <c r="X208" s="27">
        <v>0</v>
      </c>
      <c r="Y208" s="28"/>
      <c r="Z208" s="29"/>
      <c r="AA208" s="27">
        <v>0</v>
      </c>
      <c r="AB208" s="28"/>
      <c r="AC208" s="29"/>
      <c r="AD208" s="27">
        <v>2</v>
      </c>
      <c r="AE208" s="28"/>
      <c r="AF208" s="29"/>
      <c r="AG208" s="27">
        <v>1</v>
      </c>
      <c r="AH208" s="29"/>
      <c r="AI208" s="27">
        <v>7</v>
      </c>
      <c r="AJ208" s="29"/>
      <c r="AK208" s="27">
        <v>1</v>
      </c>
      <c r="AL208" s="28"/>
      <c r="AM208" s="29"/>
      <c r="AN208" s="47">
        <v>17</v>
      </c>
      <c r="AO208" s="48"/>
    </row>
    <row r="209" spans="1:41" ht="16.5" customHeight="1" x14ac:dyDescent="0.2">
      <c r="A209" s="24" t="s">
        <v>29</v>
      </c>
      <c r="B209" s="25"/>
      <c r="C209" s="26"/>
      <c r="D209" s="27">
        <v>51</v>
      </c>
      <c r="E209" s="28"/>
      <c r="F209" s="29"/>
      <c r="G209" s="27">
        <v>43</v>
      </c>
      <c r="H209" s="28"/>
      <c r="I209" s="29"/>
      <c r="J209" s="27">
        <v>30</v>
      </c>
      <c r="K209" s="28"/>
      <c r="L209" s="28"/>
      <c r="M209" s="29"/>
      <c r="N209" s="27">
        <v>33</v>
      </c>
      <c r="O209" s="28"/>
      <c r="P209" s="29"/>
      <c r="Q209" s="27">
        <v>30</v>
      </c>
      <c r="R209" s="28"/>
      <c r="S209" s="28"/>
      <c r="T209" s="29"/>
      <c r="U209" s="27">
        <v>31</v>
      </c>
      <c r="V209" s="28"/>
      <c r="W209" s="29"/>
      <c r="X209" s="27">
        <v>26</v>
      </c>
      <c r="Y209" s="28"/>
      <c r="Z209" s="29"/>
      <c r="AA209" s="27">
        <v>22</v>
      </c>
      <c r="AB209" s="28"/>
      <c r="AC209" s="29"/>
      <c r="AD209" s="27">
        <v>29</v>
      </c>
      <c r="AE209" s="28"/>
      <c r="AF209" s="29"/>
      <c r="AG209" s="27">
        <v>31</v>
      </c>
      <c r="AH209" s="29"/>
      <c r="AI209" s="27">
        <v>19</v>
      </c>
      <c r="AJ209" s="29"/>
      <c r="AK209" s="27">
        <v>23</v>
      </c>
      <c r="AL209" s="28"/>
      <c r="AM209" s="29"/>
      <c r="AN209" s="47">
        <v>368</v>
      </c>
      <c r="AO209" s="48"/>
    </row>
    <row r="210" spans="1:41" ht="16.5" customHeight="1" x14ac:dyDescent="0.2">
      <c r="A210" s="24" t="s">
        <v>30</v>
      </c>
      <c r="B210" s="25"/>
      <c r="C210" s="26"/>
      <c r="D210" s="27">
        <v>55</v>
      </c>
      <c r="E210" s="28"/>
      <c r="F210" s="29"/>
      <c r="G210" s="27">
        <v>43</v>
      </c>
      <c r="H210" s="28"/>
      <c r="I210" s="29"/>
      <c r="J210" s="27">
        <v>60</v>
      </c>
      <c r="K210" s="28"/>
      <c r="L210" s="28"/>
      <c r="M210" s="29"/>
      <c r="N210" s="27">
        <v>46</v>
      </c>
      <c r="O210" s="28"/>
      <c r="P210" s="29"/>
      <c r="Q210" s="27">
        <v>62</v>
      </c>
      <c r="R210" s="28"/>
      <c r="S210" s="28"/>
      <c r="T210" s="29"/>
      <c r="U210" s="27">
        <v>76</v>
      </c>
      <c r="V210" s="28"/>
      <c r="W210" s="29"/>
      <c r="X210" s="27">
        <v>52</v>
      </c>
      <c r="Y210" s="28"/>
      <c r="Z210" s="29"/>
      <c r="AA210" s="27">
        <v>75</v>
      </c>
      <c r="AB210" s="28"/>
      <c r="AC210" s="29"/>
      <c r="AD210" s="27">
        <v>43</v>
      </c>
      <c r="AE210" s="28"/>
      <c r="AF210" s="29"/>
      <c r="AG210" s="27">
        <v>52</v>
      </c>
      <c r="AH210" s="29"/>
      <c r="AI210" s="27">
        <v>53</v>
      </c>
      <c r="AJ210" s="29"/>
      <c r="AK210" s="27">
        <v>32</v>
      </c>
      <c r="AL210" s="28"/>
      <c r="AM210" s="29"/>
      <c r="AN210" s="47">
        <v>649</v>
      </c>
      <c r="AO210" s="48"/>
    </row>
    <row r="211" spans="1:41" ht="16.5" customHeight="1" x14ac:dyDescent="0.2">
      <c r="A211" s="24" t="s">
        <v>31</v>
      </c>
      <c r="B211" s="25"/>
      <c r="C211" s="26"/>
      <c r="D211" s="27">
        <v>28</v>
      </c>
      <c r="E211" s="28"/>
      <c r="F211" s="29"/>
      <c r="G211" s="27">
        <v>44</v>
      </c>
      <c r="H211" s="28"/>
      <c r="I211" s="29"/>
      <c r="J211" s="27">
        <v>56</v>
      </c>
      <c r="K211" s="28"/>
      <c r="L211" s="28"/>
      <c r="M211" s="29"/>
      <c r="N211" s="27">
        <v>49</v>
      </c>
      <c r="O211" s="28"/>
      <c r="P211" s="29"/>
      <c r="Q211" s="27">
        <v>53</v>
      </c>
      <c r="R211" s="28"/>
      <c r="S211" s="28"/>
      <c r="T211" s="29"/>
      <c r="U211" s="27">
        <v>44</v>
      </c>
      <c r="V211" s="28"/>
      <c r="W211" s="29"/>
      <c r="X211" s="27">
        <v>60</v>
      </c>
      <c r="Y211" s="28"/>
      <c r="Z211" s="29"/>
      <c r="AA211" s="27">
        <v>52</v>
      </c>
      <c r="AB211" s="28"/>
      <c r="AC211" s="29"/>
      <c r="AD211" s="27">
        <v>39</v>
      </c>
      <c r="AE211" s="28"/>
      <c r="AF211" s="29"/>
      <c r="AG211" s="27">
        <v>51</v>
      </c>
      <c r="AH211" s="29"/>
      <c r="AI211" s="27">
        <v>37</v>
      </c>
      <c r="AJ211" s="29"/>
      <c r="AK211" s="27">
        <v>29</v>
      </c>
      <c r="AL211" s="28"/>
      <c r="AM211" s="29"/>
      <c r="AN211" s="47">
        <v>542</v>
      </c>
      <c r="AO211" s="48"/>
    </row>
    <row r="212" spans="1:41" ht="16.5" customHeight="1" x14ac:dyDescent="0.2">
      <c r="A212" s="24" t="s">
        <v>32</v>
      </c>
      <c r="B212" s="25"/>
      <c r="C212" s="26"/>
      <c r="D212" s="27">
        <v>44</v>
      </c>
      <c r="E212" s="28"/>
      <c r="F212" s="29"/>
      <c r="G212" s="27">
        <v>52</v>
      </c>
      <c r="H212" s="28"/>
      <c r="I212" s="29"/>
      <c r="J212" s="27">
        <v>73</v>
      </c>
      <c r="K212" s="28"/>
      <c r="L212" s="28"/>
      <c r="M212" s="29"/>
      <c r="N212" s="27">
        <v>78</v>
      </c>
      <c r="O212" s="28"/>
      <c r="P212" s="29"/>
      <c r="Q212" s="27">
        <v>65</v>
      </c>
      <c r="R212" s="28"/>
      <c r="S212" s="28"/>
      <c r="T212" s="29"/>
      <c r="U212" s="27">
        <v>52</v>
      </c>
      <c r="V212" s="28"/>
      <c r="W212" s="29"/>
      <c r="X212" s="27">
        <v>72</v>
      </c>
      <c r="Y212" s="28"/>
      <c r="Z212" s="29"/>
      <c r="AA212" s="27">
        <v>48</v>
      </c>
      <c r="AB212" s="28"/>
      <c r="AC212" s="29"/>
      <c r="AD212" s="27">
        <v>32</v>
      </c>
      <c r="AE212" s="28"/>
      <c r="AF212" s="29"/>
      <c r="AG212" s="27">
        <v>40</v>
      </c>
      <c r="AH212" s="29"/>
      <c r="AI212" s="27">
        <v>36</v>
      </c>
      <c r="AJ212" s="29"/>
      <c r="AK212" s="27">
        <v>37</v>
      </c>
      <c r="AL212" s="28"/>
      <c r="AM212" s="29"/>
      <c r="AN212" s="47">
        <v>629</v>
      </c>
      <c r="AO212" s="48"/>
    </row>
    <row r="213" spans="1:41" ht="16.5" customHeight="1" x14ac:dyDescent="0.2">
      <c r="A213" s="24" t="s">
        <v>33</v>
      </c>
      <c r="B213" s="25"/>
      <c r="C213" s="26"/>
      <c r="D213" s="27">
        <v>54</v>
      </c>
      <c r="E213" s="28"/>
      <c r="F213" s="29"/>
      <c r="G213" s="27">
        <v>59</v>
      </c>
      <c r="H213" s="28"/>
      <c r="I213" s="29"/>
      <c r="J213" s="27">
        <v>53</v>
      </c>
      <c r="K213" s="28"/>
      <c r="L213" s="28"/>
      <c r="M213" s="29"/>
      <c r="N213" s="27">
        <v>51</v>
      </c>
      <c r="O213" s="28"/>
      <c r="P213" s="29"/>
      <c r="Q213" s="27">
        <v>76</v>
      </c>
      <c r="R213" s="28"/>
      <c r="S213" s="28"/>
      <c r="T213" s="29"/>
      <c r="U213" s="27">
        <v>59</v>
      </c>
      <c r="V213" s="28"/>
      <c r="W213" s="29"/>
      <c r="X213" s="27">
        <v>64</v>
      </c>
      <c r="Y213" s="28"/>
      <c r="Z213" s="29"/>
      <c r="AA213" s="27">
        <v>44</v>
      </c>
      <c r="AB213" s="28"/>
      <c r="AC213" s="29"/>
      <c r="AD213" s="27">
        <v>39</v>
      </c>
      <c r="AE213" s="28"/>
      <c r="AF213" s="29"/>
      <c r="AG213" s="27">
        <v>52</v>
      </c>
      <c r="AH213" s="29"/>
      <c r="AI213" s="27">
        <v>54</v>
      </c>
      <c r="AJ213" s="29"/>
      <c r="AK213" s="27">
        <v>46</v>
      </c>
      <c r="AL213" s="28"/>
      <c r="AM213" s="29"/>
      <c r="AN213" s="47">
        <v>651</v>
      </c>
      <c r="AO213" s="48"/>
    </row>
    <row r="214" spans="1:41" ht="16.5" customHeight="1" x14ac:dyDescent="0.2">
      <c r="A214" s="24" t="s">
        <v>34</v>
      </c>
      <c r="B214" s="25"/>
      <c r="C214" s="26"/>
      <c r="D214" s="27">
        <v>71</v>
      </c>
      <c r="E214" s="28"/>
      <c r="F214" s="29"/>
      <c r="G214" s="27">
        <v>108</v>
      </c>
      <c r="H214" s="28"/>
      <c r="I214" s="29"/>
      <c r="J214" s="27">
        <v>146</v>
      </c>
      <c r="K214" s="28"/>
      <c r="L214" s="28"/>
      <c r="M214" s="29"/>
      <c r="N214" s="27">
        <v>103</v>
      </c>
      <c r="O214" s="28"/>
      <c r="P214" s="29"/>
      <c r="Q214" s="27">
        <v>74</v>
      </c>
      <c r="R214" s="28"/>
      <c r="S214" s="28"/>
      <c r="T214" s="29"/>
      <c r="U214" s="27">
        <v>75</v>
      </c>
      <c r="V214" s="28"/>
      <c r="W214" s="29"/>
      <c r="X214" s="27">
        <v>117</v>
      </c>
      <c r="Y214" s="28"/>
      <c r="Z214" s="29"/>
      <c r="AA214" s="27">
        <v>100</v>
      </c>
      <c r="AB214" s="28"/>
      <c r="AC214" s="29"/>
      <c r="AD214" s="27">
        <v>68</v>
      </c>
      <c r="AE214" s="28"/>
      <c r="AF214" s="29"/>
      <c r="AG214" s="27">
        <v>88</v>
      </c>
      <c r="AH214" s="29"/>
      <c r="AI214" s="27">
        <v>80</v>
      </c>
      <c r="AJ214" s="29"/>
      <c r="AK214" s="27">
        <v>83</v>
      </c>
      <c r="AL214" s="28"/>
      <c r="AM214" s="29"/>
      <c r="AN214" s="49">
        <v>1113</v>
      </c>
      <c r="AO214" s="50"/>
    </row>
    <row r="215" spans="1:41" ht="16.5" customHeight="1" x14ac:dyDescent="0.2">
      <c r="A215" s="24" t="s">
        <v>35</v>
      </c>
      <c r="B215" s="25"/>
      <c r="C215" s="26"/>
      <c r="D215" s="27">
        <v>58</v>
      </c>
      <c r="E215" s="28"/>
      <c r="F215" s="29"/>
      <c r="G215" s="27">
        <v>58</v>
      </c>
      <c r="H215" s="28"/>
      <c r="I215" s="29"/>
      <c r="J215" s="27">
        <v>68</v>
      </c>
      <c r="K215" s="28"/>
      <c r="L215" s="28"/>
      <c r="M215" s="29"/>
      <c r="N215" s="27">
        <v>78</v>
      </c>
      <c r="O215" s="28"/>
      <c r="P215" s="29"/>
      <c r="Q215" s="27">
        <v>47</v>
      </c>
      <c r="R215" s="28"/>
      <c r="S215" s="28"/>
      <c r="T215" s="29"/>
      <c r="U215" s="27">
        <v>71</v>
      </c>
      <c r="V215" s="28"/>
      <c r="W215" s="29"/>
      <c r="X215" s="27">
        <v>53</v>
      </c>
      <c r="Y215" s="28"/>
      <c r="Z215" s="29"/>
      <c r="AA215" s="27">
        <v>89</v>
      </c>
      <c r="AB215" s="28"/>
      <c r="AC215" s="29"/>
      <c r="AD215" s="27">
        <v>79</v>
      </c>
      <c r="AE215" s="28"/>
      <c r="AF215" s="29"/>
      <c r="AG215" s="27">
        <v>61</v>
      </c>
      <c r="AH215" s="29"/>
      <c r="AI215" s="27">
        <v>70</v>
      </c>
      <c r="AJ215" s="29"/>
      <c r="AK215" s="27">
        <v>59</v>
      </c>
      <c r="AL215" s="28"/>
      <c r="AM215" s="29"/>
      <c r="AN215" s="47">
        <v>791</v>
      </c>
      <c r="AO215" s="48"/>
    </row>
    <row r="216" spans="1:41" ht="16.5" customHeight="1" x14ac:dyDescent="0.2">
      <c r="A216" s="24" t="s">
        <v>36</v>
      </c>
      <c r="B216" s="25"/>
      <c r="C216" s="26"/>
      <c r="D216" s="27">
        <v>45</v>
      </c>
      <c r="E216" s="28"/>
      <c r="F216" s="29"/>
      <c r="G216" s="27">
        <v>27</v>
      </c>
      <c r="H216" s="28"/>
      <c r="I216" s="29"/>
      <c r="J216" s="27">
        <v>36</v>
      </c>
      <c r="K216" s="28"/>
      <c r="L216" s="28"/>
      <c r="M216" s="29"/>
      <c r="N216" s="27">
        <v>28</v>
      </c>
      <c r="O216" s="28"/>
      <c r="P216" s="29"/>
      <c r="Q216" s="27">
        <v>43</v>
      </c>
      <c r="R216" s="28"/>
      <c r="S216" s="28"/>
      <c r="T216" s="29"/>
      <c r="U216" s="27">
        <v>29</v>
      </c>
      <c r="V216" s="28"/>
      <c r="W216" s="29"/>
      <c r="X216" s="27">
        <v>41</v>
      </c>
      <c r="Y216" s="28"/>
      <c r="Z216" s="29"/>
      <c r="AA216" s="27">
        <v>20</v>
      </c>
      <c r="AB216" s="28"/>
      <c r="AC216" s="29"/>
      <c r="AD216" s="27">
        <v>29</v>
      </c>
      <c r="AE216" s="28"/>
      <c r="AF216" s="29"/>
      <c r="AG216" s="27">
        <v>18</v>
      </c>
      <c r="AH216" s="29"/>
      <c r="AI216" s="27">
        <v>24</v>
      </c>
      <c r="AJ216" s="29"/>
      <c r="AK216" s="27">
        <v>22</v>
      </c>
      <c r="AL216" s="28"/>
      <c r="AM216" s="29"/>
      <c r="AN216" s="47">
        <v>362</v>
      </c>
      <c r="AO216" s="48"/>
    </row>
    <row r="217" spans="1:41" ht="16.5" customHeight="1" x14ac:dyDescent="0.2">
      <c r="A217" s="24" t="s">
        <v>37</v>
      </c>
      <c r="B217" s="25"/>
      <c r="C217" s="26"/>
      <c r="D217" s="27">
        <v>15</v>
      </c>
      <c r="E217" s="28"/>
      <c r="F217" s="29"/>
      <c r="G217" s="27">
        <v>6</v>
      </c>
      <c r="H217" s="28"/>
      <c r="I217" s="29"/>
      <c r="J217" s="27">
        <v>21</v>
      </c>
      <c r="K217" s="28"/>
      <c r="L217" s="28"/>
      <c r="M217" s="29"/>
      <c r="N217" s="27">
        <v>24</v>
      </c>
      <c r="O217" s="28"/>
      <c r="P217" s="29"/>
      <c r="Q217" s="27">
        <v>14</v>
      </c>
      <c r="R217" s="28"/>
      <c r="S217" s="28"/>
      <c r="T217" s="29"/>
      <c r="U217" s="27">
        <v>7</v>
      </c>
      <c r="V217" s="28"/>
      <c r="W217" s="29"/>
      <c r="X217" s="27">
        <v>5</v>
      </c>
      <c r="Y217" s="28"/>
      <c r="Z217" s="29"/>
      <c r="AA217" s="27">
        <v>4</v>
      </c>
      <c r="AB217" s="28"/>
      <c r="AC217" s="29"/>
      <c r="AD217" s="27">
        <v>7</v>
      </c>
      <c r="AE217" s="28"/>
      <c r="AF217" s="29"/>
      <c r="AG217" s="27">
        <v>4</v>
      </c>
      <c r="AH217" s="29"/>
      <c r="AI217" s="27">
        <v>5</v>
      </c>
      <c r="AJ217" s="29"/>
      <c r="AK217" s="27">
        <v>3</v>
      </c>
      <c r="AL217" s="28"/>
      <c r="AM217" s="29"/>
      <c r="AN217" s="47">
        <v>115</v>
      </c>
      <c r="AO217" s="48"/>
    </row>
    <row r="218" spans="1:41" ht="16.5" customHeight="1" x14ac:dyDescent="0.2">
      <c r="A218" s="24" t="s">
        <v>38</v>
      </c>
      <c r="B218" s="25"/>
      <c r="C218" s="26"/>
      <c r="D218" s="27">
        <v>83</v>
      </c>
      <c r="E218" s="28"/>
      <c r="F218" s="29"/>
      <c r="G218" s="27">
        <v>67</v>
      </c>
      <c r="H218" s="28"/>
      <c r="I218" s="29"/>
      <c r="J218" s="27">
        <v>66</v>
      </c>
      <c r="K218" s="28"/>
      <c r="L218" s="28"/>
      <c r="M218" s="29"/>
      <c r="N218" s="27">
        <v>61</v>
      </c>
      <c r="O218" s="28"/>
      <c r="P218" s="29"/>
      <c r="Q218" s="27">
        <v>61</v>
      </c>
      <c r="R218" s="28"/>
      <c r="S218" s="28"/>
      <c r="T218" s="29"/>
      <c r="U218" s="27">
        <v>61</v>
      </c>
      <c r="V218" s="28"/>
      <c r="W218" s="29"/>
      <c r="X218" s="27">
        <v>62</v>
      </c>
      <c r="Y218" s="28"/>
      <c r="Z218" s="29"/>
      <c r="AA218" s="27">
        <v>52</v>
      </c>
      <c r="AB218" s="28"/>
      <c r="AC218" s="29"/>
      <c r="AD218" s="27">
        <v>53</v>
      </c>
      <c r="AE218" s="28"/>
      <c r="AF218" s="29"/>
      <c r="AG218" s="27">
        <v>65</v>
      </c>
      <c r="AH218" s="29"/>
      <c r="AI218" s="27">
        <v>39</v>
      </c>
      <c r="AJ218" s="29"/>
      <c r="AK218" s="27">
        <v>55</v>
      </c>
      <c r="AL218" s="28"/>
      <c r="AM218" s="29"/>
      <c r="AN218" s="47">
        <v>725</v>
      </c>
      <c r="AO218" s="48"/>
    </row>
    <row r="219" spans="1:41" ht="16.5" customHeight="1" x14ac:dyDescent="0.2">
      <c r="A219" s="24" t="s">
        <v>39</v>
      </c>
      <c r="B219" s="25"/>
      <c r="C219" s="26"/>
      <c r="D219" s="27">
        <v>98</v>
      </c>
      <c r="E219" s="28"/>
      <c r="F219" s="29"/>
      <c r="G219" s="27">
        <v>54</v>
      </c>
      <c r="H219" s="28"/>
      <c r="I219" s="29"/>
      <c r="J219" s="27">
        <v>49</v>
      </c>
      <c r="K219" s="28"/>
      <c r="L219" s="28"/>
      <c r="M219" s="29"/>
      <c r="N219" s="27">
        <v>57</v>
      </c>
      <c r="O219" s="28"/>
      <c r="P219" s="29"/>
      <c r="Q219" s="27">
        <v>40</v>
      </c>
      <c r="R219" s="28"/>
      <c r="S219" s="28"/>
      <c r="T219" s="29"/>
      <c r="U219" s="27">
        <v>40</v>
      </c>
      <c r="V219" s="28"/>
      <c r="W219" s="29"/>
      <c r="X219" s="27">
        <v>59</v>
      </c>
      <c r="Y219" s="28"/>
      <c r="Z219" s="29"/>
      <c r="AA219" s="27">
        <v>43</v>
      </c>
      <c r="AB219" s="28"/>
      <c r="AC219" s="29"/>
      <c r="AD219" s="27">
        <v>41</v>
      </c>
      <c r="AE219" s="28"/>
      <c r="AF219" s="29"/>
      <c r="AG219" s="27">
        <v>50</v>
      </c>
      <c r="AH219" s="29"/>
      <c r="AI219" s="27">
        <v>27</v>
      </c>
      <c r="AJ219" s="29"/>
      <c r="AK219" s="27">
        <v>36</v>
      </c>
      <c r="AL219" s="28"/>
      <c r="AM219" s="29"/>
      <c r="AN219" s="47">
        <v>594</v>
      </c>
      <c r="AO219" s="48"/>
    </row>
    <row r="220" spans="1:41" ht="16.5" customHeight="1" x14ac:dyDescent="0.2">
      <c r="A220" s="24" t="s">
        <v>40</v>
      </c>
      <c r="B220" s="25"/>
      <c r="C220" s="26"/>
      <c r="D220" s="27">
        <v>57</v>
      </c>
      <c r="E220" s="28"/>
      <c r="F220" s="29"/>
      <c r="G220" s="27">
        <v>42</v>
      </c>
      <c r="H220" s="28"/>
      <c r="I220" s="29"/>
      <c r="J220" s="27">
        <v>37</v>
      </c>
      <c r="K220" s="28"/>
      <c r="L220" s="28"/>
      <c r="M220" s="29"/>
      <c r="N220" s="27">
        <v>78</v>
      </c>
      <c r="O220" s="28"/>
      <c r="P220" s="29"/>
      <c r="Q220" s="27">
        <v>38</v>
      </c>
      <c r="R220" s="28"/>
      <c r="S220" s="28"/>
      <c r="T220" s="29"/>
      <c r="U220" s="27">
        <v>22</v>
      </c>
      <c r="V220" s="28"/>
      <c r="W220" s="29"/>
      <c r="X220" s="27">
        <v>44</v>
      </c>
      <c r="Y220" s="28"/>
      <c r="Z220" s="29"/>
      <c r="AA220" s="27">
        <v>37</v>
      </c>
      <c r="AB220" s="28"/>
      <c r="AC220" s="29"/>
      <c r="AD220" s="27">
        <v>36</v>
      </c>
      <c r="AE220" s="28"/>
      <c r="AF220" s="29"/>
      <c r="AG220" s="27">
        <v>32</v>
      </c>
      <c r="AH220" s="29"/>
      <c r="AI220" s="27">
        <v>34</v>
      </c>
      <c r="AJ220" s="29"/>
      <c r="AK220" s="27">
        <v>18</v>
      </c>
      <c r="AL220" s="28"/>
      <c r="AM220" s="29"/>
      <c r="AN220" s="47">
        <v>475</v>
      </c>
      <c r="AO220" s="48"/>
    </row>
    <row r="221" spans="1:41" ht="16.5" customHeight="1" x14ac:dyDescent="0.2">
      <c r="A221" s="24" t="s">
        <v>41</v>
      </c>
      <c r="B221" s="25"/>
      <c r="C221" s="26"/>
      <c r="D221" s="27">
        <v>121</v>
      </c>
      <c r="E221" s="28"/>
      <c r="F221" s="29"/>
      <c r="G221" s="27">
        <v>94</v>
      </c>
      <c r="H221" s="28"/>
      <c r="I221" s="29"/>
      <c r="J221" s="27">
        <v>121</v>
      </c>
      <c r="K221" s="28"/>
      <c r="L221" s="28"/>
      <c r="M221" s="29"/>
      <c r="N221" s="27">
        <v>99</v>
      </c>
      <c r="O221" s="28"/>
      <c r="P221" s="29"/>
      <c r="Q221" s="27">
        <v>95</v>
      </c>
      <c r="R221" s="28"/>
      <c r="S221" s="28"/>
      <c r="T221" s="29"/>
      <c r="U221" s="27">
        <v>78</v>
      </c>
      <c r="V221" s="28"/>
      <c r="W221" s="29"/>
      <c r="X221" s="27">
        <v>60</v>
      </c>
      <c r="Y221" s="28"/>
      <c r="Z221" s="29"/>
      <c r="AA221" s="27">
        <v>68</v>
      </c>
      <c r="AB221" s="28"/>
      <c r="AC221" s="29"/>
      <c r="AD221" s="27">
        <v>85</v>
      </c>
      <c r="AE221" s="28"/>
      <c r="AF221" s="29"/>
      <c r="AG221" s="27">
        <v>74</v>
      </c>
      <c r="AH221" s="29"/>
      <c r="AI221" s="27">
        <v>77</v>
      </c>
      <c r="AJ221" s="29"/>
      <c r="AK221" s="27">
        <v>51</v>
      </c>
      <c r="AL221" s="28"/>
      <c r="AM221" s="29"/>
      <c r="AN221" s="49">
        <v>1023</v>
      </c>
      <c r="AO221" s="50"/>
    </row>
    <row r="222" spans="1:41" ht="16.5" customHeight="1" x14ac:dyDescent="0.2">
      <c r="A222" s="24" t="s">
        <v>42</v>
      </c>
      <c r="B222" s="25"/>
      <c r="C222" s="26"/>
      <c r="D222" s="27">
        <v>76</v>
      </c>
      <c r="E222" s="28"/>
      <c r="F222" s="29"/>
      <c r="G222" s="27">
        <v>79</v>
      </c>
      <c r="H222" s="28"/>
      <c r="I222" s="29"/>
      <c r="J222" s="27">
        <v>54</v>
      </c>
      <c r="K222" s="28"/>
      <c r="L222" s="28"/>
      <c r="M222" s="29"/>
      <c r="N222" s="27">
        <v>54</v>
      </c>
      <c r="O222" s="28"/>
      <c r="P222" s="29"/>
      <c r="Q222" s="27">
        <v>45</v>
      </c>
      <c r="R222" s="28"/>
      <c r="S222" s="28"/>
      <c r="T222" s="29"/>
      <c r="U222" s="27">
        <v>57</v>
      </c>
      <c r="V222" s="28"/>
      <c r="W222" s="29"/>
      <c r="X222" s="27">
        <v>55</v>
      </c>
      <c r="Y222" s="28"/>
      <c r="Z222" s="29"/>
      <c r="AA222" s="27">
        <v>90</v>
      </c>
      <c r="AB222" s="28"/>
      <c r="AC222" s="29"/>
      <c r="AD222" s="27">
        <v>64</v>
      </c>
      <c r="AE222" s="28"/>
      <c r="AF222" s="29"/>
      <c r="AG222" s="27">
        <v>111</v>
      </c>
      <c r="AH222" s="29"/>
      <c r="AI222" s="27">
        <v>56</v>
      </c>
      <c r="AJ222" s="29"/>
      <c r="AK222" s="27">
        <v>33</v>
      </c>
      <c r="AL222" s="28"/>
      <c r="AM222" s="29"/>
      <c r="AN222" s="47">
        <v>774</v>
      </c>
      <c r="AO222" s="48"/>
    </row>
    <row r="223" spans="1:41" ht="16.5" customHeight="1" x14ac:dyDescent="0.2">
      <c r="A223" s="24" t="s">
        <v>43</v>
      </c>
      <c r="B223" s="25"/>
      <c r="C223" s="26"/>
      <c r="D223" s="27">
        <v>108</v>
      </c>
      <c r="E223" s="28"/>
      <c r="F223" s="29"/>
      <c r="G223" s="27">
        <v>111</v>
      </c>
      <c r="H223" s="28"/>
      <c r="I223" s="29"/>
      <c r="J223" s="27">
        <v>114</v>
      </c>
      <c r="K223" s="28"/>
      <c r="L223" s="28"/>
      <c r="M223" s="29"/>
      <c r="N223" s="27">
        <v>70</v>
      </c>
      <c r="O223" s="28"/>
      <c r="P223" s="29"/>
      <c r="Q223" s="27">
        <v>55</v>
      </c>
      <c r="R223" s="28"/>
      <c r="S223" s="28"/>
      <c r="T223" s="29"/>
      <c r="U223" s="27">
        <v>47</v>
      </c>
      <c r="V223" s="28"/>
      <c r="W223" s="29"/>
      <c r="X223" s="27">
        <v>51</v>
      </c>
      <c r="Y223" s="28"/>
      <c r="Z223" s="29"/>
      <c r="AA223" s="27">
        <v>37</v>
      </c>
      <c r="AB223" s="28"/>
      <c r="AC223" s="29"/>
      <c r="AD223" s="27">
        <v>28</v>
      </c>
      <c r="AE223" s="28"/>
      <c r="AF223" s="29"/>
      <c r="AG223" s="27">
        <v>39</v>
      </c>
      <c r="AH223" s="29"/>
      <c r="AI223" s="27">
        <v>27</v>
      </c>
      <c r="AJ223" s="29"/>
      <c r="AK223" s="27">
        <v>29</v>
      </c>
      <c r="AL223" s="28"/>
      <c r="AM223" s="29"/>
      <c r="AN223" s="47">
        <v>716</v>
      </c>
      <c r="AO223" s="48"/>
    </row>
    <row r="224" spans="1:41" ht="16.5" customHeight="1" x14ac:dyDescent="0.2">
      <c r="A224" s="24" t="s">
        <v>44</v>
      </c>
      <c r="B224" s="25"/>
      <c r="C224" s="26"/>
      <c r="D224" s="27">
        <v>44</v>
      </c>
      <c r="E224" s="28"/>
      <c r="F224" s="29"/>
      <c r="G224" s="27">
        <v>57</v>
      </c>
      <c r="H224" s="28"/>
      <c r="I224" s="29"/>
      <c r="J224" s="27">
        <v>64</v>
      </c>
      <c r="K224" s="28"/>
      <c r="L224" s="28"/>
      <c r="M224" s="29"/>
      <c r="N224" s="27">
        <v>43</v>
      </c>
      <c r="O224" s="28"/>
      <c r="P224" s="29"/>
      <c r="Q224" s="27">
        <v>33</v>
      </c>
      <c r="R224" s="28"/>
      <c r="S224" s="28"/>
      <c r="T224" s="29"/>
      <c r="U224" s="27">
        <v>33</v>
      </c>
      <c r="V224" s="28"/>
      <c r="W224" s="29"/>
      <c r="X224" s="27">
        <v>27</v>
      </c>
      <c r="Y224" s="28"/>
      <c r="Z224" s="29"/>
      <c r="AA224" s="27">
        <v>21</v>
      </c>
      <c r="AB224" s="28"/>
      <c r="AC224" s="29"/>
      <c r="AD224" s="27">
        <v>25</v>
      </c>
      <c r="AE224" s="28"/>
      <c r="AF224" s="29"/>
      <c r="AG224" s="27">
        <v>30</v>
      </c>
      <c r="AH224" s="29"/>
      <c r="AI224" s="27">
        <v>16</v>
      </c>
      <c r="AJ224" s="29"/>
      <c r="AK224" s="27">
        <v>40</v>
      </c>
      <c r="AL224" s="28"/>
      <c r="AM224" s="29"/>
      <c r="AN224" s="47">
        <v>433</v>
      </c>
      <c r="AO224" s="48"/>
    </row>
    <row r="225" spans="1:41" ht="16.5" customHeight="1" x14ac:dyDescent="0.2">
      <c r="A225" s="24" t="s">
        <v>45</v>
      </c>
      <c r="B225" s="25"/>
      <c r="C225" s="26"/>
      <c r="D225" s="27">
        <v>16</v>
      </c>
      <c r="E225" s="28"/>
      <c r="F225" s="29"/>
      <c r="G225" s="27">
        <v>10</v>
      </c>
      <c r="H225" s="28"/>
      <c r="I225" s="29"/>
      <c r="J225" s="27">
        <v>23</v>
      </c>
      <c r="K225" s="28"/>
      <c r="L225" s="28"/>
      <c r="M225" s="29"/>
      <c r="N225" s="27">
        <v>15</v>
      </c>
      <c r="O225" s="28"/>
      <c r="P225" s="29"/>
      <c r="Q225" s="27">
        <v>24</v>
      </c>
      <c r="R225" s="28"/>
      <c r="S225" s="28"/>
      <c r="T225" s="29"/>
      <c r="U225" s="27">
        <v>12</v>
      </c>
      <c r="V225" s="28"/>
      <c r="W225" s="29"/>
      <c r="X225" s="27">
        <v>15</v>
      </c>
      <c r="Y225" s="28"/>
      <c r="Z225" s="29"/>
      <c r="AA225" s="27">
        <v>7</v>
      </c>
      <c r="AB225" s="28"/>
      <c r="AC225" s="29"/>
      <c r="AD225" s="27">
        <v>3</v>
      </c>
      <c r="AE225" s="28"/>
      <c r="AF225" s="29"/>
      <c r="AG225" s="27">
        <v>4</v>
      </c>
      <c r="AH225" s="29"/>
      <c r="AI225" s="27">
        <v>8</v>
      </c>
      <c r="AJ225" s="29"/>
      <c r="AK225" s="27">
        <v>6</v>
      </c>
      <c r="AL225" s="28"/>
      <c r="AM225" s="29"/>
      <c r="AN225" s="47">
        <v>143</v>
      </c>
      <c r="AO225" s="48"/>
    </row>
    <row r="226" spans="1:41" ht="16.5" customHeight="1" x14ac:dyDescent="0.2">
      <c r="A226" s="24" t="s">
        <v>46</v>
      </c>
      <c r="B226" s="25"/>
      <c r="C226" s="26"/>
      <c r="D226" s="27">
        <v>72</v>
      </c>
      <c r="E226" s="28"/>
      <c r="F226" s="29"/>
      <c r="G226" s="27">
        <v>92</v>
      </c>
      <c r="H226" s="28"/>
      <c r="I226" s="29"/>
      <c r="J226" s="27">
        <v>93</v>
      </c>
      <c r="K226" s="28"/>
      <c r="L226" s="28"/>
      <c r="M226" s="29"/>
      <c r="N226" s="27">
        <v>67</v>
      </c>
      <c r="O226" s="28"/>
      <c r="P226" s="29"/>
      <c r="Q226" s="27">
        <v>83</v>
      </c>
      <c r="R226" s="28"/>
      <c r="S226" s="28"/>
      <c r="T226" s="29"/>
      <c r="U226" s="27">
        <v>53</v>
      </c>
      <c r="V226" s="28"/>
      <c r="W226" s="29"/>
      <c r="X226" s="27">
        <v>51</v>
      </c>
      <c r="Y226" s="28"/>
      <c r="Z226" s="29"/>
      <c r="AA226" s="27">
        <v>50</v>
      </c>
      <c r="AB226" s="28"/>
      <c r="AC226" s="29"/>
      <c r="AD226" s="27">
        <v>45</v>
      </c>
      <c r="AE226" s="28"/>
      <c r="AF226" s="29"/>
      <c r="AG226" s="27">
        <v>59</v>
      </c>
      <c r="AH226" s="29"/>
      <c r="AI226" s="27">
        <v>32</v>
      </c>
      <c r="AJ226" s="29"/>
      <c r="AK226" s="27">
        <v>30</v>
      </c>
      <c r="AL226" s="28"/>
      <c r="AM226" s="29"/>
      <c r="AN226" s="47">
        <v>727</v>
      </c>
      <c r="AO226" s="48"/>
    </row>
    <row r="227" spans="1:41" ht="16.5" customHeight="1" x14ac:dyDescent="0.2">
      <c r="A227" s="24" t="s">
        <v>47</v>
      </c>
      <c r="B227" s="25"/>
      <c r="C227" s="26"/>
      <c r="D227" s="27">
        <v>52</v>
      </c>
      <c r="E227" s="28"/>
      <c r="F227" s="29"/>
      <c r="G227" s="27">
        <v>60</v>
      </c>
      <c r="H227" s="28"/>
      <c r="I227" s="29"/>
      <c r="J227" s="27">
        <v>51</v>
      </c>
      <c r="K227" s="28"/>
      <c r="L227" s="28"/>
      <c r="M227" s="29"/>
      <c r="N227" s="27">
        <v>38</v>
      </c>
      <c r="O227" s="28"/>
      <c r="P227" s="29"/>
      <c r="Q227" s="27">
        <v>42</v>
      </c>
      <c r="R227" s="28"/>
      <c r="S227" s="28"/>
      <c r="T227" s="29"/>
      <c r="U227" s="27">
        <v>31</v>
      </c>
      <c r="V227" s="28"/>
      <c r="W227" s="29"/>
      <c r="X227" s="27">
        <v>36</v>
      </c>
      <c r="Y227" s="28"/>
      <c r="Z227" s="29"/>
      <c r="AA227" s="27">
        <v>30</v>
      </c>
      <c r="AB227" s="28"/>
      <c r="AC227" s="29"/>
      <c r="AD227" s="27">
        <v>30</v>
      </c>
      <c r="AE227" s="28"/>
      <c r="AF227" s="29"/>
      <c r="AG227" s="27">
        <v>53</v>
      </c>
      <c r="AH227" s="29"/>
      <c r="AI227" s="27">
        <v>34</v>
      </c>
      <c r="AJ227" s="29"/>
      <c r="AK227" s="27">
        <v>43</v>
      </c>
      <c r="AL227" s="28"/>
      <c r="AM227" s="29"/>
      <c r="AN227" s="47">
        <v>500</v>
      </c>
      <c r="AO227" s="48"/>
    </row>
    <row r="228" spans="1:41" ht="16.5" customHeight="1" x14ac:dyDescent="0.2">
      <c r="A228" s="24" t="s">
        <v>48</v>
      </c>
      <c r="B228" s="25"/>
      <c r="C228" s="26"/>
      <c r="D228" s="27">
        <v>50</v>
      </c>
      <c r="E228" s="28"/>
      <c r="F228" s="29"/>
      <c r="G228" s="27">
        <v>45</v>
      </c>
      <c r="H228" s="28"/>
      <c r="I228" s="29"/>
      <c r="J228" s="27">
        <v>70</v>
      </c>
      <c r="K228" s="28"/>
      <c r="L228" s="28"/>
      <c r="M228" s="29"/>
      <c r="N228" s="27">
        <v>70</v>
      </c>
      <c r="O228" s="28"/>
      <c r="P228" s="29"/>
      <c r="Q228" s="27">
        <v>69</v>
      </c>
      <c r="R228" s="28"/>
      <c r="S228" s="28"/>
      <c r="T228" s="29"/>
      <c r="U228" s="27">
        <v>48</v>
      </c>
      <c r="V228" s="28"/>
      <c r="W228" s="29"/>
      <c r="X228" s="27">
        <v>62</v>
      </c>
      <c r="Y228" s="28"/>
      <c r="Z228" s="29"/>
      <c r="AA228" s="27">
        <v>67</v>
      </c>
      <c r="AB228" s="28"/>
      <c r="AC228" s="29"/>
      <c r="AD228" s="27">
        <v>62</v>
      </c>
      <c r="AE228" s="28"/>
      <c r="AF228" s="29"/>
      <c r="AG228" s="27">
        <v>73</v>
      </c>
      <c r="AH228" s="29"/>
      <c r="AI228" s="27">
        <v>70</v>
      </c>
      <c r="AJ228" s="29"/>
      <c r="AK228" s="27">
        <v>78</v>
      </c>
      <c r="AL228" s="28"/>
      <c r="AM228" s="29"/>
      <c r="AN228" s="47">
        <v>764</v>
      </c>
      <c r="AO228" s="48"/>
    </row>
    <row r="229" spans="1:41" ht="16.5" customHeight="1" x14ac:dyDescent="0.2">
      <c r="A229" s="24" t="s">
        <v>49</v>
      </c>
      <c r="B229" s="25"/>
      <c r="C229" s="26"/>
      <c r="D229" s="27">
        <v>56</v>
      </c>
      <c r="E229" s="28"/>
      <c r="F229" s="29"/>
      <c r="G229" s="27">
        <v>39</v>
      </c>
      <c r="H229" s="28"/>
      <c r="I229" s="29"/>
      <c r="J229" s="27">
        <v>21</v>
      </c>
      <c r="K229" s="28"/>
      <c r="L229" s="28"/>
      <c r="M229" s="29"/>
      <c r="N229" s="27">
        <v>39</v>
      </c>
      <c r="O229" s="28"/>
      <c r="P229" s="29"/>
      <c r="Q229" s="27">
        <v>29</v>
      </c>
      <c r="R229" s="28"/>
      <c r="S229" s="28"/>
      <c r="T229" s="29"/>
      <c r="U229" s="27">
        <v>24</v>
      </c>
      <c r="V229" s="28"/>
      <c r="W229" s="29"/>
      <c r="X229" s="27">
        <v>25</v>
      </c>
      <c r="Y229" s="28"/>
      <c r="Z229" s="29"/>
      <c r="AA229" s="27">
        <v>30</v>
      </c>
      <c r="AB229" s="28"/>
      <c r="AC229" s="29"/>
      <c r="AD229" s="27">
        <v>40</v>
      </c>
      <c r="AE229" s="28"/>
      <c r="AF229" s="29"/>
      <c r="AG229" s="27">
        <v>29</v>
      </c>
      <c r="AH229" s="29"/>
      <c r="AI229" s="27">
        <v>21</v>
      </c>
      <c r="AJ229" s="29"/>
      <c r="AK229" s="27">
        <v>24</v>
      </c>
      <c r="AL229" s="28"/>
      <c r="AM229" s="29"/>
      <c r="AN229" s="47">
        <v>377</v>
      </c>
      <c r="AO229" s="48"/>
    </row>
    <row r="230" spans="1:41" ht="16.5" customHeight="1" x14ac:dyDescent="0.2">
      <c r="A230" s="24" t="s">
        <v>50</v>
      </c>
      <c r="B230" s="25"/>
      <c r="C230" s="26"/>
      <c r="D230" s="27">
        <v>1</v>
      </c>
      <c r="E230" s="28"/>
      <c r="F230" s="29"/>
      <c r="G230" s="27">
        <v>1</v>
      </c>
      <c r="H230" s="28"/>
      <c r="I230" s="29"/>
      <c r="J230" s="27">
        <v>15</v>
      </c>
      <c r="K230" s="28"/>
      <c r="L230" s="28"/>
      <c r="M230" s="29"/>
      <c r="N230" s="27">
        <v>1</v>
      </c>
      <c r="O230" s="28"/>
      <c r="P230" s="29"/>
      <c r="Q230" s="27">
        <v>6</v>
      </c>
      <c r="R230" s="28"/>
      <c r="S230" s="28"/>
      <c r="T230" s="29"/>
      <c r="U230" s="27">
        <v>0</v>
      </c>
      <c r="V230" s="28"/>
      <c r="W230" s="29"/>
      <c r="X230" s="27">
        <v>0</v>
      </c>
      <c r="Y230" s="28"/>
      <c r="Z230" s="29"/>
      <c r="AA230" s="27">
        <v>5</v>
      </c>
      <c r="AB230" s="28"/>
      <c r="AC230" s="29"/>
      <c r="AD230" s="27">
        <v>2</v>
      </c>
      <c r="AE230" s="28"/>
      <c r="AF230" s="29"/>
      <c r="AG230" s="27">
        <v>9</v>
      </c>
      <c r="AH230" s="29"/>
      <c r="AI230" s="27">
        <v>0</v>
      </c>
      <c r="AJ230" s="29"/>
      <c r="AK230" s="27">
        <v>0</v>
      </c>
      <c r="AL230" s="28"/>
      <c r="AM230" s="29"/>
      <c r="AN230" s="47">
        <v>40</v>
      </c>
      <c r="AO230" s="48"/>
    </row>
    <row r="231" spans="1:41" ht="16.5" customHeight="1" x14ac:dyDescent="0.2">
      <c r="A231" s="33" t="s">
        <v>52</v>
      </c>
      <c r="B231" s="34"/>
      <c r="C231" s="35"/>
      <c r="D231" s="27">
        <v>0</v>
      </c>
      <c r="E231" s="28"/>
      <c r="F231" s="29"/>
      <c r="G231" s="27">
        <v>1</v>
      </c>
      <c r="H231" s="28"/>
      <c r="I231" s="29"/>
      <c r="J231" s="27">
        <v>0</v>
      </c>
      <c r="K231" s="28"/>
      <c r="L231" s="28"/>
      <c r="M231" s="29"/>
      <c r="N231" s="27">
        <v>0</v>
      </c>
      <c r="O231" s="28"/>
      <c r="P231" s="29"/>
      <c r="Q231" s="27">
        <v>0</v>
      </c>
      <c r="R231" s="28"/>
      <c r="S231" s="28"/>
      <c r="T231" s="29"/>
      <c r="U231" s="27">
        <v>0</v>
      </c>
      <c r="V231" s="28"/>
      <c r="W231" s="29"/>
      <c r="X231" s="27">
        <v>1</v>
      </c>
      <c r="Y231" s="28"/>
      <c r="Z231" s="29"/>
      <c r="AA231" s="27">
        <v>0</v>
      </c>
      <c r="AB231" s="28"/>
      <c r="AC231" s="29"/>
      <c r="AD231" s="27">
        <v>0</v>
      </c>
      <c r="AE231" s="28"/>
      <c r="AF231" s="29"/>
      <c r="AG231" s="27">
        <v>0</v>
      </c>
      <c r="AH231" s="29"/>
      <c r="AI231" s="27">
        <v>1</v>
      </c>
      <c r="AJ231" s="29"/>
      <c r="AK231" s="27">
        <v>1</v>
      </c>
      <c r="AL231" s="28"/>
      <c r="AM231" s="29"/>
      <c r="AN231" s="47">
        <v>4</v>
      </c>
      <c r="AO231" s="48"/>
    </row>
    <row r="232" spans="1:41" ht="16.5" customHeight="1" x14ac:dyDescent="0.2">
      <c r="A232" s="33" t="s">
        <v>51</v>
      </c>
      <c r="B232" s="34"/>
      <c r="C232" s="35"/>
      <c r="D232" s="27">
        <v>6</v>
      </c>
      <c r="E232" s="28"/>
      <c r="F232" s="29"/>
      <c r="G232" s="27">
        <v>2</v>
      </c>
      <c r="H232" s="28"/>
      <c r="I232" s="29"/>
      <c r="J232" s="27">
        <v>2</v>
      </c>
      <c r="K232" s="28"/>
      <c r="L232" s="28"/>
      <c r="M232" s="29"/>
      <c r="N232" s="27">
        <v>1</v>
      </c>
      <c r="O232" s="28"/>
      <c r="P232" s="29"/>
      <c r="Q232" s="27">
        <v>1</v>
      </c>
      <c r="R232" s="28"/>
      <c r="S232" s="28"/>
      <c r="T232" s="29"/>
      <c r="U232" s="27">
        <v>0</v>
      </c>
      <c r="V232" s="28"/>
      <c r="W232" s="29"/>
      <c r="X232" s="27">
        <v>0</v>
      </c>
      <c r="Y232" s="28"/>
      <c r="Z232" s="29"/>
      <c r="AA232" s="27">
        <v>0</v>
      </c>
      <c r="AB232" s="28"/>
      <c r="AC232" s="29"/>
      <c r="AD232" s="27">
        <v>0</v>
      </c>
      <c r="AE232" s="28"/>
      <c r="AF232" s="29"/>
      <c r="AG232" s="27">
        <v>0</v>
      </c>
      <c r="AH232" s="29"/>
      <c r="AI232" s="27">
        <v>0</v>
      </c>
      <c r="AJ232" s="29"/>
      <c r="AK232" s="27">
        <v>0</v>
      </c>
      <c r="AL232" s="28"/>
      <c r="AM232" s="29"/>
      <c r="AN232" s="47">
        <v>12</v>
      </c>
      <c r="AO232" s="48"/>
    </row>
    <row r="233" spans="1:41" ht="16.5" customHeight="1" x14ac:dyDescent="0.2">
      <c r="A233" s="33" t="s">
        <v>53</v>
      </c>
      <c r="B233" s="34"/>
      <c r="C233" s="35"/>
      <c r="D233" s="27">
        <v>0</v>
      </c>
      <c r="E233" s="28"/>
      <c r="F233" s="29"/>
      <c r="G233" s="27">
        <v>0</v>
      </c>
      <c r="H233" s="28"/>
      <c r="I233" s="29"/>
      <c r="J233" s="27">
        <v>0</v>
      </c>
      <c r="K233" s="28"/>
      <c r="L233" s="28"/>
      <c r="M233" s="29"/>
      <c r="N233" s="27">
        <v>0</v>
      </c>
      <c r="O233" s="28"/>
      <c r="P233" s="29"/>
      <c r="Q233" s="27">
        <v>0</v>
      </c>
      <c r="R233" s="28"/>
      <c r="S233" s="28"/>
      <c r="T233" s="29"/>
      <c r="U233" s="27">
        <v>0</v>
      </c>
      <c r="V233" s="28"/>
      <c r="W233" s="29"/>
      <c r="X233" s="27">
        <v>0</v>
      </c>
      <c r="Y233" s="28"/>
      <c r="Z233" s="29"/>
      <c r="AA233" s="27">
        <v>1</v>
      </c>
      <c r="AB233" s="28"/>
      <c r="AC233" s="29"/>
      <c r="AD233" s="27">
        <v>0</v>
      </c>
      <c r="AE233" s="28"/>
      <c r="AF233" s="29"/>
      <c r="AG233" s="27">
        <v>0</v>
      </c>
      <c r="AH233" s="29"/>
      <c r="AI233" s="27">
        <v>1</v>
      </c>
      <c r="AJ233" s="29"/>
      <c r="AK233" s="27">
        <v>0</v>
      </c>
      <c r="AL233" s="28"/>
      <c r="AM233" s="29"/>
      <c r="AN233" s="47">
        <v>2</v>
      </c>
      <c r="AO233" s="48"/>
    </row>
    <row r="234" spans="1:41" ht="16.5" customHeight="1" x14ac:dyDescent="0.2">
      <c r="A234" s="33" t="s">
        <v>54</v>
      </c>
      <c r="B234" s="34"/>
      <c r="C234" s="35"/>
      <c r="D234" s="27">
        <v>1</v>
      </c>
      <c r="E234" s="28"/>
      <c r="F234" s="29"/>
      <c r="G234" s="27">
        <v>7</v>
      </c>
      <c r="H234" s="28"/>
      <c r="I234" s="29"/>
      <c r="J234" s="27">
        <v>0</v>
      </c>
      <c r="K234" s="28"/>
      <c r="L234" s="28"/>
      <c r="M234" s="29"/>
      <c r="N234" s="27">
        <v>0</v>
      </c>
      <c r="O234" s="28"/>
      <c r="P234" s="29"/>
      <c r="Q234" s="27">
        <v>0</v>
      </c>
      <c r="R234" s="28"/>
      <c r="S234" s="28"/>
      <c r="T234" s="29"/>
      <c r="U234" s="27">
        <v>0</v>
      </c>
      <c r="V234" s="28"/>
      <c r="W234" s="29"/>
      <c r="X234" s="27">
        <v>2</v>
      </c>
      <c r="Y234" s="28"/>
      <c r="Z234" s="29"/>
      <c r="AA234" s="27">
        <v>6</v>
      </c>
      <c r="AB234" s="28"/>
      <c r="AC234" s="29"/>
      <c r="AD234" s="27">
        <v>0</v>
      </c>
      <c r="AE234" s="28"/>
      <c r="AF234" s="29"/>
      <c r="AG234" s="27">
        <v>1</v>
      </c>
      <c r="AH234" s="29"/>
      <c r="AI234" s="27">
        <v>3</v>
      </c>
      <c r="AJ234" s="29"/>
      <c r="AK234" s="27">
        <v>1</v>
      </c>
      <c r="AL234" s="28"/>
      <c r="AM234" s="29"/>
      <c r="AN234" s="47">
        <v>21</v>
      </c>
      <c r="AO234" s="48"/>
    </row>
    <row r="235" spans="1:41" ht="16.5" customHeight="1" x14ac:dyDescent="0.2">
      <c r="A235" s="33" t="s">
        <v>56</v>
      </c>
      <c r="B235" s="34"/>
      <c r="C235" s="35"/>
      <c r="D235" s="27">
        <v>0</v>
      </c>
      <c r="E235" s="28"/>
      <c r="F235" s="29"/>
      <c r="G235" s="27">
        <v>5</v>
      </c>
      <c r="H235" s="28"/>
      <c r="I235" s="29"/>
      <c r="J235" s="27">
        <v>7</v>
      </c>
      <c r="K235" s="28"/>
      <c r="L235" s="28"/>
      <c r="M235" s="29"/>
      <c r="N235" s="27">
        <v>0</v>
      </c>
      <c r="O235" s="28"/>
      <c r="P235" s="29"/>
      <c r="Q235" s="27">
        <v>0</v>
      </c>
      <c r="R235" s="28"/>
      <c r="S235" s="28"/>
      <c r="T235" s="29"/>
      <c r="U235" s="27">
        <v>0</v>
      </c>
      <c r="V235" s="28"/>
      <c r="W235" s="29"/>
      <c r="X235" s="27">
        <v>0</v>
      </c>
      <c r="Y235" s="28"/>
      <c r="Z235" s="29"/>
      <c r="AA235" s="27">
        <v>1</v>
      </c>
      <c r="AB235" s="28"/>
      <c r="AC235" s="29"/>
      <c r="AD235" s="27">
        <v>0</v>
      </c>
      <c r="AE235" s="28"/>
      <c r="AF235" s="29"/>
      <c r="AG235" s="27">
        <v>1</v>
      </c>
      <c r="AH235" s="29"/>
      <c r="AI235" s="27">
        <v>0</v>
      </c>
      <c r="AJ235" s="29"/>
      <c r="AK235" s="27">
        <v>1</v>
      </c>
      <c r="AL235" s="28"/>
      <c r="AM235" s="29"/>
      <c r="AN235" s="47">
        <v>15</v>
      </c>
      <c r="AO235" s="48"/>
    </row>
    <row r="236" spans="1:41" ht="16.5" customHeight="1" x14ac:dyDescent="0.2">
      <c r="A236" s="33" t="s">
        <v>58</v>
      </c>
      <c r="B236" s="34"/>
      <c r="C236" s="35"/>
      <c r="D236" s="27">
        <v>0</v>
      </c>
      <c r="E236" s="28"/>
      <c r="F236" s="29"/>
      <c r="G236" s="27">
        <v>0</v>
      </c>
      <c r="H236" s="28"/>
      <c r="I236" s="29"/>
      <c r="J236" s="27">
        <v>3</v>
      </c>
      <c r="K236" s="28"/>
      <c r="L236" s="28"/>
      <c r="M236" s="29"/>
      <c r="N236" s="27">
        <v>2</v>
      </c>
      <c r="O236" s="28"/>
      <c r="P236" s="29"/>
      <c r="Q236" s="27">
        <v>0</v>
      </c>
      <c r="R236" s="28"/>
      <c r="S236" s="28"/>
      <c r="T236" s="29"/>
      <c r="U236" s="27">
        <v>1</v>
      </c>
      <c r="V236" s="28"/>
      <c r="W236" s="29"/>
      <c r="X236" s="27">
        <v>1</v>
      </c>
      <c r="Y236" s="28"/>
      <c r="Z236" s="29"/>
      <c r="AA236" s="27">
        <v>0</v>
      </c>
      <c r="AB236" s="28"/>
      <c r="AC236" s="29"/>
      <c r="AD236" s="27">
        <v>1</v>
      </c>
      <c r="AE236" s="28"/>
      <c r="AF236" s="29"/>
      <c r="AG236" s="27">
        <v>0</v>
      </c>
      <c r="AH236" s="29"/>
      <c r="AI236" s="27">
        <v>1</v>
      </c>
      <c r="AJ236" s="29"/>
      <c r="AK236" s="27">
        <v>0</v>
      </c>
      <c r="AL236" s="28"/>
      <c r="AM236" s="29"/>
      <c r="AN236" s="47">
        <v>9</v>
      </c>
      <c r="AO236" s="48"/>
    </row>
    <row r="237" spans="1:41" ht="16.5" customHeight="1" x14ac:dyDescent="0.2">
      <c r="A237" s="33" t="s">
        <v>57</v>
      </c>
      <c r="B237" s="34"/>
      <c r="C237" s="35"/>
      <c r="D237" s="27">
        <v>0</v>
      </c>
      <c r="E237" s="28"/>
      <c r="F237" s="29"/>
      <c r="G237" s="27">
        <v>0</v>
      </c>
      <c r="H237" s="28"/>
      <c r="I237" s="29"/>
      <c r="J237" s="27">
        <v>0</v>
      </c>
      <c r="K237" s="28"/>
      <c r="L237" s="28"/>
      <c r="M237" s="29"/>
      <c r="N237" s="27">
        <v>0</v>
      </c>
      <c r="O237" s="28"/>
      <c r="P237" s="29"/>
      <c r="Q237" s="27">
        <v>0</v>
      </c>
      <c r="R237" s="28"/>
      <c r="S237" s="28"/>
      <c r="T237" s="29"/>
      <c r="U237" s="27">
        <v>1</v>
      </c>
      <c r="V237" s="28"/>
      <c r="W237" s="29"/>
      <c r="X237" s="27">
        <v>0</v>
      </c>
      <c r="Y237" s="28"/>
      <c r="Z237" s="29"/>
      <c r="AA237" s="27">
        <v>3</v>
      </c>
      <c r="AB237" s="28"/>
      <c r="AC237" s="29"/>
      <c r="AD237" s="27">
        <v>3</v>
      </c>
      <c r="AE237" s="28"/>
      <c r="AF237" s="29"/>
      <c r="AG237" s="27">
        <v>0</v>
      </c>
      <c r="AH237" s="29"/>
      <c r="AI237" s="27">
        <v>11</v>
      </c>
      <c r="AJ237" s="29"/>
      <c r="AK237" s="27">
        <v>0</v>
      </c>
      <c r="AL237" s="28"/>
      <c r="AM237" s="29"/>
      <c r="AN237" s="47">
        <v>18</v>
      </c>
      <c r="AO237" s="48"/>
    </row>
    <row r="238" spans="1:41" ht="16.5" customHeight="1" x14ac:dyDescent="0.2">
      <c r="A238" s="33" t="s">
        <v>59</v>
      </c>
      <c r="B238" s="34"/>
      <c r="C238" s="35"/>
      <c r="D238" s="27">
        <v>0</v>
      </c>
      <c r="E238" s="28"/>
      <c r="F238" s="29"/>
      <c r="G238" s="27">
        <v>0</v>
      </c>
      <c r="H238" s="28"/>
      <c r="I238" s="29"/>
      <c r="J238" s="27">
        <v>0</v>
      </c>
      <c r="K238" s="28"/>
      <c r="L238" s="28"/>
      <c r="M238" s="29"/>
      <c r="N238" s="27">
        <v>0</v>
      </c>
      <c r="O238" s="28"/>
      <c r="P238" s="29"/>
      <c r="Q238" s="27">
        <v>1</v>
      </c>
      <c r="R238" s="28"/>
      <c r="S238" s="28"/>
      <c r="T238" s="29"/>
      <c r="U238" s="27">
        <v>0</v>
      </c>
      <c r="V238" s="28"/>
      <c r="W238" s="29"/>
      <c r="X238" s="27">
        <v>0</v>
      </c>
      <c r="Y238" s="28"/>
      <c r="Z238" s="29"/>
      <c r="AA238" s="27">
        <v>0</v>
      </c>
      <c r="AB238" s="28"/>
      <c r="AC238" s="29"/>
      <c r="AD238" s="27">
        <v>0</v>
      </c>
      <c r="AE238" s="28"/>
      <c r="AF238" s="29"/>
      <c r="AG238" s="27">
        <v>9</v>
      </c>
      <c r="AH238" s="29"/>
      <c r="AI238" s="27">
        <v>0</v>
      </c>
      <c r="AJ238" s="29"/>
      <c r="AK238" s="27">
        <v>0</v>
      </c>
      <c r="AL238" s="28"/>
      <c r="AM238" s="29"/>
      <c r="AN238" s="47">
        <v>10</v>
      </c>
      <c r="AO238" s="48"/>
    </row>
    <row r="239" spans="1:41" ht="16.5" customHeight="1" x14ac:dyDescent="0.2">
      <c r="A239" s="33" t="s">
        <v>60</v>
      </c>
      <c r="B239" s="34"/>
      <c r="C239" s="35"/>
      <c r="D239" s="27">
        <v>0</v>
      </c>
      <c r="E239" s="28"/>
      <c r="F239" s="29"/>
      <c r="G239" s="27">
        <v>0</v>
      </c>
      <c r="H239" s="28"/>
      <c r="I239" s="29"/>
      <c r="J239" s="27">
        <v>3</v>
      </c>
      <c r="K239" s="28"/>
      <c r="L239" s="28"/>
      <c r="M239" s="29"/>
      <c r="N239" s="27">
        <v>1</v>
      </c>
      <c r="O239" s="28"/>
      <c r="P239" s="29"/>
      <c r="Q239" s="27">
        <v>0</v>
      </c>
      <c r="R239" s="28"/>
      <c r="S239" s="28"/>
      <c r="T239" s="29"/>
      <c r="U239" s="27">
        <v>0</v>
      </c>
      <c r="V239" s="28"/>
      <c r="W239" s="29"/>
      <c r="X239" s="27">
        <v>0</v>
      </c>
      <c r="Y239" s="28"/>
      <c r="Z239" s="29"/>
      <c r="AA239" s="27">
        <v>0</v>
      </c>
      <c r="AB239" s="28"/>
      <c r="AC239" s="29"/>
      <c r="AD239" s="27">
        <v>0</v>
      </c>
      <c r="AE239" s="28"/>
      <c r="AF239" s="29"/>
      <c r="AG239" s="27">
        <v>0</v>
      </c>
      <c r="AH239" s="29"/>
      <c r="AI239" s="27">
        <v>0</v>
      </c>
      <c r="AJ239" s="29"/>
      <c r="AK239" s="27">
        <v>0</v>
      </c>
      <c r="AL239" s="28"/>
      <c r="AM239" s="29"/>
      <c r="AN239" s="47">
        <v>4</v>
      </c>
      <c r="AO239" s="48"/>
    </row>
    <row r="240" spans="1:41" ht="16.5" customHeight="1" x14ac:dyDescent="0.2">
      <c r="A240" s="33" t="s">
        <v>61</v>
      </c>
      <c r="B240" s="34"/>
      <c r="C240" s="35"/>
      <c r="D240" s="27">
        <v>2</v>
      </c>
      <c r="E240" s="28"/>
      <c r="F240" s="29"/>
      <c r="G240" s="27">
        <v>0</v>
      </c>
      <c r="H240" s="28"/>
      <c r="I240" s="29"/>
      <c r="J240" s="27">
        <v>3</v>
      </c>
      <c r="K240" s="28"/>
      <c r="L240" s="28"/>
      <c r="M240" s="29"/>
      <c r="N240" s="27">
        <v>0</v>
      </c>
      <c r="O240" s="28"/>
      <c r="P240" s="29"/>
      <c r="Q240" s="27">
        <v>0</v>
      </c>
      <c r="R240" s="28"/>
      <c r="S240" s="28"/>
      <c r="T240" s="29"/>
      <c r="U240" s="27">
        <v>0</v>
      </c>
      <c r="V240" s="28"/>
      <c r="W240" s="29"/>
      <c r="X240" s="27">
        <v>0</v>
      </c>
      <c r="Y240" s="28"/>
      <c r="Z240" s="29"/>
      <c r="AA240" s="27">
        <v>0</v>
      </c>
      <c r="AB240" s="28"/>
      <c r="AC240" s="29"/>
      <c r="AD240" s="27">
        <v>3</v>
      </c>
      <c r="AE240" s="28"/>
      <c r="AF240" s="29"/>
      <c r="AG240" s="27">
        <v>0</v>
      </c>
      <c r="AH240" s="29"/>
      <c r="AI240" s="27">
        <v>7</v>
      </c>
      <c r="AJ240" s="29"/>
      <c r="AK240" s="27">
        <v>0</v>
      </c>
      <c r="AL240" s="28"/>
      <c r="AM240" s="29"/>
      <c r="AN240" s="47">
        <v>15</v>
      </c>
      <c r="AO240" s="48"/>
    </row>
    <row r="241" spans="1:41" ht="16.5" customHeight="1" x14ac:dyDescent="0.2">
      <c r="A241" s="33" t="s">
        <v>62</v>
      </c>
      <c r="B241" s="34"/>
      <c r="C241" s="35"/>
      <c r="D241" s="27">
        <v>3</v>
      </c>
      <c r="E241" s="28"/>
      <c r="F241" s="29"/>
      <c r="G241" s="27">
        <v>0</v>
      </c>
      <c r="H241" s="28"/>
      <c r="I241" s="29"/>
      <c r="J241" s="27">
        <v>1</v>
      </c>
      <c r="K241" s="28"/>
      <c r="L241" s="28"/>
      <c r="M241" s="29"/>
      <c r="N241" s="27">
        <v>0</v>
      </c>
      <c r="O241" s="28"/>
      <c r="P241" s="29"/>
      <c r="Q241" s="27">
        <v>2</v>
      </c>
      <c r="R241" s="28"/>
      <c r="S241" s="28"/>
      <c r="T241" s="29"/>
      <c r="U241" s="27">
        <v>1</v>
      </c>
      <c r="V241" s="28"/>
      <c r="W241" s="29"/>
      <c r="X241" s="27">
        <v>0</v>
      </c>
      <c r="Y241" s="28"/>
      <c r="Z241" s="29"/>
      <c r="AA241" s="27">
        <v>2</v>
      </c>
      <c r="AB241" s="28"/>
      <c r="AC241" s="29"/>
      <c r="AD241" s="27">
        <v>1</v>
      </c>
      <c r="AE241" s="28"/>
      <c r="AF241" s="29"/>
      <c r="AG241" s="27">
        <v>0</v>
      </c>
      <c r="AH241" s="29"/>
      <c r="AI241" s="27">
        <v>2</v>
      </c>
      <c r="AJ241" s="29"/>
      <c r="AK241" s="27">
        <v>3</v>
      </c>
      <c r="AL241" s="28"/>
      <c r="AM241" s="29"/>
      <c r="AN241" s="47">
        <v>15</v>
      </c>
      <c r="AO241" s="48"/>
    </row>
    <row r="242" spans="1:41" ht="16.5" customHeight="1" x14ac:dyDescent="0.2">
      <c r="A242" s="33" t="s">
        <v>63</v>
      </c>
      <c r="B242" s="34"/>
      <c r="C242" s="35"/>
      <c r="D242" s="27">
        <v>3</v>
      </c>
      <c r="E242" s="28"/>
      <c r="F242" s="29"/>
      <c r="G242" s="27">
        <v>3</v>
      </c>
      <c r="H242" s="28"/>
      <c r="I242" s="29"/>
      <c r="J242" s="27">
        <v>9</v>
      </c>
      <c r="K242" s="28"/>
      <c r="L242" s="28"/>
      <c r="M242" s="29"/>
      <c r="N242" s="27">
        <v>3</v>
      </c>
      <c r="O242" s="28"/>
      <c r="P242" s="29"/>
      <c r="Q242" s="27">
        <v>4</v>
      </c>
      <c r="R242" s="28"/>
      <c r="S242" s="28"/>
      <c r="T242" s="29"/>
      <c r="U242" s="27">
        <v>7</v>
      </c>
      <c r="V242" s="28"/>
      <c r="W242" s="29"/>
      <c r="X242" s="27">
        <v>15</v>
      </c>
      <c r="Y242" s="28"/>
      <c r="Z242" s="29"/>
      <c r="AA242" s="27">
        <v>6</v>
      </c>
      <c r="AB242" s="28"/>
      <c r="AC242" s="29"/>
      <c r="AD242" s="27">
        <v>2</v>
      </c>
      <c r="AE242" s="28"/>
      <c r="AF242" s="29"/>
      <c r="AG242" s="27">
        <v>14</v>
      </c>
      <c r="AH242" s="29"/>
      <c r="AI242" s="27">
        <v>0</v>
      </c>
      <c r="AJ242" s="29"/>
      <c r="AK242" s="27">
        <v>1</v>
      </c>
      <c r="AL242" s="28"/>
      <c r="AM242" s="29"/>
      <c r="AN242" s="47">
        <v>67</v>
      </c>
      <c r="AO242" s="48"/>
    </row>
    <row r="243" spans="1:41" ht="16.5" customHeight="1" x14ac:dyDescent="0.2">
      <c r="A243" s="90" t="s">
        <v>2</v>
      </c>
      <c r="B243" s="91"/>
      <c r="C243" s="92"/>
      <c r="D243" s="39">
        <v>8344</v>
      </c>
      <c r="E243" s="40"/>
      <c r="F243" s="41"/>
      <c r="G243" s="39">
        <v>7765</v>
      </c>
      <c r="H243" s="40"/>
      <c r="I243" s="41"/>
      <c r="J243" s="39">
        <v>9036</v>
      </c>
      <c r="K243" s="40"/>
      <c r="L243" s="40"/>
      <c r="M243" s="41"/>
      <c r="N243" s="39">
        <v>8214</v>
      </c>
      <c r="O243" s="40"/>
      <c r="P243" s="41"/>
      <c r="Q243" s="39">
        <v>8337</v>
      </c>
      <c r="R243" s="40"/>
      <c r="S243" s="40"/>
      <c r="T243" s="41"/>
      <c r="U243" s="39">
        <v>7657</v>
      </c>
      <c r="V243" s="40"/>
      <c r="W243" s="41"/>
      <c r="X243" s="39">
        <v>8266</v>
      </c>
      <c r="Y243" s="40"/>
      <c r="Z243" s="41"/>
      <c r="AA243" s="39">
        <v>7728</v>
      </c>
      <c r="AB243" s="40"/>
      <c r="AC243" s="41"/>
      <c r="AD243" s="39">
        <v>7177</v>
      </c>
      <c r="AE243" s="40"/>
      <c r="AF243" s="41"/>
      <c r="AG243" s="39">
        <v>7355</v>
      </c>
      <c r="AH243" s="41"/>
      <c r="AI243" s="39">
        <v>6700</v>
      </c>
      <c r="AJ243" s="41"/>
      <c r="AK243" s="39">
        <v>5575</v>
      </c>
      <c r="AL243" s="40"/>
      <c r="AM243" s="41"/>
      <c r="AN243" s="39">
        <v>92154</v>
      </c>
      <c r="AO243" s="41"/>
    </row>
    <row r="244" spans="1:41" ht="16.5" customHeight="1" x14ac:dyDescent="0.2">
      <c r="A244" s="8"/>
      <c r="B244" s="9"/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6.5" customHeight="1" x14ac:dyDescent="0.2">
      <c r="A245" s="18" t="s">
        <v>20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20"/>
    </row>
    <row r="246" spans="1:41" ht="16.5" customHeight="1" x14ac:dyDescent="0.2">
      <c r="A246" s="18" t="s">
        <v>16</v>
      </c>
      <c r="B246" s="19"/>
      <c r="C246" s="19"/>
      <c r="D246" s="20"/>
      <c r="E246" s="18" t="s">
        <v>0</v>
      </c>
      <c r="F246" s="19"/>
      <c r="G246" s="19"/>
      <c r="H246" s="19"/>
      <c r="I246" s="19"/>
      <c r="J246" s="19"/>
      <c r="K246" s="20"/>
      <c r="L246" s="18" t="s">
        <v>1</v>
      </c>
      <c r="M246" s="19"/>
      <c r="N246" s="19"/>
      <c r="O246" s="19"/>
      <c r="P246" s="19"/>
      <c r="Q246" s="20"/>
    </row>
    <row r="247" spans="1:41" ht="16.5" customHeight="1" x14ac:dyDescent="0.2">
      <c r="A247" s="24">
        <v>1</v>
      </c>
      <c r="B247" s="25"/>
      <c r="C247" s="25"/>
      <c r="D247" s="26"/>
      <c r="E247" s="30">
        <v>1288</v>
      </c>
      <c r="F247" s="31"/>
      <c r="G247" s="31"/>
      <c r="H247" s="31"/>
      <c r="I247" s="31"/>
      <c r="J247" s="31"/>
      <c r="K247" s="32"/>
      <c r="L247" s="27">
        <v>570</v>
      </c>
      <c r="M247" s="28"/>
      <c r="N247" s="28"/>
      <c r="O247" s="28"/>
      <c r="P247" s="28"/>
      <c r="Q247" s="29"/>
    </row>
    <row r="248" spans="1:41" ht="16.5" customHeight="1" x14ac:dyDescent="0.2">
      <c r="A248" s="24">
        <v>5</v>
      </c>
      <c r="B248" s="25"/>
      <c r="C248" s="25"/>
      <c r="D248" s="26"/>
      <c r="E248" s="30">
        <v>1170</v>
      </c>
      <c r="F248" s="31"/>
      <c r="G248" s="31"/>
      <c r="H248" s="31"/>
      <c r="I248" s="31"/>
      <c r="J248" s="31"/>
      <c r="K248" s="32"/>
      <c r="L248" s="27">
        <v>513</v>
      </c>
      <c r="M248" s="28"/>
      <c r="N248" s="28"/>
      <c r="O248" s="28"/>
      <c r="P248" s="28"/>
      <c r="Q248" s="29"/>
    </row>
    <row r="249" spans="1:41" ht="16.5" customHeight="1" x14ac:dyDescent="0.2">
      <c r="A249" s="24">
        <v>6</v>
      </c>
      <c r="B249" s="25"/>
      <c r="C249" s="25"/>
      <c r="D249" s="26"/>
      <c r="E249" s="30">
        <v>1952</v>
      </c>
      <c r="F249" s="31"/>
      <c r="G249" s="31"/>
      <c r="H249" s="31"/>
      <c r="I249" s="31"/>
      <c r="J249" s="31"/>
      <c r="K249" s="32"/>
      <c r="L249" s="27">
        <v>934</v>
      </c>
      <c r="M249" s="28"/>
      <c r="N249" s="28"/>
      <c r="O249" s="28"/>
      <c r="P249" s="28"/>
      <c r="Q249" s="29"/>
    </row>
    <row r="250" spans="1:41" ht="16.5" customHeight="1" x14ac:dyDescent="0.2">
      <c r="A250" s="24">
        <v>7</v>
      </c>
      <c r="B250" s="25"/>
      <c r="C250" s="25"/>
      <c r="D250" s="26"/>
      <c r="E250" s="27">
        <v>731</v>
      </c>
      <c r="F250" s="28"/>
      <c r="G250" s="28"/>
      <c r="H250" s="28"/>
      <c r="I250" s="28"/>
      <c r="J250" s="28"/>
      <c r="K250" s="29"/>
      <c r="L250" s="27">
        <v>445</v>
      </c>
      <c r="M250" s="28"/>
      <c r="N250" s="28"/>
      <c r="O250" s="28"/>
      <c r="P250" s="28"/>
      <c r="Q250" s="29"/>
    </row>
    <row r="251" spans="1:41" ht="16.5" customHeight="1" x14ac:dyDescent="0.2">
      <c r="A251" s="24">
        <v>9</v>
      </c>
      <c r="B251" s="25"/>
      <c r="C251" s="25"/>
      <c r="D251" s="26"/>
      <c r="E251" s="27">
        <v>608</v>
      </c>
      <c r="F251" s="28"/>
      <c r="G251" s="28"/>
      <c r="H251" s="28"/>
      <c r="I251" s="28"/>
      <c r="J251" s="28"/>
      <c r="K251" s="29"/>
      <c r="L251" s="27">
        <v>241</v>
      </c>
      <c r="M251" s="28"/>
      <c r="N251" s="28"/>
      <c r="O251" s="28"/>
      <c r="P251" s="28"/>
      <c r="Q251" s="29"/>
    </row>
    <row r="252" spans="1:41" ht="16.5" customHeight="1" x14ac:dyDescent="0.2">
      <c r="A252" s="24">
        <v>10</v>
      </c>
      <c r="B252" s="25"/>
      <c r="C252" s="25"/>
      <c r="D252" s="26"/>
      <c r="E252" s="27">
        <v>828</v>
      </c>
      <c r="F252" s="28"/>
      <c r="G252" s="28"/>
      <c r="H252" s="28"/>
      <c r="I252" s="28"/>
      <c r="J252" s="28"/>
      <c r="K252" s="29"/>
      <c r="L252" s="27">
        <v>435</v>
      </c>
      <c r="M252" s="28"/>
      <c r="N252" s="28"/>
      <c r="O252" s="28"/>
      <c r="P252" s="28"/>
      <c r="Q252" s="29"/>
    </row>
    <row r="253" spans="1:41" ht="16.5" customHeight="1" x14ac:dyDescent="0.2">
      <c r="A253" s="24">
        <v>13</v>
      </c>
      <c r="B253" s="25"/>
      <c r="C253" s="25"/>
      <c r="D253" s="26"/>
      <c r="E253" s="30">
        <v>1595</v>
      </c>
      <c r="F253" s="31"/>
      <c r="G253" s="31"/>
      <c r="H253" s="31"/>
      <c r="I253" s="31"/>
      <c r="J253" s="31"/>
      <c r="K253" s="32"/>
      <c r="L253" s="27">
        <v>652</v>
      </c>
      <c r="M253" s="28"/>
      <c r="N253" s="28"/>
      <c r="O253" s="28"/>
      <c r="P253" s="28"/>
      <c r="Q253" s="29"/>
    </row>
    <row r="254" spans="1:41" ht="16.5" customHeight="1" x14ac:dyDescent="0.2">
      <c r="A254" s="24" t="s">
        <v>17</v>
      </c>
      <c r="B254" s="25"/>
      <c r="C254" s="25"/>
      <c r="D254" s="26"/>
      <c r="E254" s="30">
        <v>3010</v>
      </c>
      <c r="F254" s="31"/>
      <c r="G254" s="31"/>
      <c r="H254" s="31"/>
      <c r="I254" s="31"/>
      <c r="J254" s="31"/>
      <c r="K254" s="32"/>
      <c r="L254" s="30">
        <v>1879</v>
      </c>
      <c r="M254" s="31"/>
      <c r="N254" s="31"/>
      <c r="O254" s="31"/>
      <c r="P254" s="31"/>
      <c r="Q254" s="32"/>
    </row>
    <row r="255" spans="1:41" ht="16.5" customHeight="1" x14ac:dyDescent="0.2">
      <c r="A255" s="24">
        <v>17</v>
      </c>
      <c r="B255" s="25"/>
      <c r="C255" s="25"/>
      <c r="D255" s="26"/>
      <c r="E255" s="27">
        <v>747</v>
      </c>
      <c r="F255" s="28"/>
      <c r="G255" s="28"/>
      <c r="H255" s="28"/>
      <c r="I255" s="28"/>
      <c r="J255" s="28"/>
      <c r="K255" s="29"/>
      <c r="L255" s="27">
        <v>342</v>
      </c>
      <c r="M255" s="28"/>
      <c r="N255" s="28"/>
      <c r="O255" s="28"/>
      <c r="P255" s="28"/>
      <c r="Q255" s="29"/>
    </row>
    <row r="256" spans="1:41" ht="16.5" customHeight="1" x14ac:dyDescent="0.2">
      <c r="A256" s="24" t="s">
        <v>18</v>
      </c>
      <c r="B256" s="25"/>
      <c r="C256" s="25"/>
      <c r="D256" s="26"/>
      <c r="E256" s="30">
        <v>1549</v>
      </c>
      <c r="F256" s="31"/>
      <c r="G256" s="31"/>
      <c r="H256" s="31"/>
      <c r="I256" s="31"/>
      <c r="J256" s="31"/>
      <c r="K256" s="32"/>
      <c r="L256" s="27">
        <v>911</v>
      </c>
      <c r="M256" s="28"/>
      <c r="N256" s="28"/>
      <c r="O256" s="28"/>
      <c r="P256" s="28"/>
      <c r="Q256" s="29"/>
    </row>
    <row r="257" spans="1:17" ht="16.5" customHeight="1" x14ac:dyDescent="0.2">
      <c r="A257" s="24">
        <v>19</v>
      </c>
      <c r="B257" s="25"/>
      <c r="C257" s="25"/>
      <c r="D257" s="26"/>
      <c r="E257" s="30">
        <v>1210</v>
      </c>
      <c r="F257" s="31"/>
      <c r="G257" s="31"/>
      <c r="H257" s="31"/>
      <c r="I257" s="31"/>
      <c r="J257" s="31"/>
      <c r="K257" s="32"/>
      <c r="L257" s="27">
        <v>602</v>
      </c>
      <c r="M257" s="28"/>
      <c r="N257" s="28"/>
      <c r="O257" s="28"/>
      <c r="P257" s="28"/>
      <c r="Q257" s="29"/>
    </row>
    <row r="258" spans="1:17" ht="16.5" customHeight="1" x14ac:dyDescent="0.2">
      <c r="A258" s="24">
        <v>20</v>
      </c>
      <c r="B258" s="25"/>
      <c r="C258" s="25"/>
      <c r="D258" s="26"/>
      <c r="E258" s="27">
        <v>817</v>
      </c>
      <c r="F258" s="28"/>
      <c r="G258" s="28"/>
      <c r="H258" s="28"/>
      <c r="I258" s="28"/>
      <c r="J258" s="28"/>
      <c r="K258" s="29"/>
      <c r="L258" s="27">
        <v>390</v>
      </c>
      <c r="M258" s="28"/>
      <c r="N258" s="28"/>
      <c r="O258" s="28"/>
      <c r="P258" s="28"/>
      <c r="Q258" s="29"/>
    </row>
    <row r="259" spans="1:17" ht="16.5" customHeight="1" x14ac:dyDescent="0.2">
      <c r="A259" s="24">
        <v>23</v>
      </c>
      <c r="B259" s="25"/>
      <c r="C259" s="25"/>
      <c r="D259" s="26"/>
      <c r="E259" s="30">
        <v>1226</v>
      </c>
      <c r="F259" s="31"/>
      <c r="G259" s="31"/>
      <c r="H259" s="31"/>
      <c r="I259" s="31"/>
      <c r="J259" s="31"/>
      <c r="K259" s="32"/>
      <c r="L259" s="27">
        <v>654</v>
      </c>
      <c r="M259" s="28"/>
      <c r="N259" s="28"/>
      <c r="O259" s="28"/>
      <c r="P259" s="28"/>
      <c r="Q259" s="29"/>
    </row>
    <row r="260" spans="1:17" ht="16.5" customHeight="1" x14ac:dyDescent="0.2">
      <c r="A260" s="24">
        <v>24</v>
      </c>
      <c r="B260" s="25"/>
      <c r="C260" s="25"/>
      <c r="D260" s="26"/>
      <c r="E260" s="27">
        <v>502</v>
      </c>
      <c r="F260" s="28"/>
      <c r="G260" s="28"/>
      <c r="H260" s="28"/>
      <c r="I260" s="28"/>
      <c r="J260" s="28"/>
      <c r="K260" s="29"/>
      <c r="L260" s="27">
        <v>210</v>
      </c>
      <c r="M260" s="28"/>
      <c r="N260" s="28"/>
      <c r="O260" s="28"/>
      <c r="P260" s="28"/>
      <c r="Q260" s="29"/>
    </row>
    <row r="261" spans="1:17" ht="16.5" customHeight="1" x14ac:dyDescent="0.2">
      <c r="A261" s="24">
        <v>25</v>
      </c>
      <c r="B261" s="25"/>
      <c r="C261" s="25"/>
      <c r="D261" s="26"/>
      <c r="E261" s="30">
        <v>1642</v>
      </c>
      <c r="F261" s="31"/>
      <c r="G261" s="31"/>
      <c r="H261" s="31"/>
      <c r="I261" s="31"/>
      <c r="J261" s="31"/>
      <c r="K261" s="32"/>
      <c r="L261" s="27">
        <v>923</v>
      </c>
      <c r="M261" s="28"/>
      <c r="N261" s="28"/>
      <c r="O261" s="28"/>
      <c r="P261" s="28"/>
      <c r="Q261" s="29"/>
    </row>
    <row r="262" spans="1:17" ht="16.5" customHeight="1" x14ac:dyDescent="0.2">
      <c r="A262" s="24">
        <v>26</v>
      </c>
      <c r="B262" s="25"/>
      <c r="C262" s="25"/>
      <c r="D262" s="26"/>
      <c r="E262" s="27">
        <v>948</v>
      </c>
      <c r="F262" s="28"/>
      <c r="G262" s="28"/>
      <c r="H262" s="28"/>
      <c r="I262" s="28"/>
      <c r="J262" s="28"/>
      <c r="K262" s="29"/>
      <c r="L262" s="27">
        <v>467</v>
      </c>
      <c r="M262" s="28"/>
      <c r="N262" s="28"/>
      <c r="O262" s="28"/>
      <c r="P262" s="28"/>
      <c r="Q262" s="29"/>
    </row>
    <row r="263" spans="1:17" ht="16.5" customHeight="1" x14ac:dyDescent="0.2">
      <c r="A263" s="24">
        <v>28</v>
      </c>
      <c r="B263" s="25"/>
      <c r="C263" s="25"/>
      <c r="D263" s="26"/>
      <c r="E263" s="30">
        <v>1508</v>
      </c>
      <c r="F263" s="31"/>
      <c r="G263" s="31"/>
      <c r="H263" s="31"/>
      <c r="I263" s="31"/>
      <c r="J263" s="31"/>
      <c r="K263" s="32"/>
      <c r="L263" s="27">
        <v>819</v>
      </c>
      <c r="M263" s="28"/>
      <c r="N263" s="28"/>
      <c r="O263" s="28"/>
      <c r="P263" s="28"/>
      <c r="Q263" s="29"/>
    </row>
    <row r="264" spans="1:17" ht="16.5" customHeight="1" x14ac:dyDescent="0.2">
      <c r="A264" s="24">
        <v>30</v>
      </c>
      <c r="B264" s="25"/>
      <c r="C264" s="25"/>
      <c r="D264" s="26"/>
      <c r="E264" s="27">
        <v>615</v>
      </c>
      <c r="F264" s="28"/>
      <c r="G264" s="28"/>
      <c r="H264" s="28"/>
      <c r="I264" s="28"/>
      <c r="J264" s="28"/>
      <c r="K264" s="29"/>
      <c r="L264" s="27">
        <v>226</v>
      </c>
      <c r="M264" s="28"/>
      <c r="N264" s="28"/>
      <c r="O264" s="28"/>
      <c r="P264" s="28"/>
      <c r="Q264" s="29"/>
    </row>
    <row r="265" spans="1:17" ht="16.5" customHeight="1" x14ac:dyDescent="0.2">
      <c r="A265" s="24">
        <v>32</v>
      </c>
      <c r="B265" s="25"/>
      <c r="C265" s="25"/>
      <c r="D265" s="26"/>
      <c r="E265" s="30">
        <v>1252</v>
      </c>
      <c r="F265" s="31"/>
      <c r="G265" s="31"/>
      <c r="H265" s="31"/>
      <c r="I265" s="31"/>
      <c r="J265" s="31"/>
      <c r="K265" s="32"/>
      <c r="L265" s="27">
        <v>730</v>
      </c>
      <c r="M265" s="28"/>
      <c r="N265" s="28"/>
      <c r="O265" s="28"/>
      <c r="P265" s="28"/>
      <c r="Q265" s="29"/>
    </row>
    <row r="266" spans="1:17" ht="16.5" customHeight="1" x14ac:dyDescent="0.2">
      <c r="A266" s="24">
        <v>33</v>
      </c>
      <c r="B266" s="25"/>
      <c r="C266" s="25"/>
      <c r="D266" s="26"/>
      <c r="E266" s="27">
        <v>796</v>
      </c>
      <c r="F266" s="28"/>
      <c r="G266" s="28"/>
      <c r="H266" s="28"/>
      <c r="I266" s="28"/>
      <c r="J266" s="28"/>
      <c r="K266" s="29"/>
      <c r="L266" s="27">
        <v>328</v>
      </c>
      <c r="M266" s="28"/>
      <c r="N266" s="28"/>
      <c r="O266" s="28"/>
      <c r="P266" s="28"/>
      <c r="Q266" s="29"/>
    </row>
    <row r="267" spans="1:17" ht="16.5" customHeight="1" x14ac:dyDescent="0.2">
      <c r="A267" s="24">
        <v>34</v>
      </c>
      <c r="B267" s="25"/>
      <c r="C267" s="25"/>
      <c r="D267" s="26"/>
      <c r="E267" s="30">
        <v>1365</v>
      </c>
      <c r="F267" s="31"/>
      <c r="G267" s="31"/>
      <c r="H267" s="31"/>
      <c r="I267" s="31"/>
      <c r="J267" s="31"/>
      <c r="K267" s="32"/>
      <c r="L267" s="27">
        <v>604</v>
      </c>
      <c r="M267" s="28"/>
      <c r="N267" s="28"/>
      <c r="O267" s="28"/>
      <c r="P267" s="28"/>
      <c r="Q267" s="29"/>
    </row>
    <row r="268" spans="1:17" ht="16.5" customHeight="1" x14ac:dyDescent="0.2">
      <c r="A268" s="24">
        <v>40</v>
      </c>
      <c r="B268" s="25"/>
      <c r="C268" s="25"/>
      <c r="D268" s="26"/>
      <c r="E268" s="30">
        <v>2168</v>
      </c>
      <c r="F268" s="31"/>
      <c r="G268" s="31"/>
      <c r="H268" s="31"/>
      <c r="I268" s="31"/>
      <c r="J268" s="31"/>
      <c r="K268" s="32"/>
      <c r="L268" s="30">
        <v>1215</v>
      </c>
      <c r="M268" s="31"/>
      <c r="N268" s="31"/>
      <c r="O268" s="31"/>
      <c r="P268" s="31"/>
      <c r="Q268" s="32"/>
    </row>
    <row r="269" spans="1:17" ht="16.5" customHeight="1" x14ac:dyDescent="0.2">
      <c r="A269" s="24">
        <v>41</v>
      </c>
      <c r="B269" s="25"/>
      <c r="C269" s="25"/>
      <c r="D269" s="26"/>
      <c r="E269" s="27">
        <v>826</v>
      </c>
      <c r="F269" s="28"/>
      <c r="G269" s="28"/>
      <c r="H269" s="28"/>
      <c r="I269" s="28"/>
      <c r="J269" s="28"/>
      <c r="K269" s="29"/>
      <c r="L269" s="27">
        <v>329</v>
      </c>
      <c r="M269" s="28"/>
      <c r="N269" s="28"/>
      <c r="O269" s="28"/>
      <c r="P269" s="28"/>
      <c r="Q269" s="29"/>
    </row>
    <row r="270" spans="1:17" ht="16.5" customHeight="1" x14ac:dyDescent="0.2">
      <c r="A270" s="24">
        <v>42</v>
      </c>
      <c r="B270" s="25"/>
      <c r="C270" s="25"/>
      <c r="D270" s="26"/>
      <c r="E270" s="30">
        <v>1521</v>
      </c>
      <c r="F270" s="31"/>
      <c r="G270" s="31"/>
      <c r="H270" s="31"/>
      <c r="I270" s="31"/>
      <c r="J270" s="31"/>
      <c r="K270" s="32"/>
      <c r="L270" s="27">
        <v>895</v>
      </c>
      <c r="M270" s="28"/>
      <c r="N270" s="28"/>
      <c r="O270" s="28"/>
      <c r="P270" s="28"/>
      <c r="Q270" s="29"/>
    </row>
    <row r="271" spans="1:17" ht="16.5" customHeight="1" x14ac:dyDescent="0.2">
      <c r="A271" s="24">
        <v>43</v>
      </c>
      <c r="B271" s="25"/>
      <c r="C271" s="25"/>
      <c r="D271" s="26"/>
      <c r="E271" s="30">
        <v>1189</v>
      </c>
      <c r="F271" s="31"/>
      <c r="G271" s="31"/>
      <c r="H271" s="31"/>
      <c r="I271" s="31"/>
      <c r="J271" s="31"/>
      <c r="K271" s="32"/>
      <c r="L271" s="27">
        <v>624</v>
      </c>
      <c r="M271" s="28"/>
      <c r="N271" s="28"/>
      <c r="O271" s="28"/>
      <c r="P271" s="28"/>
      <c r="Q271" s="29"/>
    </row>
    <row r="272" spans="1:17" ht="16.5" customHeight="1" x14ac:dyDescent="0.2">
      <c r="A272" s="24">
        <v>44</v>
      </c>
      <c r="B272" s="25"/>
      <c r="C272" s="25"/>
      <c r="D272" s="26"/>
      <c r="E272" s="30">
        <v>2069</v>
      </c>
      <c r="F272" s="31"/>
      <c r="G272" s="31"/>
      <c r="H272" s="31"/>
      <c r="I272" s="31"/>
      <c r="J272" s="31"/>
      <c r="K272" s="32"/>
      <c r="L272" s="30">
        <v>1179</v>
      </c>
      <c r="M272" s="31"/>
      <c r="N272" s="31"/>
      <c r="O272" s="31"/>
      <c r="P272" s="31"/>
      <c r="Q272" s="32"/>
    </row>
    <row r="273" spans="1:17" ht="16.5" customHeight="1" x14ac:dyDescent="0.2">
      <c r="A273" s="24">
        <v>45</v>
      </c>
      <c r="B273" s="25"/>
      <c r="C273" s="25"/>
      <c r="D273" s="26"/>
      <c r="E273" s="27">
        <v>607</v>
      </c>
      <c r="F273" s="28"/>
      <c r="G273" s="28"/>
      <c r="H273" s="28"/>
      <c r="I273" s="28"/>
      <c r="J273" s="28"/>
      <c r="K273" s="29"/>
      <c r="L273" s="27">
        <v>375</v>
      </c>
      <c r="M273" s="28"/>
      <c r="N273" s="28"/>
      <c r="O273" s="28"/>
      <c r="P273" s="28"/>
      <c r="Q273" s="29"/>
    </row>
    <row r="274" spans="1:17" ht="16.5" customHeight="1" x14ac:dyDescent="0.2">
      <c r="A274" s="24">
        <v>46</v>
      </c>
      <c r="B274" s="25"/>
      <c r="C274" s="25"/>
      <c r="D274" s="26"/>
      <c r="E274" s="30">
        <v>1496</v>
      </c>
      <c r="F274" s="31"/>
      <c r="G274" s="31"/>
      <c r="H274" s="31"/>
      <c r="I274" s="31"/>
      <c r="J274" s="31"/>
      <c r="K274" s="32"/>
      <c r="L274" s="27">
        <v>796</v>
      </c>
      <c r="M274" s="28"/>
      <c r="N274" s="28"/>
      <c r="O274" s="28"/>
      <c r="P274" s="28"/>
      <c r="Q274" s="29"/>
    </row>
    <row r="275" spans="1:17" ht="16.5" customHeight="1" x14ac:dyDescent="0.2">
      <c r="A275" s="24">
        <v>47</v>
      </c>
      <c r="B275" s="25"/>
      <c r="C275" s="25"/>
      <c r="D275" s="26"/>
      <c r="E275" s="30">
        <v>1375</v>
      </c>
      <c r="F275" s="31"/>
      <c r="G275" s="31"/>
      <c r="H275" s="31"/>
      <c r="I275" s="31"/>
      <c r="J275" s="31"/>
      <c r="K275" s="32"/>
      <c r="L275" s="27">
        <v>633</v>
      </c>
      <c r="M275" s="28"/>
      <c r="N275" s="28"/>
      <c r="O275" s="28"/>
      <c r="P275" s="28"/>
      <c r="Q275" s="29"/>
    </row>
    <row r="276" spans="1:17" ht="16.5" customHeight="1" x14ac:dyDescent="0.2">
      <c r="A276" s="24">
        <v>48</v>
      </c>
      <c r="B276" s="25"/>
      <c r="C276" s="25"/>
      <c r="D276" s="26"/>
      <c r="E276" s="30">
        <v>1060</v>
      </c>
      <c r="F276" s="31"/>
      <c r="G276" s="31"/>
      <c r="H276" s="31"/>
      <c r="I276" s="31"/>
      <c r="J276" s="31"/>
      <c r="K276" s="32"/>
      <c r="L276" s="27">
        <v>451</v>
      </c>
      <c r="M276" s="28"/>
      <c r="N276" s="28"/>
      <c r="O276" s="28"/>
      <c r="P276" s="28"/>
      <c r="Q276" s="29"/>
    </row>
    <row r="277" spans="1:17" ht="16.5" customHeight="1" x14ac:dyDescent="0.2">
      <c r="A277" s="24">
        <v>49</v>
      </c>
      <c r="B277" s="25"/>
      <c r="C277" s="25"/>
      <c r="D277" s="26"/>
      <c r="E277" s="27">
        <v>647</v>
      </c>
      <c r="F277" s="28"/>
      <c r="G277" s="28"/>
      <c r="H277" s="28"/>
      <c r="I277" s="28"/>
      <c r="J277" s="28"/>
      <c r="K277" s="29"/>
      <c r="L277" s="27">
        <v>369</v>
      </c>
      <c r="M277" s="28"/>
      <c r="N277" s="28"/>
      <c r="O277" s="28"/>
      <c r="P277" s="28"/>
      <c r="Q277" s="29"/>
    </row>
    <row r="278" spans="1:17" ht="16.5" customHeight="1" x14ac:dyDescent="0.2">
      <c r="A278" s="24">
        <v>50</v>
      </c>
      <c r="B278" s="25"/>
      <c r="C278" s="25"/>
      <c r="D278" s="26"/>
      <c r="E278" s="27">
        <v>395</v>
      </c>
      <c r="F278" s="28"/>
      <c r="G278" s="28"/>
      <c r="H278" s="28"/>
      <c r="I278" s="28"/>
      <c r="J278" s="28"/>
      <c r="K278" s="29"/>
      <c r="L278" s="27">
        <v>167</v>
      </c>
      <c r="M278" s="28"/>
      <c r="N278" s="28"/>
      <c r="O278" s="28"/>
      <c r="P278" s="28"/>
      <c r="Q278" s="29"/>
    </row>
    <row r="279" spans="1:17" ht="16.5" customHeight="1" x14ac:dyDescent="0.2">
      <c r="A279" s="24">
        <v>52</v>
      </c>
      <c r="B279" s="25"/>
      <c r="C279" s="25"/>
      <c r="D279" s="26"/>
      <c r="E279" s="30">
        <v>1091</v>
      </c>
      <c r="F279" s="31"/>
      <c r="G279" s="31"/>
      <c r="H279" s="31"/>
      <c r="I279" s="31"/>
      <c r="J279" s="31"/>
      <c r="K279" s="32"/>
      <c r="L279" s="27">
        <v>548</v>
      </c>
      <c r="M279" s="28"/>
      <c r="N279" s="28"/>
      <c r="O279" s="28"/>
      <c r="P279" s="28"/>
      <c r="Q279" s="29"/>
    </row>
    <row r="280" spans="1:17" ht="16.5" customHeight="1" x14ac:dyDescent="0.2">
      <c r="A280" s="24">
        <v>60</v>
      </c>
      <c r="B280" s="25"/>
      <c r="C280" s="25"/>
      <c r="D280" s="26"/>
      <c r="E280" s="27">
        <v>900</v>
      </c>
      <c r="F280" s="28"/>
      <c r="G280" s="28"/>
      <c r="H280" s="28"/>
      <c r="I280" s="28"/>
      <c r="J280" s="28"/>
      <c r="K280" s="29"/>
      <c r="L280" s="27">
        <v>459</v>
      </c>
      <c r="M280" s="28"/>
      <c r="N280" s="28"/>
      <c r="O280" s="28"/>
      <c r="P280" s="28"/>
      <c r="Q280" s="29"/>
    </row>
    <row r="281" spans="1:17" ht="16.5" customHeight="1" x14ac:dyDescent="0.2">
      <c r="A281" s="24">
        <v>61</v>
      </c>
      <c r="B281" s="25"/>
      <c r="C281" s="25"/>
      <c r="D281" s="26"/>
      <c r="E281" s="27">
        <v>659</v>
      </c>
      <c r="F281" s="28"/>
      <c r="G281" s="28"/>
      <c r="H281" s="28"/>
      <c r="I281" s="28"/>
      <c r="J281" s="28"/>
      <c r="K281" s="29"/>
      <c r="L281" s="27">
        <v>336</v>
      </c>
      <c r="M281" s="28"/>
      <c r="N281" s="28"/>
      <c r="O281" s="28"/>
      <c r="P281" s="28"/>
      <c r="Q281" s="29"/>
    </row>
    <row r="282" spans="1:17" ht="16.5" customHeight="1" x14ac:dyDescent="0.2">
      <c r="A282" s="24">
        <v>62</v>
      </c>
      <c r="B282" s="25"/>
      <c r="C282" s="25"/>
      <c r="D282" s="26"/>
      <c r="E282" s="27">
        <v>639</v>
      </c>
      <c r="F282" s="28"/>
      <c r="G282" s="28"/>
      <c r="H282" s="28"/>
      <c r="I282" s="28"/>
      <c r="J282" s="28"/>
      <c r="K282" s="29"/>
      <c r="L282" s="27">
        <v>305</v>
      </c>
      <c r="M282" s="28"/>
      <c r="N282" s="28"/>
      <c r="O282" s="28"/>
      <c r="P282" s="28"/>
      <c r="Q282" s="29"/>
    </row>
    <row r="283" spans="1:17" ht="16.5" customHeight="1" x14ac:dyDescent="0.2">
      <c r="A283" s="24">
        <v>63</v>
      </c>
      <c r="B283" s="25"/>
      <c r="C283" s="25"/>
      <c r="D283" s="26"/>
      <c r="E283" s="27">
        <v>635</v>
      </c>
      <c r="F283" s="28"/>
      <c r="G283" s="28"/>
      <c r="H283" s="28"/>
      <c r="I283" s="28"/>
      <c r="J283" s="28"/>
      <c r="K283" s="29"/>
      <c r="L283" s="27">
        <v>333</v>
      </c>
      <c r="M283" s="28"/>
      <c r="N283" s="28"/>
      <c r="O283" s="28"/>
      <c r="P283" s="28"/>
      <c r="Q283" s="29"/>
    </row>
    <row r="284" spans="1:17" ht="16.5" customHeight="1" x14ac:dyDescent="0.2">
      <c r="A284" s="24">
        <v>66</v>
      </c>
      <c r="B284" s="25"/>
      <c r="C284" s="25"/>
      <c r="D284" s="26"/>
      <c r="E284" s="27">
        <v>493</v>
      </c>
      <c r="F284" s="28"/>
      <c r="G284" s="28"/>
      <c r="H284" s="28"/>
      <c r="I284" s="28"/>
      <c r="J284" s="28"/>
      <c r="K284" s="29"/>
      <c r="L284" s="27">
        <v>299</v>
      </c>
      <c r="M284" s="28"/>
      <c r="N284" s="28"/>
      <c r="O284" s="28"/>
      <c r="P284" s="28"/>
      <c r="Q284" s="29"/>
    </row>
    <row r="285" spans="1:17" ht="16.5" customHeight="1" x14ac:dyDescent="0.2">
      <c r="A285" s="24">
        <v>67</v>
      </c>
      <c r="B285" s="25"/>
      <c r="C285" s="25"/>
      <c r="D285" s="26"/>
      <c r="E285" s="30">
        <v>1486</v>
      </c>
      <c r="F285" s="31"/>
      <c r="G285" s="31"/>
      <c r="H285" s="31"/>
      <c r="I285" s="31"/>
      <c r="J285" s="31"/>
      <c r="K285" s="32"/>
      <c r="L285" s="27">
        <v>906</v>
      </c>
      <c r="M285" s="28"/>
      <c r="N285" s="28"/>
      <c r="O285" s="28"/>
      <c r="P285" s="28"/>
      <c r="Q285" s="29"/>
    </row>
    <row r="286" spans="1:17" ht="16.5" customHeight="1" x14ac:dyDescent="0.2">
      <c r="A286" s="24">
        <v>68</v>
      </c>
      <c r="B286" s="25"/>
      <c r="C286" s="25"/>
      <c r="D286" s="26"/>
      <c r="E286" s="27">
        <v>564</v>
      </c>
      <c r="F286" s="28"/>
      <c r="G286" s="28"/>
      <c r="H286" s="28"/>
      <c r="I286" s="28"/>
      <c r="J286" s="28"/>
      <c r="K286" s="29"/>
      <c r="L286" s="27">
        <v>329</v>
      </c>
      <c r="M286" s="28"/>
      <c r="N286" s="28"/>
      <c r="O286" s="28"/>
      <c r="P286" s="28"/>
      <c r="Q286" s="29"/>
    </row>
    <row r="287" spans="1:17" ht="16.5" customHeight="1" x14ac:dyDescent="0.2">
      <c r="A287" s="24">
        <v>69</v>
      </c>
      <c r="B287" s="25"/>
      <c r="C287" s="25"/>
      <c r="D287" s="26"/>
      <c r="E287" s="27">
        <v>930</v>
      </c>
      <c r="F287" s="28"/>
      <c r="G287" s="28"/>
      <c r="H287" s="28"/>
      <c r="I287" s="28"/>
      <c r="J287" s="28"/>
      <c r="K287" s="29"/>
      <c r="L287" s="27">
        <v>596</v>
      </c>
      <c r="M287" s="28"/>
      <c r="N287" s="28"/>
      <c r="O287" s="28"/>
      <c r="P287" s="28"/>
      <c r="Q287" s="29"/>
    </row>
    <row r="288" spans="1:17" ht="16.5" customHeight="1" x14ac:dyDescent="0.2">
      <c r="A288" s="24">
        <v>70</v>
      </c>
      <c r="B288" s="25"/>
      <c r="C288" s="25"/>
      <c r="D288" s="26"/>
      <c r="E288" s="30">
        <v>1231</v>
      </c>
      <c r="F288" s="31"/>
      <c r="G288" s="31"/>
      <c r="H288" s="31"/>
      <c r="I288" s="31"/>
      <c r="J288" s="31"/>
      <c r="K288" s="32"/>
      <c r="L288" s="27">
        <v>678</v>
      </c>
      <c r="M288" s="28"/>
      <c r="N288" s="28"/>
      <c r="O288" s="28"/>
      <c r="P288" s="28"/>
      <c r="Q288" s="29"/>
    </row>
    <row r="289" spans="1:17" ht="16.5" customHeight="1" x14ac:dyDescent="0.2">
      <c r="A289" s="24">
        <v>71</v>
      </c>
      <c r="B289" s="25"/>
      <c r="C289" s="25"/>
      <c r="D289" s="26"/>
      <c r="E289" s="27">
        <v>929</v>
      </c>
      <c r="F289" s="28"/>
      <c r="G289" s="28"/>
      <c r="H289" s="28"/>
      <c r="I289" s="28"/>
      <c r="J289" s="28"/>
      <c r="K289" s="29"/>
      <c r="L289" s="27">
        <v>510</v>
      </c>
      <c r="M289" s="28"/>
      <c r="N289" s="28"/>
      <c r="O289" s="28"/>
      <c r="P289" s="28"/>
      <c r="Q289" s="29"/>
    </row>
    <row r="290" spans="1:17" ht="16.5" customHeight="1" x14ac:dyDescent="0.2">
      <c r="A290" s="24">
        <v>72</v>
      </c>
      <c r="B290" s="25"/>
      <c r="C290" s="25"/>
      <c r="D290" s="26"/>
      <c r="E290" s="27">
        <v>962</v>
      </c>
      <c r="F290" s="28"/>
      <c r="G290" s="28"/>
      <c r="H290" s="28"/>
      <c r="I290" s="28"/>
      <c r="J290" s="28"/>
      <c r="K290" s="29"/>
      <c r="L290" s="27">
        <v>542</v>
      </c>
      <c r="M290" s="28"/>
      <c r="N290" s="28"/>
      <c r="O290" s="28"/>
      <c r="P290" s="28"/>
      <c r="Q290" s="29"/>
    </row>
    <row r="291" spans="1:17" ht="16.5" customHeight="1" x14ac:dyDescent="0.2">
      <c r="A291" s="24">
        <v>73</v>
      </c>
      <c r="B291" s="25"/>
      <c r="C291" s="25"/>
      <c r="D291" s="26"/>
      <c r="E291" s="30">
        <v>1291</v>
      </c>
      <c r="F291" s="31"/>
      <c r="G291" s="31"/>
      <c r="H291" s="31"/>
      <c r="I291" s="31"/>
      <c r="J291" s="31"/>
      <c r="K291" s="32"/>
      <c r="L291" s="27">
        <v>577</v>
      </c>
      <c r="M291" s="28"/>
      <c r="N291" s="28"/>
      <c r="O291" s="28"/>
      <c r="P291" s="28"/>
      <c r="Q291" s="29"/>
    </row>
    <row r="292" spans="1:17" ht="16.5" customHeight="1" x14ac:dyDescent="0.2">
      <c r="A292" s="24">
        <v>75</v>
      </c>
      <c r="B292" s="25"/>
      <c r="C292" s="25"/>
      <c r="D292" s="26"/>
      <c r="E292" s="30">
        <v>1555</v>
      </c>
      <c r="F292" s="31"/>
      <c r="G292" s="31"/>
      <c r="H292" s="31"/>
      <c r="I292" s="31"/>
      <c r="J292" s="31"/>
      <c r="K292" s="32"/>
      <c r="L292" s="27">
        <v>757</v>
      </c>
      <c r="M292" s="28"/>
      <c r="N292" s="28"/>
      <c r="O292" s="28"/>
      <c r="P292" s="28"/>
      <c r="Q292" s="29"/>
    </row>
    <row r="293" spans="1:17" ht="16.5" customHeight="1" x14ac:dyDescent="0.2">
      <c r="A293" s="24">
        <v>76</v>
      </c>
      <c r="B293" s="25"/>
      <c r="C293" s="25"/>
      <c r="D293" s="26"/>
      <c r="E293" s="27">
        <v>860</v>
      </c>
      <c r="F293" s="28"/>
      <c r="G293" s="28"/>
      <c r="H293" s="28"/>
      <c r="I293" s="28"/>
      <c r="J293" s="28"/>
      <c r="K293" s="29"/>
      <c r="L293" s="27">
        <v>578</v>
      </c>
      <c r="M293" s="28"/>
      <c r="N293" s="28"/>
      <c r="O293" s="28"/>
      <c r="P293" s="28"/>
      <c r="Q293" s="29"/>
    </row>
    <row r="294" spans="1:17" ht="16.5" customHeight="1" x14ac:dyDescent="0.2">
      <c r="A294" s="24">
        <v>77</v>
      </c>
      <c r="B294" s="25"/>
      <c r="C294" s="25"/>
      <c r="D294" s="26"/>
      <c r="E294" s="30">
        <v>1625</v>
      </c>
      <c r="F294" s="31"/>
      <c r="G294" s="31"/>
      <c r="H294" s="31"/>
      <c r="I294" s="31"/>
      <c r="J294" s="31"/>
      <c r="K294" s="32"/>
      <c r="L294" s="27">
        <v>869</v>
      </c>
      <c r="M294" s="28"/>
      <c r="N294" s="28"/>
      <c r="O294" s="28"/>
      <c r="P294" s="28"/>
      <c r="Q294" s="29"/>
    </row>
    <row r="295" spans="1:17" ht="16.5" customHeight="1" x14ac:dyDescent="0.2">
      <c r="A295" s="24">
        <v>78</v>
      </c>
      <c r="B295" s="25"/>
      <c r="C295" s="25"/>
      <c r="D295" s="26"/>
      <c r="E295" s="27">
        <v>558</v>
      </c>
      <c r="F295" s="28"/>
      <c r="G295" s="28"/>
      <c r="H295" s="28"/>
      <c r="I295" s="28"/>
      <c r="J295" s="28"/>
      <c r="K295" s="29"/>
      <c r="L295" s="27">
        <v>308</v>
      </c>
      <c r="M295" s="28"/>
      <c r="N295" s="28"/>
      <c r="O295" s="28"/>
      <c r="P295" s="28"/>
      <c r="Q295" s="29"/>
    </row>
    <row r="296" spans="1:17" ht="16.5" customHeight="1" x14ac:dyDescent="0.2">
      <c r="A296" s="24">
        <v>79</v>
      </c>
      <c r="B296" s="25"/>
      <c r="C296" s="25"/>
      <c r="D296" s="26"/>
      <c r="E296" s="30">
        <v>1195</v>
      </c>
      <c r="F296" s="31"/>
      <c r="G296" s="31"/>
      <c r="H296" s="31"/>
      <c r="I296" s="31"/>
      <c r="J296" s="31"/>
      <c r="K296" s="32"/>
      <c r="L296" s="27">
        <v>715</v>
      </c>
      <c r="M296" s="28"/>
      <c r="N296" s="28"/>
      <c r="O296" s="28"/>
      <c r="P296" s="28"/>
      <c r="Q296" s="29"/>
    </row>
    <row r="297" spans="1:17" ht="16.5" customHeight="1" x14ac:dyDescent="0.2">
      <c r="A297" s="24">
        <v>81</v>
      </c>
      <c r="B297" s="25"/>
      <c r="C297" s="25"/>
      <c r="D297" s="26"/>
      <c r="E297" s="27">
        <v>562</v>
      </c>
      <c r="F297" s="28"/>
      <c r="G297" s="28"/>
      <c r="H297" s="28"/>
      <c r="I297" s="28"/>
      <c r="J297" s="28"/>
      <c r="K297" s="29"/>
      <c r="L297" s="27">
        <v>296</v>
      </c>
      <c r="M297" s="28"/>
      <c r="N297" s="28"/>
      <c r="O297" s="28"/>
      <c r="P297" s="28"/>
      <c r="Q297" s="29"/>
    </row>
    <row r="298" spans="1:17" ht="16.5" customHeight="1" x14ac:dyDescent="0.2">
      <c r="A298" s="24">
        <v>83</v>
      </c>
      <c r="B298" s="25"/>
      <c r="C298" s="25"/>
      <c r="D298" s="26"/>
      <c r="E298" s="30">
        <v>1041</v>
      </c>
      <c r="F298" s="31"/>
      <c r="G298" s="31"/>
      <c r="H298" s="31"/>
      <c r="I298" s="31"/>
      <c r="J298" s="31"/>
      <c r="K298" s="32"/>
      <c r="L298" s="27">
        <v>606</v>
      </c>
      <c r="M298" s="28"/>
      <c r="N298" s="28"/>
      <c r="O298" s="28"/>
      <c r="P298" s="28"/>
      <c r="Q298" s="29"/>
    </row>
    <row r="299" spans="1:17" ht="16.5" customHeight="1" x14ac:dyDescent="0.2">
      <c r="A299" s="24">
        <v>84</v>
      </c>
      <c r="B299" s="25"/>
      <c r="C299" s="25"/>
      <c r="D299" s="26"/>
      <c r="E299" s="30">
        <v>1139</v>
      </c>
      <c r="F299" s="31"/>
      <c r="G299" s="31"/>
      <c r="H299" s="31"/>
      <c r="I299" s="31"/>
      <c r="J299" s="31"/>
      <c r="K299" s="32"/>
      <c r="L299" s="27">
        <v>588</v>
      </c>
      <c r="M299" s="28"/>
      <c r="N299" s="28"/>
      <c r="O299" s="28"/>
      <c r="P299" s="28"/>
      <c r="Q299" s="29"/>
    </row>
    <row r="300" spans="1:17" ht="16.5" customHeight="1" x14ac:dyDescent="0.2">
      <c r="A300" s="24">
        <v>88</v>
      </c>
      <c r="B300" s="25"/>
      <c r="C300" s="25"/>
      <c r="D300" s="26"/>
      <c r="E300" s="27">
        <v>498</v>
      </c>
      <c r="F300" s="28"/>
      <c r="G300" s="28"/>
      <c r="H300" s="28"/>
      <c r="I300" s="28"/>
      <c r="J300" s="28"/>
      <c r="K300" s="29"/>
      <c r="L300" s="27">
        <v>328</v>
      </c>
      <c r="M300" s="28"/>
      <c r="N300" s="28"/>
      <c r="O300" s="28"/>
      <c r="P300" s="28"/>
      <c r="Q300" s="29"/>
    </row>
    <row r="301" spans="1:17" ht="16.5" customHeight="1" x14ac:dyDescent="0.2">
      <c r="A301" s="24">
        <v>90</v>
      </c>
      <c r="B301" s="25"/>
      <c r="C301" s="25"/>
      <c r="D301" s="26"/>
      <c r="E301" s="30">
        <v>1097</v>
      </c>
      <c r="F301" s="31"/>
      <c r="G301" s="31"/>
      <c r="H301" s="31"/>
      <c r="I301" s="31"/>
      <c r="J301" s="31"/>
      <c r="K301" s="32"/>
      <c r="L301" s="27">
        <v>647</v>
      </c>
      <c r="M301" s="28"/>
      <c r="N301" s="28"/>
      <c r="O301" s="28"/>
      <c r="P301" s="28"/>
      <c r="Q301" s="29"/>
    </row>
    <row r="302" spans="1:17" ht="16.5" customHeight="1" x14ac:dyDescent="0.2">
      <c r="A302" s="24">
        <v>94</v>
      </c>
      <c r="B302" s="25"/>
      <c r="C302" s="25"/>
      <c r="D302" s="26"/>
      <c r="E302" s="27">
        <v>595</v>
      </c>
      <c r="F302" s="28"/>
      <c r="G302" s="28"/>
      <c r="H302" s="28"/>
      <c r="I302" s="28"/>
      <c r="J302" s="28"/>
      <c r="K302" s="29"/>
      <c r="L302" s="27">
        <v>280</v>
      </c>
      <c r="M302" s="28"/>
      <c r="N302" s="28"/>
      <c r="O302" s="28"/>
      <c r="P302" s="28"/>
      <c r="Q302" s="29"/>
    </row>
    <row r="303" spans="1:17" ht="16.5" customHeight="1" x14ac:dyDescent="0.2">
      <c r="A303" s="24">
        <v>100</v>
      </c>
      <c r="B303" s="25"/>
      <c r="C303" s="25"/>
      <c r="D303" s="26"/>
      <c r="E303" s="27">
        <v>382</v>
      </c>
      <c r="F303" s="28"/>
      <c r="G303" s="28"/>
      <c r="H303" s="28"/>
      <c r="I303" s="28"/>
      <c r="J303" s="28"/>
      <c r="K303" s="29"/>
      <c r="L303" s="27">
        <v>231</v>
      </c>
      <c r="M303" s="28"/>
      <c r="N303" s="28"/>
      <c r="O303" s="28"/>
      <c r="P303" s="28"/>
      <c r="Q303" s="29"/>
    </row>
    <row r="304" spans="1:17" ht="16.5" customHeight="1" x14ac:dyDescent="0.2">
      <c r="A304" s="24">
        <v>101</v>
      </c>
      <c r="B304" s="25"/>
      <c r="C304" s="25"/>
      <c r="D304" s="26"/>
      <c r="E304" s="27">
        <v>918</v>
      </c>
      <c r="F304" s="28"/>
      <c r="G304" s="28"/>
      <c r="H304" s="28"/>
      <c r="I304" s="28"/>
      <c r="J304" s="28"/>
      <c r="K304" s="29"/>
      <c r="L304" s="27">
        <v>487</v>
      </c>
      <c r="M304" s="28"/>
      <c r="N304" s="28"/>
      <c r="O304" s="28"/>
      <c r="P304" s="28"/>
      <c r="Q304" s="29"/>
    </row>
    <row r="305" spans="1:17" ht="16.5" customHeight="1" x14ac:dyDescent="0.2">
      <c r="A305" s="24">
        <v>102</v>
      </c>
      <c r="B305" s="25"/>
      <c r="C305" s="25"/>
      <c r="D305" s="26"/>
      <c r="E305" s="27">
        <v>640</v>
      </c>
      <c r="F305" s="28"/>
      <c r="G305" s="28"/>
      <c r="H305" s="28"/>
      <c r="I305" s="28"/>
      <c r="J305" s="28"/>
      <c r="K305" s="29"/>
      <c r="L305" s="27">
        <v>402</v>
      </c>
      <c r="M305" s="28"/>
      <c r="N305" s="28"/>
      <c r="O305" s="28"/>
      <c r="P305" s="28"/>
      <c r="Q305" s="29"/>
    </row>
    <row r="306" spans="1:17" ht="16.5" customHeight="1" x14ac:dyDescent="0.2">
      <c r="A306" s="24">
        <v>103</v>
      </c>
      <c r="B306" s="25"/>
      <c r="C306" s="25"/>
      <c r="D306" s="26"/>
      <c r="E306" s="30">
        <v>1336</v>
      </c>
      <c r="F306" s="31"/>
      <c r="G306" s="31"/>
      <c r="H306" s="31"/>
      <c r="I306" s="31"/>
      <c r="J306" s="31"/>
      <c r="K306" s="32"/>
      <c r="L306" s="27">
        <v>653</v>
      </c>
      <c r="M306" s="28"/>
      <c r="N306" s="28"/>
      <c r="O306" s="28"/>
      <c r="P306" s="28"/>
      <c r="Q306" s="29"/>
    </row>
    <row r="307" spans="1:17" ht="16.5" customHeight="1" x14ac:dyDescent="0.2">
      <c r="A307" s="24">
        <v>104</v>
      </c>
      <c r="B307" s="25"/>
      <c r="C307" s="25"/>
      <c r="D307" s="26"/>
      <c r="E307" s="27">
        <v>606</v>
      </c>
      <c r="F307" s="28"/>
      <c r="G307" s="28"/>
      <c r="H307" s="28"/>
      <c r="I307" s="28"/>
      <c r="J307" s="28"/>
      <c r="K307" s="29"/>
      <c r="L307" s="27">
        <v>292</v>
      </c>
      <c r="M307" s="28"/>
      <c r="N307" s="28"/>
      <c r="O307" s="28"/>
      <c r="P307" s="28"/>
      <c r="Q307" s="29"/>
    </row>
    <row r="308" spans="1:17" ht="16.5" customHeight="1" x14ac:dyDescent="0.2">
      <c r="A308" s="24">
        <v>105</v>
      </c>
      <c r="B308" s="25"/>
      <c r="C308" s="25"/>
      <c r="D308" s="26"/>
      <c r="E308" s="30">
        <v>1081</v>
      </c>
      <c r="F308" s="31"/>
      <c r="G308" s="31"/>
      <c r="H308" s="31"/>
      <c r="I308" s="31"/>
      <c r="J308" s="31"/>
      <c r="K308" s="32"/>
      <c r="L308" s="27">
        <v>578</v>
      </c>
      <c r="M308" s="28"/>
      <c r="N308" s="28"/>
      <c r="O308" s="28"/>
      <c r="P308" s="28"/>
      <c r="Q308" s="29"/>
    </row>
    <row r="309" spans="1:17" ht="16.5" customHeight="1" x14ac:dyDescent="0.2">
      <c r="A309" s="24">
        <v>106</v>
      </c>
      <c r="B309" s="25"/>
      <c r="C309" s="25"/>
      <c r="D309" s="26"/>
      <c r="E309" s="27">
        <v>536</v>
      </c>
      <c r="F309" s="28"/>
      <c r="G309" s="28"/>
      <c r="H309" s="28"/>
      <c r="I309" s="28"/>
      <c r="J309" s="28"/>
      <c r="K309" s="29"/>
      <c r="L309" s="27">
        <v>280</v>
      </c>
      <c r="M309" s="28"/>
      <c r="N309" s="28"/>
      <c r="O309" s="28"/>
      <c r="P309" s="28"/>
      <c r="Q309" s="29"/>
    </row>
    <row r="310" spans="1:17" ht="16.5" customHeight="1" x14ac:dyDescent="0.2">
      <c r="A310" s="24">
        <v>107</v>
      </c>
      <c r="B310" s="25"/>
      <c r="C310" s="25"/>
      <c r="D310" s="26"/>
      <c r="E310" s="27">
        <v>510</v>
      </c>
      <c r="F310" s="28"/>
      <c r="G310" s="28"/>
      <c r="H310" s="28"/>
      <c r="I310" s="28"/>
      <c r="J310" s="28"/>
      <c r="K310" s="29"/>
      <c r="L310" s="27">
        <v>261</v>
      </c>
      <c r="M310" s="28"/>
      <c r="N310" s="28"/>
      <c r="O310" s="28"/>
      <c r="P310" s="28"/>
      <c r="Q310" s="29"/>
    </row>
    <row r="311" spans="1:17" ht="16.5" customHeight="1" x14ac:dyDescent="0.2">
      <c r="A311" s="24">
        <v>108</v>
      </c>
      <c r="B311" s="25"/>
      <c r="C311" s="25"/>
      <c r="D311" s="26"/>
      <c r="E311" s="27">
        <v>779</v>
      </c>
      <c r="F311" s="28"/>
      <c r="G311" s="28"/>
      <c r="H311" s="28"/>
      <c r="I311" s="28"/>
      <c r="J311" s="28"/>
      <c r="K311" s="29"/>
      <c r="L311" s="27">
        <v>505</v>
      </c>
      <c r="M311" s="28"/>
      <c r="N311" s="28"/>
      <c r="O311" s="28"/>
      <c r="P311" s="28"/>
      <c r="Q311" s="29"/>
    </row>
    <row r="312" spans="1:17" ht="16.5" customHeight="1" x14ac:dyDescent="0.2">
      <c r="A312" s="24">
        <v>109</v>
      </c>
      <c r="B312" s="25"/>
      <c r="C312" s="25"/>
      <c r="D312" s="26"/>
      <c r="E312" s="30">
        <v>1132</v>
      </c>
      <c r="F312" s="31"/>
      <c r="G312" s="31"/>
      <c r="H312" s="31"/>
      <c r="I312" s="31"/>
      <c r="J312" s="31"/>
      <c r="K312" s="32"/>
      <c r="L312" s="27">
        <v>648</v>
      </c>
      <c r="M312" s="28"/>
      <c r="N312" s="28"/>
      <c r="O312" s="28"/>
      <c r="P312" s="28"/>
      <c r="Q312" s="29"/>
    </row>
    <row r="313" spans="1:17" ht="16.5" customHeight="1" x14ac:dyDescent="0.2">
      <c r="A313" s="24">
        <v>110</v>
      </c>
      <c r="B313" s="25"/>
      <c r="C313" s="25"/>
      <c r="D313" s="26"/>
      <c r="E313" s="27">
        <v>896</v>
      </c>
      <c r="F313" s="28"/>
      <c r="G313" s="28"/>
      <c r="H313" s="28"/>
      <c r="I313" s="28"/>
      <c r="J313" s="28"/>
      <c r="K313" s="29"/>
      <c r="L313" s="27">
        <v>478</v>
      </c>
      <c r="M313" s="28"/>
      <c r="N313" s="28"/>
      <c r="O313" s="28"/>
      <c r="P313" s="28"/>
      <c r="Q313" s="29"/>
    </row>
    <row r="314" spans="1:17" ht="16.5" customHeight="1" x14ac:dyDescent="0.2">
      <c r="A314" s="24">
        <v>111</v>
      </c>
      <c r="B314" s="25"/>
      <c r="C314" s="25"/>
      <c r="D314" s="26"/>
      <c r="E314" s="27">
        <v>271</v>
      </c>
      <c r="F314" s="28"/>
      <c r="G314" s="28"/>
      <c r="H314" s="28"/>
      <c r="I314" s="28"/>
      <c r="J314" s="28"/>
      <c r="K314" s="29"/>
      <c r="L314" s="27">
        <v>118</v>
      </c>
      <c r="M314" s="28"/>
      <c r="N314" s="28"/>
      <c r="O314" s="28"/>
      <c r="P314" s="28"/>
      <c r="Q314" s="29"/>
    </row>
    <row r="315" spans="1:17" ht="16.5" customHeight="1" x14ac:dyDescent="0.2">
      <c r="A315" s="24">
        <v>112</v>
      </c>
      <c r="B315" s="25"/>
      <c r="C315" s="25"/>
      <c r="D315" s="26"/>
      <c r="E315" s="27">
        <v>758</v>
      </c>
      <c r="F315" s="28"/>
      <c r="G315" s="28"/>
      <c r="H315" s="28"/>
      <c r="I315" s="28"/>
      <c r="J315" s="28"/>
      <c r="K315" s="29"/>
      <c r="L315" s="27">
        <v>319</v>
      </c>
      <c r="M315" s="28"/>
      <c r="N315" s="28"/>
      <c r="O315" s="28"/>
      <c r="P315" s="28"/>
      <c r="Q315" s="29"/>
    </row>
    <row r="316" spans="1:17" ht="16.5" customHeight="1" x14ac:dyDescent="0.2">
      <c r="A316" s="24">
        <v>113</v>
      </c>
      <c r="B316" s="25"/>
      <c r="C316" s="25"/>
      <c r="D316" s="26"/>
      <c r="E316" s="30">
        <v>1680</v>
      </c>
      <c r="F316" s="31"/>
      <c r="G316" s="31"/>
      <c r="H316" s="31"/>
      <c r="I316" s="31"/>
      <c r="J316" s="31"/>
      <c r="K316" s="32"/>
      <c r="L316" s="27">
        <v>896</v>
      </c>
      <c r="M316" s="28"/>
      <c r="N316" s="28"/>
      <c r="O316" s="28"/>
      <c r="P316" s="28"/>
      <c r="Q316" s="29"/>
    </row>
    <row r="317" spans="1:17" ht="16.5" customHeight="1" x14ac:dyDescent="0.2">
      <c r="A317" s="24">
        <v>114</v>
      </c>
      <c r="B317" s="25"/>
      <c r="C317" s="25"/>
      <c r="D317" s="26"/>
      <c r="E317" s="27">
        <v>995</v>
      </c>
      <c r="F317" s="28"/>
      <c r="G317" s="28"/>
      <c r="H317" s="28"/>
      <c r="I317" s="28"/>
      <c r="J317" s="28"/>
      <c r="K317" s="29"/>
      <c r="L317" s="27">
        <v>486</v>
      </c>
      <c r="M317" s="28"/>
      <c r="N317" s="28"/>
      <c r="O317" s="28"/>
      <c r="P317" s="28"/>
      <c r="Q317" s="29"/>
    </row>
    <row r="318" spans="1:17" ht="16.5" customHeight="1" x14ac:dyDescent="0.2">
      <c r="A318" s="24">
        <v>115</v>
      </c>
      <c r="B318" s="25"/>
      <c r="C318" s="25"/>
      <c r="D318" s="26"/>
      <c r="E318" s="30">
        <v>1281</v>
      </c>
      <c r="F318" s="31"/>
      <c r="G318" s="31"/>
      <c r="H318" s="31"/>
      <c r="I318" s="31"/>
      <c r="J318" s="31"/>
      <c r="K318" s="32"/>
      <c r="L318" s="27">
        <v>625</v>
      </c>
      <c r="M318" s="28"/>
      <c r="N318" s="28"/>
      <c r="O318" s="28"/>
      <c r="P318" s="28"/>
      <c r="Q318" s="29"/>
    </row>
    <row r="319" spans="1:17" ht="16.5" customHeight="1" x14ac:dyDescent="0.2">
      <c r="A319" s="24">
        <v>120</v>
      </c>
      <c r="B319" s="25"/>
      <c r="C319" s="25"/>
      <c r="D319" s="26"/>
      <c r="E319" s="30">
        <v>1307</v>
      </c>
      <c r="F319" s="31"/>
      <c r="G319" s="31"/>
      <c r="H319" s="31"/>
      <c r="I319" s="31"/>
      <c r="J319" s="31"/>
      <c r="K319" s="32"/>
      <c r="L319" s="27">
        <v>498</v>
      </c>
      <c r="M319" s="28"/>
      <c r="N319" s="28"/>
      <c r="O319" s="28"/>
      <c r="P319" s="28"/>
      <c r="Q319" s="29"/>
    </row>
    <row r="320" spans="1:17" ht="16.5" customHeight="1" x14ac:dyDescent="0.2">
      <c r="A320" s="24">
        <v>121</v>
      </c>
      <c r="B320" s="25"/>
      <c r="C320" s="25"/>
      <c r="D320" s="26"/>
      <c r="E320" s="27">
        <v>683</v>
      </c>
      <c r="F320" s="28"/>
      <c r="G320" s="28"/>
      <c r="H320" s="28"/>
      <c r="I320" s="28"/>
      <c r="J320" s="28"/>
      <c r="K320" s="29"/>
      <c r="L320" s="27">
        <v>285</v>
      </c>
      <c r="M320" s="28"/>
      <c r="N320" s="28"/>
      <c r="O320" s="28"/>
      <c r="P320" s="28"/>
      <c r="Q320" s="29"/>
    </row>
    <row r="321" spans="1:17" ht="16.5" customHeight="1" x14ac:dyDescent="0.2">
      <c r="A321" s="24">
        <v>122</v>
      </c>
      <c r="B321" s="25"/>
      <c r="C321" s="25"/>
      <c r="D321" s="26"/>
      <c r="E321" s="27">
        <v>753</v>
      </c>
      <c r="F321" s="28"/>
      <c r="G321" s="28"/>
      <c r="H321" s="28"/>
      <c r="I321" s="28"/>
      <c r="J321" s="28"/>
      <c r="K321" s="29"/>
      <c r="L321" s="27">
        <v>433</v>
      </c>
      <c r="M321" s="28"/>
      <c r="N321" s="28"/>
      <c r="O321" s="28"/>
      <c r="P321" s="28"/>
      <c r="Q321" s="29"/>
    </row>
    <row r="322" spans="1:17" ht="16.5" customHeight="1" x14ac:dyDescent="0.2">
      <c r="A322" s="24">
        <v>123</v>
      </c>
      <c r="B322" s="25"/>
      <c r="C322" s="25"/>
      <c r="D322" s="26"/>
      <c r="E322" s="27">
        <v>285</v>
      </c>
      <c r="F322" s="28"/>
      <c r="G322" s="28"/>
      <c r="H322" s="28"/>
      <c r="I322" s="28"/>
      <c r="J322" s="28"/>
      <c r="K322" s="29"/>
      <c r="L322" s="27">
        <v>144</v>
      </c>
      <c r="M322" s="28"/>
      <c r="N322" s="28"/>
      <c r="O322" s="28"/>
      <c r="P322" s="28"/>
      <c r="Q322" s="29"/>
    </row>
    <row r="323" spans="1:17" ht="16.5" customHeight="1" x14ac:dyDescent="0.2">
      <c r="A323" s="24" t="s">
        <v>21</v>
      </c>
      <c r="B323" s="25"/>
      <c r="C323" s="25"/>
      <c r="D323" s="26"/>
      <c r="E323" s="27">
        <v>295</v>
      </c>
      <c r="F323" s="28"/>
      <c r="G323" s="28"/>
      <c r="H323" s="28"/>
      <c r="I323" s="28"/>
      <c r="J323" s="28"/>
      <c r="K323" s="29"/>
      <c r="L323" s="27">
        <v>6</v>
      </c>
      <c r="M323" s="28"/>
      <c r="N323" s="28"/>
      <c r="O323" s="28"/>
      <c r="P323" s="28"/>
      <c r="Q323" s="29"/>
    </row>
    <row r="324" spans="1:17" ht="16.5" customHeight="1" x14ac:dyDescent="0.2">
      <c r="A324" s="24" t="s">
        <v>23</v>
      </c>
      <c r="B324" s="25"/>
      <c r="C324" s="25"/>
      <c r="D324" s="26"/>
      <c r="E324" s="27">
        <v>249</v>
      </c>
      <c r="F324" s="28"/>
      <c r="G324" s="28"/>
      <c r="H324" s="28"/>
      <c r="I324" s="28"/>
      <c r="J324" s="28"/>
      <c r="K324" s="29"/>
      <c r="L324" s="27">
        <v>104</v>
      </c>
      <c r="M324" s="28"/>
      <c r="N324" s="28"/>
      <c r="O324" s="28"/>
      <c r="P324" s="28"/>
      <c r="Q324" s="29"/>
    </row>
    <row r="325" spans="1:17" ht="16.5" customHeight="1" x14ac:dyDescent="0.2">
      <c r="A325" s="24" t="s">
        <v>26</v>
      </c>
      <c r="B325" s="25"/>
      <c r="C325" s="25"/>
      <c r="D325" s="26"/>
      <c r="E325" s="27">
        <v>6</v>
      </c>
      <c r="F325" s="28"/>
      <c r="G325" s="28"/>
      <c r="H325" s="28"/>
      <c r="I325" s="28"/>
      <c r="J325" s="28"/>
      <c r="K325" s="29"/>
      <c r="L325" s="27">
        <v>1</v>
      </c>
      <c r="M325" s="28"/>
      <c r="N325" s="28"/>
      <c r="O325" s="28"/>
      <c r="P325" s="28"/>
      <c r="Q325" s="29"/>
    </row>
    <row r="326" spans="1:17" ht="16.5" customHeight="1" x14ac:dyDescent="0.2">
      <c r="A326" s="24" t="s">
        <v>27</v>
      </c>
      <c r="B326" s="25"/>
      <c r="C326" s="25"/>
      <c r="D326" s="26"/>
      <c r="E326" s="27">
        <v>11</v>
      </c>
      <c r="F326" s="28"/>
      <c r="G326" s="28"/>
      <c r="H326" s="28"/>
      <c r="I326" s="28"/>
      <c r="J326" s="28"/>
      <c r="K326" s="29"/>
      <c r="L326" s="27">
        <v>0</v>
      </c>
      <c r="M326" s="28"/>
      <c r="N326" s="28"/>
      <c r="O326" s="28"/>
      <c r="P326" s="28"/>
      <c r="Q326" s="29"/>
    </row>
    <row r="327" spans="1:17" ht="16.5" customHeight="1" x14ac:dyDescent="0.2">
      <c r="A327" s="24" t="s">
        <v>28</v>
      </c>
      <c r="B327" s="25"/>
      <c r="C327" s="25"/>
      <c r="D327" s="26"/>
      <c r="E327" s="27">
        <v>41</v>
      </c>
      <c r="F327" s="28"/>
      <c r="G327" s="28"/>
      <c r="H327" s="28"/>
      <c r="I327" s="28"/>
      <c r="J327" s="28"/>
      <c r="K327" s="29"/>
      <c r="L327" s="27">
        <v>0</v>
      </c>
      <c r="M327" s="28"/>
      <c r="N327" s="28"/>
      <c r="O327" s="28"/>
      <c r="P327" s="28"/>
      <c r="Q327" s="29"/>
    </row>
    <row r="328" spans="1:17" ht="16.5" customHeight="1" x14ac:dyDescent="0.2">
      <c r="A328" s="24" t="s">
        <v>29</v>
      </c>
      <c r="B328" s="25"/>
      <c r="C328" s="25"/>
      <c r="D328" s="26"/>
      <c r="E328" s="27">
        <v>263</v>
      </c>
      <c r="F328" s="28"/>
      <c r="G328" s="28"/>
      <c r="H328" s="28"/>
      <c r="I328" s="28"/>
      <c r="J328" s="28"/>
      <c r="K328" s="29"/>
      <c r="L328" s="27">
        <v>109</v>
      </c>
      <c r="M328" s="28"/>
      <c r="N328" s="28"/>
      <c r="O328" s="28"/>
      <c r="P328" s="28"/>
      <c r="Q328" s="29"/>
    </row>
    <row r="329" spans="1:17" ht="16.5" customHeight="1" x14ac:dyDescent="0.2">
      <c r="A329" s="24" t="s">
        <v>30</v>
      </c>
      <c r="B329" s="25"/>
      <c r="C329" s="25"/>
      <c r="D329" s="26"/>
      <c r="E329" s="27">
        <v>894</v>
      </c>
      <c r="F329" s="28"/>
      <c r="G329" s="28"/>
      <c r="H329" s="28"/>
      <c r="I329" s="28"/>
      <c r="J329" s="28"/>
      <c r="K329" s="29"/>
      <c r="L329" s="27">
        <v>619</v>
      </c>
      <c r="M329" s="28"/>
      <c r="N329" s="28"/>
      <c r="O329" s="28"/>
      <c r="P329" s="28"/>
      <c r="Q329" s="29"/>
    </row>
    <row r="330" spans="1:17" ht="16.5" customHeight="1" x14ac:dyDescent="0.2">
      <c r="A330" s="24" t="s">
        <v>31</v>
      </c>
      <c r="B330" s="25"/>
      <c r="C330" s="25"/>
      <c r="D330" s="26"/>
      <c r="E330" s="27">
        <v>785</v>
      </c>
      <c r="F330" s="28"/>
      <c r="G330" s="28"/>
      <c r="H330" s="28"/>
      <c r="I330" s="28"/>
      <c r="J330" s="28"/>
      <c r="K330" s="29"/>
      <c r="L330" s="27">
        <v>399</v>
      </c>
      <c r="M330" s="28"/>
      <c r="N330" s="28"/>
      <c r="O330" s="28"/>
      <c r="P330" s="28"/>
      <c r="Q330" s="29"/>
    </row>
    <row r="331" spans="1:17" ht="16.5" customHeight="1" x14ac:dyDescent="0.2">
      <c r="A331" s="24" t="s">
        <v>32</v>
      </c>
      <c r="B331" s="25"/>
      <c r="C331" s="25"/>
      <c r="D331" s="26"/>
      <c r="E331" s="27">
        <v>663</v>
      </c>
      <c r="F331" s="28"/>
      <c r="G331" s="28"/>
      <c r="H331" s="28"/>
      <c r="I331" s="28"/>
      <c r="J331" s="28"/>
      <c r="K331" s="29"/>
      <c r="L331" s="27">
        <v>371</v>
      </c>
      <c r="M331" s="28"/>
      <c r="N331" s="28"/>
      <c r="O331" s="28"/>
      <c r="P331" s="28"/>
      <c r="Q331" s="29"/>
    </row>
    <row r="332" spans="1:17" ht="16.5" customHeight="1" x14ac:dyDescent="0.2">
      <c r="A332" s="24" t="s">
        <v>33</v>
      </c>
      <c r="B332" s="25"/>
      <c r="C332" s="25"/>
      <c r="D332" s="26"/>
      <c r="E332" s="27">
        <v>779</v>
      </c>
      <c r="F332" s="28"/>
      <c r="G332" s="28"/>
      <c r="H332" s="28"/>
      <c r="I332" s="28"/>
      <c r="J332" s="28"/>
      <c r="K332" s="29"/>
      <c r="L332" s="27">
        <v>292</v>
      </c>
      <c r="M332" s="28"/>
      <c r="N332" s="28"/>
      <c r="O332" s="28"/>
      <c r="P332" s="28"/>
      <c r="Q332" s="29"/>
    </row>
    <row r="333" spans="1:17" ht="16.5" customHeight="1" x14ac:dyDescent="0.2">
      <c r="A333" s="24" t="s">
        <v>34</v>
      </c>
      <c r="B333" s="25"/>
      <c r="C333" s="25"/>
      <c r="D333" s="26"/>
      <c r="E333" s="27">
        <v>409</v>
      </c>
      <c r="F333" s="28"/>
      <c r="G333" s="28"/>
      <c r="H333" s="28"/>
      <c r="I333" s="28"/>
      <c r="J333" s="28"/>
      <c r="K333" s="29"/>
      <c r="L333" s="27">
        <v>169</v>
      </c>
      <c r="M333" s="28"/>
      <c r="N333" s="28"/>
      <c r="O333" s="28"/>
      <c r="P333" s="28"/>
      <c r="Q333" s="29"/>
    </row>
    <row r="334" spans="1:17" ht="16.5" customHeight="1" x14ac:dyDescent="0.2">
      <c r="A334" s="24" t="s">
        <v>35</v>
      </c>
      <c r="B334" s="25"/>
      <c r="C334" s="25"/>
      <c r="D334" s="26"/>
      <c r="E334" s="27">
        <v>552</v>
      </c>
      <c r="F334" s="28"/>
      <c r="G334" s="28"/>
      <c r="H334" s="28"/>
      <c r="I334" s="28"/>
      <c r="J334" s="28"/>
      <c r="K334" s="29"/>
      <c r="L334" s="27">
        <v>284</v>
      </c>
      <c r="M334" s="28"/>
      <c r="N334" s="28"/>
      <c r="O334" s="28"/>
      <c r="P334" s="28"/>
      <c r="Q334" s="29"/>
    </row>
    <row r="335" spans="1:17" ht="16.5" customHeight="1" x14ac:dyDescent="0.2">
      <c r="A335" s="24" t="s">
        <v>36</v>
      </c>
      <c r="B335" s="25"/>
      <c r="C335" s="25"/>
      <c r="D335" s="26"/>
      <c r="E335" s="27">
        <v>219</v>
      </c>
      <c r="F335" s="28"/>
      <c r="G335" s="28"/>
      <c r="H335" s="28"/>
      <c r="I335" s="28"/>
      <c r="J335" s="28"/>
      <c r="K335" s="29"/>
      <c r="L335" s="27">
        <v>132</v>
      </c>
      <c r="M335" s="28"/>
      <c r="N335" s="28"/>
      <c r="O335" s="28"/>
      <c r="P335" s="28"/>
      <c r="Q335" s="29"/>
    </row>
    <row r="336" spans="1:17" ht="16.5" customHeight="1" x14ac:dyDescent="0.2">
      <c r="A336" s="24" t="s">
        <v>37</v>
      </c>
      <c r="B336" s="25"/>
      <c r="C336" s="25"/>
      <c r="D336" s="26"/>
      <c r="E336" s="27">
        <v>104</v>
      </c>
      <c r="F336" s="28"/>
      <c r="G336" s="28"/>
      <c r="H336" s="28"/>
      <c r="I336" s="28"/>
      <c r="J336" s="28"/>
      <c r="K336" s="29"/>
      <c r="L336" s="27">
        <v>42</v>
      </c>
      <c r="M336" s="28"/>
      <c r="N336" s="28"/>
      <c r="O336" s="28"/>
      <c r="P336" s="28"/>
      <c r="Q336" s="29"/>
    </row>
    <row r="337" spans="1:17" ht="16.5" customHeight="1" x14ac:dyDescent="0.2">
      <c r="A337" s="24" t="s">
        <v>38</v>
      </c>
      <c r="B337" s="25"/>
      <c r="C337" s="25"/>
      <c r="D337" s="26"/>
      <c r="E337" s="30">
        <v>1269</v>
      </c>
      <c r="F337" s="31"/>
      <c r="G337" s="31"/>
      <c r="H337" s="31"/>
      <c r="I337" s="31"/>
      <c r="J337" s="31"/>
      <c r="K337" s="32"/>
      <c r="L337" s="27">
        <v>750</v>
      </c>
      <c r="M337" s="28"/>
      <c r="N337" s="28"/>
      <c r="O337" s="28"/>
      <c r="P337" s="28"/>
      <c r="Q337" s="29"/>
    </row>
    <row r="338" spans="1:17" ht="16.5" customHeight="1" x14ac:dyDescent="0.2">
      <c r="A338" s="24" t="s">
        <v>39</v>
      </c>
      <c r="B338" s="25"/>
      <c r="C338" s="25"/>
      <c r="D338" s="26"/>
      <c r="E338" s="30">
        <v>1251</v>
      </c>
      <c r="F338" s="31"/>
      <c r="G338" s="31"/>
      <c r="H338" s="31"/>
      <c r="I338" s="31"/>
      <c r="J338" s="31"/>
      <c r="K338" s="32"/>
      <c r="L338" s="27">
        <v>656</v>
      </c>
      <c r="M338" s="28"/>
      <c r="N338" s="28"/>
      <c r="O338" s="28"/>
      <c r="P338" s="28"/>
      <c r="Q338" s="29"/>
    </row>
    <row r="339" spans="1:17" ht="16.5" customHeight="1" x14ac:dyDescent="0.2">
      <c r="A339" s="24" t="s">
        <v>40</v>
      </c>
      <c r="B339" s="25"/>
      <c r="C339" s="25"/>
      <c r="D339" s="26"/>
      <c r="E339" s="27">
        <v>619</v>
      </c>
      <c r="F339" s="28"/>
      <c r="G339" s="28"/>
      <c r="H339" s="28"/>
      <c r="I339" s="28"/>
      <c r="J339" s="28"/>
      <c r="K339" s="29"/>
      <c r="L339" s="27">
        <v>332</v>
      </c>
      <c r="M339" s="28"/>
      <c r="N339" s="28"/>
      <c r="O339" s="28"/>
      <c r="P339" s="28"/>
      <c r="Q339" s="29"/>
    </row>
    <row r="340" spans="1:17" ht="16.5" customHeight="1" x14ac:dyDescent="0.2">
      <c r="A340" s="24" t="s">
        <v>41</v>
      </c>
      <c r="B340" s="25"/>
      <c r="C340" s="25"/>
      <c r="D340" s="26"/>
      <c r="E340" s="30">
        <v>1399</v>
      </c>
      <c r="F340" s="31"/>
      <c r="G340" s="31"/>
      <c r="H340" s="31"/>
      <c r="I340" s="31"/>
      <c r="J340" s="31"/>
      <c r="K340" s="32"/>
      <c r="L340" s="27">
        <v>888</v>
      </c>
      <c r="M340" s="28"/>
      <c r="N340" s="28"/>
      <c r="O340" s="28"/>
      <c r="P340" s="28"/>
      <c r="Q340" s="29"/>
    </row>
    <row r="341" spans="1:17" ht="16.5" customHeight="1" x14ac:dyDescent="0.2">
      <c r="A341" s="24" t="s">
        <v>42</v>
      </c>
      <c r="B341" s="25"/>
      <c r="C341" s="25"/>
      <c r="D341" s="26"/>
      <c r="E341" s="27">
        <v>574</v>
      </c>
      <c r="F341" s="28"/>
      <c r="G341" s="28"/>
      <c r="H341" s="28"/>
      <c r="I341" s="28"/>
      <c r="J341" s="28"/>
      <c r="K341" s="29"/>
      <c r="L341" s="27">
        <v>406</v>
      </c>
      <c r="M341" s="28"/>
      <c r="N341" s="28"/>
      <c r="O341" s="28"/>
      <c r="P341" s="28"/>
      <c r="Q341" s="29"/>
    </row>
    <row r="342" spans="1:17" ht="16.5" customHeight="1" x14ac:dyDescent="0.2">
      <c r="A342" s="24" t="s">
        <v>43</v>
      </c>
      <c r="B342" s="25"/>
      <c r="C342" s="25"/>
      <c r="D342" s="26"/>
      <c r="E342" s="27">
        <v>616</v>
      </c>
      <c r="F342" s="28"/>
      <c r="G342" s="28"/>
      <c r="H342" s="28"/>
      <c r="I342" s="28"/>
      <c r="J342" s="28"/>
      <c r="K342" s="29"/>
      <c r="L342" s="27">
        <v>452</v>
      </c>
      <c r="M342" s="28"/>
      <c r="N342" s="28"/>
      <c r="O342" s="28"/>
      <c r="P342" s="28"/>
      <c r="Q342" s="29"/>
    </row>
    <row r="343" spans="1:17" ht="16.5" customHeight="1" x14ac:dyDescent="0.2">
      <c r="A343" s="24" t="s">
        <v>44</v>
      </c>
      <c r="B343" s="25"/>
      <c r="C343" s="25"/>
      <c r="D343" s="26"/>
      <c r="E343" s="27">
        <v>458</v>
      </c>
      <c r="F343" s="28"/>
      <c r="G343" s="28"/>
      <c r="H343" s="28"/>
      <c r="I343" s="28"/>
      <c r="J343" s="28"/>
      <c r="K343" s="29"/>
      <c r="L343" s="27">
        <v>285</v>
      </c>
      <c r="M343" s="28"/>
      <c r="N343" s="28"/>
      <c r="O343" s="28"/>
      <c r="P343" s="28"/>
      <c r="Q343" s="29"/>
    </row>
    <row r="344" spans="1:17" ht="16.5" customHeight="1" x14ac:dyDescent="0.2">
      <c r="A344" s="24" t="s">
        <v>45</v>
      </c>
      <c r="B344" s="25"/>
      <c r="C344" s="25"/>
      <c r="D344" s="26"/>
      <c r="E344" s="27">
        <v>245</v>
      </c>
      <c r="F344" s="28"/>
      <c r="G344" s="28"/>
      <c r="H344" s="28"/>
      <c r="I344" s="28"/>
      <c r="J344" s="28"/>
      <c r="K344" s="29"/>
      <c r="L344" s="27">
        <v>137</v>
      </c>
      <c r="M344" s="28"/>
      <c r="N344" s="28"/>
      <c r="O344" s="28"/>
      <c r="P344" s="28"/>
      <c r="Q344" s="29"/>
    </row>
    <row r="345" spans="1:17" ht="16.5" customHeight="1" x14ac:dyDescent="0.2">
      <c r="A345" s="24" t="s">
        <v>46</v>
      </c>
      <c r="B345" s="25"/>
      <c r="C345" s="25"/>
      <c r="D345" s="26"/>
      <c r="E345" s="30">
        <v>1113</v>
      </c>
      <c r="F345" s="31"/>
      <c r="G345" s="31"/>
      <c r="H345" s="31"/>
      <c r="I345" s="31"/>
      <c r="J345" s="31"/>
      <c r="K345" s="32"/>
      <c r="L345" s="27">
        <v>729</v>
      </c>
      <c r="M345" s="28"/>
      <c r="N345" s="28"/>
      <c r="O345" s="28"/>
      <c r="P345" s="28"/>
      <c r="Q345" s="29"/>
    </row>
    <row r="346" spans="1:17" ht="16.5" customHeight="1" x14ac:dyDescent="0.2">
      <c r="A346" s="24" t="s">
        <v>47</v>
      </c>
      <c r="B346" s="25"/>
      <c r="C346" s="25"/>
      <c r="D346" s="26"/>
      <c r="E346" s="27">
        <v>684</v>
      </c>
      <c r="F346" s="28"/>
      <c r="G346" s="28"/>
      <c r="H346" s="28"/>
      <c r="I346" s="28"/>
      <c r="J346" s="28"/>
      <c r="K346" s="29"/>
      <c r="L346" s="27">
        <v>517</v>
      </c>
      <c r="M346" s="28"/>
      <c r="N346" s="28"/>
      <c r="O346" s="28"/>
      <c r="P346" s="28"/>
      <c r="Q346" s="29"/>
    </row>
    <row r="347" spans="1:17" ht="16.5" customHeight="1" x14ac:dyDescent="0.2">
      <c r="A347" s="24" t="s">
        <v>48</v>
      </c>
      <c r="B347" s="25"/>
      <c r="C347" s="25"/>
      <c r="D347" s="26"/>
      <c r="E347" s="27">
        <v>833</v>
      </c>
      <c r="F347" s="28"/>
      <c r="G347" s="28"/>
      <c r="H347" s="28"/>
      <c r="I347" s="28"/>
      <c r="J347" s="28"/>
      <c r="K347" s="29"/>
      <c r="L347" s="27">
        <v>623</v>
      </c>
      <c r="M347" s="28"/>
      <c r="N347" s="28"/>
      <c r="O347" s="28"/>
      <c r="P347" s="28"/>
      <c r="Q347" s="29"/>
    </row>
    <row r="348" spans="1:17" ht="16.5" customHeight="1" x14ac:dyDescent="0.2">
      <c r="A348" s="24" t="s">
        <v>49</v>
      </c>
      <c r="B348" s="25"/>
      <c r="C348" s="25"/>
      <c r="D348" s="26"/>
      <c r="E348" s="27">
        <v>506</v>
      </c>
      <c r="F348" s="28"/>
      <c r="G348" s="28"/>
      <c r="H348" s="28"/>
      <c r="I348" s="28"/>
      <c r="J348" s="28"/>
      <c r="K348" s="29"/>
      <c r="L348" s="27">
        <v>367</v>
      </c>
      <c r="M348" s="28"/>
      <c r="N348" s="28"/>
      <c r="O348" s="28"/>
      <c r="P348" s="28"/>
      <c r="Q348" s="29"/>
    </row>
    <row r="349" spans="1:17" ht="16.5" customHeight="1" x14ac:dyDescent="0.2">
      <c r="A349" s="24" t="s">
        <v>50</v>
      </c>
      <c r="B349" s="25"/>
      <c r="C349" s="25"/>
      <c r="D349" s="26"/>
      <c r="E349" s="27">
        <v>9</v>
      </c>
      <c r="F349" s="28"/>
      <c r="G349" s="28"/>
      <c r="H349" s="28"/>
      <c r="I349" s="28"/>
      <c r="J349" s="28"/>
      <c r="K349" s="29"/>
      <c r="L349" s="27">
        <v>0</v>
      </c>
      <c r="M349" s="28"/>
      <c r="N349" s="28"/>
      <c r="O349" s="28"/>
      <c r="P349" s="28"/>
      <c r="Q349" s="29"/>
    </row>
    <row r="350" spans="1:17" ht="16.5" customHeight="1" x14ac:dyDescent="0.2">
      <c r="A350" s="33" t="s">
        <v>51</v>
      </c>
      <c r="B350" s="34"/>
      <c r="C350" s="34"/>
      <c r="D350" s="35"/>
      <c r="E350" s="27">
        <v>3</v>
      </c>
      <c r="F350" s="28"/>
      <c r="G350" s="28"/>
      <c r="H350" s="28"/>
      <c r="I350" s="28"/>
      <c r="J350" s="28"/>
      <c r="K350" s="29"/>
      <c r="L350" s="27">
        <v>0</v>
      </c>
      <c r="M350" s="28"/>
      <c r="N350" s="28"/>
      <c r="O350" s="28"/>
      <c r="P350" s="28"/>
      <c r="Q350" s="29"/>
    </row>
    <row r="351" spans="1:17" ht="16.5" customHeight="1" x14ac:dyDescent="0.2">
      <c r="A351" s="33" t="s">
        <v>53</v>
      </c>
      <c r="B351" s="34"/>
      <c r="C351" s="34"/>
      <c r="D351" s="35"/>
      <c r="E351" s="27">
        <v>18</v>
      </c>
      <c r="F351" s="28"/>
      <c r="G351" s="28"/>
      <c r="H351" s="28"/>
      <c r="I351" s="28"/>
      <c r="J351" s="28"/>
      <c r="K351" s="29"/>
      <c r="L351" s="27">
        <v>0</v>
      </c>
      <c r="M351" s="28"/>
      <c r="N351" s="28"/>
      <c r="O351" s="28"/>
      <c r="P351" s="28"/>
      <c r="Q351" s="29"/>
    </row>
    <row r="352" spans="1:17" ht="16.5" customHeight="1" x14ac:dyDescent="0.2">
      <c r="A352" s="33" t="s">
        <v>54</v>
      </c>
      <c r="B352" s="34"/>
      <c r="C352" s="34"/>
      <c r="D352" s="35"/>
      <c r="E352" s="27">
        <v>302</v>
      </c>
      <c r="F352" s="28"/>
      <c r="G352" s="28"/>
      <c r="H352" s="28"/>
      <c r="I352" s="28"/>
      <c r="J352" s="28"/>
      <c r="K352" s="29"/>
      <c r="L352" s="27">
        <v>0</v>
      </c>
      <c r="M352" s="28"/>
      <c r="N352" s="28"/>
      <c r="O352" s="28"/>
      <c r="P352" s="28"/>
      <c r="Q352" s="29"/>
    </row>
    <row r="353" spans="1:41" ht="16.5" customHeight="1" x14ac:dyDescent="0.2">
      <c r="A353" s="33" t="s">
        <v>56</v>
      </c>
      <c r="B353" s="34"/>
      <c r="C353" s="34"/>
      <c r="D353" s="35"/>
      <c r="E353" s="27">
        <v>43</v>
      </c>
      <c r="F353" s="28"/>
      <c r="G353" s="28"/>
      <c r="H353" s="28"/>
      <c r="I353" s="28"/>
      <c r="J353" s="28"/>
      <c r="K353" s="29"/>
      <c r="L353" s="27">
        <v>0</v>
      </c>
      <c r="M353" s="28"/>
      <c r="N353" s="28"/>
      <c r="O353" s="28"/>
      <c r="P353" s="28"/>
      <c r="Q353" s="29"/>
    </row>
    <row r="354" spans="1:41" ht="16.5" customHeight="1" x14ac:dyDescent="0.2">
      <c r="A354" s="33" t="s">
        <v>58</v>
      </c>
      <c r="B354" s="34"/>
      <c r="C354" s="34"/>
      <c r="D354" s="35"/>
      <c r="E354" s="27">
        <v>17</v>
      </c>
      <c r="F354" s="28"/>
      <c r="G354" s="28"/>
      <c r="H354" s="28"/>
      <c r="I354" s="28"/>
      <c r="J354" s="28"/>
      <c r="K354" s="29"/>
      <c r="L354" s="27">
        <v>0</v>
      </c>
      <c r="M354" s="28"/>
      <c r="N354" s="28"/>
      <c r="O354" s="28"/>
      <c r="P354" s="28"/>
      <c r="Q354" s="29"/>
    </row>
    <row r="355" spans="1:41" ht="16.5" customHeight="1" x14ac:dyDescent="0.2">
      <c r="A355" s="33" t="s">
        <v>57</v>
      </c>
      <c r="B355" s="34"/>
      <c r="C355" s="34"/>
      <c r="D355" s="35"/>
      <c r="E355" s="27">
        <v>31</v>
      </c>
      <c r="F355" s="28"/>
      <c r="G355" s="28"/>
      <c r="H355" s="28"/>
      <c r="I355" s="28"/>
      <c r="J355" s="28"/>
      <c r="K355" s="29"/>
      <c r="L355" s="27">
        <v>25</v>
      </c>
      <c r="M355" s="28"/>
      <c r="N355" s="28"/>
      <c r="O355" s="28"/>
      <c r="P355" s="28"/>
      <c r="Q355" s="29"/>
    </row>
    <row r="356" spans="1:41" ht="16.5" customHeight="1" x14ac:dyDescent="0.2">
      <c r="A356" s="33" t="s">
        <v>59</v>
      </c>
      <c r="B356" s="34"/>
      <c r="C356" s="34"/>
      <c r="D356" s="35"/>
      <c r="E356" s="27">
        <v>5</v>
      </c>
      <c r="F356" s="28"/>
      <c r="G356" s="28"/>
      <c r="H356" s="28"/>
      <c r="I356" s="28"/>
      <c r="J356" s="28"/>
      <c r="K356" s="29"/>
      <c r="L356" s="27">
        <v>0</v>
      </c>
      <c r="M356" s="28"/>
      <c r="N356" s="28"/>
      <c r="O356" s="28"/>
      <c r="P356" s="28"/>
      <c r="Q356" s="29"/>
    </row>
    <row r="357" spans="1:41" ht="16.5" customHeight="1" x14ac:dyDescent="0.2">
      <c r="A357" s="33" t="s">
        <v>60</v>
      </c>
      <c r="B357" s="34"/>
      <c r="C357" s="34"/>
      <c r="D357" s="35"/>
      <c r="E357" s="27">
        <v>8</v>
      </c>
      <c r="F357" s="28"/>
      <c r="G357" s="28"/>
      <c r="H357" s="28"/>
      <c r="I357" s="28"/>
      <c r="J357" s="28"/>
      <c r="K357" s="29"/>
      <c r="L357" s="27">
        <v>8</v>
      </c>
      <c r="M357" s="28"/>
      <c r="N357" s="28"/>
      <c r="O357" s="28"/>
      <c r="P357" s="28"/>
      <c r="Q357" s="29"/>
    </row>
    <row r="358" spans="1:41" ht="16.5" customHeight="1" x14ac:dyDescent="0.2">
      <c r="A358" s="33" t="s">
        <v>61</v>
      </c>
      <c r="B358" s="34"/>
      <c r="C358" s="34"/>
      <c r="D358" s="35"/>
      <c r="E358" s="27">
        <v>5</v>
      </c>
      <c r="F358" s="28"/>
      <c r="G358" s="28"/>
      <c r="H358" s="28"/>
      <c r="I358" s="28"/>
      <c r="J358" s="28"/>
      <c r="K358" s="29"/>
      <c r="L358" s="27">
        <v>0</v>
      </c>
      <c r="M358" s="28"/>
      <c r="N358" s="28"/>
      <c r="O358" s="28"/>
      <c r="P358" s="28"/>
      <c r="Q358" s="29"/>
    </row>
    <row r="359" spans="1:41" ht="16.5" customHeight="1" x14ac:dyDescent="0.2">
      <c r="A359" s="33" t="s">
        <v>62</v>
      </c>
      <c r="B359" s="34"/>
      <c r="C359" s="34"/>
      <c r="D359" s="35"/>
      <c r="E359" s="27">
        <v>16</v>
      </c>
      <c r="F359" s="28"/>
      <c r="G359" s="28"/>
      <c r="H359" s="28"/>
      <c r="I359" s="28"/>
      <c r="J359" s="28"/>
      <c r="K359" s="29"/>
      <c r="L359" s="27">
        <v>0</v>
      </c>
      <c r="M359" s="28"/>
      <c r="N359" s="28"/>
      <c r="O359" s="28"/>
      <c r="P359" s="28"/>
      <c r="Q359" s="29"/>
    </row>
    <row r="360" spans="1:41" ht="16.5" customHeight="1" x14ac:dyDescent="0.2">
      <c r="A360" s="33" t="s">
        <v>63</v>
      </c>
      <c r="B360" s="34"/>
      <c r="C360" s="34"/>
      <c r="D360" s="35"/>
      <c r="E360" s="27">
        <v>505</v>
      </c>
      <c r="F360" s="28"/>
      <c r="G360" s="28"/>
      <c r="H360" s="28"/>
      <c r="I360" s="28"/>
      <c r="J360" s="28"/>
      <c r="K360" s="29"/>
      <c r="L360" s="27">
        <v>3</v>
      </c>
      <c r="M360" s="28"/>
      <c r="N360" s="28"/>
      <c r="O360" s="28"/>
      <c r="P360" s="28"/>
      <c r="Q360" s="29"/>
    </row>
    <row r="361" spans="1:41" ht="16.5" customHeight="1" x14ac:dyDescent="0.2">
      <c r="A361" s="36" t="s">
        <v>2</v>
      </c>
      <c r="B361" s="37"/>
      <c r="C361" s="37"/>
      <c r="D361" s="38"/>
      <c r="E361" s="39">
        <v>93875</v>
      </c>
      <c r="F361" s="40"/>
      <c r="G361" s="40"/>
      <c r="H361" s="40"/>
      <c r="I361" s="40"/>
      <c r="J361" s="40"/>
      <c r="K361" s="41"/>
      <c r="L361" s="39">
        <v>49623</v>
      </c>
      <c r="M361" s="40"/>
      <c r="N361" s="40"/>
      <c r="O361" s="40"/>
      <c r="P361" s="40"/>
      <c r="Q361" s="41"/>
    </row>
    <row r="362" spans="1:41" ht="16.5" customHeight="1" x14ac:dyDescent="0.2">
      <c r="A362" s="4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41" ht="16.5" customHeight="1" x14ac:dyDescent="0.2">
      <c r="A363" s="51" t="s">
        <v>66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3"/>
    </row>
    <row r="364" spans="1:41" ht="33" customHeight="1" x14ac:dyDescent="0.2">
      <c r="A364" s="18" t="s">
        <v>16</v>
      </c>
      <c r="B364" s="43"/>
      <c r="C364" s="44" t="s">
        <v>3</v>
      </c>
      <c r="D364" s="45"/>
      <c r="E364" s="45"/>
      <c r="F364" s="46"/>
      <c r="G364" s="44" t="s">
        <v>4</v>
      </c>
      <c r="H364" s="45"/>
      <c r="I364" s="46"/>
      <c r="J364" s="44" t="s">
        <v>5</v>
      </c>
      <c r="K364" s="45"/>
      <c r="L364" s="45"/>
      <c r="M364" s="46"/>
      <c r="N364" s="44" t="s">
        <v>6</v>
      </c>
      <c r="O364" s="46"/>
      <c r="P364" s="44" t="s">
        <v>7</v>
      </c>
      <c r="Q364" s="45"/>
      <c r="R364" s="45"/>
      <c r="S364" s="45"/>
      <c r="T364" s="46"/>
      <c r="U364" s="44" t="s">
        <v>8</v>
      </c>
      <c r="V364" s="45"/>
      <c r="W364" s="46"/>
      <c r="X364" s="44" t="s">
        <v>9</v>
      </c>
      <c r="Y364" s="45"/>
      <c r="Z364" s="46"/>
      <c r="AA364" s="44" t="s">
        <v>10</v>
      </c>
      <c r="AB364" s="45"/>
      <c r="AC364" s="46"/>
      <c r="AD364" s="44" t="s">
        <v>11</v>
      </c>
      <c r="AE364" s="45"/>
      <c r="AF364" s="46"/>
      <c r="AG364" s="44" t="s">
        <v>12</v>
      </c>
      <c r="AH364" s="46"/>
      <c r="AI364" s="44" t="s">
        <v>13</v>
      </c>
      <c r="AJ364" s="46"/>
      <c r="AK364" s="44" t="s">
        <v>14</v>
      </c>
      <c r="AL364" s="45"/>
      <c r="AM364" s="46"/>
      <c r="AN364" s="44" t="s">
        <v>2</v>
      </c>
      <c r="AO364" s="46"/>
    </row>
    <row r="365" spans="1:41" ht="16.5" customHeight="1" x14ac:dyDescent="0.2">
      <c r="A365" s="24">
        <v>1</v>
      </c>
      <c r="B365" s="26"/>
      <c r="C365" s="27">
        <v>72</v>
      </c>
      <c r="D365" s="28"/>
      <c r="E365" s="28"/>
      <c r="F365" s="29"/>
      <c r="G365" s="27">
        <v>147</v>
      </c>
      <c r="H365" s="28"/>
      <c r="I365" s="29"/>
      <c r="J365" s="27">
        <v>151</v>
      </c>
      <c r="K365" s="28"/>
      <c r="L365" s="28"/>
      <c r="M365" s="29"/>
      <c r="N365" s="27">
        <v>110</v>
      </c>
      <c r="O365" s="29"/>
      <c r="P365" s="27">
        <v>117</v>
      </c>
      <c r="Q365" s="28"/>
      <c r="R365" s="28"/>
      <c r="S365" s="28"/>
      <c r="T365" s="29"/>
      <c r="U365" s="27">
        <v>94</v>
      </c>
      <c r="V365" s="28"/>
      <c r="W365" s="29"/>
      <c r="X365" s="27">
        <v>108</v>
      </c>
      <c r="Y365" s="28"/>
      <c r="Z365" s="29"/>
      <c r="AA365" s="27">
        <v>107</v>
      </c>
      <c r="AB365" s="28"/>
      <c r="AC365" s="29"/>
      <c r="AD365" s="27">
        <v>118</v>
      </c>
      <c r="AE365" s="28"/>
      <c r="AF365" s="29"/>
      <c r="AG365" s="27">
        <v>108</v>
      </c>
      <c r="AH365" s="29"/>
      <c r="AI365" s="27">
        <v>101</v>
      </c>
      <c r="AJ365" s="29"/>
      <c r="AK365" s="27">
        <v>55</v>
      </c>
      <c r="AL365" s="28"/>
      <c r="AM365" s="29"/>
      <c r="AN365" s="49">
        <v>1288</v>
      </c>
      <c r="AO365" s="50"/>
    </row>
    <row r="366" spans="1:41" ht="16.5" customHeight="1" x14ac:dyDescent="0.2">
      <c r="A366" s="24">
        <v>5</v>
      </c>
      <c r="B366" s="26"/>
      <c r="C366" s="27">
        <v>115</v>
      </c>
      <c r="D366" s="28"/>
      <c r="E366" s="28"/>
      <c r="F366" s="29"/>
      <c r="G366" s="27">
        <v>92</v>
      </c>
      <c r="H366" s="28"/>
      <c r="I366" s="29"/>
      <c r="J366" s="27">
        <v>73</v>
      </c>
      <c r="K366" s="28"/>
      <c r="L366" s="28"/>
      <c r="M366" s="29"/>
      <c r="N366" s="27">
        <v>39</v>
      </c>
      <c r="O366" s="29"/>
      <c r="P366" s="27">
        <v>94</v>
      </c>
      <c r="Q366" s="28"/>
      <c r="R366" s="28"/>
      <c r="S366" s="28"/>
      <c r="T366" s="29"/>
      <c r="U366" s="27">
        <v>96</v>
      </c>
      <c r="V366" s="28"/>
      <c r="W366" s="29"/>
      <c r="X366" s="27">
        <v>97</v>
      </c>
      <c r="Y366" s="28"/>
      <c r="Z366" s="29"/>
      <c r="AA366" s="27">
        <v>84</v>
      </c>
      <c r="AB366" s="28"/>
      <c r="AC366" s="29"/>
      <c r="AD366" s="27">
        <v>130</v>
      </c>
      <c r="AE366" s="28"/>
      <c r="AF366" s="29"/>
      <c r="AG366" s="27">
        <v>118</v>
      </c>
      <c r="AH366" s="29"/>
      <c r="AI366" s="27">
        <v>143</v>
      </c>
      <c r="AJ366" s="29"/>
      <c r="AK366" s="27">
        <v>89</v>
      </c>
      <c r="AL366" s="28"/>
      <c r="AM366" s="29"/>
      <c r="AN366" s="49">
        <v>1170</v>
      </c>
      <c r="AO366" s="50"/>
    </row>
    <row r="367" spans="1:41" ht="16.5" customHeight="1" x14ac:dyDescent="0.2">
      <c r="A367" s="24">
        <v>6</v>
      </c>
      <c r="B367" s="26"/>
      <c r="C367" s="27">
        <v>176</v>
      </c>
      <c r="D367" s="28"/>
      <c r="E367" s="28"/>
      <c r="F367" s="29"/>
      <c r="G367" s="27">
        <v>84</v>
      </c>
      <c r="H367" s="28"/>
      <c r="I367" s="29"/>
      <c r="J367" s="27">
        <v>112</v>
      </c>
      <c r="K367" s="28"/>
      <c r="L367" s="28"/>
      <c r="M367" s="29"/>
      <c r="N367" s="27">
        <v>128</v>
      </c>
      <c r="O367" s="29"/>
      <c r="P367" s="27">
        <v>239</v>
      </c>
      <c r="Q367" s="28"/>
      <c r="R367" s="28"/>
      <c r="S367" s="28"/>
      <c r="T367" s="29"/>
      <c r="U367" s="27">
        <v>184</v>
      </c>
      <c r="V367" s="28"/>
      <c r="W367" s="29"/>
      <c r="X367" s="27">
        <v>181</v>
      </c>
      <c r="Y367" s="28"/>
      <c r="Z367" s="29"/>
      <c r="AA367" s="27">
        <v>200</v>
      </c>
      <c r="AB367" s="28"/>
      <c r="AC367" s="29"/>
      <c r="AD367" s="27">
        <v>182</v>
      </c>
      <c r="AE367" s="28"/>
      <c r="AF367" s="29"/>
      <c r="AG367" s="27">
        <v>208</v>
      </c>
      <c r="AH367" s="29"/>
      <c r="AI367" s="27">
        <v>146</v>
      </c>
      <c r="AJ367" s="29"/>
      <c r="AK367" s="27">
        <v>112</v>
      </c>
      <c r="AL367" s="28"/>
      <c r="AM367" s="29"/>
      <c r="AN367" s="49">
        <v>1952</v>
      </c>
      <c r="AO367" s="50"/>
    </row>
    <row r="368" spans="1:41" ht="16.5" customHeight="1" x14ac:dyDescent="0.2">
      <c r="A368" s="24">
        <v>7</v>
      </c>
      <c r="B368" s="26"/>
      <c r="C368" s="27">
        <v>88</v>
      </c>
      <c r="D368" s="28"/>
      <c r="E368" s="28"/>
      <c r="F368" s="29"/>
      <c r="G368" s="27">
        <v>41</v>
      </c>
      <c r="H368" s="28"/>
      <c r="I368" s="29"/>
      <c r="J368" s="27">
        <v>75</v>
      </c>
      <c r="K368" s="28"/>
      <c r="L368" s="28"/>
      <c r="M368" s="29"/>
      <c r="N368" s="27">
        <v>30</v>
      </c>
      <c r="O368" s="29"/>
      <c r="P368" s="27">
        <v>54</v>
      </c>
      <c r="Q368" s="28"/>
      <c r="R368" s="28"/>
      <c r="S368" s="28"/>
      <c r="T368" s="29"/>
      <c r="U368" s="27">
        <v>67</v>
      </c>
      <c r="V368" s="28"/>
      <c r="W368" s="29"/>
      <c r="X368" s="27">
        <v>88</v>
      </c>
      <c r="Y368" s="28"/>
      <c r="Z368" s="29"/>
      <c r="AA368" s="27">
        <v>119</v>
      </c>
      <c r="AB368" s="28"/>
      <c r="AC368" s="29"/>
      <c r="AD368" s="27">
        <v>31</v>
      </c>
      <c r="AE368" s="28"/>
      <c r="AF368" s="29"/>
      <c r="AG368" s="27">
        <v>33</v>
      </c>
      <c r="AH368" s="29"/>
      <c r="AI368" s="27">
        <v>65</v>
      </c>
      <c r="AJ368" s="29"/>
      <c r="AK368" s="27">
        <v>40</v>
      </c>
      <c r="AL368" s="28"/>
      <c r="AM368" s="29"/>
      <c r="AN368" s="47">
        <v>731</v>
      </c>
      <c r="AO368" s="48"/>
    </row>
    <row r="369" spans="1:41" ht="16.5" customHeight="1" x14ac:dyDescent="0.2">
      <c r="A369" s="24">
        <v>9</v>
      </c>
      <c r="B369" s="26"/>
      <c r="C369" s="27">
        <v>72</v>
      </c>
      <c r="D369" s="28"/>
      <c r="E369" s="28"/>
      <c r="F369" s="29"/>
      <c r="G369" s="27">
        <v>24</v>
      </c>
      <c r="H369" s="28"/>
      <c r="I369" s="29"/>
      <c r="J369" s="27">
        <v>55</v>
      </c>
      <c r="K369" s="28"/>
      <c r="L369" s="28"/>
      <c r="M369" s="29"/>
      <c r="N369" s="27">
        <v>40</v>
      </c>
      <c r="O369" s="29"/>
      <c r="P369" s="27">
        <v>16</v>
      </c>
      <c r="Q369" s="28"/>
      <c r="R369" s="28"/>
      <c r="S369" s="28"/>
      <c r="T369" s="29"/>
      <c r="U369" s="27">
        <v>38</v>
      </c>
      <c r="V369" s="28"/>
      <c r="W369" s="29"/>
      <c r="X369" s="27">
        <v>46</v>
      </c>
      <c r="Y369" s="28"/>
      <c r="Z369" s="29"/>
      <c r="AA369" s="27">
        <v>60</v>
      </c>
      <c r="AB369" s="28"/>
      <c r="AC369" s="29"/>
      <c r="AD369" s="27">
        <v>86</v>
      </c>
      <c r="AE369" s="28"/>
      <c r="AF369" s="29"/>
      <c r="AG369" s="27">
        <v>55</v>
      </c>
      <c r="AH369" s="29"/>
      <c r="AI369" s="27">
        <v>65</v>
      </c>
      <c r="AJ369" s="29"/>
      <c r="AK369" s="27">
        <v>51</v>
      </c>
      <c r="AL369" s="28"/>
      <c r="AM369" s="29"/>
      <c r="AN369" s="47">
        <v>608</v>
      </c>
      <c r="AO369" s="48"/>
    </row>
    <row r="370" spans="1:41" ht="16.5" customHeight="1" x14ac:dyDescent="0.2">
      <c r="A370" s="24">
        <v>10</v>
      </c>
      <c r="B370" s="26"/>
      <c r="C370" s="27">
        <v>77</v>
      </c>
      <c r="D370" s="28"/>
      <c r="E370" s="28"/>
      <c r="F370" s="29"/>
      <c r="G370" s="27">
        <v>61</v>
      </c>
      <c r="H370" s="28"/>
      <c r="I370" s="29"/>
      <c r="J370" s="27">
        <v>66</v>
      </c>
      <c r="K370" s="28"/>
      <c r="L370" s="28"/>
      <c r="M370" s="29"/>
      <c r="N370" s="27">
        <v>37</v>
      </c>
      <c r="O370" s="29"/>
      <c r="P370" s="27">
        <v>46</v>
      </c>
      <c r="Q370" s="28"/>
      <c r="R370" s="28"/>
      <c r="S370" s="28"/>
      <c r="T370" s="29"/>
      <c r="U370" s="27">
        <v>98</v>
      </c>
      <c r="V370" s="28"/>
      <c r="W370" s="29"/>
      <c r="X370" s="27">
        <v>87</v>
      </c>
      <c r="Y370" s="28"/>
      <c r="Z370" s="29"/>
      <c r="AA370" s="27">
        <v>95</v>
      </c>
      <c r="AB370" s="28"/>
      <c r="AC370" s="29"/>
      <c r="AD370" s="27">
        <v>123</v>
      </c>
      <c r="AE370" s="28"/>
      <c r="AF370" s="29"/>
      <c r="AG370" s="27">
        <v>39</v>
      </c>
      <c r="AH370" s="29"/>
      <c r="AI370" s="27">
        <v>54</v>
      </c>
      <c r="AJ370" s="29"/>
      <c r="AK370" s="27">
        <v>45</v>
      </c>
      <c r="AL370" s="28"/>
      <c r="AM370" s="29"/>
      <c r="AN370" s="47">
        <v>828</v>
      </c>
      <c r="AO370" s="48"/>
    </row>
    <row r="371" spans="1:41" ht="16.5" customHeight="1" x14ac:dyDescent="0.2">
      <c r="A371" s="24">
        <v>13</v>
      </c>
      <c r="B371" s="26"/>
      <c r="C371" s="27">
        <v>135</v>
      </c>
      <c r="D371" s="28"/>
      <c r="E371" s="28"/>
      <c r="F371" s="29"/>
      <c r="G371" s="27">
        <v>124</v>
      </c>
      <c r="H371" s="28"/>
      <c r="I371" s="29"/>
      <c r="J371" s="27">
        <v>148</v>
      </c>
      <c r="K371" s="28"/>
      <c r="L371" s="28"/>
      <c r="M371" s="29"/>
      <c r="N371" s="27">
        <v>125</v>
      </c>
      <c r="O371" s="29"/>
      <c r="P371" s="27">
        <v>142</v>
      </c>
      <c r="Q371" s="28"/>
      <c r="R371" s="28"/>
      <c r="S371" s="28"/>
      <c r="T371" s="29"/>
      <c r="U371" s="27">
        <v>126</v>
      </c>
      <c r="V371" s="28"/>
      <c r="W371" s="29"/>
      <c r="X371" s="27">
        <v>177</v>
      </c>
      <c r="Y371" s="28"/>
      <c r="Z371" s="29"/>
      <c r="AA371" s="27">
        <v>174</v>
      </c>
      <c r="AB371" s="28"/>
      <c r="AC371" s="29"/>
      <c r="AD371" s="27">
        <v>162</v>
      </c>
      <c r="AE371" s="28"/>
      <c r="AF371" s="29"/>
      <c r="AG371" s="27">
        <v>106</v>
      </c>
      <c r="AH371" s="29"/>
      <c r="AI371" s="27">
        <v>77</v>
      </c>
      <c r="AJ371" s="29"/>
      <c r="AK371" s="27">
        <v>99</v>
      </c>
      <c r="AL371" s="28"/>
      <c r="AM371" s="29"/>
      <c r="AN371" s="49">
        <v>1595</v>
      </c>
      <c r="AO371" s="50"/>
    </row>
    <row r="372" spans="1:41" ht="16.5" customHeight="1" x14ac:dyDescent="0.2">
      <c r="A372" s="24" t="s">
        <v>17</v>
      </c>
      <c r="B372" s="26"/>
      <c r="C372" s="27">
        <v>295</v>
      </c>
      <c r="D372" s="28"/>
      <c r="E372" s="28"/>
      <c r="F372" s="29"/>
      <c r="G372" s="27">
        <v>253</v>
      </c>
      <c r="H372" s="28"/>
      <c r="I372" s="29"/>
      <c r="J372" s="27">
        <v>297</v>
      </c>
      <c r="K372" s="28"/>
      <c r="L372" s="28"/>
      <c r="M372" s="29"/>
      <c r="N372" s="27">
        <v>212</v>
      </c>
      <c r="O372" s="29"/>
      <c r="P372" s="27">
        <v>242</v>
      </c>
      <c r="Q372" s="28"/>
      <c r="R372" s="28"/>
      <c r="S372" s="28"/>
      <c r="T372" s="29"/>
      <c r="U372" s="27">
        <v>310</v>
      </c>
      <c r="V372" s="28"/>
      <c r="W372" s="29"/>
      <c r="X372" s="27">
        <v>240</v>
      </c>
      <c r="Y372" s="28"/>
      <c r="Z372" s="29"/>
      <c r="AA372" s="27">
        <v>214</v>
      </c>
      <c r="AB372" s="28"/>
      <c r="AC372" s="29"/>
      <c r="AD372" s="27">
        <v>247</v>
      </c>
      <c r="AE372" s="28"/>
      <c r="AF372" s="29"/>
      <c r="AG372" s="27">
        <v>211</v>
      </c>
      <c r="AH372" s="29"/>
      <c r="AI372" s="27">
        <v>229</v>
      </c>
      <c r="AJ372" s="29"/>
      <c r="AK372" s="27">
        <v>260</v>
      </c>
      <c r="AL372" s="28"/>
      <c r="AM372" s="29"/>
      <c r="AN372" s="49">
        <v>3010</v>
      </c>
      <c r="AO372" s="50"/>
    </row>
    <row r="373" spans="1:41" ht="16.5" customHeight="1" x14ac:dyDescent="0.2">
      <c r="A373" s="24">
        <v>17</v>
      </c>
      <c r="B373" s="26"/>
      <c r="C373" s="27">
        <v>61</v>
      </c>
      <c r="D373" s="28"/>
      <c r="E373" s="28"/>
      <c r="F373" s="29"/>
      <c r="G373" s="27">
        <v>80</v>
      </c>
      <c r="H373" s="28"/>
      <c r="I373" s="29"/>
      <c r="J373" s="27">
        <v>56</v>
      </c>
      <c r="K373" s="28"/>
      <c r="L373" s="28"/>
      <c r="M373" s="29"/>
      <c r="N373" s="27">
        <v>63</v>
      </c>
      <c r="O373" s="29"/>
      <c r="P373" s="27">
        <v>81</v>
      </c>
      <c r="Q373" s="28"/>
      <c r="R373" s="28"/>
      <c r="S373" s="28"/>
      <c r="T373" s="29"/>
      <c r="U373" s="27">
        <v>52</v>
      </c>
      <c r="V373" s="28"/>
      <c r="W373" s="29"/>
      <c r="X373" s="27">
        <v>52</v>
      </c>
      <c r="Y373" s="28"/>
      <c r="Z373" s="29"/>
      <c r="AA373" s="27">
        <v>79</v>
      </c>
      <c r="AB373" s="28"/>
      <c r="AC373" s="29"/>
      <c r="AD373" s="27">
        <v>43</v>
      </c>
      <c r="AE373" s="28"/>
      <c r="AF373" s="29"/>
      <c r="AG373" s="27">
        <v>82</v>
      </c>
      <c r="AH373" s="29"/>
      <c r="AI373" s="27">
        <v>60</v>
      </c>
      <c r="AJ373" s="29"/>
      <c r="AK373" s="27">
        <v>38</v>
      </c>
      <c r="AL373" s="28"/>
      <c r="AM373" s="29"/>
      <c r="AN373" s="47">
        <v>747</v>
      </c>
      <c r="AO373" s="48"/>
    </row>
    <row r="374" spans="1:41" ht="16.5" customHeight="1" x14ac:dyDescent="0.2">
      <c r="A374" s="24" t="s">
        <v>18</v>
      </c>
      <c r="B374" s="26"/>
      <c r="C374" s="27">
        <v>190</v>
      </c>
      <c r="D374" s="28"/>
      <c r="E374" s="28"/>
      <c r="F374" s="29"/>
      <c r="G374" s="27">
        <v>125</v>
      </c>
      <c r="H374" s="28"/>
      <c r="I374" s="29"/>
      <c r="J374" s="27">
        <v>189</v>
      </c>
      <c r="K374" s="28"/>
      <c r="L374" s="28"/>
      <c r="M374" s="29"/>
      <c r="N374" s="27">
        <v>124</v>
      </c>
      <c r="O374" s="29"/>
      <c r="P374" s="27">
        <v>149</v>
      </c>
      <c r="Q374" s="28"/>
      <c r="R374" s="28"/>
      <c r="S374" s="28"/>
      <c r="T374" s="29"/>
      <c r="U374" s="27">
        <v>121</v>
      </c>
      <c r="V374" s="28"/>
      <c r="W374" s="29"/>
      <c r="X374" s="27">
        <v>97</v>
      </c>
      <c r="Y374" s="28"/>
      <c r="Z374" s="29"/>
      <c r="AA374" s="27">
        <v>111</v>
      </c>
      <c r="AB374" s="28"/>
      <c r="AC374" s="29"/>
      <c r="AD374" s="27">
        <v>148</v>
      </c>
      <c r="AE374" s="28"/>
      <c r="AF374" s="29"/>
      <c r="AG374" s="27">
        <v>113</v>
      </c>
      <c r="AH374" s="29"/>
      <c r="AI374" s="27">
        <v>102</v>
      </c>
      <c r="AJ374" s="29"/>
      <c r="AK374" s="27">
        <v>80</v>
      </c>
      <c r="AL374" s="28"/>
      <c r="AM374" s="29"/>
      <c r="AN374" s="49">
        <v>1549</v>
      </c>
      <c r="AO374" s="50"/>
    </row>
    <row r="375" spans="1:41" ht="16.5" customHeight="1" x14ac:dyDescent="0.2">
      <c r="A375" s="24">
        <v>19</v>
      </c>
      <c r="B375" s="26"/>
      <c r="C375" s="27">
        <v>61</v>
      </c>
      <c r="D375" s="28"/>
      <c r="E375" s="28"/>
      <c r="F375" s="29"/>
      <c r="G375" s="27">
        <v>111</v>
      </c>
      <c r="H375" s="28"/>
      <c r="I375" s="29"/>
      <c r="J375" s="27">
        <v>69</v>
      </c>
      <c r="K375" s="28"/>
      <c r="L375" s="28"/>
      <c r="M375" s="29"/>
      <c r="N375" s="27">
        <v>87</v>
      </c>
      <c r="O375" s="29"/>
      <c r="P375" s="27">
        <v>114</v>
      </c>
      <c r="Q375" s="28"/>
      <c r="R375" s="28"/>
      <c r="S375" s="28"/>
      <c r="T375" s="29"/>
      <c r="U375" s="27">
        <v>79</v>
      </c>
      <c r="V375" s="28"/>
      <c r="W375" s="29"/>
      <c r="X375" s="27">
        <v>134</v>
      </c>
      <c r="Y375" s="28"/>
      <c r="Z375" s="29"/>
      <c r="AA375" s="27">
        <v>82</v>
      </c>
      <c r="AB375" s="28"/>
      <c r="AC375" s="29"/>
      <c r="AD375" s="27">
        <v>102</v>
      </c>
      <c r="AE375" s="28"/>
      <c r="AF375" s="29"/>
      <c r="AG375" s="27">
        <v>158</v>
      </c>
      <c r="AH375" s="29"/>
      <c r="AI375" s="27">
        <v>88</v>
      </c>
      <c r="AJ375" s="29"/>
      <c r="AK375" s="27">
        <v>125</v>
      </c>
      <c r="AL375" s="28"/>
      <c r="AM375" s="29"/>
      <c r="AN375" s="49">
        <v>1210</v>
      </c>
      <c r="AO375" s="50"/>
    </row>
    <row r="376" spans="1:41" ht="16.5" customHeight="1" x14ac:dyDescent="0.2">
      <c r="A376" s="24">
        <v>20</v>
      </c>
      <c r="B376" s="26"/>
      <c r="C376" s="27">
        <v>63</v>
      </c>
      <c r="D376" s="28"/>
      <c r="E376" s="28"/>
      <c r="F376" s="29"/>
      <c r="G376" s="27">
        <v>65</v>
      </c>
      <c r="H376" s="28"/>
      <c r="I376" s="29"/>
      <c r="J376" s="27">
        <v>69</v>
      </c>
      <c r="K376" s="28"/>
      <c r="L376" s="28"/>
      <c r="M376" s="29"/>
      <c r="N376" s="27">
        <v>61</v>
      </c>
      <c r="O376" s="29"/>
      <c r="P376" s="27">
        <v>63</v>
      </c>
      <c r="Q376" s="28"/>
      <c r="R376" s="28"/>
      <c r="S376" s="28"/>
      <c r="T376" s="29"/>
      <c r="U376" s="27">
        <v>90</v>
      </c>
      <c r="V376" s="28"/>
      <c r="W376" s="29"/>
      <c r="X376" s="27">
        <v>94</v>
      </c>
      <c r="Y376" s="28"/>
      <c r="Z376" s="29"/>
      <c r="AA376" s="27">
        <v>77</v>
      </c>
      <c r="AB376" s="28"/>
      <c r="AC376" s="29"/>
      <c r="AD376" s="27">
        <v>74</v>
      </c>
      <c r="AE376" s="28"/>
      <c r="AF376" s="29"/>
      <c r="AG376" s="27">
        <v>51</v>
      </c>
      <c r="AH376" s="29"/>
      <c r="AI376" s="27">
        <v>75</v>
      </c>
      <c r="AJ376" s="29"/>
      <c r="AK376" s="27">
        <v>35</v>
      </c>
      <c r="AL376" s="28"/>
      <c r="AM376" s="29"/>
      <c r="AN376" s="47">
        <v>817</v>
      </c>
      <c r="AO376" s="48"/>
    </row>
    <row r="377" spans="1:41" ht="16.5" customHeight="1" x14ac:dyDescent="0.2">
      <c r="A377" s="24">
        <v>23</v>
      </c>
      <c r="B377" s="26"/>
      <c r="C377" s="27">
        <v>99</v>
      </c>
      <c r="D377" s="28"/>
      <c r="E377" s="28"/>
      <c r="F377" s="29"/>
      <c r="G377" s="27">
        <v>68</v>
      </c>
      <c r="H377" s="28"/>
      <c r="I377" s="29"/>
      <c r="J377" s="27">
        <v>61</v>
      </c>
      <c r="K377" s="28"/>
      <c r="L377" s="28"/>
      <c r="M377" s="29"/>
      <c r="N377" s="27">
        <v>126</v>
      </c>
      <c r="O377" s="29"/>
      <c r="P377" s="27">
        <v>144</v>
      </c>
      <c r="Q377" s="28"/>
      <c r="R377" s="28"/>
      <c r="S377" s="28"/>
      <c r="T377" s="29"/>
      <c r="U377" s="27">
        <v>122</v>
      </c>
      <c r="V377" s="28"/>
      <c r="W377" s="29"/>
      <c r="X377" s="27">
        <v>63</v>
      </c>
      <c r="Y377" s="28"/>
      <c r="Z377" s="29"/>
      <c r="AA377" s="27">
        <v>131</v>
      </c>
      <c r="AB377" s="28"/>
      <c r="AC377" s="29"/>
      <c r="AD377" s="27">
        <v>129</v>
      </c>
      <c r="AE377" s="28"/>
      <c r="AF377" s="29"/>
      <c r="AG377" s="27">
        <v>131</v>
      </c>
      <c r="AH377" s="29"/>
      <c r="AI377" s="27">
        <v>45</v>
      </c>
      <c r="AJ377" s="29"/>
      <c r="AK377" s="27">
        <v>107</v>
      </c>
      <c r="AL377" s="28"/>
      <c r="AM377" s="29"/>
      <c r="AN377" s="49">
        <v>1226</v>
      </c>
      <c r="AO377" s="50"/>
    </row>
    <row r="378" spans="1:41" ht="16.5" customHeight="1" x14ac:dyDescent="0.2">
      <c r="A378" s="24">
        <v>24</v>
      </c>
      <c r="B378" s="26"/>
      <c r="C378" s="27">
        <v>52</v>
      </c>
      <c r="D378" s="28"/>
      <c r="E378" s="28"/>
      <c r="F378" s="29"/>
      <c r="G378" s="27">
        <v>28</v>
      </c>
      <c r="H378" s="28"/>
      <c r="I378" s="29"/>
      <c r="J378" s="27">
        <v>53</v>
      </c>
      <c r="K378" s="28"/>
      <c r="L378" s="28"/>
      <c r="M378" s="29"/>
      <c r="N378" s="27">
        <v>23</v>
      </c>
      <c r="O378" s="29"/>
      <c r="P378" s="27">
        <v>59</v>
      </c>
      <c r="Q378" s="28"/>
      <c r="R378" s="28"/>
      <c r="S378" s="28"/>
      <c r="T378" s="29"/>
      <c r="U378" s="27">
        <v>32</v>
      </c>
      <c r="V378" s="28"/>
      <c r="W378" s="29"/>
      <c r="X378" s="27">
        <v>62</v>
      </c>
      <c r="Y378" s="28"/>
      <c r="Z378" s="29"/>
      <c r="AA378" s="27">
        <v>53</v>
      </c>
      <c r="AB378" s="28"/>
      <c r="AC378" s="29"/>
      <c r="AD378" s="27">
        <v>40</v>
      </c>
      <c r="AE378" s="28"/>
      <c r="AF378" s="29"/>
      <c r="AG378" s="27">
        <v>24</v>
      </c>
      <c r="AH378" s="29"/>
      <c r="AI378" s="27">
        <v>31</v>
      </c>
      <c r="AJ378" s="29"/>
      <c r="AK378" s="27">
        <v>45</v>
      </c>
      <c r="AL378" s="28"/>
      <c r="AM378" s="29"/>
      <c r="AN378" s="47">
        <v>502</v>
      </c>
      <c r="AO378" s="48"/>
    </row>
    <row r="379" spans="1:41" ht="16.5" customHeight="1" x14ac:dyDescent="0.2">
      <c r="A379" s="24">
        <v>25</v>
      </c>
      <c r="B379" s="26"/>
      <c r="C379" s="27">
        <v>139</v>
      </c>
      <c r="D379" s="28"/>
      <c r="E379" s="28"/>
      <c r="F379" s="29"/>
      <c r="G379" s="27">
        <v>124</v>
      </c>
      <c r="H379" s="28"/>
      <c r="I379" s="29"/>
      <c r="J379" s="27">
        <v>147</v>
      </c>
      <c r="K379" s="28"/>
      <c r="L379" s="28"/>
      <c r="M379" s="29"/>
      <c r="N379" s="27">
        <v>181</v>
      </c>
      <c r="O379" s="29"/>
      <c r="P379" s="27">
        <v>151</v>
      </c>
      <c r="Q379" s="28"/>
      <c r="R379" s="28"/>
      <c r="S379" s="28"/>
      <c r="T379" s="29"/>
      <c r="U379" s="27">
        <v>163</v>
      </c>
      <c r="V379" s="28"/>
      <c r="W379" s="29"/>
      <c r="X379" s="27">
        <v>155</v>
      </c>
      <c r="Y379" s="28"/>
      <c r="Z379" s="29"/>
      <c r="AA379" s="27">
        <v>165</v>
      </c>
      <c r="AB379" s="28"/>
      <c r="AC379" s="29"/>
      <c r="AD379" s="27">
        <v>128</v>
      </c>
      <c r="AE379" s="28"/>
      <c r="AF379" s="29"/>
      <c r="AG379" s="27">
        <v>102</v>
      </c>
      <c r="AH379" s="29"/>
      <c r="AI379" s="27">
        <v>90</v>
      </c>
      <c r="AJ379" s="29"/>
      <c r="AK379" s="27">
        <v>97</v>
      </c>
      <c r="AL379" s="28"/>
      <c r="AM379" s="29"/>
      <c r="AN379" s="49">
        <v>1642</v>
      </c>
      <c r="AO379" s="50"/>
    </row>
    <row r="380" spans="1:41" ht="16.5" customHeight="1" x14ac:dyDescent="0.2">
      <c r="A380" s="24">
        <v>26</v>
      </c>
      <c r="B380" s="26"/>
      <c r="C380" s="27">
        <v>89</v>
      </c>
      <c r="D380" s="28"/>
      <c r="E380" s="28"/>
      <c r="F380" s="29"/>
      <c r="G380" s="27">
        <v>86</v>
      </c>
      <c r="H380" s="28"/>
      <c r="I380" s="29"/>
      <c r="J380" s="27">
        <v>20</v>
      </c>
      <c r="K380" s="28"/>
      <c r="L380" s="28"/>
      <c r="M380" s="29"/>
      <c r="N380" s="27">
        <v>85</v>
      </c>
      <c r="O380" s="29"/>
      <c r="P380" s="27">
        <v>59</v>
      </c>
      <c r="Q380" s="28"/>
      <c r="R380" s="28"/>
      <c r="S380" s="28"/>
      <c r="T380" s="29"/>
      <c r="U380" s="27">
        <v>70</v>
      </c>
      <c r="V380" s="28"/>
      <c r="W380" s="29"/>
      <c r="X380" s="27">
        <v>62</v>
      </c>
      <c r="Y380" s="28"/>
      <c r="Z380" s="29"/>
      <c r="AA380" s="27">
        <v>176</v>
      </c>
      <c r="AB380" s="28"/>
      <c r="AC380" s="29"/>
      <c r="AD380" s="27">
        <v>66</v>
      </c>
      <c r="AE380" s="28"/>
      <c r="AF380" s="29"/>
      <c r="AG380" s="27">
        <v>111</v>
      </c>
      <c r="AH380" s="29"/>
      <c r="AI380" s="27">
        <v>36</v>
      </c>
      <c r="AJ380" s="29"/>
      <c r="AK380" s="27">
        <v>88</v>
      </c>
      <c r="AL380" s="28"/>
      <c r="AM380" s="29"/>
      <c r="AN380" s="47">
        <v>948</v>
      </c>
      <c r="AO380" s="48"/>
    </row>
    <row r="381" spans="1:41" ht="16.5" customHeight="1" x14ac:dyDescent="0.2">
      <c r="A381" s="24">
        <v>28</v>
      </c>
      <c r="B381" s="26"/>
      <c r="C381" s="27">
        <v>144</v>
      </c>
      <c r="D381" s="28"/>
      <c r="E381" s="28"/>
      <c r="F381" s="29"/>
      <c r="G381" s="27">
        <v>113</v>
      </c>
      <c r="H381" s="28"/>
      <c r="I381" s="29"/>
      <c r="J381" s="27">
        <v>126</v>
      </c>
      <c r="K381" s="28"/>
      <c r="L381" s="28"/>
      <c r="M381" s="29"/>
      <c r="N381" s="27">
        <v>177</v>
      </c>
      <c r="O381" s="29"/>
      <c r="P381" s="27">
        <v>131</v>
      </c>
      <c r="Q381" s="28"/>
      <c r="R381" s="28"/>
      <c r="S381" s="28"/>
      <c r="T381" s="29"/>
      <c r="U381" s="27">
        <v>114</v>
      </c>
      <c r="V381" s="28"/>
      <c r="W381" s="29"/>
      <c r="X381" s="27">
        <v>116</v>
      </c>
      <c r="Y381" s="28"/>
      <c r="Z381" s="29"/>
      <c r="AA381" s="27">
        <v>123</v>
      </c>
      <c r="AB381" s="28"/>
      <c r="AC381" s="29"/>
      <c r="AD381" s="27">
        <v>113</v>
      </c>
      <c r="AE381" s="28"/>
      <c r="AF381" s="29"/>
      <c r="AG381" s="27">
        <v>150</v>
      </c>
      <c r="AH381" s="29"/>
      <c r="AI381" s="27">
        <v>91</v>
      </c>
      <c r="AJ381" s="29"/>
      <c r="AK381" s="27">
        <v>110</v>
      </c>
      <c r="AL381" s="28"/>
      <c r="AM381" s="29"/>
      <c r="AN381" s="49">
        <v>1508</v>
      </c>
      <c r="AO381" s="50"/>
    </row>
    <row r="382" spans="1:41" ht="16.5" customHeight="1" x14ac:dyDescent="0.2">
      <c r="A382" s="24">
        <v>30</v>
      </c>
      <c r="B382" s="26"/>
      <c r="C382" s="27">
        <v>50</v>
      </c>
      <c r="D382" s="28"/>
      <c r="E382" s="28"/>
      <c r="F382" s="29"/>
      <c r="G382" s="27">
        <v>26</v>
      </c>
      <c r="H382" s="28"/>
      <c r="I382" s="29"/>
      <c r="J382" s="27">
        <v>41</v>
      </c>
      <c r="K382" s="28"/>
      <c r="L382" s="28"/>
      <c r="M382" s="29"/>
      <c r="N382" s="27">
        <v>61</v>
      </c>
      <c r="O382" s="29"/>
      <c r="P382" s="27">
        <v>55</v>
      </c>
      <c r="Q382" s="28"/>
      <c r="R382" s="28"/>
      <c r="S382" s="28"/>
      <c r="T382" s="29"/>
      <c r="U382" s="27">
        <v>88</v>
      </c>
      <c r="V382" s="28"/>
      <c r="W382" s="29"/>
      <c r="X382" s="27">
        <v>38</v>
      </c>
      <c r="Y382" s="28"/>
      <c r="Z382" s="29"/>
      <c r="AA382" s="27">
        <v>72</v>
      </c>
      <c r="AB382" s="28"/>
      <c r="AC382" s="29"/>
      <c r="AD382" s="27">
        <v>38</v>
      </c>
      <c r="AE382" s="28"/>
      <c r="AF382" s="29"/>
      <c r="AG382" s="27">
        <v>52</v>
      </c>
      <c r="AH382" s="29"/>
      <c r="AI382" s="27">
        <v>59</v>
      </c>
      <c r="AJ382" s="29"/>
      <c r="AK382" s="27">
        <v>35</v>
      </c>
      <c r="AL382" s="28"/>
      <c r="AM382" s="29"/>
      <c r="AN382" s="47">
        <v>615</v>
      </c>
      <c r="AO382" s="48"/>
    </row>
    <row r="383" spans="1:41" ht="16.5" customHeight="1" x14ac:dyDescent="0.2">
      <c r="A383" s="24">
        <v>32</v>
      </c>
      <c r="B383" s="26"/>
      <c r="C383" s="27">
        <v>90</v>
      </c>
      <c r="D383" s="28"/>
      <c r="E383" s="28"/>
      <c r="F383" s="29"/>
      <c r="G383" s="27">
        <v>67</v>
      </c>
      <c r="H383" s="28"/>
      <c r="I383" s="29"/>
      <c r="J383" s="27">
        <v>111</v>
      </c>
      <c r="K383" s="28"/>
      <c r="L383" s="28"/>
      <c r="M383" s="29"/>
      <c r="N383" s="27">
        <v>112</v>
      </c>
      <c r="O383" s="29"/>
      <c r="P383" s="27">
        <v>73</v>
      </c>
      <c r="Q383" s="28"/>
      <c r="R383" s="28"/>
      <c r="S383" s="28"/>
      <c r="T383" s="29"/>
      <c r="U383" s="27">
        <v>121</v>
      </c>
      <c r="V383" s="28"/>
      <c r="W383" s="29"/>
      <c r="X383" s="27">
        <v>167</v>
      </c>
      <c r="Y383" s="28"/>
      <c r="Z383" s="29"/>
      <c r="AA383" s="27">
        <v>114</v>
      </c>
      <c r="AB383" s="28"/>
      <c r="AC383" s="29"/>
      <c r="AD383" s="27">
        <v>124</v>
      </c>
      <c r="AE383" s="28"/>
      <c r="AF383" s="29"/>
      <c r="AG383" s="27">
        <v>150</v>
      </c>
      <c r="AH383" s="29"/>
      <c r="AI383" s="27">
        <v>68</v>
      </c>
      <c r="AJ383" s="29"/>
      <c r="AK383" s="27">
        <v>55</v>
      </c>
      <c r="AL383" s="28"/>
      <c r="AM383" s="29"/>
      <c r="AN383" s="49">
        <v>1252</v>
      </c>
      <c r="AO383" s="50"/>
    </row>
    <row r="384" spans="1:41" ht="16.5" customHeight="1" x14ac:dyDescent="0.2">
      <c r="A384" s="24">
        <v>33</v>
      </c>
      <c r="B384" s="26"/>
      <c r="C384" s="27">
        <v>82</v>
      </c>
      <c r="D384" s="28"/>
      <c r="E384" s="28"/>
      <c r="F384" s="29"/>
      <c r="G384" s="27">
        <v>49</v>
      </c>
      <c r="H384" s="28"/>
      <c r="I384" s="29"/>
      <c r="J384" s="27">
        <v>27</v>
      </c>
      <c r="K384" s="28"/>
      <c r="L384" s="28"/>
      <c r="M384" s="29"/>
      <c r="N384" s="27">
        <v>56</v>
      </c>
      <c r="O384" s="29"/>
      <c r="P384" s="27">
        <v>97</v>
      </c>
      <c r="Q384" s="28"/>
      <c r="R384" s="28"/>
      <c r="S384" s="28"/>
      <c r="T384" s="29"/>
      <c r="U384" s="27">
        <v>103</v>
      </c>
      <c r="V384" s="28"/>
      <c r="W384" s="29"/>
      <c r="X384" s="27">
        <v>78</v>
      </c>
      <c r="Y384" s="28"/>
      <c r="Z384" s="29"/>
      <c r="AA384" s="27">
        <v>67</v>
      </c>
      <c r="AB384" s="28"/>
      <c r="AC384" s="29"/>
      <c r="AD384" s="27">
        <v>40</v>
      </c>
      <c r="AE384" s="28"/>
      <c r="AF384" s="29"/>
      <c r="AG384" s="27">
        <v>67</v>
      </c>
      <c r="AH384" s="29"/>
      <c r="AI384" s="27">
        <v>84</v>
      </c>
      <c r="AJ384" s="29"/>
      <c r="AK384" s="27">
        <v>46</v>
      </c>
      <c r="AL384" s="28"/>
      <c r="AM384" s="29"/>
      <c r="AN384" s="47">
        <v>796</v>
      </c>
      <c r="AO384" s="48"/>
    </row>
    <row r="385" spans="1:41" ht="16.5" customHeight="1" x14ac:dyDescent="0.2">
      <c r="A385" s="24">
        <v>34</v>
      </c>
      <c r="B385" s="26"/>
      <c r="C385" s="27">
        <v>115</v>
      </c>
      <c r="D385" s="28"/>
      <c r="E385" s="28"/>
      <c r="F385" s="29"/>
      <c r="G385" s="27">
        <v>128</v>
      </c>
      <c r="H385" s="28"/>
      <c r="I385" s="29"/>
      <c r="J385" s="27">
        <v>65</v>
      </c>
      <c r="K385" s="28"/>
      <c r="L385" s="28"/>
      <c r="M385" s="29"/>
      <c r="N385" s="27">
        <v>76</v>
      </c>
      <c r="O385" s="29"/>
      <c r="P385" s="27">
        <v>169</v>
      </c>
      <c r="Q385" s="28"/>
      <c r="R385" s="28"/>
      <c r="S385" s="28"/>
      <c r="T385" s="29"/>
      <c r="U385" s="27">
        <v>279</v>
      </c>
      <c r="V385" s="28"/>
      <c r="W385" s="29"/>
      <c r="X385" s="27">
        <v>134</v>
      </c>
      <c r="Y385" s="28"/>
      <c r="Z385" s="29"/>
      <c r="AA385" s="27">
        <v>77</v>
      </c>
      <c r="AB385" s="28"/>
      <c r="AC385" s="29"/>
      <c r="AD385" s="27">
        <v>113</v>
      </c>
      <c r="AE385" s="28"/>
      <c r="AF385" s="29"/>
      <c r="AG385" s="27">
        <v>48</v>
      </c>
      <c r="AH385" s="29"/>
      <c r="AI385" s="27">
        <v>110</v>
      </c>
      <c r="AJ385" s="29"/>
      <c r="AK385" s="27">
        <v>51</v>
      </c>
      <c r="AL385" s="28"/>
      <c r="AM385" s="29"/>
      <c r="AN385" s="49">
        <v>1365</v>
      </c>
      <c r="AO385" s="50"/>
    </row>
    <row r="386" spans="1:41" ht="16.5" customHeight="1" x14ac:dyDescent="0.2">
      <c r="A386" s="24">
        <v>40</v>
      </c>
      <c r="B386" s="26"/>
      <c r="C386" s="27">
        <v>132</v>
      </c>
      <c r="D386" s="28"/>
      <c r="E386" s="28"/>
      <c r="F386" s="29"/>
      <c r="G386" s="27">
        <v>126</v>
      </c>
      <c r="H386" s="28"/>
      <c r="I386" s="29"/>
      <c r="J386" s="27">
        <v>245</v>
      </c>
      <c r="K386" s="28"/>
      <c r="L386" s="28"/>
      <c r="M386" s="29"/>
      <c r="N386" s="27">
        <v>203</v>
      </c>
      <c r="O386" s="29"/>
      <c r="P386" s="27">
        <v>137</v>
      </c>
      <c r="Q386" s="28"/>
      <c r="R386" s="28"/>
      <c r="S386" s="28"/>
      <c r="T386" s="29"/>
      <c r="U386" s="27">
        <v>162</v>
      </c>
      <c r="V386" s="28"/>
      <c r="W386" s="29"/>
      <c r="X386" s="27">
        <v>255</v>
      </c>
      <c r="Y386" s="28"/>
      <c r="Z386" s="29"/>
      <c r="AA386" s="27">
        <v>308</v>
      </c>
      <c r="AB386" s="28"/>
      <c r="AC386" s="29"/>
      <c r="AD386" s="27">
        <v>180</v>
      </c>
      <c r="AE386" s="28"/>
      <c r="AF386" s="29"/>
      <c r="AG386" s="27">
        <v>160</v>
      </c>
      <c r="AH386" s="29"/>
      <c r="AI386" s="27">
        <v>161</v>
      </c>
      <c r="AJ386" s="29"/>
      <c r="AK386" s="27">
        <v>99</v>
      </c>
      <c r="AL386" s="28"/>
      <c r="AM386" s="29"/>
      <c r="AN386" s="49">
        <v>2168</v>
      </c>
      <c r="AO386" s="50"/>
    </row>
    <row r="387" spans="1:41" ht="16.5" customHeight="1" x14ac:dyDescent="0.2">
      <c r="A387" s="24">
        <v>41</v>
      </c>
      <c r="B387" s="26"/>
      <c r="C387" s="27">
        <v>63</v>
      </c>
      <c r="D387" s="28"/>
      <c r="E387" s="28"/>
      <c r="F387" s="29"/>
      <c r="G387" s="27">
        <v>89</v>
      </c>
      <c r="H387" s="28"/>
      <c r="I387" s="29"/>
      <c r="J387" s="27">
        <v>78</v>
      </c>
      <c r="K387" s="28"/>
      <c r="L387" s="28"/>
      <c r="M387" s="29"/>
      <c r="N387" s="27">
        <v>89</v>
      </c>
      <c r="O387" s="29"/>
      <c r="P387" s="27">
        <v>63</v>
      </c>
      <c r="Q387" s="28"/>
      <c r="R387" s="28"/>
      <c r="S387" s="28"/>
      <c r="T387" s="29"/>
      <c r="U387" s="27">
        <v>92</v>
      </c>
      <c r="V387" s="28"/>
      <c r="W387" s="29"/>
      <c r="X387" s="27">
        <v>54</v>
      </c>
      <c r="Y387" s="28"/>
      <c r="Z387" s="29"/>
      <c r="AA387" s="27">
        <v>61</v>
      </c>
      <c r="AB387" s="28"/>
      <c r="AC387" s="29"/>
      <c r="AD387" s="27">
        <v>47</v>
      </c>
      <c r="AE387" s="28"/>
      <c r="AF387" s="29"/>
      <c r="AG387" s="27">
        <v>67</v>
      </c>
      <c r="AH387" s="29"/>
      <c r="AI387" s="27">
        <v>72</v>
      </c>
      <c r="AJ387" s="29"/>
      <c r="AK387" s="27">
        <v>51</v>
      </c>
      <c r="AL387" s="28"/>
      <c r="AM387" s="29"/>
      <c r="AN387" s="47">
        <v>826</v>
      </c>
      <c r="AO387" s="48"/>
    </row>
    <row r="388" spans="1:41" ht="16.5" customHeight="1" x14ac:dyDescent="0.2">
      <c r="A388" s="24">
        <v>42</v>
      </c>
      <c r="B388" s="26"/>
      <c r="C388" s="27">
        <v>110</v>
      </c>
      <c r="D388" s="28"/>
      <c r="E388" s="28"/>
      <c r="F388" s="29"/>
      <c r="G388" s="27">
        <v>114</v>
      </c>
      <c r="H388" s="28"/>
      <c r="I388" s="29"/>
      <c r="J388" s="27">
        <v>164</v>
      </c>
      <c r="K388" s="28"/>
      <c r="L388" s="28"/>
      <c r="M388" s="29"/>
      <c r="N388" s="27">
        <v>136</v>
      </c>
      <c r="O388" s="29"/>
      <c r="P388" s="27">
        <v>195</v>
      </c>
      <c r="Q388" s="28"/>
      <c r="R388" s="28"/>
      <c r="S388" s="28"/>
      <c r="T388" s="29"/>
      <c r="U388" s="27">
        <v>133</v>
      </c>
      <c r="V388" s="28"/>
      <c r="W388" s="29"/>
      <c r="X388" s="27">
        <v>121</v>
      </c>
      <c r="Y388" s="28"/>
      <c r="Z388" s="29"/>
      <c r="AA388" s="27">
        <v>86</v>
      </c>
      <c r="AB388" s="28"/>
      <c r="AC388" s="29"/>
      <c r="AD388" s="27">
        <v>125</v>
      </c>
      <c r="AE388" s="28"/>
      <c r="AF388" s="29"/>
      <c r="AG388" s="27">
        <v>117</v>
      </c>
      <c r="AH388" s="29"/>
      <c r="AI388" s="27">
        <v>124</v>
      </c>
      <c r="AJ388" s="29"/>
      <c r="AK388" s="27">
        <v>96</v>
      </c>
      <c r="AL388" s="28"/>
      <c r="AM388" s="29"/>
      <c r="AN388" s="49">
        <v>1521</v>
      </c>
      <c r="AO388" s="50"/>
    </row>
    <row r="389" spans="1:41" ht="16.5" customHeight="1" x14ac:dyDescent="0.2">
      <c r="A389" s="24">
        <v>43</v>
      </c>
      <c r="B389" s="26"/>
      <c r="C389" s="27">
        <v>60</v>
      </c>
      <c r="D389" s="28"/>
      <c r="E389" s="28"/>
      <c r="F389" s="29"/>
      <c r="G389" s="27">
        <v>104</v>
      </c>
      <c r="H389" s="28"/>
      <c r="I389" s="29"/>
      <c r="J389" s="27">
        <v>170</v>
      </c>
      <c r="K389" s="28"/>
      <c r="L389" s="28"/>
      <c r="M389" s="29"/>
      <c r="N389" s="27">
        <v>130</v>
      </c>
      <c r="O389" s="29"/>
      <c r="P389" s="27">
        <v>81</v>
      </c>
      <c r="Q389" s="28"/>
      <c r="R389" s="28"/>
      <c r="S389" s="28"/>
      <c r="T389" s="29"/>
      <c r="U389" s="27">
        <v>82</v>
      </c>
      <c r="V389" s="28"/>
      <c r="W389" s="29"/>
      <c r="X389" s="27">
        <v>134</v>
      </c>
      <c r="Y389" s="28"/>
      <c r="Z389" s="29"/>
      <c r="AA389" s="27">
        <v>108</v>
      </c>
      <c r="AB389" s="28"/>
      <c r="AC389" s="29"/>
      <c r="AD389" s="27">
        <v>92</v>
      </c>
      <c r="AE389" s="28"/>
      <c r="AF389" s="29"/>
      <c r="AG389" s="27">
        <v>100</v>
      </c>
      <c r="AH389" s="29"/>
      <c r="AI389" s="27">
        <v>63</v>
      </c>
      <c r="AJ389" s="29"/>
      <c r="AK389" s="27">
        <v>65</v>
      </c>
      <c r="AL389" s="28"/>
      <c r="AM389" s="29"/>
      <c r="AN389" s="49">
        <v>1189</v>
      </c>
      <c r="AO389" s="50"/>
    </row>
    <row r="390" spans="1:41" ht="16.5" customHeight="1" x14ac:dyDescent="0.2">
      <c r="A390" s="24">
        <v>44</v>
      </c>
      <c r="B390" s="26"/>
      <c r="C390" s="27">
        <v>195</v>
      </c>
      <c r="D390" s="28"/>
      <c r="E390" s="28"/>
      <c r="F390" s="29"/>
      <c r="G390" s="27">
        <v>200</v>
      </c>
      <c r="H390" s="28"/>
      <c r="I390" s="29"/>
      <c r="J390" s="27">
        <v>211</v>
      </c>
      <c r="K390" s="28"/>
      <c r="L390" s="28"/>
      <c r="M390" s="29"/>
      <c r="N390" s="27">
        <v>165</v>
      </c>
      <c r="O390" s="29"/>
      <c r="P390" s="27">
        <v>183</v>
      </c>
      <c r="Q390" s="28"/>
      <c r="R390" s="28"/>
      <c r="S390" s="28"/>
      <c r="T390" s="29"/>
      <c r="U390" s="27">
        <v>184</v>
      </c>
      <c r="V390" s="28"/>
      <c r="W390" s="29"/>
      <c r="X390" s="27">
        <v>291</v>
      </c>
      <c r="Y390" s="28"/>
      <c r="Z390" s="29"/>
      <c r="AA390" s="27">
        <v>140</v>
      </c>
      <c r="AB390" s="28"/>
      <c r="AC390" s="29"/>
      <c r="AD390" s="27">
        <v>105</v>
      </c>
      <c r="AE390" s="28"/>
      <c r="AF390" s="29"/>
      <c r="AG390" s="27">
        <v>164</v>
      </c>
      <c r="AH390" s="29"/>
      <c r="AI390" s="27">
        <v>136</v>
      </c>
      <c r="AJ390" s="29"/>
      <c r="AK390" s="27">
        <v>95</v>
      </c>
      <c r="AL390" s="28"/>
      <c r="AM390" s="29"/>
      <c r="AN390" s="49">
        <v>2069</v>
      </c>
      <c r="AO390" s="50"/>
    </row>
    <row r="391" spans="1:41" ht="16.5" customHeight="1" x14ac:dyDescent="0.2">
      <c r="A391" s="24">
        <v>45</v>
      </c>
      <c r="B391" s="26"/>
      <c r="C391" s="27">
        <v>50</v>
      </c>
      <c r="D391" s="28"/>
      <c r="E391" s="28"/>
      <c r="F391" s="29"/>
      <c r="G391" s="27">
        <v>49</v>
      </c>
      <c r="H391" s="28"/>
      <c r="I391" s="29"/>
      <c r="J391" s="27">
        <v>45</v>
      </c>
      <c r="K391" s="28"/>
      <c r="L391" s="28"/>
      <c r="M391" s="29"/>
      <c r="N391" s="27">
        <v>27</v>
      </c>
      <c r="O391" s="29"/>
      <c r="P391" s="27">
        <v>74</v>
      </c>
      <c r="Q391" s="28"/>
      <c r="R391" s="28"/>
      <c r="S391" s="28"/>
      <c r="T391" s="29"/>
      <c r="U391" s="27">
        <v>55</v>
      </c>
      <c r="V391" s="28"/>
      <c r="W391" s="29"/>
      <c r="X391" s="27">
        <v>51</v>
      </c>
      <c r="Y391" s="28"/>
      <c r="Z391" s="29"/>
      <c r="AA391" s="27">
        <v>42</v>
      </c>
      <c r="AB391" s="28"/>
      <c r="AC391" s="29"/>
      <c r="AD391" s="27">
        <v>39</v>
      </c>
      <c r="AE391" s="28"/>
      <c r="AF391" s="29"/>
      <c r="AG391" s="27">
        <v>86</v>
      </c>
      <c r="AH391" s="29"/>
      <c r="AI391" s="27">
        <v>35</v>
      </c>
      <c r="AJ391" s="29"/>
      <c r="AK391" s="27">
        <v>54</v>
      </c>
      <c r="AL391" s="28"/>
      <c r="AM391" s="29"/>
      <c r="AN391" s="47">
        <v>607</v>
      </c>
      <c r="AO391" s="48"/>
    </row>
    <row r="392" spans="1:41" ht="16.5" customHeight="1" x14ac:dyDescent="0.2">
      <c r="A392" s="24">
        <v>46</v>
      </c>
      <c r="B392" s="26"/>
      <c r="C392" s="27">
        <v>195</v>
      </c>
      <c r="D392" s="28"/>
      <c r="E392" s="28"/>
      <c r="F392" s="29"/>
      <c r="G392" s="27">
        <v>232</v>
      </c>
      <c r="H392" s="28"/>
      <c r="I392" s="29"/>
      <c r="J392" s="27">
        <v>125</v>
      </c>
      <c r="K392" s="28"/>
      <c r="L392" s="28"/>
      <c r="M392" s="29"/>
      <c r="N392" s="27">
        <v>100</v>
      </c>
      <c r="O392" s="29"/>
      <c r="P392" s="27">
        <v>134</v>
      </c>
      <c r="Q392" s="28"/>
      <c r="R392" s="28"/>
      <c r="S392" s="28"/>
      <c r="T392" s="29"/>
      <c r="U392" s="27">
        <v>95</v>
      </c>
      <c r="V392" s="28"/>
      <c r="W392" s="29"/>
      <c r="X392" s="27">
        <v>123</v>
      </c>
      <c r="Y392" s="28"/>
      <c r="Z392" s="29"/>
      <c r="AA392" s="27">
        <v>116</v>
      </c>
      <c r="AB392" s="28"/>
      <c r="AC392" s="29"/>
      <c r="AD392" s="27">
        <v>105</v>
      </c>
      <c r="AE392" s="28"/>
      <c r="AF392" s="29"/>
      <c r="AG392" s="27">
        <v>133</v>
      </c>
      <c r="AH392" s="29"/>
      <c r="AI392" s="27">
        <v>59</v>
      </c>
      <c r="AJ392" s="29"/>
      <c r="AK392" s="27">
        <v>79</v>
      </c>
      <c r="AL392" s="28"/>
      <c r="AM392" s="29"/>
      <c r="AN392" s="49">
        <v>1496</v>
      </c>
      <c r="AO392" s="50"/>
    </row>
    <row r="393" spans="1:41" ht="16.5" customHeight="1" x14ac:dyDescent="0.2">
      <c r="A393" s="24">
        <v>47</v>
      </c>
      <c r="B393" s="26"/>
      <c r="C393" s="27">
        <v>94</v>
      </c>
      <c r="D393" s="28"/>
      <c r="E393" s="28"/>
      <c r="F393" s="29"/>
      <c r="G393" s="27">
        <v>77</v>
      </c>
      <c r="H393" s="28"/>
      <c r="I393" s="29"/>
      <c r="J393" s="27">
        <v>125</v>
      </c>
      <c r="K393" s="28"/>
      <c r="L393" s="28"/>
      <c r="M393" s="29"/>
      <c r="N393" s="27">
        <v>142</v>
      </c>
      <c r="O393" s="29"/>
      <c r="P393" s="27">
        <v>116</v>
      </c>
      <c r="Q393" s="28"/>
      <c r="R393" s="28"/>
      <c r="S393" s="28"/>
      <c r="T393" s="29"/>
      <c r="U393" s="27">
        <v>148</v>
      </c>
      <c r="V393" s="28"/>
      <c r="W393" s="29"/>
      <c r="X393" s="27">
        <v>127</v>
      </c>
      <c r="Y393" s="28"/>
      <c r="Z393" s="29"/>
      <c r="AA393" s="27">
        <v>99</v>
      </c>
      <c r="AB393" s="28"/>
      <c r="AC393" s="29"/>
      <c r="AD393" s="27">
        <v>130</v>
      </c>
      <c r="AE393" s="28"/>
      <c r="AF393" s="29"/>
      <c r="AG393" s="27">
        <v>145</v>
      </c>
      <c r="AH393" s="29"/>
      <c r="AI393" s="27">
        <v>93</v>
      </c>
      <c r="AJ393" s="29"/>
      <c r="AK393" s="27">
        <v>79</v>
      </c>
      <c r="AL393" s="28"/>
      <c r="AM393" s="29"/>
      <c r="AN393" s="49">
        <v>1375</v>
      </c>
      <c r="AO393" s="50"/>
    </row>
    <row r="394" spans="1:41" ht="16.5" customHeight="1" x14ac:dyDescent="0.2">
      <c r="A394" s="24">
        <v>48</v>
      </c>
      <c r="B394" s="26"/>
      <c r="C394" s="27">
        <v>77</v>
      </c>
      <c r="D394" s="28"/>
      <c r="E394" s="28"/>
      <c r="F394" s="29"/>
      <c r="G394" s="27">
        <v>87</v>
      </c>
      <c r="H394" s="28"/>
      <c r="I394" s="29"/>
      <c r="J394" s="27">
        <v>87</v>
      </c>
      <c r="K394" s="28"/>
      <c r="L394" s="28"/>
      <c r="M394" s="29"/>
      <c r="N394" s="27">
        <v>73</v>
      </c>
      <c r="O394" s="29"/>
      <c r="P394" s="27">
        <v>119</v>
      </c>
      <c r="Q394" s="28"/>
      <c r="R394" s="28"/>
      <c r="S394" s="28"/>
      <c r="T394" s="29"/>
      <c r="U394" s="27">
        <v>59</v>
      </c>
      <c r="V394" s="28"/>
      <c r="W394" s="29"/>
      <c r="X394" s="27">
        <v>91</v>
      </c>
      <c r="Y394" s="28"/>
      <c r="Z394" s="29"/>
      <c r="AA394" s="27">
        <v>97</v>
      </c>
      <c r="AB394" s="28"/>
      <c r="AC394" s="29"/>
      <c r="AD394" s="27">
        <v>105</v>
      </c>
      <c r="AE394" s="28"/>
      <c r="AF394" s="29"/>
      <c r="AG394" s="27">
        <v>111</v>
      </c>
      <c r="AH394" s="29"/>
      <c r="AI394" s="27">
        <v>75</v>
      </c>
      <c r="AJ394" s="29"/>
      <c r="AK394" s="27">
        <v>79</v>
      </c>
      <c r="AL394" s="28"/>
      <c r="AM394" s="29"/>
      <c r="AN394" s="49">
        <v>1060</v>
      </c>
      <c r="AO394" s="50"/>
    </row>
    <row r="395" spans="1:41" ht="16.5" customHeight="1" x14ac:dyDescent="0.2">
      <c r="A395" s="24">
        <v>49</v>
      </c>
      <c r="B395" s="26"/>
      <c r="C395" s="27">
        <v>78</v>
      </c>
      <c r="D395" s="28"/>
      <c r="E395" s="28"/>
      <c r="F395" s="29"/>
      <c r="G395" s="27">
        <v>37</v>
      </c>
      <c r="H395" s="28"/>
      <c r="I395" s="29"/>
      <c r="J395" s="27">
        <v>46</v>
      </c>
      <c r="K395" s="28"/>
      <c r="L395" s="28"/>
      <c r="M395" s="29"/>
      <c r="N395" s="27">
        <v>59</v>
      </c>
      <c r="O395" s="29"/>
      <c r="P395" s="27">
        <v>84</v>
      </c>
      <c r="Q395" s="28"/>
      <c r="R395" s="28"/>
      <c r="S395" s="28"/>
      <c r="T395" s="29"/>
      <c r="U395" s="27">
        <v>75</v>
      </c>
      <c r="V395" s="28"/>
      <c r="W395" s="29"/>
      <c r="X395" s="27">
        <v>64</v>
      </c>
      <c r="Y395" s="28"/>
      <c r="Z395" s="29"/>
      <c r="AA395" s="27">
        <v>72</v>
      </c>
      <c r="AB395" s="28"/>
      <c r="AC395" s="29"/>
      <c r="AD395" s="27">
        <v>39</v>
      </c>
      <c r="AE395" s="28"/>
      <c r="AF395" s="29"/>
      <c r="AG395" s="27">
        <v>28</v>
      </c>
      <c r="AH395" s="29"/>
      <c r="AI395" s="27">
        <v>20</v>
      </c>
      <c r="AJ395" s="29"/>
      <c r="AK395" s="27">
        <v>45</v>
      </c>
      <c r="AL395" s="28"/>
      <c r="AM395" s="29"/>
      <c r="AN395" s="47">
        <v>647</v>
      </c>
      <c r="AO395" s="48"/>
    </row>
    <row r="396" spans="1:41" ht="16.5" customHeight="1" x14ac:dyDescent="0.2">
      <c r="A396" s="24">
        <v>50</v>
      </c>
      <c r="B396" s="26"/>
      <c r="C396" s="27">
        <v>26</v>
      </c>
      <c r="D396" s="28"/>
      <c r="E396" s="28"/>
      <c r="F396" s="29"/>
      <c r="G396" s="27">
        <v>23</v>
      </c>
      <c r="H396" s="28"/>
      <c r="I396" s="29"/>
      <c r="J396" s="27">
        <v>50</v>
      </c>
      <c r="K396" s="28"/>
      <c r="L396" s="28"/>
      <c r="M396" s="29"/>
      <c r="N396" s="27">
        <v>27</v>
      </c>
      <c r="O396" s="29"/>
      <c r="P396" s="27">
        <v>68</v>
      </c>
      <c r="Q396" s="28"/>
      <c r="R396" s="28"/>
      <c r="S396" s="28"/>
      <c r="T396" s="29"/>
      <c r="U396" s="27">
        <v>33</v>
      </c>
      <c r="V396" s="28"/>
      <c r="W396" s="29"/>
      <c r="X396" s="27">
        <v>26</v>
      </c>
      <c r="Y396" s="28"/>
      <c r="Z396" s="29"/>
      <c r="AA396" s="27">
        <v>15</v>
      </c>
      <c r="AB396" s="28"/>
      <c r="AC396" s="29"/>
      <c r="AD396" s="27">
        <v>42</v>
      </c>
      <c r="AE396" s="28"/>
      <c r="AF396" s="29"/>
      <c r="AG396" s="27">
        <v>23</v>
      </c>
      <c r="AH396" s="29"/>
      <c r="AI396" s="27">
        <v>28</v>
      </c>
      <c r="AJ396" s="29"/>
      <c r="AK396" s="27">
        <v>34</v>
      </c>
      <c r="AL396" s="28"/>
      <c r="AM396" s="29"/>
      <c r="AN396" s="47">
        <v>395</v>
      </c>
      <c r="AO396" s="48"/>
    </row>
    <row r="397" spans="1:41" ht="16.5" customHeight="1" x14ac:dyDescent="0.2">
      <c r="A397" s="24">
        <v>52</v>
      </c>
      <c r="B397" s="26"/>
      <c r="C397" s="27">
        <v>71</v>
      </c>
      <c r="D397" s="28"/>
      <c r="E397" s="28"/>
      <c r="F397" s="29"/>
      <c r="G397" s="27">
        <v>83</v>
      </c>
      <c r="H397" s="28"/>
      <c r="I397" s="29"/>
      <c r="J397" s="27">
        <v>133</v>
      </c>
      <c r="K397" s="28"/>
      <c r="L397" s="28"/>
      <c r="M397" s="29"/>
      <c r="N397" s="27">
        <v>72</v>
      </c>
      <c r="O397" s="29"/>
      <c r="P397" s="27">
        <v>90</v>
      </c>
      <c r="Q397" s="28"/>
      <c r="R397" s="28"/>
      <c r="S397" s="28"/>
      <c r="T397" s="29"/>
      <c r="U397" s="27">
        <v>77</v>
      </c>
      <c r="V397" s="28"/>
      <c r="W397" s="29"/>
      <c r="X397" s="27">
        <v>92</v>
      </c>
      <c r="Y397" s="28"/>
      <c r="Z397" s="29"/>
      <c r="AA397" s="27">
        <v>159</v>
      </c>
      <c r="AB397" s="28"/>
      <c r="AC397" s="29"/>
      <c r="AD397" s="27">
        <v>92</v>
      </c>
      <c r="AE397" s="28"/>
      <c r="AF397" s="29"/>
      <c r="AG397" s="27">
        <v>66</v>
      </c>
      <c r="AH397" s="29"/>
      <c r="AI397" s="27">
        <v>97</v>
      </c>
      <c r="AJ397" s="29"/>
      <c r="AK397" s="27">
        <v>59</v>
      </c>
      <c r="AL397" s="28"/>
      <c r="AM397" s="29"/>
      <c r="AN397" s="49">
        <v>1091</v>
      </c>
      <c r="AO397" s="50"/>
    </row>
    <row r="398" spans="1:41" ht="16.5" customHeight="1" x14ac:dyDescent="0.2">
      <c r="A398" s="24">
        <v>60</v>
      </c>
      <c r="B398" s="26"/>
      <c r="C398" s="27">
        <v>58</v>
      </c>
      <c r="D398" s="28"/>
      <c r="E398" s="28"/>
      <c r="F398" s="29"/>
      <c r="G398" s="27">
        <v>80</v>
      </c>
      <c r="H398" s="28"/>
      <c r="I398" s="29"/>
      <c r="J398" s="27">
        <v>55</v>
      </c>
      <c r="K398" s="28"/>
      <c r="L398" s="28"/>
      <c r="M398" s="29"/>
      <c r="N398" s="27">
        <v>43</v>
      </c>
      <c r="O398" s="29"/>
      <c r="P398" s="27">
        <v>76</v>
      </c>
      <c r="Q398" s="28"/>
      <c r="R398" s="28"/>
      <c r="S398" s="28"/>
      <c r="T398" s="29"/>
      <c r="U398" s="27">
        <v>93</v>
      </c>
      <c r="V398" s="28"/>
      <c r="W398" s="29"/>
      <c r="X398" s="27">
        <v>118</v>
      </c>
      <c r="Y398" s="28"/>
      <c r="Z398" s="29"/>
      <c r="AA398" s="27">
        <v>107</v>
      </c>
      <c r="AB398" s="28"/>
      <c r="AC398" s="29"/>
      <c r="AD398" s="27">
        <v>29</v>
      </c>
      <c r="AE398" s="28"/>
      <c r="AF398" s="29"/>
      <c r="AG398" s="27">
        <v>76</v>
      </c>
      <c r="AH398" s="29"/>
      <c r="AI398" s="27">
        <v>49</v>
      </c>
      <c r="AJ398" s="29"/>
      <c r="AK398" s="27">
        <v>116</v>
      </c>
      <c r="AL398" s="28"/>
      <c r="AM398" s="29"/>
      <c r="AN398" s="47">
        <v>900</v>
      </c>
      <c r="AO398" s="48"/>
    </row>
    <row r="399" spans="1:41" ht="16.5" customHeight="1" x14ac:dyDescent="0.2">
      <c r="A399" s="24">
        <v>61</v>
      </c>
      <c r="B399" s="26"/>
      <c r="C399" s="27">
        <v>73</v>
      </c>
      <c r="D399" s="28"/>
      <c r="E399" s="28"/>
      <c r="F399" s="29"/>
      <c r="G399" s="27">
        <v>58</v>
      </c>
      <c r="H399" s="28"/>
      <c r="I399" s="29"/>
      <c r="J399" s="27">
        <v>63</v>
      </c>
      <c r="K399" s="28"/>
      <c r="L399" s="28"/>
      <c r="M399" s="29"/>
      <c r="N399" s="27">
        <v>52</v>
      </c>
      <c r="O399" s="29"/>
      <c r="P399" s="27">
        <v>40</v>
      </c>
      <c r="Q399" s="28"/>
      <c r="R399" s="28"/>
      <c r="S399" s="28"/>
      <c r="T399" s="29"/>
      <c r="U399" s="27">
        <v>44</v>
      </c>
      <c r="V399" s="28"/>
      <c r="W399" s="29"/>
      <c r="X399" s="27">
        <v>31</v>
      </c>
      <c r="Y399" s="28"/>
      <c r="Z399" s="29"/>
      <c r="AA399" s="27">
        <v>36</v>
      </c>
      <c r="AB399" s="28"/>
      <c r="AC399" s="29"/>
      <c r="AD399" s="27">
        <v>42</v>
      </c>
      <c r="AE399" s="28"/>
      <c r="AF399" s="29"/>
      <c r="AG399" s="27">
        <v>75</v>
      </c>
      <c r="AH399" s="29"/>
      <c r="AI399" s="27">
        <v>64</v>
      </c>
      <c r="AJ399" s="29"/>
      <c r="AK399" s="27">
        <v>81</v>
      </c>
      <c r="AL399" s="28"/>
      <c r="AM399" s="29"/>
      <c r="AN399" s="47">
        <v>659</v>
      </c>
      <c r="AO399" s="48"/>
    </row>
    <row r="400" spans="1:41" ht="16.5" customHeight="1" x14ac:dyDescent="0.2">
      <c r="A400" s="24">
        <v>62</v>
      </c>
      <c r="B400" s="26"/>
      <c r="C400" s="27">
        <v>54</v>
      </c>
      <c r="D400" s="28"/>
      <c r="E400" s="28"/>
      <c r="F400" s="29"/>
      <c r="G400" s="27">
        <v>68</v>
      </c>
      <c r="H400" s="28"/>
      <c r="I400" s="29"/>
      <c r="J400" s="27">
        <v>124</v>
      </c>
      <c r="K400" s="28"/>
      <c r="L400" s="28"/>
      <c r="M400" s="29"/>
      <c r="N400" s="27">
        <v>47</v>
      </c>
      <c r="O400" s="29"/>
      <c r="P400" s="27">
        <v>54</v>
      </c>
      <c r="Q400" s="28"/>
      <c r="R400" s="28"/>
      <c r="S400" s="28"/>
      <c r="T400" s="29"/>
      <c r="U400" s="27">
        <v>55</v>
      </c>
      <c r="V400" s="28"/>
      <c r="W400" s="29"/>
      <c r="X400" s="27">
        <v>33</v>
      </c>
      <c r="Y400" s="28"/>
      <c r="Z400" s="29"/>
      <c r="AA400" s="27">
        <v>48</v>
      </c>
      <c r="AB400" s="28"/>
      <c r="AC400" s="29"/>
      <c r="AD400" s="27">
        <v>24</v>
      </c>
      <c r="AE400" s="28"/>
      <c r="AF400" s="29"/>
      <c r="AG400" s="27">
        <v>51</v>
      </c>
      <c r="AH400" s="29"/>
      <c r="AI400" s="27">
        <v>41</v>
      </c>
      <c r="AJ400" s="29"/>
      <c r="AK400" s="27">
        <v>40</v>
      </c>
      <c r="AL400" s="28"/>
      <c r="AM400" s="29"/>
      <c r="AN400" s="47">
        <v>639</v>
      </c>
      <c r="AO400" s="48"/>
    </row>
    <row r="401" spans="1:41" ht="16.5" customHeight="1" x14ac:dyDescent="0.2">
      <c r="A401" s="24">
        <v>63</v>
      </c>
      <c r="B401" s="26"/>
      <c r="C401" s="27">
        <v>85</v>
      </c>
      <c r="D401" s="28"/>
      <c r="E401" s="28"/>
      <c r="F401" s="29"/>
      <c r="G401" s="27">
        <v>50</v>
      </c>
      <c r="H401" s="28"/>
      <c r="I401" s="29"/>
      <c r="J401" s="27">
        <v>66</v>
      </c>
      <c r="K401" s="28"/>
      <c r="L401" s="28"/>
      <c r="M401" s="29"/>
      <c r="N401" s="27">
        <v>103</v>
      </c>
      <c r="O401" s="29"/>
      <c r="P401" s="27">
        <v>62</v>
      </c>
      <c r="Q401" s="28"/>
      <c r="R401" s="28"/>
      <c r="S401" s="28"/>
      <c r="T401" s="29"/>
      <c r="U401" s="27">
        <v>26</v>
      </c>
      <c r="V401" s="28"/>
      <c r="W401" s="29"/>
      <c r="X401" s="27">
        <v>61</v>
      </c>
      <c r="Y401" s="28"/>
      <c r="Z401" s="29"/>
      <c r="AA401" s="27">
        <v>33</v>
      </c>
      <c r="AB401" s="28"/>
      <c r="AC401" s="29"/>
      <c r="AD401" s="27">
        <v>22</v>
      </c>
      <c r="AE401" s="28"/>
      <c r="AF401" s="29"/>
      <c r="AG401" s="27">
        <v>30</v>
      </c>
      <c r="AH401" s="29"/>
      <c r="AI401" s="27">
        <v>49</v>
      </c>
      <c r="AJ401" s="29"/>
      <c r="AK401" s="27">
        <v>48</v>
      </c>
      <c r="AL401" s="28"/>
      <c r="AM401" s="29"/>
      <c r="AN401" s="47">
        <v>635</v>
      </c>
      <c r="AO401" s="48"/>
    </row>
    <row r="402" spans="1:41" ht="16.5" customHeight="1" x14ac:dyDescent="0.2">
      <c r="A402" s="24">
        <v>66</v>
      </c>
      <c r="B402" s="26"/>
      <c r="C402" s="27">
        <v>32</v>
      </c>
      <c r="D402" s="28"/>
      <c r="E402" s="28"/>
      <c r="F402" s="29"/>
      <c r="G402" s="27">
        <v>22</v>
      </c>
      <c r="H402" s="28"/>
      <c r="I402" s="29"/>
      <c r="J402" s="27">
        <v>43</v>
      </c>
      <c r="K402" s="28"/>
      <c r="L402" s="28"/>
      <c r="M402" s="29"/>
      <c r="N402" s="27">
        <v>24</v>
      </c>
      <c r="O402" s="29"/>
      <c r="P402" s="27">
        <v>39</v>
      </c>
      <c r="Q402" s="28"/>
      <c r="R402" s="28"/>
      <c r="S402" s="28"/>
      <c r="T402" s="29"/>
      <c r="U402" s="27">
        <v>38</v>
      </c>
      <c r="V402" s="28"/>
      <c r="W402" s="29"/>
      <c r="X402" s="27">
        <v>77</v>
      </c>
      <c r="Y402" s="28"/>
      <c r="Z402" s="29"/>
      <c r="AA402" s="27">
        <v>56</v>
      </c>
      <c r="AB402" s="28"/>
      <c r="AC402" s="29"/>
      <c r="AD402" s="27">
        <v>59</v>
      </c>
      <c r="AE402" s="28"/>
      <c r="AF402" s="29"/>
      <c r="AG402" s="27">
        <v>18</v>
      </c>
      <c r="AH402" s="29"/>
      <c r="AI402" s="27">
        <v>48</v>
      </c>
      <c r="AJ402" s="29"/>
      <c r="AK402" s="27">
        <v>37</v>
      </c>
      <c r="AL402" s="28"/>
      <c r="AM402" s="29"/>
      <c r="AN402" s="47">
        <v>493</v>
      </c>
      <c r="AO402" s="48"/>
    </row>
    <row r="403" spans="1:41" ht="16.5" customHeight="1" x14ac:dyDescent="0.2">
      <c r="A403" s="24">
        <v>67</v>
      </c>
      <c r="B403" s="26"/>
      <c r="C403" s="27">
        <v>132</v>
      </c>
      <c r="D403" s="28"/>
      <c r="E403" s="28"/>
      <c r="F403" s="29"/>
      <c r="G403" s="27">
        <v>133</v>
      </c>
      <c r="H403" s="28"/>
      <c r="I403" s="29"/>
      <c r="J403" s="27">
        <v>136</v>
      </c>
      <c r="K403" s="28"/>
      <c r="L403" s="28"/>
      <c r="M403" s="29"/>
      <c r="N403" s="27">
        <v>138</v>
      </c>
      <c r="O403" s="29"/>
      <c r="P403" s="27">
        <v>176</v>
      </c>
      <c r="Q403" s="28"/>
      <c r="R403" s="28"/>
      <c r="S403" s="28"/>
      <c r="T403" s="29"/>
      <c r="U403" s="27">
        <v>57</v>
      </c>
      <c r="V403" s="28"/>
      <c r="W403" s="29"/>
      <c r="X403" s="27">
        <v>116</v>
      </c>
      <c r="Y403" s="28"/>
      <c r="Z403" s="29"/>
      <c r="AA403" s="27">
        <v>130</v>
      </c>
      <c r="AB403" s="28"/>
      <c r="AC403" s="29"/>
      <c r="AD403" s="27">
        <v>116</v>
      </c>
      <c r="AE403" s="28"/>
      <c r="AF403" s="29"/>
      <c r="AG403" s="27">
        <v>95</v>
      </c>
      <c r="AH403" s="29"/>
      <c r="AI403" s="27">
        <v>125</v>
      </c>
      <c r="AJ403" s="29"/>
      <c r="AK403" s="27">
        <v>132</v>
      </c>
      <c r="AL403" s="28"/>
      <c r="AM403" s="29"/>
      <c r="AN403" s="49">
        <v>1486</v>
      </c>
      <c r="AO403" s="50"/>
    </row>
    <row r="404" spans="1:41" ht="16.5" customHeight="1" x14ac:dyDescent="0.2">
      <c r="A404" s="24">
        <v>68</v>
      </c>
      <c r="B404" s="26"/>
      <c r="C404" s="27">
        <v>84</v>
      </c>
      <c r="D404" s="28"/>
      <c r="E404" s="28"/>
      <c r="F404" s="29"/>
      <c r="G404" s="27">
        <v>59</v>
      </c>
      <c r="H404" s="28"/>
      <c r="I404" s="29"/>
      <c r="J404" s="27">
        <v>43</v>
      </c>
      <c r="K404" s="28"/>
      <c r="L404" s="28"/>
      <c r="M404" s="29"/>
      <c r="N404" s="27">
        <v>72</v>
      </c>
      <c r="O404" s="29"/>
      <c r="P404" s="27">
        <v>46</v>
      </c>
      <c r="Q404" s="28"/>
      <c r="R404" s="28"/>
      <c r="S404" s="28"/>
      <c r="T404" s="29"/>
      <c r="U404" s="27">
        <v>43</v>
      </c>
      <c r="V404" s="28"/>
      <c r="W404" s="29"/>
      <c r="X404" s="27">
        <v>39</v>
      </c>
      <c r="Y404" s="28"/>
      <c r="Z404" s="29"/>
      <c r="AA404" s="27">
        <v>33</v>
      </c>
      <c r="AB404" s="28"/>
      <c r="AC404" s="29"/>
      <c r="AD404" s="27">
        <v>52</v>
      </c>
      <c r="AE404" s="28"/>
      <c r="AF404" s="29"/>
      <c r="AG404" s="27">
        <v>41</v>
      </c>
      <c r="AH404" s="29"/>
      <c r="AI404" s="27">
        <v>34</v>
      </c>
      <c r="AJ404" s="29"/>
      <c r="AK404" s="27">
        <v>18</v>
      </c>
      <c r="AL404" s="28"/>
      <c r="AM404" s="29"/>
      <c r="AN404" s="47">
        <v>564</v>
      </c>
      <c r="AO404" s="48"/>
    </row>
    <row r="405" spans="1:41" ht="16.5" customHeight="1" x14ac:dyDescent="0.2">
      <c r="A405" s="24">
        <v>69</v>
      </c>
      <c r="B405" s="26"/>
      <c r="C405" s="27">
        <v>51</v>
      </c>
      <c r="D405" s="28"/>
      <c r="E405" s="28"/>
      <c r="F405" s="29"/>
      <c r="G405" s="27">
        <v>35</v>
      </c>
      <c r="H405" s="28"/>
      <c r="I405" s="29"/>
      <c r="J405" s="27">
        <v>64</v>
      </c>
      <c r="K405" s="28"/>
      <c r="L405" s="28"/>
      <c r="M405" s="29"/>
      <c r="N405" s="27">
        <v>21</v>
      </c>
      <c r="O405" s="29"/>
      <c r="P405" s="27">
        <v>96</v>
      </c>
      <c r="Q405" s="28"/>
      <c r="R405" s="28"/>
      <c r="S405" s="28"/>
      <c r="T405" s="29"/>
      <c r="U405" s="27">
        <v>61</v>
      </c>
      <c r="V405" s="28"/>
      <c r="W405" s="29"/>
      <c r="X405" s="27">
        <v>95</v>
      </c>
      <c r="Y405" s="28"/>
      <c r="Z405" s="29"/>
      <c r="AA405" s="27">
        <v>80</v>
      </c>
      <c r="AB405" s="28"/>
      <c r="AC405" s="29"/>
      <c r="AD405" s="27">
        <v>115</v>
      </c>
      <c r="AE405" s="28"/>
      <c r="AF405" s="29"/>
      <c r="AG405" s="27">
        <v>158</v>
      </c>
      <c r="AH405" s="29"/>
      <c r="AI405" s="27">
        <v>76</v>
      </c>
      <c r="AJ405" s="29"/>
      <c r="AK405" s="27">
        <v>78</v>
      </c>
      <c r="AL405" s="28"/>
      <c r="AM405" s="29"/>
      <c r="AN405" s="47">
        <v>930</v>
      </c>
      <c r="AO405" s="48"/>
    </row>
    <row r="406" spans="1:41" ht="16.5" customHeight="1" x14ac:dyDescent="0.2">
      <c r="A406" s="24">
        <v>70</v>
      </c>
      <c r="B406" s="26"/>
      <c r="C406" s="27">
        <v>127</v>
      </c>
      <c r="D406" s="28"/>
      <c r="E406" s="28"/>
      <c r="F406" s="29"/>
      <c r="G406" s="27">
        <v>92</v>
      </c>
      <c r="H406" s="28"/>
      <c r="I406" s="29"/>
      <c r="J406" s="27">
        <v>118</v>
      </c>
      <c r="K406" s="28"/>
      <c r="L406" s="28"/>
      <c r="M406" s="29"/>
      <c r="N406" s="27">
        <v>138</v>
      </c>
      <c r="O406" s="29"/>
      <c r="P406" s="27">
        <v>113</v>
      </c>
      <c r="Q406" s="28"/>
      <c r="R406" s="28"/>
      <c r="S406" s="28"/>
      <c r="T406" s="29"/>
      <c r="U406" s="27">
        <v>68</v>
      </c>
      <c r="V406" s="28"/>
      <c r="W406" s="29"/>
      <c r="X406" s="27">
        <v>96</v>
      </c>
      <c r="Y406" s="28"/>
      <c r="Z406" s="29"/>
      <c r="AA406" s="27">
        <v>68</v>
      </c>
      <c r="AB406" s="28"/>
      <c r="AC406" s="29"/>
      <c r="AD406" s="27">
        <v>105</v>
      </c>
      <c r="AE406" s="28"/>
      <c r="AF406" s="29"/>
      <c r="AG406" s="27">
        <v>77</v>
      </c>
      <c r="AH406" s="29"/>
      <c r="AI406" s="27">
        <v>118</v>
      </c>
      <c r="AJ406" s="29"/>
      <c r="AK406" s="27">
        <v>111</v>
      </c>
      <c r="AL406" s="28"/>
      <c r="AM406" s="29"/>
      <c r="AN406" s="49">
        <v>1231</v>
      </c>
      <c r="AO406" s="50"/>
    </row>
    <row r="407" spans="1:41" ht="16.5" customHeight="1" x14ac:dyDescent="0.2">
      <c r="A407" s="24">
        <v>71</v>
      </c>
      <c r="B407" s="26"/>
      <c r="C407" s="27">
        <v>60</v>
      </c>
      <c r="D407" s="28"/>
      <c r="E407" s="28"/>
      <c r="F407" s="29"/>
      <c r="G407" s="27">
        <v>85</v>
      </c>
      <c r="H407" s="28"/>
      <c r="I407" s="29"/>
      <c r="J407" s="27">
        <v>77</v>
      </c>
      <c r="K407" s="28"/>
      <c r="L407" s="28"/>
      <c r="M407" s="29"/>
      <c r="N407" s="27">
        <v>91</v>
      </c>
      <c r="O407" s="29"/>
      <c r="P407" s="27">
        <v>69</v>
      </c>
      <c r="Q407" s="28"/>
      <c r="R407" s="28"/>
      <c r="S407" s="28"/>
      <c r="T407" s="29"/>
      <c r="U407" s="27">
        <v>46</v>
      </c>
      <c r="V407" s="28"/>
      <c r="W407" s="29"/>
      <c r="X407" s="27">
        <v>77</v>
      </c>
      <c r="Y407" s="28"/>
      <c r="Z407" s="29"/>
      <c r="AA407" s="27">
        <v>49</v>
      </c>
      <c r="AB407" s="28"/>
      <c r="AC407" s="29"/>
      <c r="AD407" s="27">
        <v>71</v>
      </c>
      <c r="AE407" s="28"/>
      <c r="AF407" s="29"/>
      <c r="AG407" s="27">
        <v>153</v>
      </c>
      <c r="AH407" s="29"/>
      <c r="AI407" s="27">
        <v>80</v>
      </c>
      <c r="AJ407" s="29"/>
      <c r="AK407" s="27">
        <v>71</v>
      </c>
      <c r="AL407" s="28"/>
      <c r="AM407" s="29"/>
      <c r="AN407" s="47">
        <v>929</v>
      </c>
      <c r="AO407" s="48"/>
    </row>
    <row r="408" spans="1:41" ht="16.5" customHeight="1" x14ac:dyDescent="0.2">
      <c r="A408" s="24">
        <v>72</v>
      </c>
      <c r="B408" s="26"/>
      <c r="C408" s="27">
        <v>65</v>
      </c>
      <c r="D408" s="28"/>
      <c r="E408" s="28"/>
      <c r="F408" s="29"/>
      <c r="G408" s="27">
        <v>41</v>
      </c>
      <c r="H408" s="28"/>
      <c r="I408" s="29"/>
      <c r="J408" s="27">
        <v>77</v>
      </c>
      <c r="K408" s="28"/>
      <c r="L408" s="28"/>
      <c r="M408" s="29"/>
      <c r="N408" s="27">
        <v>89</v>
      </c>
      <c r="O408" s="29"/>
      <c r="P408" s="27">
        <v>54</v>
      </c>
      <c r="Q408" s="28"/>
      <c r="R408" s="28"/>
      <c r="S408" s="28"/>
      <c r="T408" s="29"/>
      <c r="U408" s="27">
        <v>72</v>
      </c>
      <c r="V408" s="28"/>
      <c r="W408" s="29"/>
      <c r="X408" s="27">
        <v>123</v>
      </c>
      <c r="Y408" s="28"/>
      <c r="Z408" s="29"/>
      <c r="AA408" s="27">
        <v>79</v>
      </c>
      <c r="AB408" s="28"/>
      <c r="AC408" s="29"/>
      <c r="AD408" s="27">
        <v>106</v>
      </c>
      <c r="AE408" s="28"/>
      <c r="AF408" s="29"/>
      <c r="AG408" s="27">
        <v>94</v>
      </c>
      <c r="AH408" s="29"/>
      <c r="AI408" s="27">
        <v>80</v>
      </c>
      <c r="AJ408" s="29"/>
      <c r="AK408" s="27">
        <v>82</v>
      </c>
      <c r="AL408" s="28"/>
      <c r="AM408" s="29"/>
      <c r="AN408" s="47">
        <v>962</v>
      </c>
      <c r="AO408" s="48"/>
    </row>
    <row r="409" spans="1:41" ht="16.5" customHeight="1" x14ac:dyDescent="0.2">
      <c r="A409" s="24">
        <v>73</v>
      </c>
      <c r="B409" s="26"/>
      <c r="C409" s="27">
        <v>91</v>
      </c>
      <c r="D409" s="28"/>
      <c r="E409" s="28"/>
      <c r="F409" s="29"/>
      <c r="G409" s="27">
        <v>138</v>
      </c>
      <c r="H409" s="28"/>
      <c r="I409" s="29"/>
      <c r="J409" s="27">
        <v>91</v>
      </c>
      <c r="K409" s="28"/>
      <c r="L409" s="28"/>
      <c r="M409" s="29"/>
      <c r="N409" s="27">
        <v>123</v>
      </c>
      <c r="O409" s="29"/>
      <c r="P409" s="27">
        <v>88</v>
      </c>
      <c r="Q409" s="28"/>
      <c r="R409" s="28"/>
      <c r="S409" s="28"/>
      <c r="T409" s="29"/>
      <c r="U409" s="27">
        <v>130</v>
      </c>
      <c r="V409" s="28"/>
      <c r="W409" s="29"/>
      <c r="X409" s="27">
        <v>138</v>
      </c>
      <c r="Y409" s="28"/>
      <c r="Z409" s="29"/>
      <c r="AA409" s="27">
        <v>114</v>
      </c>
      <c r="AB409" s="28"/>
      <c r="AC409" s="29"/>
      <c r="AD409" s="27">
        <v>64</v>
      </c>
      <c r="AE409" s="28"/>
      <c r="AF409" s="29"/>
      <c r="AG409" s="27">
        <v>123</v>
      </c>
      <c r="AH409" s="29"/>
      <c r="AI409" s="27">
        <v>97</v>
      </c>
      <c r="AJ409" s="29"/>
      <c r="AK409" s="27">
        <v>94</v>
      </c>
      <c r="AL409" s="28"/>
      <c r="AM409" s="29"/>
      <c r="AN409" s="49">
        <v>1291</v>
      </c>
      <c r="AO409" s="50"/>
    </row>
    <row r="410" spans="1:41" ht="16.5" customHeight="1" x14ac:dyDescent="0.2">
      <c r="A410" s="24">
        <v>75</v>
      </c>
      <c r="B410" s="26"/>
      <c r="C410" s="27">
        <v>161</v>
      </c>
      <c r="D410" s="28"/>
      <c r="E410" s="28"/>
      <c r="F410" s="29"/>
      <c r="G410" s="27">
        <v>99</v>
      </c>
      <c r="H410" s="28"/>
      <c r="I410" s="29"/>
      <c r="J410" s="27">
        <v>126</v>
      </c>
      <c r="K410" s="28"/>
      <c r="L410" s="28"/>
      <c r="M410" s="29"/>
      <c r="N410" s="27">
        <v>161</v>
      </c>
      <c r="O410" s="29"/>
      <c r="P410" s="27">
        <v>142</v>
      </c>
      <c r="Q410" s="28"/>
      <c r="R410" s="28"/>
      <c r="S410" s="28"/>
      <c r="T410" s="29"/>
      <c r="U410" s="27">
        <v>111</v>
      </c>
      <c r="V410" s="28"/>
      <c r="W410" s="29"/>
      <c r="X410" s="27">
        <v>101</v>
      </c>
      <c r="Y410" s="28"/>
      <c r="Z410" s="29"/>
      <c r="AA410" s="27">
        <v>140</v>
      </c>
      <c r="AB410" s="28"/>
      <c r="AC410" s="29"/>
      <c r="AD410" s="27">
        <v>106</v>
      </c>
      <c r="AE410" s="28"/>
      <c r="AF410" s="29"/>
      <c r="AG410" s="27">
        <v>158</v>
      </c>
      <c r="AH410" s="29"/>
      <c r="AI410" s="27">
        <v>152</v>
      </c>
      <c r="AJ410" s="29"/>
      <c r="AK410" s="27">
        <v>98</v>
      </c>
      <c r="AL410" s="28"/>
      <c r="AM410" s="29"/>
      <c r="AN410" s="49">
        <v>1555</v>
      </c>
      <c r="AO410" s="50"/>
    </row>
    <row r="411" spans="1:41" ht="16.5" customHeight="1" x14ac:dyDescent="0.2">
      <c r="A411" s="24">
        <v>76</v>
      </c>
      <c r="B411" s="26"/>
      <c r="C411" s="27">
        <v>99</v>
      </c>
      <c r="D411" s="28"/>
      <c r="E411" s="28"/>
      <c r="F411" s="29"/>
      <c r="G411" s="27">
        <v>71</v>
      </c>
      <c r="H411" s="28"/>
      <c r="I411" s="29"/>
      <c r="J411" s="27">
        <v>92</v>
      </c>
      <c r="K411" s="28"/>
      <c r="L411" s="28"/>
      <c r="M411" s="29"/>
      <c r="N411" s="27">
        <v>53</v>
      </c>
      <c r="O411" s="29"/>
      <c r="P411" s="27">
        <v>63</v>
      </c>
      <c r="Q411" s="28"/>
      <c r="R411" s="28"/>
      <c r="S411" s="28"/>
      <c r="T411" s="29"/>
      <c r="U411" s="27">
        <v>84</v>
      </c>
      <c r="V411" s="28"/>
      <c r="W411" s="29"/>
      <c r="X411" s="27">
        <v>43</v>
      </c>
      <c r="Y411" s="28"/>
      <c r="Z411" s="29"/>
      <c r="AA411" s="27">
        <v>53</v>
      </c>
      <c r="AB411" s="28"/>
      <c r="AC411" s="29"/>
      <c r="AD411" s="27">
        <v>96</v>
      </c>
      <c r="AE411" s="28"/>
      <c r="AF411" s="29"/>
      <c r="AG411" s="27">
        <v>97</v>
      </c>
      <c r="AH411" s="29"/>
      <c r="AI411" s="27">
        <v>24</v>
      </c>
      <c r="AJ411" s="29"/>
      <c r="AK411" s="27">
        <v>85</v>
      </c>
      <c r="AL411" s="28"/>
      <c r="AM411" s="29"/>
      <c r="AN411" s="47">
        <v>860</v>
      </c>
      <c r="AO411" s="48"/>
    </row>
    <row r="412" spans="1:41" ht="16.5" customHeight="1" x14ac:dyDescent="0.2">
      <c r="A412" s="24">
        <v>77</v>
      </c>
      <c r="B412" s="26"/>
      <c r="C412" s="27">
        <v>117</v>
      </c>
      <c r="D412" s="28"/>
      <c r="E412" s="28"/>
      <c r="F412" s="29"/>
      <c r="G412" s="27">
        <v>83</v>
      </c>
      <c r="H412" s="28"/>
      <c r="I412" s="29"/>
      <c r="J412" s="27">
        <v>183</v>
      </c>
      <c r="K412" s="28"/>
      <c r="L412" s="28"/>
      <c r="M412" s="29"/>
      <c r="N412" s="27">
        <v>140</v>
      </c>
      <c r="O412" s="29"/>
      <c r="P412" s="27">
        <v>83</v>
      </c>
      <c r="Q412" s="28"/>
      <c r="R412" s="28"/>
      <c r="S412" s="28"/>
      <c r="T412" s="29"/>
      <c r="U412" s="27">
        <v>171</v>
      </c>
      <c r="V412" s="28"/>
      <c r="W412" s="29"/>
      <c r="X412" s="27">
        <v>119</v>
      </c>
      <c r="Y412" s="28"/>
      <c r="Z412" s="29"/>
      <c r="AA412" s="27">
        <v>127</v>
      </c>
      <c r="AB412" s="28"/>
      <c r="AC412" s="29"/>
      <c r="AD412" s="27">
        <v>173</v>
      </c>
      <c r="AE412" s="28"/>
      <c r="AF412" s="29"/>
      <c r="AG412" s="27">
        <v>180</v>
      </c>
      <c r="AH412" s="29"/>
      <c r="AI412" s="27">
        <v>154</v>
      </c>
      <c r="AJ412" s="29"/>
      <c r="AK412" s="27">
        <v>95</v>
      </c>
      <c r="AL412" s="28"/>
      <c r="AM412" s="29"/>
      <c r="AN412" s="49">
        <v>1625</v>
      </c>
      <c r="AO412" s="50"/>
    </row>
    <row r="413" spans="1:41" ht="16.5" customHeight="1" x14ac:dyDescent="0.2">
      <c r="A413" s="24">
        <v>78</v>
      </c>
      <c r="B413" s="26"/>
      <c r="C413" s="27">
        <v>72</v>
      </c>
      <c r="D413" s="28"/>
      <c r="E413" s="28"/>
      <c r="F413" s="29"/>
      <c r="G413" s="27">
        <v>36</v>
      </c>
      <c r="H413" s="28"/>
      <c r="I413" s="29"/>
      <c r="J413" s="27">
        <v>55</v>
      </c>
      <c r="K413" s="28"/>
      <c r="L413" s="28"/>
      <c r="M413" s="29"/>
      <c r="N413" s="27">
        <v>47</v>
      </c>
      <c r="O413" s="29"/>
      <c r="P413" s="27">
        <v>25</v>
      </c>
      <c r="Q413" s="28"/>
      <c r="R413" s="28"/>
      <c r="S413" s="28"/>
      <c r="T413" s="29"/>
      <c r="U413" s="27">
        <v>46</v>
      </c>
      <c r="V413" s="28"/>
      <c r="W413" s="29"/>
      <c r="X413" s="27">
        <v>49</v>
      </c>
      <c r="Y413" s="28"/>
      <c r="Z413" s="29"/>
      <c r="AA413" s="27">
        <v>59</v>
      </c>
      <c r="AB413" s="28"/>
      <c r="AC413" s="29"/>
      <c r="AD413" s="27">
        <v>50</v>
      </c>
      <c r="AE413" s="28"/>
      <c r="AF413" s="29"/>
      <c r="AG413" s="27">
        <v>40</v>
      </c>
      <c r="AH413" s="29"/>
      <c r="AI413" s="27">
        <v>30</v>
      </c>
      <c r="AJ413" s="29"/>
      <c r="AK413" s="27">
        <v>49</v>
      </c>
      <c r="AL413" s="28"/>
      <c r="AM413" s="29"/>
      <c r="AN413" s="47">
        <v>558</v>
      </c>
      <c r="AO413" s="48"/>
    </row>
    <row r="414" spans="1:41" ht="16.5" customHeight="1" x14ac:dyDescent="0.2">
      <c r="A414" s="24">
        <v>79</v>
      </c>
      <c r="B414" s="26"/>
      <c r="C414" s="27">
        <v>91</v>
      </c>
      <c r="D414" s="28"/>
      <c r="E414" s="28"/>
      <c r="F414" s="29"/>
      <c r="G414" s="27">
        <v>97</v>
      </c>
      <c r="H414" s="28"/>
      <c r="I414" s="29"/>
      <c r="J414" s="27">
        <v>71</v>
      </c>
      <c r="K414" s="28"/>
      <c r="L414" s="28"/>
      <c r="M414" s="29"/>
      <c r="N414" s="27">
        <v>207</v>
      </c>
      <c r="O414" s="29"/>
      <c r="P414" s="27">
        <v>131</v>
      </c>
      <c r="Q414" s="28"/>
      <c r="R414" s="28"/>
      <c r="S414" s="28"/>
      <c r="T414" s="29"/>
      <c r="U414" s="27">
        <v>100</v>
      </c>
      <c r="V414" s="28"/>
      <c r="W414" s="29"/>
      <c r="X414" s="27">
        <v>73</v>
      </c>
      <c r="Y414" s="28"/>
      <c r="Z414" s="29"/>
      <c r="AA414" s="27">
        <v>74</v>
      </c>
      <c r="AB414" s="28"/>
      <c r="AC414" s="29"/>
      <c r="AD414" s="27">
        <v>76</v>
      </c>
      <c r="AE414" s="28"/>
      <c r="AF414" s="29"/>
      <c r="AG414" s="27">
        <v>102</v>
      </c>
      <c r="AH414" s="29"/>
      <c r="AI414" s="27">
        <v>71</v>
      </c>
      <c r="AJ414" s="29"/>
      <c r="AK414" s="27">
        <v>102</v>
      </c>
      <c r="AL414" s="28"/>
      <c r="AM414" s="29"/>
      <c r="AN414" s="49">
        <v>1195</v>
      </c>
      <c r="AO414" s="50"/>
    </row>
    <row r="415" spans="1:41" ht="16.5" customHeight="1" x14ac:dyDescent="0.2">
      <c r="A415" s="24">
        <v>81</v>
      </c>
      <c r="B415" s="26"/>
      <c r="C415" s="27">
        <v>24</v>
      </c>
      <c r="D415" s="28"/>
      <c r="E415" s="28"/>
      <c r="F415" s="29"/>
      <c r="G415" s="27">
        <v>53</v>
      </c>
      <c r="H415" s="28"/>
      <c r="I415" s="29"/>
      <c r="J415" s="27">
        <v>61</v>
      </c>
      <c r="K415" s="28"/>
      <c r="L415" s="28"/>
      <c r="M415" s="29"/>
      <c r="N415" s="27">
        <v>31</v>
      </c>
      <c r="O415" s="29"/>
      <c r="P415" s="27">
        <v>34</v>
      </c>
      <c r="Q415" s="28"/>
      <c r="R415" s="28"/>
      <c r="S415" s="28"/>
      <c r="T415" s="29"/>
      <c r="U415" s="27">
        <v>39</v>
      </c>
      <c r="V415" s="28"/>
      <c r="W415" s="29"/>
      <c r="X415" s="27">
        <v>57</v>
      </c>
      <c r="Y415" s="28"/>
      <c r="Z415" s="29"/>
      <c r="AA415" s="27">
        <v>37</v>
      </c>
      <c r="AB415" s="28"/>
      <c r="AC415" s="29"/>
      <c r="AD415" s="27">
        <v>63</v>
      </c>
      <c r="AE415" s="28"/>
      <c r="AF415" s="29"/>
      <c r="AG415" s="27">
        <v>59</v>
      </c>
      <c r="AH415" s="29"/>
      <c r="AI415" s="27">
        <v>42</v>
      </c>
      <c r="AJ415" s="29"/>
      <c r="AK415" s="27">
        <v>62</v>
      </c>
      <c r="AL415" s="28"/>
      <c r="AM415" s="29"/>
      <c r="AN415" s="47">
        <v>562</v>
      </c>
      <c r="AO415" s="48"/>
    </row>
    <row r="416" spans="1:41" ht="16.5" customHeight="1" x14ac:dyDescent="0.2">
      <c r="A416" s="24">
        <v>83</v>
      </c>
      <c r="B416" s="26"/>
      <c r="C416" s="27">
        <v>83</v>
      </c>
      <c r="D416" s="28"/>
      <c r="E416" s="28"/>
      <c r="F416" s="29"/>
      <c r="G416" s="27">
        <v>51</v>
      </c>
      <c r="H416" s="28"/>
      <c r="I416" s="29"/>
      <c r="J416" s="27">
        <v>95</v>
      </c>
      <c r="K416" s="28"/>
      <c r="L416" s="28"/>
      <c r="M416" s="29"/>
      <c r="N416" s="27">
        <v>118</v>
      </c>
      <c r="O416" s="29"/>
      <c r="P416" s="27">
        <v>145</v>
      </c>
      <c r="Q416" s="28"/>
      <c r="R416" s="28"/>
      <c r="S416" s="28"/>
      <c r="T416" s="29"/>
      <c r="U416" s="27">
        <v>115</v>
      </c>
      <c r="V416" s="28"/>
      <c r="W416" s="29"/>
      <c r="X416" s="27">
        <v>77</v>
      </c>
      <c r="Y416" s="28"/>
      <c r="Z416" s="29"/>
      <c r="AA416" s="27">
        <v>93</v>
      </c>
      <c r="AB416" s="28"/>
      <c r="AC416" s="29"/>
      <c r="AD416" s="27">
        <v>66</v>
      </c>
      <c r="AE416" s="28"/>
      <c r="AF416" s="29"/>
      <c r="AG416" s="27">
        <v>56</v>
      </c>
      <c r="AH416" s="29"/>
      <c r="AI416" s="27">
        <v>72</v>
      </c>
      <c r="AJ416" s="29"/>
      <c r="AK416" s="27">
        <v>70</v>
      </c>
      <c r="AL416" s="28"/>
      <c r="AM416" s="29"/>
      <c r="AN416" s="49">
        <v>1041</v>
      </c>
      <c r="AO416" s="50"/>
    </row>
    <row r="417" spans="1:41" ht="16.5" customHeight="1" x14ac:dyDescent="0.2">
      <c r="A417" s="24">
        <v>84</v>
      </c>
      <c r="B417" s="26"/>
      <c r="C417" s="27">
        <v>132</v>
      </c>
      <c r="D417" s="28"/>
      <c r="E417" s="28"/>
      <c r="F417" s="29"/>
      <c r="G417" s="27">
        <v>78</v>
      </c>
      <c r="H417" s="28"/>
      <c r="I417" s="29"/>
      <c r="J417" s="27">
        <v>73</v>
      </c>
      <c r="K417" s="28"/>
      <c r="L417" s="28"/>
      <c r="M417" s="29"/>
      <c r="N417" s="27">
        <v>98</v>
      </c>
      <c r="O417" s="29"/>
      <c r="P417" s="27">
        <v>111</v>
      </c>
      <c r="Q417" s="28"/>
      <c r="R417" s="28"/>
      <c r="S417" s="28"/>
      <c r="T417" s="29"/>
      <c r="U417" s="27">
        <v>108</v>
      </c>
      <c r="V417" s="28"/>
      <c r="W417" s="29"/>
      <c r="X417" s="27">
        <v>99</v>
      </c>
      <c r="Y417" s="28"/>
      <c r="Z417" s="29"/>
      <c r="AA417" s="27">
        <v>75</v>
      </c>
      <c r="AB417" s="28"/>
      <c r="AC417" s="29"/>
      <c r="AD417" s="27">
        <v>150</v>
      </c>
      <c r="AE417" s="28"/>
      <c r="AF417" s="29"/>
      <c r="AG417" s="27">
        <v>90</v>
      </c>
      <c r="AH417" s="29"/>
      <c r="AI417" s="27">
        <v>88</v>
      </c>
      <c r="AJ417" s="29"/>
      <c r="AK417" s="27">
        <v>37</v>
      </c>
      <c r="AL417" s="28"/>
      <c r="AM417" s="29"/>
      <c r="AN417" s="49">
        <v>1139</v>
      </c>
      <c r="AO417" s="50"/>
    </row>
    <row r="418" spans="1:41" ht="16.5" customHeight="1" x14ac:dyDescent="0.2">
      <c r="A418" s="24">
        <v>88</v>
      </c>
      <c r="B418" s="26"/>
      <c r="C418" s="27">
        <v>44</v>
      </c>
      <c r="D418" s="28"/>
      <c r="E418" s="28"/>
      <c r="F418" s="29"/>
      <c r="G418" s="27">
        <v>27</v>
      </c>
      <c r="H418" s="28"/>
      <c r="I418" s="29"/>
      <c r="J418" s="27">
        <v>31</v>
      </c>
      <c r="K418" s="28"/>
      <c r="L418" s="28"/>
      <c r="M418" s="29"/>
      <c r="N418" s="27">
        <v>26</v>
      </c>
      <c r="O418" s="29"/>
      <c r="P418" s="27">
        <v>30</v>
      </c>
      <c r="Q418" s="28"/>
      <c r="R418" s="28"/>
      <c r="S418" s="28"/>
      <c r="T418" s="29"/>
      <c r="U418" s="27">
        <v>42</v>
      </c>
      <c r="V418" s="28"/>
      <c r="W418" s="29"/>
      <c r="X418" s="27">
        <v>86</v>
      </c>
      <c r="Y418" s="28"/>
      <c r="Z418" s="29"/>
      <c r="AA418" s="27">
        <v>46</v>
      </c>
      <c r="AB418" s="28"/>
      <c r="AC418" s="29"/>
      <c r="AD418" s="27">
        <v>15</v>
      </c>
      <c r="AE418" s="28"/>
      <c r="AF418" s="29"/>
      <c r="AG418" s="27">
        <v>51</v>
      </c>
      <c r="AH418" s="29"/>
      <c r="AI418" s="27">
        <v>47</v>
      </c>
      <c r="AJ418" s="29"/>
      <c r="AK418" s="27">
        <v>53</v>
      </c>
      <c r="AL418" s="28"/>
      <c r="AM418" s="29"/>
      <c r="AN418" s="47">
        <v>498</v>
      </c>
      <c r="AO418" s="48"/>
    </row>
    <row r="419" spans="1:41" ht="16.5" customHeight="1" x14ac:dyDescent="0.2">
      <c r="A419" s="24">
        <v>90</v>
      </c>
      <c r="B419" s="26"/>
      <c r="C419" s="27">
        <v>183</v>
      </c>
      <c r="D419" s="28"/>
      <c r="E419" s="28"/>
      <c r="F419" s="29"/>
      <c r="G419" s="27">
        <v>74</v>
      </c>
      <c r="H419" s="28"/>
      <c r="I419" s="29"/>
      <c r="J419" s="27">
        <v>124</v>
      </c>
      <c r="K419" s="28"/>
      <c r="L419" s="28"/>
      <c r="M419" s="29"/>
      <c r="N419" s="27">
        <v>106</v>
      </c>
      <c r="O419" s="29"/>
      <c r="P419" s="27">
        <v>48</v>
      </c>
      <c r="Q419" s="28"/>
      <c r="R419" s="28"/>
      <c r="S419" s="28"/>
      <c r="T419" s="29"/>
      <c r="U419" s="27">
        <v>75</v>
      </c>
      <c r="V419" s="28"/>
      <c r="W419" s="29"/>
      <c r="X419" s="27">
        <v>114</v>
      </c>
      <c r="Y419" s="28"/>
      <c r="Z419" s="29"/>
      <c r="AA419" s="27">
        <v>89</v>
      </c>
      <c r="AB419" s="28"/>
      <c r="AC419" s="29"/>
      <c r="AD419" s="27">
        <v>69</v>
      </c>
      <c r="AE419" s="28"/>
      <c r="AF419" s="29"/>
      <c r="AG419" s="27">
        <v>79</v>
      </c>
      <c r="AH419" s="29"/>
      <c r="AI419" s="27">
        <v>97</v>
      </c>
      <c r="AJ419" s="29"/>
      <c r="AK419" s="27">
        <v>39</v>
      </c>
      <c r="AL419" s="28"/>
      <c r="AM419" s="29"/>
      <c r="AN419" s="49">
        <v>1097</v>
      </c>
      <c r="AO419" s="50"/>
    </row>
    <row r="420" spans="1:41" ht="16.5" customHeight="1" x14ac:dyDescent="0.2">
      <c r="A420" s="24">
        <v>94</v>
      </c>
      <c r="B420" s="26"/>
      <c r="C420" s="27">
        <v>76</v>
      </c>
      <c r="D420" s="28"/>
      <c r="E420" s="28"/>
      <c r="F420" s="29"/>
      <c r="G420" s="27">
        <v>69</v>
      </c>
      <c r="H420" s="28"/>
      <c r="I420" s="29"/>
      <c r="J420" s="27">
        <v>48</v>
      </c>
      <c r="K420" s="28"/>
      <c r="L420" s="28"/>
      <c r="M420" s="29"/>
      <c r="N420" s="27">
        <v>40</v>
      </c>
      <c r="O420" s="29"/>
      <c r="P420" s="27">
        <v>171</v>
      </c>
      <c r="Q420" s="28"/>
      <c r="R420" s="28"/>
      <c r="S420" s="28"/>
      <c r="T420" s="29"/>
      <c r="U420" s="27">
        <v>33</v>
      </c>
      <c r="V420" s="28"/>
      <c r="W420" s="29"/>
      <c r="X420" s="27">
        <v>56</v>
      </c>
      <c r="Y420" s="28"/>
      <c r="Z420" s="29"/>
      <c r="AA420" s="27">
        <v>9</v>
      </c>
      <c r="AB420" s="28"/>
      <c r="AC420" s="29"/>
      <c r="AD420" s="27">
        <v>37</v>
      </c>
      <c r="AE420" s="28"/>
      <c r="AF420" s="29"/>
      <c r="AG420" s="27">
        <v>26</v>
      </c>
      <c r="AH420" s="29"/>
      <c r="AI420" s="27">
        <v>15</v>
      </c>
      <c r="AJ420" s="29"/>
      <c r="AK420" s="27">
        <v>15</v>
      </c>
      <c r="AL420" s="28"/>
      <c r="AM420" s="29"/>
      <c r="AN420" s="47">
        <v>595</v>
      </c>
      <c r="AO420" s="48"/>
    </row>
    <row r="421" spans="1:41" ht="16.5" customHeight="1" x14ac:dyDescent="0.2">
      <c r="A421" s="24">
        <v>100</v>
      </c>
      <c r="B421" s="26"/>
      <c r="C421" s="27">
        <v>43</v>
      </c>
      <c r="D421" s="28"/>
      <c r="E421" s="28"/>
      <c r="F421" s="29"/>
      <c r="G421" s="27">
        <v>21</v>
      </c>
      <c r="H421" s="28"/>
      <c r="I421" s="29"/>
      <c r="J421" s="27">
        <v>63</v>
      </c>
      <c r="K421" s="28"/>
      <c r="L421" s="28"/>
      <c r="M421" s="29"/>
      <c r="N421" s="27">
        <v>10</v>
      </c>
      <c r="O421" s="29"/>
      <c r="P421" s="27">
        <v>20</v>
      </c>
      <c r="Q421" s="28"/>
      <c r="R421" s="28"/>
      <c r="S421" s="28"/>
      <c r="T421" s="29"/>
      <c r="U421" s="27">
        <v>25</v>
      </c>
      <c r="V421" s="28"/>
      <c r="W421" s="29"/>
      <c r="X421" s="27">
        <v>48</v>
      </c>
      <c r="Y421" s="28"/>
      <c r="Z421" s="29"/>
      <c r="AA421" s="27">
        <v>19</v>
      </c>
      <c r="AB421" s="28"/>
      <c r="AC421" s="29"/>
      <c r="AD421" s="27">
        <v>25</v>
      </c>
      <c r="AE421" s="28"/>
      <c r="AF421" s="29"/>
      <c r="AG421" s="27">
        <v>28</v>
      </c>
      <c r="AH421" s="29"/>
      <c r="AI421" s="27">
        <v>36</v>
      </c>
      <c r="AJ421" s="29"/>
      <c r="AK421" s="27">
        <v>44</v>
      </c>
      <c r="AL421" s="28"/>
      <c r="AM421" s="29"/>
      <c r="AN421" s="47">
        <v>382</v>
      </c>
      <c r="AO421" s="48"/>
    </row>
    <row r="422" spans="1:41" ht="16.5" customHeight="1" x14ac:dyDescent="0.2">
      <c r="A422" s="24">
        <v>101</v>
      </c>
      <c r="B422" s="26"/>
      <c r="C422" s="27">
        <v>126</v>
      </c>
      <c r="D422" s="28"/>
      <c r="E422" s="28"/>
      <c r="F422" s="29"/>
      <c r="G422" s="27">
        <v>98</v>
      </c>
      <c r="H422" s="28"/>
      <c r="I422" s="29"/>
      <c r="J422" s="27">
        <v>45</v>
      </c>
      <c r="K422" s="28"/>
      <c r="L422" s="28"/>
      <c r="M422" s="29"/>
      <c r="N422" s="27">
        <v>106</v>
      </c>
      <c r="O422" s="29"/>
      <c r="P422" s="27">
        <v>46</v>
      </c>
      <c r="Q422" s="28"/>
      <c r="R422" s="28"/>
      <c r="S422" s="28"/>
      <c r="T422" s="29"/>
      <c r="U422" s="27">
        <v>99</v>
      </c>
      <c r="V422" s="28"/>
      <c r="W422" s="29"/>
      <c r="X422" s="27">
        <v>48</v>
      </c>
      <c r="Y422" s="28"/>
      <c r="Z422" s="29"/>
      <c r="AA422" s="27">
        <v>55</v>
      </c>
      <c r="AB422" s="28"/>
      <c r="AC422" s="29"/>
      <c r="AD422" s="27">
        <v>68</v>
      </c>
      <c r="AE422" s="28"/>
      <c r="AF422" s="29"/>
      <c r="AG422" s="27">
        <v>88</v>
      </c>
      <c r="AH422" s="29"/>
      <c r="AI422" s="27">
        <v>69</v>
      </c>
      <c r="AJ422" s="29"/>
      <c r="AK422" s="27">
        <v>70</v>
      </c>
      <c r="AL422" s="28"/>
      <c r="AM422" s="29"/>
      <c r="AN422" s="47">
        <v>918</v>
      </c>
      <c r="AO422" s="48"/>
    </row>
    <row r="423" spans="1:41" ht="16.5" customHeight="1" x14ac:dyDescent="0.2">
      <c r="A423" s="24">
        <v>102</v>
      </c>
      <c r="B423" s="26"/>
      <c r="C423" s="27">
        <v>84</v>
      </c>
      <c r="D423" s="28"/>
      <c r="E423" s="28"/>
      <c r="F423" s="29"/>
      <c r="G423" s="27">
        <v>31</v>
      </c>
      <c r="H423" s="28"/>
      <c r="I423" s="29"/>
      <c r="J423" s="27">
        <v>79</v>
      </c>
      <c r="K423" s="28"/>
      <c r="L423" s="28"/>
      <c r="M423" s="29"/>
      <c r="N423" s="27">
        <v>67</v>
      </c>
      <c r="O423" s="29"/>
      <c r="P423" s="27">
        <v>59</v>
      </c>
      <c r="Q423" s="28"/>
      <c r="R423" s="28"/>
      <c r="S423" s="28"/>
      <c r="T423" s="29"/>
      <c r="U423" s="27">
        <v>83</v>
      </c>
      <c r="V423" s="28"/>
      <c r="W423" s="29"/>
      <c r="X423" s="27">
        <v>44</v>
      </c>
      <c r="Y423" s="28"/>
      <c r="Z423" s="29"/>
      <c r="AA423" s="27">
        <v>43</v>
      </c>
      <c r="AB423" s="28"/>
      <c r="AC423" s="29"/>
      <c r="AD423" s="27">
        <v>22</v>
      </c>
      <c r="AE423" s="28"/>
      <c r="AF423" s="29"/>
      <c r="AG423" s="27">
        <v>45</v>
      </c>
      <c r="AH423" s="29"/>
      <c r="AI423" s="27">
        <v>75</v>
      </c>
      <c r="AJ423" s="29"/>
      <c r="AK423" s="27">
        <v>8</v>
      </c>
      <c r="AL423" s="28"/>
      <c r="AM423" s="29"/>
      <c r="AN423" s="47">
        <v>640</v>
      </c>
      <c r="AO423" s="48"/>
    </row>
    <row r="424" spans="1:41" ht="16.5" customHeight="1" x14ac:dyDescent="0.2">
      <c r="A424" s="24">
        <v>103</v>
      </c>
      <c r="B424" s="26"/>
      <c r="C424" s="27">
        <v>104</v>
      </c>
      <c r="D424" s="28"/>
      <c r="E424" s="28"/>
      <c r="F424" s="29"/>
      <c r="G424" s="27">
        <v>117</v>
      </c>
      <c r="H424" s="28"/>
      <c r="I424" s="29"/>
      <c r="J424" s="27">
        <v>140</v>
      </c>
      <c r="K424" s="28"/>
      <c r="L424" s="28"/>
      <c r="M424" s="29"/>
      <c r="N424" s="27">
        <v>87</v>
      </c>
      <c r="O424" s="29"/>
      <c r="P424" s="27">
        <v>112</v>
      </c>
      <c r="Q424" s="28"/>
      <c r="R424" s="28"/>
      <c r="S424" s="28"/>
      <c r="T424" s="29"/>
      <c r="U424" s="27">
        <v>91</v>
      </c>
      <c r="V424" s="28"/>
      <c r="W424" s="29"/>
      <c r="X424" s="27">
        <v>135</v>
      </c>
      <c r="Y424" s="28"/>
      <c r="Z424" s="29"/>
      <c r="AA424" s="27">
        <v>146</v>
      </c>
      <c r="AB424" s="28"/>
      <c r="AC424" s="29"/>
      <c r="AD424" s="27">
        <v>105</v>
      </c>
      <c r="AE424" s="28"/>
      <c r="AF424" s="29"/>
      <c r="AG424" s="27">
        <v>81</v>
      </c>
      <c r="AH424" s="29"/>
      <c r="AI424" s="27">
        <v>138</v>
      </c>
      <c r="AJ424" s="29"/>
      <c r="AK424" s="27">
        <v>80</v>
      </c>
      <c r="AL424" s="28"/>
      <c r="AM424" s="29"/>
      <c r="AN424" s="49">
        <v>1336</v>
      </c>
      <c r="AO424" s="50"/>
    </row>
    <row r="425" spans="1:41" ht="16.5" customHeight="1" x14ac:dyDescent="0.2">
      <c r="A425" s="24">
        <v>104</v>
      </c>
      <c r="B425" s="26"/>
      <c r="C425" s="27">
        <v>35</v>
      </c>
      <c r="D425" s="28"/>
      <c r="E425" s="28"/>
      <c r="F425" s="29"/>
      <c r="G425" s="27">
        <v>40</v>
      </c>
      <c r="H425" s="28"/>
      <c r="I425" s="29"/>
      <c r="J425" s="27">
        <v>92</v>
      </c>
      <c r="K425" s="28"/>
      <c r="L425" s="28"/>
      <c r="M425" s="29"/>
      <c r="N425" s="27">
        <v>45</v>
      </c>
      <c r="O425" s="29"/>
      <c r="P425" s="27">
        <v>17</v>
      </c>
      <c r="Q425" s="28"/>
      <c r="R425" s="28"/>
      <c r="S425" s="28"/>
      <c r="T425" s="29"/>
      <c r="U425" s="27">
        <v>62</v>
      </c>
      <c r="V425" s="28"/>
      <c r="W425" s="29"/>
      <c r="X425" s="27">
        <v>23</v>
      </c>
      <c r="Y425" s="28"/>
      <c r="Z425" s="29"/>
      <c r="AA425" s="27">
        <v>62</v>
      </c>
      <c r="AB425" s="28"/>
      <c r="AC425" s="29"/>
      <c r="AD425" s="27">
        <v>42</v>
      </c>
      <c r="AE425" s="28"/>
      <c r="AF425" s="29"/>
      <c r="AG425" s="27">
        <v>51</v>
      </c>
      <c r="AH425" s="29"/>
      <c r="AI425" s="27">
        <v>46</v>
      </c>
      <c r="AJ425" s="29"/>
      <c r="AK425" s="27">
        <v>91</v>
      </c>
      <c r="AL425" s="28"/>
      <c r="AM425" s="29"/>
      <c r="AN425" s="47">
        <v>606</v>
      </c>
      <c r="AO425" s="48"/>
    </row>
    <row r="426" spans="1:41" ht="16.5" customHeight="1" x14ac:dyDescent="0.2">
      <c r="A426" s="24">
        <v>105</v>
      </c>
      <c r="B426" s="26"/>
      <c r="C426" s="27">
        <v>109</v>
      </c>
      <c r="D426" s="28"/>
      <c r="E426" s="28"/>
      <c r="F426" s="29"/>
      <c r="G426" s="27">
        <v>60</v>
      </c>
      <c r="H426" s="28"/>
      <c r="I426" s="29"/>
      <c r="J426" s="27">
        <v>146</v>
      </c>
      <c r="K426" s="28"/>
      <c r="L426" s="28"/>
      <c r="M426" s="29"/>
      <c r="N426" s="27">
        <v>116</v>
      </c>
      <c r="O426" s="29"/>
      <c r="P426" s="27">
        <v>57</v>
      </c>
      <c r="Q426" s="28"/>
      <c r="R426" s="28"/>
      <c r="S426" s="28"/>
      <c r="T426" s="29"/>
      <c r="U426" s="27">
        <v>111</v>
      </c>
      <c r="V426" s="28"/>
      <c r="W426" s="29"/>
      <c r="X426" s="27">
        <v>72</v>
      </c>
      <c r="Y426" s="28"/>
      <c r="Z426" s="29"/>
      <c r="AA426" s="27">
        <v>69</v>
      </c>
      <c r="AB426" s="28"/>
      <c r="AC426" s="29"/>
      <c r="AD426" s="27">
        <v>99</v>
      </c>
      <c r="AE426" s="28"/>
      <c r="AF426" s="29"/>
      <c r="AG426" s="27">
        <v>64</v>
      </c>
      <c r="AH426" s="29"/>
      <c r="AI426" s="27">
        <v>95</v>
      </c>
      <c r="AJ426" s="29"/>
      <c r="AK426" s="27">
        <v>83</v>
      </c>
      <c r="AL426" s="28"/>
      <c r="AM426" s="29"/>
      <c r="AN426" s="49">
        <v>1081</v>
      </c>
      <c r="AO426" s="50"/>
    </row>
    <row r="427" spans="1:41" ht="16.5" customHeight="1" x14ac:dyDescent="0.2">
      <c r="A427" s="24">
        <v>106</v>
      </c>
      <c r="B427" s="26"/>
      <c r="C427" s="27">
        <v>21</v>
      </c>
      <c r="D427" s="28"/>
      <c r="E427" s="28"/>
      <c r="F427" s="29"/>
      <c r="G427" s="27">
        <v>66</v>
      </c>
      <c r="H427" s="28"/>
      <c r="I427" s="29"/>
      <c r="J427" s="27">
        <v>59</v>
      </c>
      <c r="K427" s="28"/>
      <c r="L427" s="28"/>
      <c r="M427" s="29"/>
      <c r="N427" s="27">
        <v>96</v>
      </c>
      <c r="O427" s="29"/>
      <c r="P427" s="27">
        <v>34</v>
      </c>
      <c r="Q427" s="28"/>
      <c r="R427" s="28"/>
      <c r="S427" s="28"/>
      <c r="T427" s="29"/>
      <c r="U427" s="27">
        <v>38</v>
      </c>
      <c r="V427" s="28"/>
      <c r="W427" s="29"/>
      <c r="X427" s="27">
        <v>56</v>
      </c>
      <c r="Y427" s="28"/>
      <c r="Z427" s="29"/>
      <c r="AA427" s="27">
        <v>29</v>
      </c>
      <c r="AB427" s="28"/>
      <c r="AC427" s="29"/>
      <c r="AD427" s="27">
        <v>20</v>
      </c>
      <c r="AE427" s="28"/>
      <c r="AF427" s="29"/>
      <c r="AG427" s="27">
        <v>33</v>
      </c>
      <c r="AH427" s="29"/>
      <c r="AI427" s="27">
        <v>43</v>
      </c>
      <c r="AJ427" s="29"/>
      <c r="AK427" s="27">
        <v>41</v>
      </c>
      <c r="AL427" s="28"/>
      <c r="AM427" s="29"/>
      <c r="AN427" s="47">
        <v>536</v>
      </c>
      <c r="AO427" s="48"/>
    </row>
    <row r="428" spans="1:41" ht="16.5" customHeight="1" x14ac:dyDescent="0.2">
      <c r="A428" s="24">
        <v>107</v>
      </c>
      <c r="B428" s="26"/>
      <c r="C428" s="27">
        <v>83</v>
      </c>
      <c r="D428" s="28"/>
      <c r="E428" s="28"/>
      <c r="F428" s="29"/>
      <c r="G428" s="27">
        <v>73</v>
      </c>
      <c r="H428" s="28"/>
      <c r="I428" s="29"/>
      <c r="J428" s="27">
        <v>35</v>
      </c>
      <c r="K428" s="28"/>
      <c r="L428" s="28"/>
      <c r="M428" s="29"/>
      <c r="N428" s="27">
        <v>60</v>
      </c>
      <c r="O428" s="29"/>
      <c r="P428" s="27">
        <v>30</v>
      </c>
      <c r="Q428" s="28"/>
      <c r="R428" s="28"/>
      <c r="S428" s="28"/>
      <c r="T428" s="29"/>
      <c r="U428" s="27">
        <v>45</v>
      </c>
      <c r="V428" s="28"/>
      <c r="W428" s="29"/>
      <c r="X428" s="27">
        <v>26</v>
      </c>
      <c r="Y428" s="28"/>
      <c r="Z428" s="29"/>
      <c r="AA428" s="27">
        <v>20</v>
      </c>
      <c r="AB428" s="28"/>
      <c r="AC428" s="29"/>
      <c r="AD428" s="27">
        <v>14</v>
      </c>
      <c r="AE428" s="28"/>
      <c r="AF428" s="29"/>
      <c r="AG428" s="27">
        <v>60</v>
      </c>
      <c r="AH428" s="29"/>
      <c r="AI428" s="27">
        <v>32</v>
      </c>
      <c r="AJ428" s="29"/>
      <c r="AK428" s="27">
        <v>32</v>
      </c>
      <c r="AL428" s="28"/>
      <c r="AM428" s="29"/>
      <c r="AN428" s="47">
        <v>510</v>
      </c>
      <c r="AO428" s="48"/>
    </row>
    <row r="429" spans="1:41" ht="16.5" customHeight="1" x14ac:dyDescent="0.2">
      <c r="A429" s="24">
        <v>108</v>
      </c>
      <c r="B429" s="26"/>
      <c r="C429" s="27">
        <v>83</v>
      </c>
      <c r="D429" s="28"/>
      <c r="E429" s="28"/>
      <c r="F429" s="29"/>
      <c r="G429" s="27">
        <v>35</v>
      </c>
      <c r="H429" s="28"/>
      <c r="I429" s="29"/>
      <c r="J429" s="27">
        <v>70</v>
      </c>
      <c r="K429" s="28"/>
      <c r="L429" s="28"/>
      <c r="M429" s="29"/>
      <c r="N429" s="27">
        <v>75</v>
      </c>
      <c r="O429" s="29"/>
      <c r="P429" s="27">
        <v>77</v>
      </c>
      <c r="Q429" s="28"/>
      <c r="R429" s="28"/>
      <c r="S429" s="28"/>
      <c r="T429" s="29"/>
      <c r="U429" s="27">
        <v>54</v>
      </c>
      <c r="V429" s="28"/>
      <c r="W429" s="29"/>
      <c r="X429" s="27">
        <v>65</v>
      </c>
      <c r="Y429" s="28"/>
      <c r="Z429" s="29"/>
      <c r="AA429" s="27">
        <v>89</v>
      </c>
      <c r="AB429" s="28"/>
      <c r="AC429" s="29"/>
      <c r="AD429" s="27">
        <v>58</v>
      </c>
      <c r="AE429" s="28"/>
      <c r="AF429" s="29"/>
      <c r="AG429" s="27">
        <v>28</v>
      </c>
      <c r="AH429" s="29"/>
      <c r="AI429" s="27">
        <v>71</v>
      </c>
      <c r="AJ429" s="29"/>
      <c r="AK429" s="27">
        <v>74</v>
      </c>
      <c r="AL429" s="28"/>
      <c r="AM429" s="29"/>
      <c r="AN429" s="47">
        <v>779</v>
      </c>
      <c r="AO429" s="48"/>
    </row>
    <row r="430" spans="1:41" ht="16.5" customHeight="1" x14ac:dyDescent="0.2">
      <c r="A430" s="24">
        <v>109</v>
      </c>
      <c r="B430" s="26"/>
      <c r="C430" s="27">
        <v>111</v>
      </c>
      <c r="D430" s="28"/>
      <c r="E430" s="28"/>
      <c r="F430" s="29"/>
      <c r="G430" s="27">
        <v>116</v>
      </c>
      <c r="H430" s="28"/>
      <c r="I430" s="29"/>
      <c r="J430" s="27">
        <v>98</v>
      </c>
      <c r="K430" s="28"/>
      <c r="L430" s="28"/>
      <c r="M430" s="29"/>
      <c r="N430" s="27">
        <v>58</v>
      </c>
      <c r="O430" s="29"/>
      <c r="P430" s="27">
        <v>118</v>
      </c>
      <c r="Q430" s="28"/>
      <c r="R430" s="28"/>
      <c r="S430" s="28"/>
      <c r="T430" s="29"/>
      <c r="U430" s="27">
        <v>55</v>
      </c>
      <c r="V430" s="28"/>
      <c r="W430" s="29"/>
      <c r="X430" s="27">
        <v>75</v>
      </c>
      <c r="Y430" s="28"/>
      <c r="Z430" s="29"/>
      <c r="AA430" s="27">
        <v>150</v>
      </c>
      <c r="AB430" s="28"/>
      <c r="AC430" s="29"/>
      <c r="AD430" s="27">
        <v>140</v>
      </c>
      <c r="AE430" s="28"/>
      <c r="AF430" s="29"/>
      <c r="AG430" s="27">
        <v>79</v>
      </c>
      <c r="AH430" s="29"/>
      <c r="AI430" s="27">
        <v>61</v>
      </c>
      <c r="AJ430" s="29"/>
      <c r="AK430" s="27">
        <v>71</v>
      </c>
      <c r="AL430" s="28"/>
      <c r="AM430" s="29"/>
      <c r="AN430" s="49">
        <v>1132</v>
      </c>
      <c r="AO430" s="50"/>
    </row>
    <row r="431" spans="1:41" ht="16.5" customHeight="1" x14ac:dyDescent="0.2">
      <c r="A431" s="24">
        <v>110</v>
      </c>
      <c r="B431" s="26"/>
      <c r="C431" s="27">
        <v>78</v>
      </c>
      <c r="D431" s="28"/>
      <c r="E431" s="28"/>
      <c r="F431" s="29"/>
      <c r="G431" s="27">
        <v>45</v>
      </c>
      <c r="H431" s="28"/>
      <c r="I431" s="29"/>
      <c r="J431" s="27">
        <v>84</v>
      </c>
      <c r="K431" s="28"/>
      <c r="L431" s="28"/>
      <c r="M431" s="29"/>
      <c r="N431" s="27">
        <v>111</v>
      </c>
      <c r="O431" s="29"/>
      <c r="P431" s="27">
        <v>61</v>
      </c>
      <c r="Q431" s="28"/>
      <c r="R431" s="28"/>
      <c r="S431" s="28"/>
      <c r="T431" s="29"/>
      <c r="U431" s="27">
        <v>86</v>
      </c>
      <c r="V431" s="28"/>
      <c r="W431" s="29"/>
      <c r="X431" s="27">
        <v>61</v>
      </c>
      <c r="Y431" s="28"/>
      <c r="Z431" s="29"/>
      <c r="AA431" s="27">
        <v>96</v>
      </c>
      <c r="AB431" s="28"/>
      <c r="AC431" s="29"/>
      <c r="AD431" s="27">
        <v>77</v>
      </c>
      <c r="AE431" s="28"/>
      <c r="AF431" s="29"/>
      <c r="AG431" s="27">
        <v>56</v>
      </c>
      <c r="AH431" s="29"/>
      <c r="AI431" s="27">
        <v>77</v>
      </c>
      <c r="AJ431" s="29"/>
      <c r="AK431" s="27">
        <v>64</v>
      </c>
      <c r="AL431" s="28"/>
      <c r="AM431" s="29"/>
      <c r="AN431" s="47">
        <v>896</v>
      </c>
      <c r="AO431" s="48"/>
    </row>
    <row r="432" spans="1:41" ht="16.5" customHeight="1" x14ac:dyDescent="0.2">
      <c r="A432" s="24">
        <v>111</v>
      </c>
      <c r="B432" s="26"/>
      <c r="C432" s="27">
        <v>34</v>
      </c>
      <c r="D432" s="28"/>
      <c r="E432" s="28"/>
      <c r="F432" s="29"/>
      <c r="G432" s="27">
        <v>13</v>
      </c>
      <c r="H432" s="28"/>
      <c r="I432" s="29"/>
      <c r="J432" s="27">
        <v>28</v>
      </c>
      <c r="K432" s="28"/>
      <c r="L432" s="28"/>
      <c r="M432" s="29"/>
      <c r="N432" s="27">
        <v>10</v>
      </c>
      <c r="O432" s="29"/>
      <c r="P432" s="27">
        <v>6</v>
      </c>
      <c r="Q432" s="28"/>
      <c r="R432" s="28"/>
      <c r="S432" s="28"/>
      <c r="T432" s="29"/>
      <c r="U432" s="27">
        <v>36</v>
      </c>
      <c r="V432" s="28"/>
      <c r="W432" s="29"/>
      <c r="X432" s="27">
        <v>20</v>
      </c>
      <c r="Y432" s="28"/>
      <c r="Z432" s="29"/>
      <c r="AA432" s="27">
        <v>7</v>
      </c>
      <c r="AB432" s="28"/>
      <c r="AC432" s="29"/>
      <c r="AD432" s="27">
        <v>40</v>
      </c>
      <c r="AE432" s="28"/>
      <c r="AF432" s="29"/>
      <c r="AG432" s="27">
        <v>10</v>
      </c>
      <c r="AH432" s="29"/>
      <c r="AI432" s="27">
        <v>40</v>
      </c>
      <c r="AJ432" s="29"/>
      <c r="AK432" s="27">
        <v>27</v>
      </c>
      <c r="AL432" s="28"/>
      <c r="AM432" s="29"/>
      <c r="AN432" s="47">
        <v>271</v>
      </c>
      <c r="AO432" s="48"/>
    </row>
    <row r="433" spans="1:41" ht="16.5" customHeight="1" x14ac:dyDescent="0.2">
      <c r="A433" s="24">
        <v>112</v>
      </c>
      <c r="B433" s="26"/>
      <c r="C433" s="27">
        <v>48</v>
      </c>
      <c r="D433" s="28"/>
      <c r="E433" s="28"/>
      <c r="F433" s="29"/>
      <c r="G433" s="27">
        <v>87</v>
      </c>
      <c r="H433" s="28"/>
      <c r="I433" s="29"/>
      <c r="J433" s="27">
        <v>52</v>
      </c>
      <c r="K433" s="28"/>
      <c r="L433" s="28"/>
      <c r="M433" s="29"/>
      <c r="N433" s="27">
        <v>34</v>
      </c>
      <c r="O433" s="29"/>
      <c r="P433" s="27">
        <v>61</v>
      </c>
      <c r="Q433" s="28"/>
      <c r="R433" s="28"/>
      <c r="S433" s="28"/>
      <c r="T433" s="29"/>
      <c r="U433" s="27">
        <v>59</v>
      </c>
      <c r="V433" s="28"/>
      <c r="W433" s="29"/>
      <c r="X433" s="27">
        <v>104</v>
      </c>
      <c r="Y433" s="28"/>
      <c r="Z433" s="29"/>
      <c r="AA433" s="27">
        <v>51</v>
      </c>
      <c r="AB433" s="28"/>
      <c r="AC433" s="29"/>
      <c r="AD433" s="27">
        <v>53</v>
      </c>
      <c r="AE433" s="28"/>
      <c r="AF433" s="29"/>
      <c r="AG433" s="27">
        <v>96</v>
      </c>
      <c r="AH433" s="29"/>
      <c r="AI433" s="27">
        <v>61</v>
      </c>
      <c r="AJ433" s="29"/>
      <c r="AK433" s="27">
        <v>52</v>
      </c>
      <c r="AL433" s="28"/>
      <c r="AM433" s="29"/>
      <c r="AN433" s="47">
        <v>758</v>
      </c>
      <c r="AO433" s="48"/>
    </row>
    <row r="434" spans="1:41" ht="16.5" customHeight="1" x14ac:dyDescent="0.2">
      <c r="A434" s="24">
        <v>113</v>
      </c>
      <c r="B434" s="26"/>
      <c r="C434" s="27">
        <v>130</v>
      </c>
      <c r="D434" s="28"/>
      <c r="E434" s="28"/>
      <c r="F434" s="29"/>
      <c r="G434" s="27">
        <v>143</v>
      </c>
      <c r="H434" s="28"/>
      <c r="I434" s="29"/>
      <c r="J434" s="27">
        <v>175</v>
      </c>
      <c r="K434" s="28"/>
      <c r="L434" s="28"/>
      <c r="M434" s="29"/>
      <c r="N434" s="27">
        <v>148</v>
      </c>
      <c r="O434" s="29"/>
      <c r="P434" s="27">
        <v>167</v>
      </c>
      <c r="Q434" s="28"/>
      <c r="R434" s="28"/>
      <c r="S434" s="28"/>
      <c r="T434" s="29"/>
      <c r="U434" s="27">
        <v>91</v>
      </c>
      <c r="V434" s="28"/>
      <c r="W434" s="29"/>
      <c r="X434" s="27">
        <v>131</v>
      </c>
      <c r="Y434" s="28"/>
      <c r="Z434" s="29"/>
      <c r="AA434" s="27">
        <v>134</v>
      </c>
      <c r="AB434" s="28"/>
      <c r="AC434" s="29"/>
      <c r="AD434" s="27">
        <v>162</v>
      </c>
      <c r="AE434" s="28"/>
      <c r="AF434" s="29"/>
      <c r="AG434" s="27">
        <v>156</v>
      </c>
      <c r="AH434" s="29"/>
      <c r="AI434" s="27">
        <v>143</v>
      </c>
      <c r="AJ434" s="29"/>
      <c r="AK434" s="27">
        <v>100</v>
      </c>
      <c r="AL434" s="28"/>
      <c r="AM434" s="29"/>
      <c r="AN434" s="49">
        <v>1680</v>
      </c>
      <c r="AO434" s="50"/>
    </row>
    <row r="435" spans="1:41" ht="16.5" customHeight="1" x14ac:dyDescent="0.2">
      <c r="A435" s="24">
        <v>114</v>
      </c>
      <c r="B435" s="26"/>
      <c r="C435" s="27">
        <v>64</v>
      </c>
      <c r="D435" s="28"/>
      <c r="E435" s="28"/>
      <c r="F435" s="29"/>
      <c r="G435" s="27">
        <v>64</v>
      </c>
      <c r="H435" s="28"/>
      <c r="I435" s="29"/>
      <c r="J435" s="27">
        <v>86</v>
      </c>
      <c r="K435" s="28"/>
      <c r="L435" s="28"/>
      <c r="M435" s="29"/>
      <c r="N435" s="27">
        <v>104</v>
      </c>
      <c r="O435" s="29"/>
      <c r="P435" s="27">
        <v>126</v>
      </c>
      <c r="Q435" s="28"/>
      <c r="R435" s="28"/>
      <c r="S435" s="28"/>
      <c r="T435" s="29"/>
      <c r="U435" s="27">
        <v>70</v>
      </c>
      <c r="V435" s="28"/>
      <c r="W435" s="29"/>
      <c r="X435" s="27">
        <v>99</v>
      </c>
      <c r="Y435" s="28"/>
      <c r="Z435" s="29"/>
      <c r="AA435" s="27">
        <v>74</v>
      </c>
      <c r="AB435" s="28"/>
      <c r="AC435" s="29"/>
      <c r="AD435" s="27">
        <v>86</v>
      </c>
      <c r="AE435" s="28"/>
      <c r="AF435" s="29"/>
      <c r="AG435" s="27">
        <v>90</v>
      </c>
      <c r="AH435" s="29"/>
      <c r="AI435" s="27">
        <v>84</v>
      </c>
      <c r="AJ435" s="29"/>
      <c r="AK435" s="27">
        <v>48</v>
      </c>
      <c r="AL435" s="28"/>
      <c r="AM435" s="29"/>
      <c r="AN435" s="47">
        <v>995</v>
      </c>
      <c r="AO435" s="48"/>
    </row>
    <row r="436" spans="1:41" ht="16.5" customHeight="1" x14ac:dyDescent="0.2">
      <c r="A436" s="24">
        <v>115</v>
      </c>
      <c r="B436" s="26"/>
      <c r="C436" s="27">
        <v>54</v>
      </c>
      <c r="D436" s="28"/>
      <c r="E436" s="28"/>
      <c r="F436" s="29"/>
      <c r="G436" s="27">
        <v>76</v>
      </c>
      <c r="H436" s="28"/>
      <c r="I436" s="29"/>
      <c r="J436" s="27">
        <v>84</v>
      </c>
      <c r="K436" s="28"/>
      <c r="L436" s="28"/>
      <c r="M436" s="29"/>
      <c r="N436" s="27">
        <v>111</v>
      </c>
      <c r="O436" s="29"/>
      <c r="P436" s="27">
        <v>56</v>
      </c>
      <c r="Q436" s="28"/>
      <c r="R436" s="28"/>
      <c r="S436" s="28"/>
      <c r="T436" s="29"/>
      <c r="U436" s="27">
        <v>78</v>
      </c>
      <c r="V436" s="28"/>
      <c r="W436" s="29"/>
      <c r="X436" s="27">
        <v>99</v>
      </c>
      <c r="Y436" s="28"/>
      <c r="Z436" s="29"/>
      <c r="AA436" s="27">
        <v>190</v>
      </c>
      <c r="AB436" s="28"/>
      <c r="AC436" s="29"/>
      <c r="AD436" s="27">
        <v>105</v>
      </c>
      <c r="AE436" s="28"/>
      <c r="AF436" s="29"/>
      <c r="AG436" s="27">
        <v>89</v>
      </c>
      <c r="AH436" s="29"/>
      <c r="AI436" s="27">
        <v>125</v>
      </c>
      <c r="AJ436" s="29"/>
      <c r="AK436" s="27">
        <v>214</v>
      </c>
      <c r="AL436" s="28"/>
      <c r="AM436" s="29"/>
      <c r="AN436" s="49">
        <v>1281</v>
      </c>
      <c r="AO436" s="50"/>
    </row>
    <row r="437" spans="1:41" ht="16.5" customHeight="1" x14ac:dyDescent="0.2">
      <c r="A437" s="24">
        <v>120</v>
      </c>
      <c r="B437" s="26"/>
      <c r="C437" s="27">
        <v>133</v>
      </c>
      <c r="D437" s="28"/>
      <c r="E437" s="28"/>
      <c r="F437" s="29"/>
      <c r="G437" s="27">
        <v>128</v>
      </c>
      <c r="H437" s="28"/>
      <c r="I437" s="29"/>
      <c r="J437" s="27">
        <v>87</v>
      </c>
      <c r="K437" s="28"/>
      <c r="L437" s="28"/>
      <c r="M437" s="29"/>
      <c r="N437" s="27">
        <v>115</v>
      </c>
      <c r="O437" s="29"/>
      <c r="P437" s="27">
        <v>143</v>
      </c>
      <c r="Q437" s="28"/>
      <c r="R437" s="28"/>
      <c r="S437" s="28"/>
      <c r="T437" s="29"/>
      <c r="U437" s="27">
        <v>84</v>
      </c>
      <c r="V437" s="28"/>
      <c r="W437" s="29"/>
      <c r="X437" s="27">
        <v>180</v>
      </c>
      <c r="Y437" s="28"/>
      <c r="Z437" s="29"/>
      <c r="AA437" s="27">
        <v>85</v>
      </c>
      <c r="AB437" s="28"/>
      <c r="AC437" s="29"/>
      <c r="AD437" s="27">
        <v>92</v>
      </c>
      <c r="AE437" s="28"/>
      <c r="AF437" s="29"/>
      <c r="AG437" s="27">
        <v>84</v>
      </c>
      <c r="AH437" s="29"/>
      <c r="AI437" s="27">
        <v>90</v>
      </c>
      <c r="AJ437" s="29"/>
      <c r="AK437" s="27">
        <v>86</v>
      </c>
      <c r="AL437" s="28"/>
      <c r="AM437" s="29"/>
      <c r="AN437" s="49">
        <v>1307</v>
      </c>
      <c r="AO437" s="50"/>
    </row>
    <row r="438" spans="1:41" ht="16.5" customHeight="1" x14ac:dyDescent="0.2">
      <c r="A438" s="24">
        <v>121</v>
      </c>
      <c r="B438" s="26"/>
      <c r="C438" s="27">
        <v>42</v>
      </c>
      <c r="D438" s="28"/>
      <c r="E438" s="28"/>
      <c r="F438" s="29"/>
      <c r="G438" s="27">
        <v>37</v>
      </c>
      <c r="H438" s="28"/>
      <c r="I438" s="29"/>
      <c r="J438" s="27">
        <v>66</v>
      </c>
      <c r="K438" s="28"/>
      <c r="L438" s="28"/>
      <c r="M438" s="29"/>
      <c r="N438" s="27">
        <v>61</v>
      </c>
      <c r="O438" s="29"/>
      <c r="P438" s="27">
        <v>52</v>
      </c>
      <c r="Q438" s="28"/>
      <c r="R438" s="28"/>
      <c r="S438" s="28"/>
      <c r="T438" s="29"/>
      <c r="U438" s="27">
        <v>47</v>
      </c>
      <c r="V438" s="28"/>
      <c r="W438" s="29"/>
      <c r="X438" s="27">
        <v>48</v>
      </c>
      <c r="Y438" s="28"/>
      <c r="Z438" s="29"/>
      <c r="AA438" s="27">
        <v>67</v>
      </c>
      <c r="AB438" s="28"/>
      <c r="AC438" s="29"/>
      <c r="AD438" s="27">
        <v>85</v>
      </c>
      <c r="AE438" s="28"/>
      <c r="AF438" s="29"/>
      <c r="AG438" s="27">
        <v>98</v>
      </c>
      <c r="AH438" s="29"/>
      <c r="AI438" s="27">
        <v>45</v>
      </c>
      <c r="AJ438" s="29"/>
      <c r="AK438" s="27">
        <v>35</v>
      </c>
      <c r="AL438" s="28"/>
      <c r="AM438" s="29"/>
      <c r="AN438" s="47">
        <v>683</v>
      </c>
      <c r="AO438" s="48"/>
    </row>
    <row r="439" spans="1:41" ht="16.5" customHeight="1" x14ac:dyDescent="0.2">
      <c r="A439" s="24">
        <v>122</v>
      </c>
      <c r="B439" s="26"/>
      <c r="C439" s="27">
        <v>31</v>
      </c>
      <c r="D439" s="28"/>
      <c r="E439" s="28"/>
      <c r="F439" s="29"/>
      <c r="G439" s="27">
        <v>55</v>
      </c>
      <c r="H439" s="28"/>
      <c r="I439" s="29"/>
      <c r="J439" s="27">
        <v>99</v>
      </c>
      <c r="K439" s="28"/>
      <c r="L439" s="28"/>
      <c r="M439" s="29"/>
      <c r="N439" s="27">
        <v>49</v>
      </c>
      <c r="O439" s="29"/>
      <c r="P439" s="27">
        <v>72</v>
      </c>
      <c r="Q439" s="28"/>
      <c r="R439" s="28"/>
      <c r="S439" s="28"/>
      <c r="T439" s="29"/>
      <c r="U439" s="27">
        <v>84</v>
      </c>
      <c r="V439" s="28"/>
      <c r="W439" s="29"/>
      <c r="X439" s="27">
        <v>68</v>
      </c>
      <c r="Y439" s="28"/>
      <c r="Z439" s="29"/>
      <c r="AA439" s="27">
        <v>42</v>
      </c>
      <c r="AB439" s="28"/>
      <c r="AC439" s="29"/>
      <c r="AD439" s="27">
        <v>82</v>
      </c>
      <c r="AE439" s="28"/>
      <c r="AF439" s="29"/>
      <c r="AG439" s="27">
        <v>58</v>
      </c>
      <c r="AH439" s="29"/>
      <c r="AI439" s="27">
        <v>77</v>
      </c>
      <c r="AJ439" s="29"/>
      <c r="AK439" s="27">
        <v>36</v>
      </c>
      <c r="AL439" s="28"/>
      <c r="AM439" s="29"/>
      <c r="AN439" s="47">
        <v>753</v>
      </c>
      <c r="AO439" s="48"/>
    </row>
    <row r="440" spans="1:41" ht="16.5" customHeight="1" x14ac:dyDescent="0.2">
      <c r="A440" s="24">
        <v>123</v>
      </c>
      <c r="B440" s="26"/>
      <c r="C440" s="27">
        <v>29</v>
      </c>
      <c r="D440" s="28"/>
      <c r="E440" s="28"/>
      <c r="F440" s="29"/>
      <c r="G440" s="27">
        <v>18</v>
      </c>
      <c r="H440" s="28"/>
      <c r="I440" s="29"/>
      <c r="J440" s="27">
        <v>22</v>
      </c>
      <c r="K440" s="28"/>
      <c r="L440" s="28"/>
      <c r="M440" s="29"/>
      <c r="N440" s="27">
        <v>17</v>
      </c>
      <c r="O440" s="29"/>
      <c r="P440" s="27">
        <v>18</v>
      </c>
      <c r="Q440" s="28"/>
      <c r="R440" s="28"/>
      <c r="S440" s="28"/>
      <c r="T440" s="29"/>
      <c r="U440" s="27">
        <v>29</v>
      </c>
      <c r="V440" s="28"/>
      <c r="W440" s="29"/>
      <c r="X440" s="27">
        <v>24</v>
      </c>
      <c r="Y440" s="28"/>
      <c r="Z440" s="29"/>
      <c r="AA440" s="27">
        <v>17</v>
      </c>
      <c r="AB440" s="28"/>
      <c r="AC440" s="29"/>
      <c r="AD440" s="27">
        <v>18</v>
      </c>
      <c r="AE440" s="28"/>
      <c r="AF440" s="29"/>
      <c r="AG440" s="27">
        <v>52</v>
      </c>
      <c r="AH440" s="29"/>
      <c r="AI440" s="27">
        <v>21</v>
      </c>
      <c r="AJ440" s="29"/>
      <c r="AK440" s="27">
        <v>20</v>
      </c>
      <c r="AL440" s="28"/>
      <c r="AM440" s="29"/>
      <c r="AN440" s="47">
        <v>285</v>
      </c>
      <c r="AO440" s="48"/>
    </row>
    <row r="441" spans="1:41" ht="16.5" customHeight="1" x14ac:dyDescent="0.2">
      <c r="A441" s="24" t="s">
        <v>21</v>
      </c>
      <c r="B441" s="26"/>
      <c r="C441" s="27">
        <v>23</v>
      </c>
      <c r="D441" s="28"/>
      <c r="E441" s="28"/>
      <c r="F441" s="29"/>
      <c r="G441" s="27">
        <v>14</v>
      </c>
      <c r="H441" s="28"/>
      <c r="I441" s="29"/>
      <c r="J441" s="27">
        <v>16</v>
      </c>
      <c r="K441" s="28"/>
      <c r="L441" s="28"/>
      <c r="M441" s="29"/>
      <c r="N441" s="27">
        <v>7</v>
      </c>
      <c r="O441" s="29"/>
      <c r="P441" s="27">
        <v>116</v>
      </c>
      <c r="Q441" s="28"/>
      <c r="R441" s="28"/>
      <c r="S441" s="28"/>
      <c r="T441" s="29"/>
      <c r="U441" s="27">
        <v>13</v>
      </c>
      <c r="V441" s="28"/>
      <c r="W441" s="29"/>
      <c r="X441" s="27">
        <v>16</v>
      </c>
      <c r="Y441" s="28"/>
      <c r="Z441" s="29"/>
      <c r="AA441" s="27">
        <v>13</v>
      </c>
      <c r="AB441" s="28"/>
      <c r="AC441" s="29"/>
      <c r="AD441" s="27">
        <v>21</v>
      </c>
      <c r="AE441" s="28"/>
      <c r="AF441" s="29"/>
      <c r="AG441" s="27">
        <v>22</v>
      </c>
      <c r="AH441" s="29"/>
      <c r="AI441" s="27">
        <v>10</v>
      </c>
      <c r="AJ441" s="29"/>
      <c r="AK441" s="27">
        <v>24</v>
      </c>
      <c r="AL441" s="28"/>
      <c r="AM441" s="29"/>
      <c r="AN441" s="47">
        <v>295</v>
      </c>
      <c r="AO441" s="48"/>
    </row>
    <row r="442" spans="1:41" ht="16.5" customHeight="1" x14ac:dyDescent="0.2">
      <c r="A442" s="24" t="s">
        <v>23</v>
      </c>
      <c r="B442" s="26"/>
      <c r="C442" s="27">
        <v>8</v>
      </c>
      <c r="D442" s="28"/>
      <c r="E442" s="28"/>
      <c r="F442" s="29"/>
      <c r="G442" s="27">
        <v>7</v>
      </c>
      <c r="H442" s="28"/>
      <c r="I442" s="29"/>
      <c r="J442" s="27">
        <v>26</v>
      </c>
      <c r="K442" s="28"/>
      <c r="L442" s="28"/>
      <c r="M442" s="29"/>
      <c r="N442" s="27">
        <v>16</v>
      </c>
      <c r="O442" s="29"/>
      <c r="P442" s="27">
        <v>29</v>
      </c>
      <c r="Q442" s="28"/>
      <c r="R442" s="28"/>
      <c r="S442" s="28"/>
      <c r="T442" s="29"/>
      <c r="U442" s="27">
        <v>27</v>
      </c>
      <c r="V442" s="28"/>
      <c r="W442" s="29"/>
      <c r="X442" s="27">
        <v>33</v>
      </c>
      <c r="Y442" s="28"/>
      <c r="Z442" s="29"/>
      <c r="AA442" s="27">
        <v>26</v>
      </c>
      <c r="AB442" s="28"/>
      <c r="AC442" s="29"/>
      <c r="AD442" s="27">
        <v>20</v>
      </c>
      <c r="AE442" s="28"/>
      <c r="AF442" s="29"/>
      <c r="AG442" s="27">
        <v>26</v>
      </c>
      <c r="AH442" s="29"/>
      <c r="AI442" s="27">
        <v>10</v>
      </c>
      <c r="AJ442" s="29"/>
      <c r="AK442" s="27">
        <v>21</v>
      </c>
      <c r="AL442" s="28"/>
      <c r="AM442" s="29"/>
      <c r="AN442" s="47">
        <v>249</v>
      </c>
      <c r="AO442" s="48"/>
    </row>
    <row r="443" spans="1:41" ht="16.5" customHeight="1" x14ac:dyDescent="0.2">
      <c r="A443" s="24" t="s">
        <v>26</v>
      </c>
      <c r="B443" s="26"/>
      <c r="C443" s="27">
        <v>1</v>
      </c>
      <c r="D443" s="28"/>
      <c r="E443" s="28"/>
      <c r="F443" s="29"/>
      <c r="G443" s="27">
        <v>0</v>
      </c>
      <c r="H443" s="28"/>
      <c r="I443" s="29"/>
      <c r="J443" s="27">
        <v>0</v>
      </c>
      <c r="K443" s="28"/>
      <c r="L443" s="28"/>
      <c r="M443" s="29"/>
      <c r="N443" s="27">
        <v>0</v>
      </c>
      <c r="O443" s="29"/>
      <c r="P443" s="27">
        <v>0</v>
      </c>
      <c r="Q443" s="28"/>
      <c r="R443" s="28"/>
      <c r="S443" s="28"/>
      <c r="T443" s="29"/>
      <c r="U443" s="27">
        <v>0</v>
      </c>
      <c r="V443" s="28"/>
      <c r="W443" s="29"/>
      <c r="X443" s="27">
        <v>0</v>
      </c>
      <c r="Y443" s="28"/>
      <c r="Z443" s="29"/>
      <c r="AA443" s="27">
        <v>0</v>
      </c>
      <c r="AB443" s="28"/>
      <c r="AC443" s="29"/>
      <c r="AD443" s="27">
        <v>0</v>
      </c>
      <c r="AE443" s="28"/>
      <c r="AF443" s="29"/>
      <c r="AG443" s="27">
        <v>0</v>
      </c>
      <c r="AH443" s="29"/>
      <c r="AI443" s="27">
        <v>4</v>
      </c>
      <c r="AJ443" s="29"/>
      <c r="AK443" s="27">
        <v>1</v>
      </c>
      <c r="AL443" s="28"/>
      <c r="AM443" s="29"/>
      <c r="AN443" s="47">
        <v>6</v>
      </c>
      <c r="AO443" s="48"/>
    </row>
    <row r="444" spans="1:41" ht="16.5" customHeight="1" x14ac:dyDescent="0.2">
      <c r="A444" s="24" t="s">
        <v>27</v>
      </c>
      <c r="B444" s="26"/>
      <c r="C444" s="27">
        <v>0</v>
      </c>
      <c r="D444" s="28"/>
      <c r="E444" s="28"/>
      <c r="F444" s="29"/>
      <c r="G444" s="27">
        <v>1</v>
      </c>
      <c r="H444" s="28"/>
      <c r="I444" s="29"/>
      <c r="J444" s="27">
        <v>1</v>
      </c>
      <c r="K444" s="28"/>
      <c r="L444" s="28"/>
      <c r="M444" s="29"/>
      <c r="N444" s="27">
        <v>2</v>
      </c>
      <c r="O444" s="29"/>
      <c r="P444" s="27">
        <v>1</v>
      </c>
      <c r="Q444" s="28"/>
      <c r="R444" s="28"/>
      <c r="S444" s="28"/>
      <c r="T444" s="29"/>
      <c r="U444" s="27">
        <v>0</v>
      </c>
      <c r="V444" s="28"/>
      <c r="W444" s="29"/>
      <c r="X444" s="27">
        <v>5</v>
      </c>
      <c r="Y444" s="28"/>
      <c r="Z444" s="29"/>
      <c r="AA444" s="27">
        <v>1</v>
      </c>
      <c r="AB444" s="28"/>
      <c r="AC444" s="29"/>
      <c r="AD444" s="27">
        <v>0</v>
      </c>
      <c r="AE444" s="28"/>
      <c r="AF444" s="29"/>
      <c r="AG444" s="27">
        <v>0</v>
      </c>
      <c r="AH444" s="29"/>
      <c r="AI444" s="27">
        <v>0</v>
      </c>
      <c r="AJ444" s="29"/>
      <c r="AK444" s="27">
        <v>0</v>
      </c>
      <c r="AL444" s="28"/>
      <c r="AM444" s="29"/>
      <c r="AN444" s="47">
        <v>11</v>
      </c>
      <c r="AO444" s="48"/>
    </row>
    <row r="445" spans="1:41" ht="16.5" customHeight="1" x14ac:dyDescent="0.2">
      <c r="A445" s="24" t="s">
        <v>28</v>
      </c>
      <c r="B445" s="26"/>
      <c r="C445" s="27">
        <v>2</v>
      </c>
      <c r="D445" s="28"/>
      <c r="E445" s="28"/>
      <c r="F445" s="29"/>
      <c r="G445" s="27">
        <v>1</v>
      </c>
      <c r="H445" s="28"/>
      <c r="I445" s="29"/>
      <c r="J445" s="27">
        <v>0</v>
      </c>
      <c r="K445" s="28"/>
      <c r="L445" s="28"/>
      <c r="M445" s="29"/>
      <c r="N445" s="27">
        <v>35</v>
      </c>
      <c r="O445" s="29"/>
      <c r="P445" s="27">
        <v>0</v>
      </c>
      <c r="Q445" s="28"/>
      <c r="R445" s="28"/>
      <c r="S445" s="28"/>
      <c r="T445" s="29"/>
      <c r="U445" s="27">
        <v>0</v>
      </c>
      <c r="V445" s="28"/>
      <c r="W445" s="29"/>
      <c r="X445" s="27">
        <v>2</v>
      </c>
      <c r="Y445" s="28"/>
      <c r="Z445" s="29"/>
      <c r="AA445" s="27">
        <v>1</v>
      </c>
      <c r="AB445" s="28"/>
      <c r="AC445" s="29"/>
      <c r="AD445" s="27">
        <v>0</v>
      </c>
      <c r="AE445" s="28"/>
      <c r="AF445" s="29"/>
      <c r="AG445" s="27">
        <v>0</v>
      </c>
      <c r="AH445" s="29"/>
      <c r="AI445" s="27">
        <v>0</v>
      </c>
      <c r="AJ445" s="29"/>
      <c r="AK445" s="27">
        <v>0</v>
      </c>
      <c r="AL445" s="28"/>
      <c r="AM445" s="29"/>
      <c r="AN445" s="47">
        <v>41</v>
      </c>
      <c r="AO445" s="48"/>
    </row>
    <row r="446" spans="1:41" ht="16.5" customHeight="1" x14ac:dyDescent="0.2">
      <c r="A446" s="24" t="s">
        <v>29</v>
      </c>
      <c r="B446" s="26"/>
      <c r="C446" s="27">
        <v>65</v>
      </c>
      <c r="D446" s="28"/>
      <c r="E446" s="28"/>
      <c r="F446" s="29"/>
      <c r="G446" s="27">
        <v>23</v>
      </c>
      <c r="H446" s="28"/>
      <c r="I446" s="29"/>
      <c r="J446" s="27">
        <v>13</v>
      </c>
      <c r="K446" s="28"/>
      <c r="L446" s="28"/>
      <c r="M446" s="29"/>
      <c r="N446" s="27">
        <v>32</v>
      </c>
      <c r="O446" s="29"/>
      <c r="P446" s="27">
        <v>15</v>
      </c>
      <c r="Q446" s="28"/>
      <c r="R446" s="28"/>
      <c r="S446" s="28"/>
      <c r="T446" s="29"/>
      <c r="U446" s="27">
        <v>20</v>
      </c>
      <c r="V446" s="28"/>
      <c r="W446" s="29"/>
      <c r="X446" s="27">
        <v>27</v>
      </c>
      <c r="Y446" s="28"/>
      <c r="Z446" s="29"/>
      <c r="AA446" s="27">
        <v>8</v>
      </c>
      <c r="AB446" s="28"/>
      <c r="AC446" s="29"/>
      <c r="AD446" s="27">
        <v>20</v>
      </c>
      <c r="AE446" s="28"/>
      <c r="AF446" s="29"/>
      <c r="AG446" s="27">
        <v>13</v>
      </c>
      <c r="AH446" s="29"/>
      <c r="AI446" s="27">
        <v>21</v>
      </c>
      <c r="AJ446" s="29"/>
      <c r="AK446" s="27">
        <v>6</v>
      </c>
      <c r="AL446" s="28"/>
      <c r="AM446" s="29"/>
      <c r="AN446" s="47">
        <v>263</v>
      </c>
      <c r="AO446" s="48"/>
    </row>
    <row r="447" spans="1:41" ht="16.5" customHeight="1" x14ac:dyDescent="0.2">
      <c r="A447" s="24" t="s">
        <v>30</v>
      </c>
      <c r="B447" s="26"/>
      <c r="C447" s="27">
        <v>120</v>
      </c>
      <c r="D447" s="28"/>
      <c r="E447" s="28"/>
      <c r="F447" s="29"/>
      <c r="G447" s="27">
        <v>75</v>
      </c>
      <c r="H447" s="28"/>
      <c r="I447" s="29"/>
      <c r="J447" s="27">
        <v>110</v>
      </c>
      <c r="K447" s="28"/>
      <c r="L447" s="28"/>
      <c r="M447" s="29"/>
      <c r="N447" s="27">
        <v>65</v>
      </c>
      <c r="O447" s="29"/>
      <c r="P447" s="27">
        <v>51</v>
      </c>
      <c r="Q447" s="28"/>
      <c r="R447" s="28"/>
      <c r="S447" s="28"/>
      <c r="T447" s="29"/>
      <c r="U447" s="27">
        <v>70</v>
      </c>
      <c r="V447" s="28"/>
      <c r="W447" s="29"/>
      <c r="X447" s="27">
        <v>75</v>
      </c>
      <c r="Y447" s="28"/>
      <c r="Z447" s="29"/>
      <c r="AA447" s="27">
        <v>59</v>
      </c>
      <c r="AB447" s="28"/>
      <c r="AC447" s="29"/>
      <c r="AD447" s="27">
        <v>81</v>
      </c>
      <c r="AE447" s="28"/>
      <c r="AF447" s="29"/>
      <c r="AG447" s="27">
        <v>63</v>
      </c>
      <c r="AH447" s="29"/>
      <c r="AI447" s="27">
        <v>39</v>
      </c>
      <c r="AJ447" s="29"/>
      <c r="AK447" s="27">
        <v>86</v>
      </c>
      <c r="AL447" s="28"/>
      <c r="AM447" s="29"/>
      <c r="AN447" s="47">
        <v>894</v>
      </c>
      <c r="AO447" s="48"/>
    </row>
    <row r="448" spans="1:41" ht="16.5" customHeight="1" x14ac:dyDescent="0.2">
      <c r="A448" s="24" t="s">
        <v>31</v>
      </c>
      <c r="B448" s="26"/>
      <c r="C448" s="27">
        <v>84</v>
      </c>
      <c r="D448" s="28"/>
      <c r="E448" s="28"/>
      <c r="F448" s="29"/>
      <c r="G448" s="27">
        <v>134</v>
      </c>
      <c r="H448" s="28"/>
      <c r="I448" s="29"/>
      <c r="J448" s="27">
        <v>64</v>
      </c>
      <c r="K448" s="28"/>
      <c r="L448" s="28"/>
      <c r="M448" s="29"/>
      <c r="N448" s="27">
        <v>54</v>
      </c>
      <c r="O448" s="29"/>
      <c r="P448" s="27">
        <v>59</v>
      </c>
      <c r="Q448" s="28"/>
      <c r="R448" s="28"/>
      <c r="S448" s="28"/>
      <c r="T448" s="29"/>
      <c r="U448" s="27">
        <v>50</v>
      </c>
      <c r="V448" s="28"/>
      <c r="W448" s="29"/>
      <c r="X448" s="27">
        <v>45</v>
      </c>
      <c r="Y448" s="28"/>
      <c r="Z448" s="29"/>
      <c r="AA448" s="27">
        <v>45</v>
      </c>
      <c r="AB448" s="28"/>
      <c r="AC448" s="29"/>
      <c r="AD448" s="27">
        <v>57</v>
      </c>
      <c r="AE448" s="28"/>
      <c r="AF448" s="29"/>
      <c r="AG448" s="27">
        <v>65</v>
      </c>
      <c r="AH448" s="29"/>
      <c r="AI448" s="27">
        <v>95</v>
      </c>
      <c r="AJ448" s="29"/>
      <c r="AK448" s="27">
        <v>33</v>
      </c>
      <c r="AL448" s="28"/>
      <c r="AM448" s="29"/>
      <c r="AN448" s="47">
        <v>785</v>
      </c>
      <c r="AO448" s="48"/>
    </row>
    <row r="449" spans="1:41" ht="16.5" customHeight="1" x14ac:dyDescent="0.2">
      <c r="A449" s="24" t="s">
        <v>32</v>
      </c>
      <c r="B449" s="26"/>
      <c r="C449" s="27">
        <v>92</v>
      </c>
      <c r="D449" s="28"/>
      <c r="E449" s="28"/>
      <c r="F449" s="29"/>
      <c r="G449" s="27">
        <v>78</v>
      </c>
      <c r="H449" s="28"/>
      <c r="I449" s="29"/>
      <c r="J449" s="27">
        <v>65</v>
      </c>
      <c r="K449" s="28"/>
      <c r="L449" s="28"/>
      <c r="M449" s="29"/>
      <c r="N449" s="27">
        <v>99</v>
      </c>
      <c r="O449" s="29"/>
      <c r="P449" s="27">
        <v>36</v>
      </c>
      <c r="Q449" s="28"/>
      <c r="R449" s="28"/>
      <c r="S449" s="28"/>
      <c r="T449" s="29"/>
      <c r="U449" s="27">
        <v>31</v>
      </c>
      <c r="V449" s="28"/>
      <c r="W449" s="29"/>
      <c r="X449" s="27">
        <v>64</v>
      </c>
      <c r="Y449" s="28"/>
      <c r="Z449" s="29"/>
      <c r="AA449" s="27">
        <v>30</v>
      </c>
      <c r="AB449" s="28"/>
      <c r="AC449" s="29"/>
      <c r="AD449" s="27">
        <v>28</v>
      </c>
      <c r="AE449" s="28"/>
      <c r="AF449" s="29"/>
      <c r="AG449" s="27">
        <v>32</v>
      </c>
      <c r="AH449" s="29"/>
      <c r="AI449" s="27">
        <v>60</v>
      </c>
      <c r="AJ449" s="29"/>
      <c r="AK449" s="27">
        <v>48</v>
      </c>
      <c r="AL449" s="28"/>
      <c r="AM449" s="29"/>
      <c r="AN449" s="47">
        <v>663</v>
      </c>
      <c r="AO449" s="48"/>
    </row>
    <row r="450" spans="1:41" ht="16.5" customHeight="1" x14ac:dyDescent="0.2">
      <c r="A450" s="24" t="s">
        <v>33</v>
      </c>
      <c r="B450" s="26"/>
      <c r="C450" s="27">
        <v>33</v>
      </c>
      <c r="D450" s="28"/>
      <c r="E450" s="28"/>
      <c r="F450" s="29"/>
      <c r="G450" s="27">
        <v>48</v>
      </c>
      <c r="H450" s="28"/>
      <c r="I450" s="29"/>
      <c r="J450" s="27">
        <v>73</v>
      </c>
      <c r="K450" s="28"/>
      <c r="L450" s="28"/>
      <c r="M450" s="29"/>
      <c r="N450" s="27">
        <v>76</v>
      </c>
      <c r="O450" s="29"/>
      <c r="P450" s="27">
        <v>79</v>
      </c>
      <c r="Q450" s="28"/>
      <c r="R450" s="28"/>
      <c r="S450" s="28"/>
      <c r="T450" s="29"/>
      <c r="U450" s="27">
        <v>103</v>
      </c>
      <c r="V450" s="28"/>
      <c r="W450" s="29"/>
      <c r="X450" s="27">
        <v>112</v>
      </c>
      <c r="Y450" s="28"/>
      <c r="Z450" s="29"/>
      <c r="AA450" s="27">
        <v>39</v>
      </c>
      <c r="AB450" s="28"/>
      <c r="AC450" s="29"/>
      <c r="AD450" s="27">
        <v>50</v>
      </c>
      <c r="AE450" s="28"/>
      <c r="AF450" s="29"/>
      <c r="AG450" s="27">
        <v>39</v>
      </c>
      <c r="AH450" s="29"/>
      <c r="AI450" s="27">
        <v>66</v>
      </c>
      <c r="AJ450" s="29"/>
      <c r="AK450" s="27">
        <v>61</v>
      </c>
      <c r="AL450" s="28"/>
      <c r="AM450" s="29"/>
      <c r="AN450" s="47">
        <v>779</v>
      </c>
      <c r="AO450" s="48"/>
    </row>
    <row r="451" spans="1:41" ht="16.5" customHeight="1" x14ac:dyDescent="0.2">
      <c r="A451" s="24" t="s">
        <v>34</v>
      </c>
      <c r="B451" s="26"/>
      <c r="C451" s="27">
        <v>24</v>
      </c>
      <c r="D451" s="28"/>
      <c r="E451" s="28"/>
      <c r="F451" s="29"/>
      <c r="G451" s="27">
        <v>35</v>
      </c>
      <c r="H451" s="28"/>
      <c r="I451" s="29"/>
      <c r="J451" s="27">
        <v>54</v>
      </c>
      <c r="K451" s="28"/>
      <c r="L451" s="28"/>
      <c r="M451" s="29"/>
      <c r="N451" s="27">
        <v>23</v>
      </c>
      <c r="O451" s="29"/>
      <c r="P451" s="27">
        <v>28</v>
      </c>
      <c r="Q451" s="28"/>
      <c r="R451" s="28"/>
      <c r="S451" s="28"/>
      <c r="T451" s="29"/>
      <c r="U451" s="27">
        <v>16</v>
      </c>
      <c r="V451" s="28"/>
      <c r="W451" s="29"/>
      <c r="X451" s="27">
        <v>47</v>
      </c>
      <c r="Y451" s="28"/>
      <c r="Z451" s="29"/>
      <c r="AA451" s="27">
        <v>35</v>
      </c>
      <c r="AB451" s="28"/>
      <c r="AC451" s="29"/>
      <c r="AD451" s="27">
        <v>17</v>
      </c>
      <c r="AE451" s="28"/>
      <c r="AF451" s="29"/>
      <c r="AG451" s="27">
        <v>32</v>
      </c>
      <c r="AH451" s="29"/>
      <c r="AI451" s="27">
        <v>51</v>
      </c>
      <c r="AJ451" s="29"/>
      <c r="AK451" s="27">
        <v>47</v>
      </c>
      <c r="AL451" s="28"/>
      <c r="AM451" s="29"/>
      <c r="AN451" s="47">
        <v>409</v>
      </c>
      <c r="AO451" s="48"/>
    </row>
    <row r="452" spans="1:41" ht="16.5" customHeight="1" x14ac:dyDescent="0.2">
      <c r="A452" s="24" t="s">
        <v>35</v>
      </c>
      <c r="B452" s="26"/>
      <c r="C452" s="27">
        <v>23</v>
      </c>
      <c r="D452" s="28"/>
      <c r="E452" s="28"/>
      <c r="F452" s="29"/>
      <c r="G452" s="27">
        <v>23</v>
      </c>
      <c r="H452" s="28"/>
      <c r="I452" s="29"/>
      <c r="J452" s="27">
        <v>60</v>
      </c>
      <c r="K452" s="28"/>
      <c r="L452" s="28"/>
      <c r="M452" s="29"/>
      <c r="N452" s="27">
        <v>72</v>
      </c>
      <c r="O452" s="29"/>
      <c r="P452" s="27">
        <v>43</v>
      </c>
      <c r="Q452" s="28"/>
      <c r="R452" s="28"/>
      <c r="S452" s="28"/>
      <c r="T452" s="29"/>
      <c r="U452" s="27">
        <v>52</v>
      </c>
      <c r="V452" s="28"/>
      <c r="W452" s="29"/>
      <c r="X452" s="27">
        <v>73</v>
      </c>
      <c r="Y452" s="28"/>
      <c r="Z452" s="29"/>
      <c r="AA452" s="27">
        <v>33</v>
      </c>
      <c r="AB452" s="28"/>
      <c r="AC452" s="29"/>
      <c r="AD452" s="27">
        <v>35</v>
      </c>
      <c r="AE452" s="28"/>
      <c r="AF452" s="29"/>
      <c r="AG452" s="27">
        <v>29</v>
      </c>
      <c r="AH452" s="29"/>
      <c r="AI452" s="27">
        <v>17</v>
      </c>
      <c r="AJ452" s="29"/>
      <c r="AK452" s="27">
        <v>92</v>
      </c>
      <c r="AL452" s="28"/>
      <c r="AM452" s="29"/>
      <c r="AN452" s="47">
        <v>552</v>
      </c>
      <c r="AO452" s="48"/>
    </row>
    <row r="453" spans="1:41" ht="16.5" customHeight="1" x14ac:dyDescent="0.2">
      <c r="A453" s="24" t="s">
        <v>36</v>
      </c>
      <c r="B453" s="26"/>
      <c r="C453" s="27">
        <v>39</v>
      </c>
      <c r="D453" s="28"/>
      <c r="E453" s="28"/>
      <c r="F453" s="29"/>
      <c r="G453" s="27">
        <v>15</v>
      </c>
      <c r="H453" s="28"/>
      <c r="I453" s="29"/>
      <c r="J453" s="27">
        <v>25</v>
      </c>
      <c r="K453" s="28"/>
      <c r="L453" s="28"/>
      <c r="M453" s="29"/>
      <c r="N453" s="27">
        <v>20</v>
      </c>
      <c r="O453" s="29"/>
      <c r="P453" s="27">
        <v>48</v>
      </c>
      <c r="Q453" s="28"/>
      <c r="R453" s="28"/>
      <c r="S453" s="28"/>
      <c r="T453" s="29"/>
      <c r="U453" s="27">
        <v>5</v>
      </c>
      <c r="V453" s="28"/>
      <c r="W453" s="29"/>
      <c r="X453" s="27">
        <v>17</v>
      </c>
      <c r="Y453" s="28"/>
      <c r="Z453" s="29"/>
      <c r="AA453" s="27">
        <v>9</v>
      </c>
      <c r="AB453" s="28"/>
      <c r="AC453" s="29"/>
      <c r="AD453" s="27">
        <v>15</v>
      </c>
      <c r="AE453" s="28"/>
      <c r="AF453" s="29"/>
      <c r="AG453" s="27">
        <v>8</v>
      </c>
      <c r="AH453" s="29"/>
      <c r="AI453" s="27">
        <v>5</v>
      </c>
      <c r="AJ453" s="29"/>
      <c r="AK453" s="27">
        <v>13</v>
      </c>
      <c r="AL453" s="28"/>
      <c r="AM453" s="29"/>
      <c r="AN453" s="47">
        <v>219</v>
      </c>
      <c r="AO453" s="48"/>
    </row>
    <row r="454" spans="1:41" ht="16.5" customHeight="1" x14ac:dyDescent="0.2">
      <c r="A454" s="24" t="s">
        <v>37</v>
      </c>
      <c r="B454" s="26"/>
      <c r="C454" s="27">
        <v>4</v>
      </c>
      <c r="D454" s="28"/>
      <c r="E454" s="28"/>
      <c r="F454" s="29"/>
      <c r="G454" s="27">
        <v>18</v>
      </c>
      <c r="H454" s="28"/>
      <c r="I454" s="29"/>
      <c r="J454" s="27">
        <v>3</v>
      </c>
      <c r="K454" s="28"/>
      <c r="L454" s="28"/>
      <c r="M454" s="29"/>
      <c r="N454" s="27">
        <v>18</v>
      </c>
      <c r="O454" s="29"/>
      <c r="P454" s="27">
        <v>2</v>
      </c>
      <c r="Q454" s="28"/>
      <c r="R454" s="28"/>
      <c r="S454" s="28"/>
      <c r="T454" s="29"/>
      <c r="U454" s="27">
        <v>6</v>
      </c>
      <c r="V454" s="28"/>
      <c r="W454" s="29"/>
      <c r="X454" s="27">
        <v>24</v>
      </c>
      <c r="Y454" s="28"/>
      <c r="Z454" s="29"/>
      <c r="AA454" s="27">
        <v>0</v>
      </c>
      <c r="AB454" s="28"/>
      <c r="AC454" s="29"/>
      <c r="AD454" s="27">
        <v>15</v>
      </c>
      <c r="AE454" s="28"/>
      <c r="AF454" s="29"/>
      <c r="AG454" s="27">
        <v>0</v>
      </c>
      <c r="AH454" s="29"/>
      <c r="AI454" s="27">
        <v>7</v>
      </c>
      <c r="AJ454" s="29"/>
      <c r="AK454" s="27">
        <v>7</v>
      </c>
      <c r="AL454" s="28"/>
      <c r="AM454" s="29"/>
      <c r="AN454" s="47">
        <v>104</v>
      </c>
      <c r="AO454" s="48"/>
    </row>
    <row r="455" spans="1:41" ht="16.5" customHeight="1" x14ac:dyDescent="0.2">
      <c r="A455" s="24" t="s">
        <v>38</v>
      </c>
      <c r="B455" s="26"/>
      <c r="C455" s="27">
        <v>133</v>
      </c>
      <c r="D455" s="28"/>
      <c r="E455" s="28"/>
      <c r="F455" s="29"/>
      <c r="G455" s="27">
        <v>103</v>
      </c>
      <c r="H455" s="28"/>
      <c r="I455" s="29"/>
      <c r="J455" s="27">
        <v>64</v>
      </c>
      <c r="K455" s="28"/>
      <c r="L455" s="28"/>
      <c r="M455" s="29"/>
      <c r="N455" s="27">
        <v>88</v>
      </c>
      <c r="O455" s="29"/>
      <c r="P455" s="27">
        <v>76</v>
      </c>
      <c r="Q455" s="28"/>
      <c r="R455" s="28"/>
      <c r="S455" s="28"/>
      <c r="T455" s="29"/>
      <c r="U455" s="27">
        <v>104</v>
      </c>
      <c r="V455" s="28"/>
      <c r="W455" s="29"/>
      <c r="X455" s="27">
        <v>68</v>
      </c>
      <c r="Y455" s="28"/>
      <c r="Z455" s="29"/>
      <c r="AA455" s="27">
        <v>106</v>
      </c>
      <c r="AB455" s="28"/>
      <c r="AC455" s="29"/>
      <c r="AD455" s="27">
        <v>114</v>
      </c>
      <c r="AE455" s="28"/>
      <c r="AF455" s="29"/>
      <c r="AG455" s="27">
        <v>96</v>
      </c>
      <c r="AH455" s="29"/>
      <c r="AI455" s="27">
        <v>137</v>
      </c>
      <c r="AJ455" s="29"/>
      <c r="AK455" s="27">
        <v>180</v>
      </c>
      <c r="AL455" s="28"/>
      <c r="AM455" s="29"/>
      <c r="AN455" s="49">
        <v>1269</v>
      </c>
      <c r="AO455" s="50"/>
    </row>
    <row r="456" spans="1:41" ht="16.5" customHeight="1" x14ac:dyDescent="0.2">
      <c r="A456" s="24" t="s">
        <v>39</v>
      </c>
      <c r="B456" s="26"/>
      <c r="C456" s="27">
        <v>233</v>
      </c>
      <c r="D456" s="28"/>
      <c r="E456" s="28"/>
      <c r="F456" s="29"/>
      <c r="G456" s="27">
        <v>121</v>
      </c>
      <c r="H456" s="28"/>
      <c r="I456" s="29"/>
      <c r="J456" s="27">
        <v>69</v>
      </c>
      <c r="K456" s="28"/>
      <c r="L456" s="28"/>
      <c r="M456" s="29"/>
      <c r="N456" s="27">
        <v>73</v>
      </c>
      <c r="O456" s="29"/>
      <c r="P456" s="27">
        <v>75</v>
      </c>
      <c r="Q456" s="28"/>
      <c r="R456" s="28"/>
      <c r="S456" s="28"/>
      <c r="T456" s="29"/>
      <c r="U456" s="27">
        <v>78</v>
      </c>
      <c r="V456" s="28"/>
      <c r="W456" s="29"/>
      <c r="X456" s="27">
        <v>167</v>
      </c>
      <c r="Y456" s="28"/>
      <c r="Z456" s="29"/>
      <c r="AA456" s="27">
        <v>57</v>
      </c>
      <c r="AB456" s="28"/>
      <c r="AC456" s="29"/>
      <c r="AD456" s="27">
        <v>107</v>
      </c>
      <c r="AE456" s="28"/>
      <c r="AF456" s="29"/>
      <c r="AG456" s="27">
        <v>101</v>
      </c>
      <c r="AH456" s="29"/>
      <c r="AI456" s="27">
        <v>80</v>
      </c>
      <c r="AJ456" s="29"/>
      <c r="AK456" s="27">
        <v>90</v>
      </c>
      <c r="AL456" s="28"/>
      <c r="AM456" s="29"/>
      <c r="AN456" s="49">
        <v>1251</v>
      </c>
      <c r="AO456" s="50"/>
    </row>
    <row r="457" spans="1:41" ht="16.5" customHeight="1" x14ac:dyDescent="0.2">
      <c r="A457" s="24" t="s">
        <v>40</v>
      </c>
      <c r="B457" s="26"/>
      <c r="C457" s="27">
        <v>89</v>
      </c>
      <c r="D457" s="28"/>
      <c r="E457" s="28"/>
      <c r="F457" s="29"/>
      <c r="G457" s="27">
        <v>22</v>
      </c>
      <c r="H457" s="28"/>
      <c r="I457" s="29"/>
      <c r="J457" s="27">
        <v>15</v>
      </c>
      <c r="K457" s="28"/>
      <c r="L457" s="28"/>
      <c r="M457" s="29"/>
      <c r="N457" s="27">
        <v>69</v>
      </c>
      <c r="O457" s="29"/>
      <c r="P457" s="27">
        <v>29</v>
      </c>
      <c r="Q457" s="28"/>
      <c r="R457" s="28"/>
      <c r="S457" s="28"/>
      <c r="T457" s="29"/>
      <c r="U457" s="27">
        <v>27</v>
      </c>
      <c r="V457" s="28"/>
      <c r="W457" s="29"/>
      <c r="X457" s="27">
        <v>81</v>
      </c>
      <c r="Y457" s="28"/>
      <c r="Z457" s="29"/>
      <c r="AA457" s="27">
        <v>73</v>
      </c>
      <c r="AB457" s="28"/>
      <c r="AC457" s="29"/>
      <c r="AD457" s="27">
        <v>59</v>
      </c>
      <c r="AE457" s="28"/>
      <c r="AF457" s="29"/>
      <c r="AG457" s="27">
        <v>33</v>
      </c>
      <c r="AH457" s="29"/>
      <c r="AI457" s="27">
        <v>103</v>
      </c>
      <c r="AJ457" s="29"/>
      <c r="AK457" s="27">
        <v>19</v>
      </c>
      <c r="AL457" s="28"/>
      <c r="AM457" s="29"/>
      <c r="AN457" s="47">
        <v>619</v>
      </c>
      <c r="AO457" s="48"/>
    </row>
    <row r="458" spans="1:41" ht="16.5" customHeight="1" x14ac:dyDescent="0.2">
      <c r="A458" s="24" t="s">
        <v>41</v>
      </c>
      <c r="B458" s="26"/>
      <c r="C458" s="27">
        <v>154</v>
      </c>
      <c r="D458" s="28"/>
      <c r="E458" s="28"/>
      <c r="F458" s="29"/>
      <c r="G458" s="27">
        <v>143</v>
      </c>
      <c r="H458" s="28"/>
      <c r="I458" s="29"/>
      <c r="J458" s="27">
        <v>134</v>
      </c>
      <c r="K458" s="28"/>
      <c r="L458" s="28"/>
      <c r="M458" s="29"/>
      <c r="N458" s="27">
        <v>81</v>
      </c>
      <c r="O458" s="29"/>
      <c r="P458" s="27">
        <v>101</v>
      </c>
      <c r="Q458" s="28"/>
      <c r="R458" s="28"/>
      <c r="S458" s="28"/>
      <c r="T458" s="29"/>
      <c r="U458" s="27">
        <v>101</v>
      </c>
      <c r="V458" s="28"/>
      <c r="W458" s="29"/>
      <c r="X458" s="27">
        <v>87</v>
      </c>
      <c r="Y458" s="28"/>
      <c r="Z458" s="29"/>
      <c r="AA458" s="27">
        <v>106</v>
      </c>
      <c r="AB458" s="28"/>
      <c r="AC458" s="29"/>
      <c r="AD458" s="27">
        <v>122</v>
      </c>
      <c r="AE458" s="28"/>
      <c r="AF458" s="29"/>
      <c r="AG458" s="27">
        <v>104</v>
      </c>
      <c r="AH458" s="29"/>
      <c r="AI458" s="27">
        <v>155</v>
      </c>
      <c r="AJ458" s="29"/>
      <c r="AK458" s="27">
        <v>111</v>
      </c>
      <c r="AL458" s="28"/>
      <c r="AM458" s="29"/>
      <c r="AN458" s="49">
        <v>1399</v>
      </c>
      <c r="AO458" s="50"/>
    </row>
    <row r="459" spans="1:41" ht="16.5" customHeight="1" x14ac:dyDescent="0.2">
      <c r="A459" s="24" t="s">
        <v>42</v>
      </c>
      <c r="B459" s="26"/>
      <c r="C459" s="27">
        <v>49</v>
      </c>
      <c r="D459" s="28"/>
      <c r="E459" s="28"/>
      <c r="F459" s="29"/>
      <c r="G459" s="27">
        <v>50</v>
      </c>
      <c r="H459" s="28"/>
      <c r="I459" s="29"/>
      <c r="J459" s="27">
        <v>46</v>
      </c>
      <c r="K459" s="28"/>
      <c r="L459" s="28"/>
      <c r="M459" s="29"/>
      <c r="N459" s="27">
        <v>56</v>
      </c>
      <c r="O459" s="29"/>
      <c r="P459" s="27">
        <v>36</v>
      </c>
      <c r="Q459" s="28"/>
      <c r="R459" s="28"/>
      <c r="S459" s="28"/>
      <c r="T459" s="29"/>
      <c r="U459" s="27">
        <v>32</v>
      </c>
      <c r="V459" s="28"/>
      <c r="W459" s="29"/>
      <c r="X459" s="27">
        <v>38</v>
      </c>
      <c r="Y459" s="28"/>
      <c r="Z459" s="29"/>
      <c r="AA459" s="27">
        <v>67</v>
      </c>
      <c r="AB459" s="28"/>
      <c r="AC459" s="29"/>
      <c r="AD459" s="27">
        <v>63</v>
      </c>
      <c r="AE459" s="28"/>
      <c r="AF459" s="29"/>
      <c r="AG459" s="27">
        <v>54</v>
      </c>
      <c r="AH459" s="29"/>
      <c r="AI459" s="27">
        <v>32</v>
      </c>
      <c r="AJ459" s="29"/>
      <c r="AK459" s="27">
        <v>51</v>
      </c>
      <c r="AL459" s="28"/>
      <c r="AM459" s="29"/>
      <c r="AN459" s="47">
        <v>574</v>
      </c>
      <c r="AO459" s="48"/>
    </row>
    <row r="460" spans="1:41" ht="16.5" customHeight="1" x14ac:dyDescent="0.2">
      <c r="A460" s="24" t="s">
        <v>43</v>
      </c>
      <c r="B460" s="26"/>
      <c r="C460" s="27">
        <v>98</v>
      </c>
      <c r="D460" s="28"/>
      <c r="E460" s="28"/>
      <c r="F460" s="29"/>
      <c r="G460" s="27">
        <v>91</v>
      </c>
      <c r="H460" s="28"/>
      <c r="I460" s="29"/>
      <c r="J460" s="27">
        <v>75</v>
      </c>
      <c r="K460" s="28"/>
      <c r="L460" s="28"/>
      <c r="M460" s="29"/>
      <c r="N460" s="27">
        <v>70</v>
      </c>
      <c r="O460" s="29"/>
      <c r="P460" s="27">
        <v>51</v>
      </c>
      <c r="Q460" s="28"/>
      <c r="R460" s="28"/>
      <c r="S460" s="28"/>
      <c r="T460" s="29"/>
      <c r="U460" s="27">
        <v>27</v>
      </c>
      <c r="V460" s="28"/>
      <c r="W460" s="29"/>
      <c r="X460" s="27">
        <v>33</v>
      </c>
      <c r="Y460" s="28"/>
      <c r="Z460" s="29"/>
      <c r="AA460" s="27">
        <v>47</v>
      </c>
      <c r="AB460" s="28"/>
      <c r="AC460" s="29"/>
      <c r="AD460" s="27">
        <v>19</v>
      </c>
      <c r="AE460" s="28"/>
      <c r="AF460" s="29"/>
      <c r="AG460" s="27">
        <v>37</v>
      </c>
      <c r="AH460" s="29"/>
      <c r="AI460" s="27">
        <v>34</v>
      </c>
      <c r="AJ460" s="29"/>
      <c r="AK460" s="27">
        <v>34</v>
      </c>
      <c r="AL460" s="28"/>
      <c r="AM460" s="29"/>
      <c r="AN460" s="47">
        <v>616</v>
      </c>
      <c r="AO460" s="48"/>
    </row>
    <row r="461" spans="1:41" ht="16.5" customHeight="1" x14ac:dyDescent="0.2">
      <c r="A461" s="24" t="s">
        <v>44</v>
      </c>
      <c r="B461" s="26"/>
      <c r="C461" s="27">
        <v>53</v>
      </c>
      <c r="D461" s="28"/>
      <c r="E461" s="28"/>
      <c r="F461" s="29"/>
      <c r="G461" s="27">
        <v>78</v>
      </c>
      <c r="H461" s="28"/>
      <c r="I461" s="29"/>
      <c r="J461" s="27">
        <v>42</v>
      </c>
      <c r="K461" s="28"/>
      <c r="L461" s="28"/>
      <c r="M461" s="29"/>
      <c r="N461" s="27">
        <v>44</v>
      </c>
      <c r="O461" s="29"/>
      <c r="P461" s="27">
        <v>46</v>
      </c>
      <c r="Q461" s="28"/>
      <c r="R461" s="28"/>
      <c r="S461" s="28"/>
      <c r="T461" s="29"/>
      <c r="U461" s="27">
        <v>37</v>
      </c>
      <c r="V461" s="28"/>
      <c r="W461" s="29"/>
      <c r="X461" s="27">
        <v>20</v>
      </c>
      <c r="Y461" s="28"/>
      <c r="Z461" s="29"/>
      <c r="AA461" s="27">
        <v>24</v>
      </c>
      <c r="AB461" s="28"/>
      <c r="AC461" s="29"/>
      <c r="AD461" s="27">
        <v>21</v>
      </c>
      <c r="AE461" s="28"/>
      <c r="AF461" s="29"/>
      <c r="AG461" s="27">
        <v>49</v>
      </c>
      <c r="AH461" s="29"/>
      <c r="AI461" s="27">
        <v>21</v>
      </c>
      <c r="AJ461" s="29"/>
      <c r="AK461" s="27">
        <v>23</v>
      </c>
      <c r="AL461" s="28"/>
      <c r="AM461" s="29"/>
      <c r="AN461" s="47">
        <v>458</v>
      </c>
      <c r="AO461" s="48"/>
    </row>
    <row r="462" spans="1:41" ht="16.5" customHeight="1" x14ac:dyDescent="0.2">
      <c r="A462" s="24" t="s">
        <v>45</v>
      </c>
      <c r="B462" s="26"/>
      <c r="C462" s="27">
        <v>15</v>
      </c>
      <c r="D462" s="28"/>
      <c r="E462" s="28"/>
      <c r="F462" s="29"/>
      <c r="G462" s="27">
        <v>10</v>
      </c>
      <c r="H462" s="28"/>
      <c r="I462" s="29"/>
      <c r="J462" s="27">
        <v>9</v>
      </c>
      <c r="K462" s="28"/>
      <c r="L462" s="28"/>
      <c r="M462" s="29"/>
      <c r="N462" s="27">
        <v>38</v>
      </c>
      <c r="O462" s="29"/>
      <c r="P462" s="27">
        <v>43</v>
      </c>
      <c r="Q462" s="28"/>
      <c r="R462" s="28"/>
      <c r="S462" s="28"/>
      <c r="T462" s="29"/>
      <c r="U462" s="27">
        <v>13</v>
      </c>
      <c r="V462" s="28"/>
      <c r="W462" s="29"/>
      <c r="X462" s="27">
        <v>26</v>
      </c>
      <c r="Y462" s="28"/>
      <c r="Z462" s="29"/>
      <c r="AA462" s="27">
        <v>27</v>
      </c>
      <c r="AB462" s="28"/>
      <c r="AC462" s="29"/>
      <c r="AD462" s="27">
        <v>14</v>
      </c>
      <c r="AE462" s="28"/>
      <c r="AF462" s="29"/>
      <c r="AG462" s="27">
        <v>20</v>
      </c>
      <c r="AH462" s="29"/>
      <c r="AI462" s="27">
        <v>16</v>
      </c>
      <c r="AJ462" s="29"/>
      <c r="AK462" s="27">
        <v>14</v>
      </c>
      <c r="AL462" s="28"/>
      <c r="AM462" s="29"/>
      <c r="AN462" s="47">
        <v>245</v>
      </c>
      <c r="AO462" s="48"/>
    </row>
    <row r="463" spans="1:41" ht="16.5" customHeight="1" x14ac:dyDescent="0.2">
      <c r="A463" s="24" t="s">
        <v>46</v>
      </c>
      <c r="B463" s="26"/>
      <c r="C463" s="27">
        <v>147</v>
      </c>
      <c r="D463" s="28"/>
      <c r="E463" s="28"/>
      <c r="F463" s="29"/>
      <c r="G463" s="27">
        <v>145</v>
      </c>
      <c r="H463" s="28"/>
      <c r="I463" s="29"/>
      <c r="J463" s="27">
        <v>115</v>
      </c>
      <c r="K463" s="28"/>
      <c r="L463" s="28"/>
      <c r="M463" s="29"/>
      <c r="N463" s="27">
        <v>73</v>
      </c>
      <c r="O463" s="29"/>
      <c r="P463" s="27">
        <v>106</v>
      </c>
      <c r="Q463" s="28"/>
      <c r="R463" s="28"/>
      <c r="S463" s="28"/>
      <c r="T463" s="29"/>
      <c r="U463" s="27">
        <v>75</v>
      </c>
      <c r="V463" s="28"/>
      <c r="W463" s="29"/>
      <c r="X463" s="27">
        <v>109</v>
      </c>
      <c r="Y463" s="28"/>
      <c r="Z463" s="29"/>
      <c r="AA463" s="27">
        <v>96</v>
      </c>
      <c r="AB463" s="28"/>
      <c r="AC463" s="29"/>
      <c r="AD463" s="27">
        <v>57</v>
      </c>
      <c r="AE463" s="28"/>
      <c r="AF463" s="29"/>
      <c r="AG463" s="27">
        <v>75</v>
      </c>
      <c r="AH463" s="29"/>
      <c r="AI463" s="27">
        <v>63</v>
      </c>
      <c r="AJ463" s="29"/>
      <c r="AK463" s="27">
        <v>52</v>
      </c>
      <c r="AL463" s="28"/>
      <c r="AM463" s="29"/>
      <c r="AN463" s="49">
        <v>1113</v>
      </c>
      <c r="AO463" s="50"/>
    </row>
    <row r="464" spans="1:41" ht="16.5" customHeight="1" x14ac:dyDescent="0.2">
      <c r="A464" s="24" t="s">
        <v>47</v>
      </c>
      <c r="B464" s="26"/>
      <c r="C464" s="27">
        <v>70</v>
      </c>
      <c r="D464" s="28"/>
      <c r="E464" s="28"/>
      <c r="F464" s="29"/>
      <c r="G464" s="27">
        <v>92</v>
      </c>
      <c r="H464" s="28"/>
      <c r="I464" s="29"/>
      <c r="J464" s="27">
        <v>70</v>
      </c>
      <c r="K464" s="28"/>
      <c r="L464" s="28"/>
      <c r="M464" s="29"/>
      <c r="N464" s="27">
        <v>71</v>
      </c>
      <c r="O464" s="29"/>
      <c r="P464" s="27">
        <v>44</v>
      </c>
      <c r="Q464" s="28"/>
      <c r="R464" s="28"/>
      <c r="S464" s="28"/>
      <c r="T464" s="29"/>
      <c r="U464" s="27">
        <v>54</v>
      </c>
      <c r="V464" s="28"/>
      <c r="W464" s="29"/>
      <c r="X464" s="27">
        <v>61</v>
      </c>
      <c r="Y464" s="28"/>
      <c r="Z464" s="29"/>
      <c r="AA464" s="27">
        <v>43</v>
      </c>
      <c r="AB464" s="28"/>
      <c r="AC464" s="29"/>
      <c r="AD464" s="27">
        <v>43</v>
      </c>
      <c r="AE464" s="28"/>
      <c r="AF464" s="29"/>
      <c r="AG464" s="27">
        <v>45</v>
      </c>
      <c r="AH464" s="29"/>
      <c r="AI464" s="27">
        <v>36</v>
      </c>
      <c r="AJ464" s="29"/>
      <c r="AK464" s="27">
        <v>55</v>
      </c>
      <c r="AL464" s="28"/>
      <c r="AM464" s="29"/>
      <c r="AN464" s="47">
        <v>684</v>
      </c>
      <c r="AO464" s="48"/>
    </row>
    <row r="465" spans="1:41" ht="16.5" customHeight="1" x14ac:dyDescent="0.2">
      <c r="A465" s="24" t="s">
        <v>48</v>
      </c>
      <c r="B465" s="26"/>
      <c r="C465" s="27">
        <v>63</v>
      </c>
      <c r="D465" s="28"/>
      <c r="E465" s="28"/>
      <c r="F465" s="29"/>
      <c r="G465" s="27">
        <v>39</v>
      </c>
      <c r="H465" s="28"/>
      <c r="I465" s="29"/>
      <c r="J465" s="27">
        <v>71</v>
      </c>
      <c r="K465" s="28"/>
      <c r="L465" s="28"/>
      <c r="M465" s="29"/>
      <c r="N465" s="27">
        <v>67</v>
      </c>
      <c r="O465" s="29"/>
      <c r="P465" s="27">
        <v>75</v>
      </c>
      <c r="Q465" s="28"/>
      <c r="R465" s="28"/>
      <c r="S465" s="28"/>
      <c r="T465" s="29"/>
      <c r="U465" s="27">
        <v>48</v>
      </c>
      <c r="V465" s="28"/>
      <c r="W465" s="29"/>
      <c r="X465" s="27">
        <v>75</v>
      </c>
      <c r="Y465" s="28"/>
      <c r="Z465" s="29"/>
      <c r="AA465" s="27">
        <v>45</v>
      </c>
      <c r="AB465" s="28"/>
      <c r="AC465" s="29"/>
      <c r="AD465" s="27">
        <v>63</v>
      </c>
      <c r="AE465" s="28"/>
      <c r="AF465" s="29"/>
      <c r="AG465" s="27">
        <v>93</v>
      </c>
      <c r="AH465" s="29"/>
      <c r="AI465" s="27">
        <v>88</v>
      </c>
      <c r="AJ465" s="29"/>
      <c r="AK465" s="27">
        <v>106</v>
      </c>
      <c r="AL465" s="28"/>
      <c r="AM465" s="29"/>
      <c r="AN465" s="47">
        <v>833</v>
      </c>
      <c r="AO465" s="48"/>
    </row>
    <row r="466" spans="1:41" ht="16.5" customHeight="1" x14ac:dyDescent="0.2">
      <c r="A466" s="24" t="s">
        <v>49</v>
      </c>
      <c r="B466" s="26"/>
      <c r="C466" s="27">
        <v>65</v>
      </c>
      <c r="D466" s="28"/>
      <c r="E466" s="28"/>
      <c r="F466" s="29"/>
      <c r="G466" s="27">
        <v>51</v>
      </c>
      <c r="H466" s="28"/>
      <c r="I466" s="29"/>
      <c r="J466" s="27">
        <v>36</v>
      </c>
      <c r="K466" s="28"/>
      <c r="L466" s="28"/>
      <c r="M466" s="29"/>
      <c r="N466" s="27">
        <v>55</v>
      </c>
      <c r="O466" s="29"/>
      <c r="P466" s="27">
        <v>43</v>
      </c>
      <c r="Q466" s="28"/>
      <c r="R466" s="28"/>
      <c r="S466" s="28"/>
      <c r="T466" s="29"/>
      <c r="U466" s="27">
        <v>32</v>
      </c>
      <c r="V466" s="28"/>
      <c r="W466" s="29"/>
      <c r="X466" s="27">
        <v>35</v>
      </c>
      <c r="Y466" s="28"/>
      <c r="Z466" s="29"/>
      <c r="AA466" s="27">
        <v>35</v>
      </c>
      <c r="AB466" s="28"/>
      <c r="AC466" s="29"/>
      <c r="AD466" s="27">
        <v>50</v>
      </c>
      <c r="AE466" s="28"/>
      <c r="AF466" s="29"/>
      <c r="AG466" s="27">
        <v>33</v>
      </c>
      <c r="AH466" s="29"/>
      <c r="AI466" s="27">
        <v>37</v>
      </c>
      <c r="AJ466" s="29"/>
      <c r="AK466" s="27">
        <v>34</v>
      </c>
      <c r="AL466" s="28"/>
      <c r="AM466" s="29"/>
      <c r="AN466" s="47">
        <v>506</v>
      </c>
      <c r="AO466" s="48"/>
    </row>
    <row r="467" spans="1:41" ht="16.5" customHeight="1" x14ac:dyDescent="0.2">
      <c r="A467" s="24" t="s">
        <v>50</v>
      </c>
      <c r="B467" s="26"/>
      <c r="C467" s="27">
        <v>2</v>
      </c>
      <c r="D467" s="28"/>
      <c r="E467" s="28"/>
      <c r="F467" s="29"/>
      <c r="G467" s="27">
        <v>1</v>
      </c>
      <c r="H467" s="28"/>
      <c r="I467" s="29"/>
      <c r="J467" s="27">
        <v>1</v>
      </c>
      <c r="K467" s="28"/>
      <c r="L467" s="28"/>
      <c r="M467" s="29"/>
      <c r="N467" s="27">
        <v>4</v>
      </c>
      <c r="O467" s="29"/>
      <c r="P467" s="27">
        <v>0</v>
      </c>
      <c r="Q467" s="28"/>
      <c r="R467" s="28"/>
      <c r="S467" s="28"/>
      <c r="T467" s="29"/>
      <c r="U467" s="27">
        <v>0</v>
      </c>
      <c r="V467" s="28"/>
      <c r="W467" s="29"/>
      <c r="X467" s="27">
        <v>0</v>
      </c>
      <c r="Y467" s="28"/>
      <c r="Z467" s="29"/>
      <c r="AA467" s="27">
        <v>0</v>
      </c>
      <c r="AB467" s="28"/>
      <c r="AC467" s="29"/>
      <c r="AD467" s="27">
        <v>0</v>
      </c>
      <c r="AE467" s="28"/>
      <c r="AF467" s="29"/>
      <c r="AG467" s="27">
        <v>0</v>
      </c>
      <c r="AH467" s="29"/>
      <c r="AI467" s="27">
        <v>0</v>
      </c>
      <c r="AJ467" s="29"/>
      <c r="AK467" s="27">
        <v>1</v>
      </c>
      <c r="AL467" s="28"/>
      <c r="AM467" s="29"/>
      <c r="AN467" s="47">
        <v>9</v>
      </c>
      <c r="AO467" s="48"/>
    </row>
    <row r="468" spans="1:41" ht="16.5" customHeight="1" x14ac:dyDescent="0.2">
      <c r="A468" s="33" t="s">
        <v>51</v>
      </c>
      <c r="B468" s="35"/>
      <c r="C468" s="27">
        <v>0</v>
      </c>
      <c r="D468" s="28"/>
      <c r="E468" s="28"/>
      <c r="F468" s="29"/>
      <c r="G468" s="27">
        <v>0</v>
      </c>
      <c r="H468" s="28"/>
      <c r="I468" s="29"/>
      <c r="J468" s="27">
        <v>1</v>
      </c>
      <c r="K468" s="28"/>
      <c r="L468" s="28"/>
      <c r="M468" s="29"/>
      <c r="N468" s="27">
        <v>2</v>
      </c>
      <c r="O468" s="29"/>
      <c r="P468" s="27">
        <v>0</v>
      </c>
      <c r="Q468" s="28"/>
      <c r="R468" s="28"/>
      <c r="S468" s="28"/>
      <c r="T468" s="29"/>
      <c r="U468" s="27">
        <v>0</v>
      </c>
      <c r="V468" s="28"/>
      <c r="W468" s="29"/>
      <c r="X468" s="27">
        <v>0</v>
      </c>
      <c r="Y468" s="28"/>
      <c r="Z468" s="29"/>
      <c r="AA468" s="27">
        <v>0</v>
      </c>
      <c r="AB468" s="28"/>
      <c r="AC468" s="29"/>
      <c r="AD468" s="27">
        <v>0</v>
      </c>
      <c r="AE468" s="28"/>
      <c r="AF468" s="29"/>
      <c r="AG468" s="27">
        <v>0</v>
      </c>
      <c r="AH468" s="29"/>
      <c r="AI468" s="27">
        <v>0</v>
      </c>
      <c r="AJ468" s="29"/>
      <c r="AK468" s="27">
        <v>0</v>
      </c>
      <c r="AL468" s="28"/>
      <c r="AM468" s="29"/>
      <c r="AN468" s="47">
        <v>3</v>
      </c>
      <c r="AO468" s="48"/>
    </row>
    <row r="469" spans="1:41" ht="16.5" customHeight="1" x14ac:dyDescent="0.2">
      <c r="A469" s="33" t="s">
        <v>53</v>
      </c>
      <c r="B469" s="35"/>
      <c r="C469" s="27">
        <v>0</v>
      </c>
      <c r="D469" s="28"/>
      <c r="E469" s="28"/>
      <c r="F469" s="29"/>
      <c r="G469" s="27">
        <v>0</v>
      </c>
      <c r="H469" s="28"/>
      <c r="I469" s="29"/>
      <c r="J469" s="27">
        <v>0</v>
      </c>
      <c r="K469" s="28"/>
      <c r="L469" s="28"/>
      <c r="M469" s="29"/>
      <c r="N469" s="27">
        <v>0</v>
      </c>
      <c r="O469" s="29"/>
      <c r="P469" s="27">
        <v>0</v>
      </c>
      <c r="Q469" s="28"/>
      <c r="R469" s="28"/>
      <c r="S469" s="28"/>
      <c r="T469" s="29"/>
      <c r="U469" s="27">
        <v>0</v>
      </c>
      <c r="V469" s="28"/>
      <c r="W469" s="29"/>
      <c r="X469" s="27">
        <v>0</v>
      </c>
      <c r="Y469" s="28"/>
      <c r="Z469" s="29"/>
      <c r="AA469" s="27">
        <v>15</v>
      </c>
      <c r="AB469" s="28"/>
      <c r="AC469" s="29"/>
      <c r="AD469" s="27">
        <v>3</v>
      </c>
      <c r="AE469" s="28"/>
      <c r="AF469" s="29"/>
      <c r="AG469" s="27">
        <v>0</v>
      </c>
      <c r="AH469" s="29"/>
      <c r="AI469" s="27">
        <v>0</v>
      </c>
      <c r="AJ469" s="29"/>
      <c r="AK469" s="27">
        <v>0</v>
      </c>
      <c r="AL469" s="28"/>
      <c r="AM469" s="29"/>
      <c r="AN469" s="47">
        <v>18</v>
      </c>
      <c r="AO469" s="48"/>
    </row>
    <row r="470" spans="1:41" ht="16.5" customHeight="1" x14ac:dyDescent="0.2">
      <c r="A470" s="33" t="s">
        <v>54</v>
      </c>
      <c r="B470" s="35"/>
      <c r="C470" s="27">
        <v>10</v>
      </c>
      <c r="D470" s="28"/>
      <c r="E470" s="28"/>
      <c r="F470" s="29"/>
      <c r="G470" s="27">
        <v>48</v>
      </c>
      <c r="H470" s="28"/>
      <c r="I470" s="29"/>
      <c r="J470" s="27">
        <v>19</v>
      </c>
      <c r="K470" s="28"/>
      <c r="L470" s="28"/>
      <c r="M470" s="29"/>
      <c r="N470" s="27">
        <v>20</v>
      </c>
      <c r="O470" s="29"/>
      <c r="P470" s="27">
        <v>5</v>
      </c>
      <c r="Q470" s="28"/>
      <c r="R470" s="28"/>
      <c r="S470" s="28"/>
      <c r="T470" s="29"/>
      <c r="U470" s="27">
        <v>1</v>
      </c>
      <c r="V470" s="28"/>
      <c r="W470" s="29"/>
      <c r="X470" s="27">
        <v>115</v>
      </c>
      <c r="Y470" s="28"/>
      <c r="Z470" s="29"/>
      <c r="AA470" s="27">
        <v>19</v>
      </c>
      <c r="AB470" s="28"/>
      <c r="AC470" s="29"/>
      <c r="AD470" s="27">
        <v>27</v>
      </c>
      <c r="AE470" s="28"/>
      <c r="AF470" s="29"/>
      <c r="AG470" s="27">
        <v>16</v>
      </c>
      <c r="AH470" s="29"/>
      <c r="AI470" s="27">
        <v>12</v>
      </c>
      <c r="AJ470" s="29"/>
      <c r="AK470" s="27">
        <v>10</v>
      </c>
      <c r="AL470" s="28"/>
      <c r="AM470" s="29"/>
      <c r="AN470" s="47">
        <v>302</v>
      </c>
      <c r="AO470" s="48"/>
    </row>
    <row r="471" spans="1:41" ht="16.5" customHeight="1" x14ac:dyDescent="0.2">
      <c r="A471" s="33" t="s">
        <v>56</v>
      </c>
      <c r="B471" s="35"/>
      <c r="C471" s="27">
        <v>2</v>
      </c>
      <c r="D471" s="28"/>
      <c r="E471" s="28"/>
      <c r="F471" s="29"/>
      <c r="G471" s="27">
        <v>9</v>
      </c>
      <c r="H471" s="28"/>
      <c r="I471" s="29"/>
      <c r="J471" s="27">
        <v>29</v>
      </c>
      <c r="K471" s="28"/>
      <c r="L471" s="28"/>
      <c r="M471" s="29"/>
      <c r="N471" s="27">
        <v>0</v>
      </c>
      <c r="O471" s="29"/>
      <c r="P471" s="27">
        <v>0</v>
      </c>
      <c r="Q471" s="28"/>
      <c r="R471" s="28"/>
      <c r="S471" s="28"/>
      <c r="T471" s="29"/>
      <c r="U471" s="27">
        <v>0</v>
      </c>
      <c r="V471" s="28"/>
      <c r="W471" s="29"/>
      <c r="X471" s="27">
        <v>1</v>
      </c>
      <c r="Y471" s="28"/>
      <c r="Z471" s="29"/>
      <c r="AA471" s="27">
        <v>1</v>
      </c>
      <c r="AB471" s="28"/>
      <c r="AC471" s="29"/>
      <c r="AD471" s="27">
        <v>0</v>
      </c>
      <c r="AE471" s="28"/>
      <c r="AF471" s="29"/>
      <c r="AG471" s="27">
        <v>0</v>
      </c>
      <c r="AH471" s="29"/>
      <c r="AI471" s="27">
        <v>0</v>
      </c>
      <c r="AJ471" s="29"/>
      <c r="AK471" s="27">
        <v>1</v>
      </c>
      <c r="AL471" s="28"/>
      <c r="AM471" s="29"/>
      <c r="AN471" s="47">
        <v>43</v>
      </c>
      <c r="AO471" s="48"/>
    </row>
    <row r="472" spans="1:41" ht="16.5" customHeight="1" x14ac:dyDescent="0.2">
      <c r="A472" s="33" t="s">
        <v>58</v>
      </c>
      <c r="B472" s="35"/>
      <c r="C472" s="27">
        <v>3</v>
      </c>
      <c r="D472" s="28"/>
      <c r="E472" s="28"/>
      <c r="F472" s="29"/>
      <c r="G472" s="27">
        <v>0</v>
      </c>
      <c r="H472" s="28"/>
      <c r="I472" s="29"/>
      <c r="J472" s="27">
        <v>0</v>
      </c>
      <c r="K472" s="28"/>
      <c r="L472" s="28"/>
      <c r="M472" s="29"/>
      <c r="N472" s="27">
        <v>0</v>
      </c>
      <c r="O472" s="29"/>
      <c r="P472" s="27">
        <v>5</v>
      </c>
      <c r="Q472" s="28"/>
      <c r="R472" s="28"/>
      <c r="S472" s="28"/>
      <c r="T472" s="29"/>
      <c r="U472" s="27">
        <v>1</v>
      </c>
      <c r="V472" s="28"/>
      <c r="W472" s="29"/>
      <c r="X472" s="27">
        <v>0</v>
      </c>
      <c r="Y472" s="28"/>
      <c r="Z472" s="29"/>
      <c r="AA472" s="27">
        <v>3</v>
      </c>
      <c r="AB472" s="28"/>
      <c r="AC472" s="29"/>
      <c r="AD472" s="27">
        <v>3</v>
      </c>
      <c r="AE472" s="28"/>
      <c r="AF472" s="29"/>
      <c r="AG472" s="27">
        <v>0</v>
      </c>
      <c r="AH472" s="29"/>
      <c r="AI472" s="27">
        <v>0</v>
      </c>
      <c r="AJ472" s="29"/>
      <c r="AK472" s="27">
        <v>2</v>
      </c>
      <c r="AL472" s="28"/>
      <c r="AM472" s="29"/>
      <c r="AN472" s="47">
        <v>17</v>
      </c>
      <c r="AO472" s="48"/>
    </row>
    <row r="473" spans="1:41" ht="16.5" customHeight="1" x14ac:dyDescent="0.2">
      <c r="A473" s="54" t="s">
        <v>57</v>
      </c>
      <c r="B473" s="55"/>
      <c r="C473" s="27">
        <v>1</v>
      </c>
      <c r="D473" s="28"/>
      <c r="E473" s="28"/>
      <c r="F473" s="29"/>
      <c r="G473" s="27">
        <v>0</v>
      </c>
      <c r="H473" s="28"/>
      <c r="I473" s="29"/>
      <c r="J473" s="27">
        <v>0</v>
      </c>
      <c r="K473" s="28"/>
      <c r="L473" s="28"/>
      <c r="M473" s="29"/>
      <c r="N473" s="27">
        <v>5</v>
      </c>
      <c r="O473" s="29"/>
      <c r="P473" s="27">
        <v>0</v>
      </c>
      <c r="Q473" s="28"/>
      <c r="R473" s="28"/>
      <c r="S473" s="28"/>
      <c r="T473" s="29"/>
      <c r="U473" s="27">
        <v>1</v>
      </c>
      <c r="V473" s="28"/>
      <c r="W473" s="29"/>
      <c r="X473" s="27">
        <v>0</v>
      </c>
      <c r="Y473" s="28"/>
      <c r="Z473" s="29"/>
      <c r="AA473" s="27">
        <v>4</v>
      </c>
      <c r="AB473" s="28"/>
      <c r="AC473" s="29"/>
      <c r="AD473" s="27">
        <v>0</v>
      </c>
      <c r="AE473" s="28"/>
      <c r="AF473" s="29"/>
      <c r="AG473" s="27">
        <v>0</v>
      </c>
      <c r="AH473" s="29"/>
      <c r="AI473" s="27">
        <v>20</v>
      </c>
      <c r="AJ473" s="29"/>
      <c r="AK473" s="27">
        <v>0</v>
      </c>
      <c r="AL473" s="28"/>
      <c r="AM473" s="29"/>
      <c r="AN473" s="47">
        <v>31</v>
      </c>
      <c r="AO473" s="48"/>
    </row>
    <row r="474" spans="1:41" ht="16.5" customHeight="1" x14ac:dyDescent="0.2">
      <c r="A474" s="33" t="s">
        <v>59</v>
      </c>
      <c r="B474" s="35"/>
      <c r="C474" s="27">
        <v>0</v>
      </c>
      <c r="D474" s="28"/>
      <c r="E474" s="28"/>
      <c r="F474" s="29"/>
      <c r="G474" s="27">
        <v>0</v>
      </c>
      <c r="H474" s="28"/>
      <c r="I474" s="29"/>
      <c r="J474" s="27">
        <v>0</v>
      </c>
      <c r="K474" s="28"/>
      <c r="L474" s="28"/>
      <c r="M474" s="29"/>
      <c r="N474" s="27">
        <v>0</v>
      </c>
      <c r="O474" s="29"/>
      <c r="P474" s="27">
        <v>0</v>
      </c>
      <c r="Q474" s="28"/>
      <c r="R474" s="28"/>
      <c r="S474" s="28"/>
      <c r="T474" s="29"/>
      <c r="U474" s="27">
        <v>5</v>
      </c>
      <c r="V474" s="28"/>
      <c r="W474" s="29"/>
      <c r="X474" s="27">
        <v>0</v>
      </c>
      <c r="Y474" s="28"/>
      <c r="Z474" s="29"/>
      <c r="AA474" s="27">
        <v>0</v>
      </c>
      <c r="AB474" s="28"/>
      <c r="AC474" s="29"/>
      <c r="AD474" s="27">
        <v>0</v>
      </c>
      <c r="AE474" s="28"/>
      <c r="AF474" s="29"/>
      <c r="AG474" s="27">
        <v>0</v>
      </c>
      <c r="AH474" s="29"/>
      <c r="AI474" s="27">
        <v>0</v>
      </c>
      <c r="AJ474" s="29"/>
      <c r="AK474" s="27">
        <v>0</v>
      </c>
      <c r="AL474" s="28"/>
      <c r="AM474" s="29"/>
      <c r="AN474" s="47">
        <v>5</v>
      </c>
      <c r="AO474" s="48"/>
    </row>
    <row r="475" spans="1:41" ht="16.5" customHeight="1" x14ac:dyDescent="0.2">
      <c r="A475" s="33" t="s">
        <v>60</v>
      </c>
      <c r="B475" s="35"/>
      <c r="C475" s="27">
        <v>0</v>
      </c>
      <c r="D475" s="28"/>
      <c r="E475" s="28"/>
      <c r="F475" s="29"/>
      <c r="G475" s="27">
        <v>0</v>
      </c>
      <c r="H475" s="28"/>
      <c r="I475" s="29"/>
      <c r="J475" s="27">
        <v>0</v>
      </c>
      <c r="K475" s="28"/>
      <c r="L475" s="28"/>
      <c r="M475" s="29"/>
      <c r="N475" s="27">
        <v>0</v>
      </c>
      <c r="O475" s="29"/>
      <c r="P475" s="27">
        <v>0</v>
      </c>
      <c r="Q475" s="28"/>
      <c r="R475" s="28"/>
      <c r="S475" s="28"/>
      <c r="T475" s="29"/>
      <c r="U475" s="27">
        <v>8</v>
      </c>
      <c r="V475" s="28"/>
      <c r="W475" s="29"/>
      <c r="X475" s="27">
        <v>0</v>
      </c>
      <c r="Y475" s="28"/>
      <c r="Z475" s="29"/>
      <c r="AA475" s="27">
        <v>0</v>
      </c>
      <c r="AB475" s="28"/>
      <c r="AC475" s="29"/>
      <c r="AD475" s="27">
        <v>0</v>
      </c>
      <c r="AE475" s="28"/>
      <c r="AF475" s="29"/>
      <c r="AG475" s="27">
        <v>0</v>
      </c>
      <c r="AH475" s="29"/>
      <c r="AI475" s="27">
        <v>0</v>
      </c>
      <c r="AJ475" s="29"/>
      <c r="AK475" s="27">
        <v>0</v>
      </c>
      <c r="AL475" s="28"/>
      <c r="AM475" s="29"/>
      <c r="AN475" s="47">
        <v>8</v>
      </c>
      <c r="AO475" s="48"/>
    </row>
    <row r="476" spans="1:41" ht="16.5" customHeight="1" x14ac:dyDescent="0.2">
      <c r="A476" s="33" t="s">
        <v>61</v>
      </c>
      <c r="B476" s="35"/>
      <c r="C476" s="27">
        <v>0</v>
      </c>
      <c r="D476" s="28"/>
      <c r="E476" s="28"/>
      <c r="F476" s="29"/>
      <c r="G476" s="27">
        <v>0</v>
      </c>
      <c r="H476" s="28"/>
      <c r="I476" s="29"/>
      <c r="J476" s="27">
        <v>1</v>
      </c>
      <c r="K476" s="28"/>
      <c r="L476" s="28"/>
      <c r="M476" s="29"/>
      <c r="N476" s="27">
        <v>0</v>
      </c>
      <c r="O476" s="29"/>
      <c r="P476" s="27">
        <v>1</v>
      </c>
      <c r="Q476" s="28"/>
      <c r="R476" s="28"/>
      <c r="S476" s="28"/>
      <c r="T476" s="29"/>
      <c r="U476" s="27">
        <v>0</v>
      </c>
      <c r="V476" s="28"/>
      <c r="W476" s="29"/>
      <c r="X476" s="27">
        <v>0</v>
      </c>
      <c r="Y476" s="28"/>
      <c r="Z476" s="29"/>
      <c r="AA476" s="27">
        <v>1</v>
      </c>
      <c r="AB476" s="28"/>
      <c r="AC476" s="29"/>
      <c r="AD476" s="27">
        <v>2</v>
      </c>
      <c r="AE476" s="28"/>
      <c r="AF476" s="29"/>
      <c r="AG476" s="27">
        <v>0</v>
      </c>
      <c r="AH476" s="29"/>
      <c r="AI476" s="27">
        <v>0</v>
      </c>
      <c r="AJ476" s="29"/>
      <c r="AK476" s="27">
        <v>0</v>
      </c>
      <c r="AL476" s="28"/>
      <c r="AM476" s="29"/>
      <c r="AN476" s="47">
        <v>5</v>
      </c>
      <c r="AO476" s="48"/>
    </row>
    <row r="477" spans="1:41" ht="16.5" customHeight="1" x14ac:dyDescent="0.2">
      <c r="A477" s="33" t="s">
        <v>62</v>
      </c>
      <c r="B477" s="35"/>
      <c r="C477" s="27">
        <v>0</v>
      </c>
      <c r="D477" s="28"/>
      <c r="E477" s="28"/>
      <c r="F477" s="29"/>
      <c r="G477" s="27">
        <v>0</v>
      </c>
      <c r="H477" s="28"/>
      <c r="I477" s="29"/>
      <c r="J477" s="27">
        <v>0</v>
      </c>
      <c r="K477" s="28"/>
      <c r="L477" s="28"/>
      <c r="M477" s="29"/>
      <c r="N477" s="27">
        <v>0</v>
      </c>
      <c r="O477" s="29"/>
      <c r="P477" s="27">
        <v>0</v>
      </c>
      <c r="Q477" s="28"/>
      <c r="R477" s="28"/>
      <c r="S477" s="28"/>
      <c r="T477" s="29"/>
      <c r="U477" s="27">
        <v>5</v>
      </c>
      <c r="V477" s="28"/>
      <c r="W477" s="29"/>
      <c r="X477" s="27">
        <v>1</v>
      </c>
      <c r="Y477" s="28"/>
      <c r="Z477" s="29"/>
      <c r="AA477" s="27">
        <v>0</v>
      </c>
      <c r="AB477" s="28"/>
      <c r="AC477" s="29"/>
      <c r="AD477" s="27">
        <v>0</v>
      </c>
      <c r="AE477" s="28"/>
      <c r="AF477" s="29"/>
      <c r="AG477" s="27">
        <v>4</v>
      </c>
      <c r="AH477" s="29"/>
      <c r="AI477" s="27">
        <v>1</v>
      </c>
      <c r="AJ477" s="29"/>
      <c r="AK477" s="27">
        <v>5</v>
      </c>
      <c r="AL477" s="28"/>
      <c r="AM477" s="29"/>
      <c r="AN477" s="47">
        <v>16</v>
      </c>
      <c r="AO477" s="48"/>
    </row>
    <row r="478" spans="1:41" ht="16.5" customHeight="1" x14ac:dyDescent="0.2">
      <c r="A478" s="33" t="s">
        <v>63</v>
      </c>
      <c r="B478" s="35"/>
      <c r="C478" s="27">
        <v>163</v>
      </c>
      <c r="D478" s="28"/>
      <c r="E478" s="28"/>
      <c r="F478" s="29"/>
      <c r="G478" s="27">
        <v>191</v>
      </c>
      <c r="H478" s="28"/>
      <c r="I478" s="29"/>
      <c r="J478" s="27">
        <v>42</v>
      </c>
      <c r="K478" s="28"/>
      <c r="L478" s="28"/>
      <c r="M478" s="29"/>
      <c r="N478" s="27">
        <v>73</v>
      </c>
      <c r="O478" s="29"/>
      <c r="P478" s="27">
        <v>0</v>
      </c>
      <c r="Q478" s="28"/>
      <c r="R478" s="28"/>
      <c r="S478" s="28"/>
      <c r="T478" s="29"/>
      <c r="U478" s="27">
        <v>2</v>
      </c>
      <c r="V478" s="28"/>
      <c r="W478" s="29"/>
      <c r="X478" s="27">
        <v>1</v>
      </c>
      <c r="Y478" s="28"/>
      <c r="Z478" s="29"/>
      <c r="AA478" s="27">
        <v>3</v>
      </c>
      <c r="AB478" s="28"/>
      <c r="AC478" s="29"/>
      <c r="AD478" s="27">
        <v>2</v>
      </c>
      <c r="AE478" s="28"/>
      <c r="AF478" s="29"/>
      <c r="AG478" s="27">
        <v>26</v>
      </c>
      <c r="AH478" s="29"/>
      <c r="AI478" s="27">
        <v>0</v>
      </c>
      <c r="AJ478" s="29"/>
      <c r="AK478" s="27">
        <v>2</v>
      </c>
      <c r="AL478" s="28"/>
      <c r="AM478" s="29"/>
      <c r="AN478" s="47">
        <v>505</v>
      </c>
      <c r="AO478" s="48"/>
    </row>
    <row r="479" spans="1:41" ht="16.5" customHeight="1" x14ac:dyDescent="0.2">
      <c r="A479" s="18" t="s">
        <v>2</v>
      </c>
      <c r="B479" s="20"/>
      <c r="C479" s="39">
        <v>8720</v>
      </c>
      <c r="D479" s="40"/>
      <c r="E479" s="40"/>
      <c r="F479" s="41"/>
      <c r="G479" s="39">
        <v>7705</v>
      </c>
      <c r="H479" s="40"/>
      <c r="I479" s="41"/>
      <c r="J479" s="39">
        <v>8365</v>
      </c>
      <c r="K479" s="40"/>
      <c r="L479" s="40"/>
      <c r="M479" s="41"/>
      <c r="N479" s="39">
        <v>8032</v>
      </c>
      <c r="O479" s="41"/>
      <c r="P479" s="39">
        <v>8110</v>
      </c>
      <c r="Q479" s="40"/>
      <c r="R479" s="40"/>
      <c r="S479" s="40"/>
      <c r="T479" s="41"/>
      <c r="U479" s="39">
        <v>7670</v>
      </c>
      <c r="V479" s="40"/>
      <c r="W479" s="41"/>
      <c r="X479" s="39">
        <v>8467</v>
      </c>
      <c r="Y479" s="40"/>
      <c r="Z479" s="41"/>
      <c r="AA479" s="39">
        <v>7834</v>
      </c>
      <c r="AB479" s="40"/>
      <c r="AC479" s="41"/>
      <c r="AD479" s="39">
        <v>7565</v>
      </c>
      <c r="AE479" s="40"/>
      <c r="AF479" s="41"/>
      <c r="AG479" s="39">
        <v>7707</v>
      </c>
      <c r="AH479" s="41"/>
      <c r="AI479" s="39">
        <v>7084</v>
      </c>
      <c r="AJ479" s="41"/>
      <c r="AK479" s="39">
        <v>6616</v>
      </c>
      <c r="AL479" s="40"/>
      <c r="AM479" s="41"/>
      <c r="AN479" s="39">
        <v>93875</v>
      </c>
      <c r="AO479" s="41"/>
    </row>
    <row r="480" spans="1:41" ht="16.5" customHeight="1" x14ac:dyDescent="0.2">
      <c r="A480" s="4"/>
      <c r="B480" s="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15" ht="16.5" customHeight="1" x14ac:dyDescent="0.2">
      <c r="A481" s="18" t="s">
        <v>64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20"/>
    </row>
    <row r="482" spans="1:15" ht="33.75" customHeight="1" x14ac:dyDescent="0.2">
      <c r="A482" s="14" t="s">
        <v>16</v>
      </c>
      <c r="B482" s="18" t="s">
        <v>0</v>
      </c>
      <c r="C482" s="19"/>
      <c r="D482" s="19"/>
      <c r="E482" s="19"/>
      <c r="F482" s="19"/>
      <c r="G482" s="19"/>
      <c r="H482" s="20"/>
      <c r="I482" s="18" t="s">
        <v>1</v>
      </c>
      <c r="J482" s="19"/>
      <c r="K482" s="19"/>
      <c r="L482" s="19"/>
      <c r="M482" s="19"/>
      <c r="N482" s="19"/>
      <c r="O482" s="20"/>
    </row>
    <row r="483" spans="1:15" ht="16.5" customHeight="1" x14ac:dyDescent="0.2">
      <c r="A483" s="15">
        <v>1</v>
      </c>
      <c r="B483" s="27">
        <v>456</v>
      </c>
      <c r="C483" s="28"/>
      <c r="D483" s="28"/>
      <c r="E483" s="28"/>
      <c r="F483" s="28"/>
      <c r="G483" s="28"/>
      <c r="H483" s="29"/>
      <c r="I483" s="27">
        <v>137</v>
      </c>
      <c r="J483" s="28"/>
      <c r="K483" s="28"/>
      <c r="L483" s="28"/>
      <c r="M483" s="28"/>
      <c r="N483" s="28"/>
      <c r="O483" s="29"/>
    </row>
    <row r="484" spans="1:15" ht="16.5" customHeight="1" x14ac:dyDescent="0.2">
      <c r="A484" s="15">
        <v>5</v>
      </c>
      <c r="B484" s="27">
        <v>263</v>
      </c>
      <c r="C484" s="28"/>
      <c r="D484" s="28"/>
      <c r="E484" s="28"/>
      <c r="F484" s="28"/>
      <c r="G484" s="28"/>
      <c r="H484" s="29"/>
      <c r="I484" s="27">
        <v>86</v>
      </c>
      <c r="J484" s="28"/>
      <c r="K484" s="28"/>
      <c r="L484" s="28"/>
      <c r="M484" s="28"/>
      <c r="N484" s="28"/>
      <c r="O484" s="29"/>
    </row>
    <row r="485" spans="1:15" ht="16.5" customHeight="1" x14ac:dyDescent="0.2">
      <c r="A485" s="15">
        <v>6</v>
      </c>
      <c r="B485" s="27">
        <v>343</v>
      </c>
      <c r="C485" s="28"/>
      <c r="D485" s="28"/>
      <c r="E485" s="28"/>
      <c r="F485" s="28"/>
      <c r="G485" s="28"/>
      <c r="H485" s="29"/>
      <c r="I485" s="27">
        <v>134</v>
      </c>
      <c r="J485" s="28"/>
      <c r="K485" s="28"/>
      <c r="L485" s="28"/>
      <c r="M485" s="28"/>
      <c r="N485" s="28"/>
      <c r="O485" s="29"/>
    </row>
    <row r="486" spans="1:15" ht="16.5" customHeight="1" x14ac:dyDescent="0.2">
      <c r="A486" s="15">
        <v>7</v>
      </c>
      <c r="B486" s="27">
        <v>132</v>
      </c>
      <c r="C486" s="28"/>
      <c r="D486" s="28"/>
      <c r="E486" s="28"/>
      <c r="F486" s="28"/>
      <c r="G486" s="28"/>
      <c r="H486" s="29"/>
      <c r="I486" s="27">
        <v>53</v>
      </c>
      <c r="J486" s="28"/>
      <c r="K486" s="28"/>
      <c r="L486" s="28"/>
      <c r="M486" s="28"/>
      <c r="N486" s="28"/>
      <c r="O486" s="29"/>
    </row>
    <row r="487" spans="1:15" ht="16.5" customHeight="1" x14ac:dyDescent="0.2">
      <c r="A487" s="15">
        <v>9</v>
      </c>
      <c r="B487" s="27">
        <v>156</v>
      </c>
      <c r="C487" s="28"/>
      <c r="D487" s="28"/>
      <c r="E487" s="28"/>
      <c r="F487" s="28"/>
      <c r="G487" s="28"/>
      <c r="H487" s="29"/>
      <c r="I487" s="27">
        <v>60</v>
      </c>
      <c r="J487" s="28"/>
      <c r="K487" s="28"/>
      <c r="L487" s="28"/>
      <c r="M487" s="28"/>
      <c r="N487" s="28"/>
      <c r="O487" s="29"/>
    </row>
    <row r="488" spans="1:15" ht="16.5" customHeight="1" x14ac:dyDescent="0.2">
      <c r="A488" s="15">
        <v>10</v>
      </c>
      <c r="B488" s="27">
        <v>204</v>
      </c>
      <c r="C488" s="28"/>
      <c r="D488" s="28"/>
      <c r="E488" s="28"/>
      <c r="F488" s="28"/>
      <c r="G488" s="28"/>
      <c r="H488" s="29"/>
      <c r="I488" s="27">
        <v>79</v>
      </c>
      <c r="J488" s="28"/>
      <c r="K488" s="28"/>
      <c r="L488" s="28"/>
      <c r="M488" s="28"/>
      <c r="N488" s="28"/>
      <c r="O488" s="29"/>
    </row>
    <row r="489" spans="1:15" ht="16.5" customHeight="1" x14ac:dyDescent="0.2">
      <c r="A489" s="15">
        <v>13</v>
      </c>
      <c r="B489" s="27">
        <v>277</v>
      </c>
      <c r="C489" s="28"/>
      <c r="D489" s="28"/>
      <c r="E489" s="28"/>
      <c r="F489" s="28"/>
      <c r="G489" s="28"/>
      <c r="H489" s="29"/>
      <c r="I489" s="27">
        <v>111</v>
      </c>
      <c r="J489" s="28"/>
      <c r="K489" s="28"/>
      <c r="L489" s="28"/>
      <c r="M489" s="28"/>
      <c r="N489" s="28"/>
      <c r="O489" s="29"/>
    </row>
    <row r="490" spans="1:15" ht="16.5" customHeight="1" x14ac:dyDescent="0.2">
      <c r="A490" s="15" t="s">
        <v>17</v>
      </c>
      <c r="B490" s="27">
        <v>559</v>
      </c>
      <c r="C490" s="28"/>
      <c r="D490" s="28"/>
      <c r="E490" s="28"/>
      <c r="F490" s="28"/>
      <c r="G490" s="28"/>
      <c r="H490" s="29"/>
      <c r="I490" s="27">
        <v>196</v>
      </c>
      <c r="J490" s="28"/>
      <c r="K490" s="28"/>
      <c r="L490" s="28"/>
      <c r="M490" s="28"/>
      <c r="N490" s="28"/>
      <c r="O490" s="29"/>
    </row>
    <row r="491" spans="1:15" ht="16.5" customHeight="1" x14ac:dyDescent="0.2">
      <c r="A491" s="15">
        <v>17</v>
      </c>
      <c r="B491" s="27">
        <v>259</v>
      </c>
      <c r="C491" s="28"/>
      <c r="D491" s="28"/>
      <c r="E491" s="28"/>
      <c r="F491" s="28"/>
      <c r="G491" s="28"/>
      <c r="H491" s="29"/>
      <c r="I491" s="27">
        <v>100</v>
      </c>
      <c r="J491" s="28"/>
      <c r="K491" s="28"/>
      <c r="L491" s="28"/>
      <c r="M491" s="28"/>
      <c r="N491" s="28"/>
      <c r="O491" s="29"/>
    </row>
    <row r="492" spans="1:15" ht="16.5" customHeight="1" x14ac:dyDescent="0.2">
      <c r="A492" s="15" t="s">
        <v>18</v>
      </c>
      <c r="B492" s="27">
        <v>339</v>
      </c>
      <c r="C492" s="28"/>
      <c r="D492" s="28"/>
      <c r="E492" s="28"/>
      <c r="F492" s="28"/>
      <c r="G492" s="28"/>
      <c r="H492" s="29"/>
      <c r="I492" s="27">
        <v>119</v>
      </c>
      <c r="J492" s="28"/>
      <c r="K492" s="28"/>
      <c r="L492" s="28"/>
      <c r="M492" s="28"/>
      <c r="N492" s="28"/>
      <c r="O492" s="29"/>
    </row>
    <row r="493" spans="1:15" ht="16.5" customHeight="1" x14ac:dyDescent="0.2">
      <c r="A493" s="15">
        <v>19</v>
      </c>
      <c r="B493" s="27">
        <v>219</v>
      </c>
      <c r="C493" s="28"/>
      <c r="D493" s="28"/>
      <c r="E493" s="28"/>
      <c r="F493" s="28"/>
      <c r="G493" s="28"/>
      <c r="H493" s="29"/>
      <c r="I493" s="27">
        <v>87</v>
      </c>
      <c r="J493" s="28"/>
      <c r="K493" s="28"/>
      <c r="L493" s="28"/>
      <c r="M493" s="28"/>
      <c r="N493" s="28"/>
      <c r="O493" s="29"/>
    </row>
    <row r="494" spans="1:15" ht="16.5" customHeight="1" x14ac:dyDescent="0.2">
      <c r="A494" s="15">
        <v>20</v>
      </c>
      <c r="B494" s="27">
        <v>155</v>
      </c>
      <c r="C494" s="28"/>
      <c r="D494" s="28"/>
      <c r="E494" s="28"/>
      <c r="F494" s="28"/>
      <c r="G494" s="28"/>
      <c r="H494" s="29"/>
      <c r="I494" s="27">
        <v>52</v>
      </c>
      <c r="J494" s="28"/>
      <c r="K494" s="28"/>
      <c r="L494" s="28"/>
      <c r="M494" s="28"/>
      <c r="N494" s="28"/>
      <c r="O494" s="29"/>
    </row>
    <row r="495" spans="1:15" ht="16.5" customHeight="1" x14ac:dyDescent="0.2">
      <c r="A495" s="15">
        <v>23</v>
      </c>
      <c r="B495" s="27">
        <v>123</v>
      </c>
      <c r="C495" s="28"/>
      <c r="D495" s="28"/>
      <c r="E495" s="28"/>
      <c r="F495" s="28"/>
      <c r="G495" s="28"/>
      <c r="H495" s="29"/>
      <c r="I495" s="27">
        <v>52</v>
      </c>
      <c r="J495" s="28"/>
      <c r="K495" s="28"/>
      <c r="L495" s="28"/>
      <c r="M495" s="28"/>
      <c r="N495" s="28"/>
      <c r="O495" s="29"/>
    </row>
    <row r="496" spans="1:15" ht="16.5" customHeight="1" x14ac:dyDescent="0.2">
      <c r="A496" s="15">
        <v>24</v>
      </c>
      <c r="B496" s="27">
        <v>112</v>
      </c>
      <c r="C496" s="28"/>
      <c r="D496" s="28"/>
      <c r="E496" s="28"/>
      <c r="F496" s="28"/>
      <c r="G496" s="28"/>
      <c r="H496" s="29"/>
      <c r="I496" s="27">
        <v>38</v>
      </c>
      <c r="J496" s="28"/>
      <c r="K496" s="28"/>
      <c r="L496" s="28"/>
      <c r="M496" s="28"/>
      <c r="N496" s="28"/>
      <c r="O496" s="29"/>
    </row>
    <row r="497" spans="1:15" ht="16.5" customHeight="1" x14ac:dyDescent="0.2">
      <c r="A497" s="15">
        <v>25</v>
      </c>
      <c r="B497" s="27">
        <v>200</v>
      </c>
      <c r="C497" s="28"/>
      <c r="D497" s="28"/>
      <c r="E497" s="28"/>
      <c r="F497" s="28"/>
      <c r="G497" s="28"/>
      <c r="H497" s="29"/>
      <c r="I497" s="27">
        <v>116</v>
      </c>
      <c r="J497" s="28"/>
      <c r="K497" s="28"/>
      <c r="L497" s="28"/>
      <c r="M497" s="28"/>
      <c r="N497" s="28"/>
      <c r="O497" s="29"/>
    </row>
    <row r="498" spans="1:15" ht="16.5" customHeight="1" x14ac:dyDescent="0.2">
      <c r="A498" s="15">
        <v>26</v>
      </c>
      <c r="B498" s="27">
        <v>117</v>
      </c>
      <c r="C498" s="28"/>
      <c r="D498" s="28"/>
      <c r="E498" s="28"/>
      <c r="F498" s="28"/>
      <c r="G498" s="28"/>
      <c r="H498" s="29"/>
      <c r="I498" s="27">
        <v>49</v>
      </c>
      <c r="J498" s="28"/>
      <c r="K498" s="28"/>
      <c r="L498" s="28"/>
      <c r="M498" s="28"/>
      <c r="N498" s="28"/>
      <c r="O498" s="29"/>
    </row>
    <row r="499" spans="1:15" ht="16.5" customHeight="1" x14ac:dyDescent="0.2">
      <c r="A499" s="15">
        <v>28</v>
      </c>
      <c r="B499" s="27">
        <v>171</v>
      </c>
      <c r="C499" s="28"/>
      <c r="D499" s="28"/>
      <c r="E499" s="28"/>
      <c r="F499" s="28"/>
      <c r="G499" s="28"/>
      <c r="H499" s="29"/>
      <c r="I499" s="27">
        <v>81</v>
      </c>
      <c r="J499" s="28"/>
      <c r="K499" s="28"/>
      <c r="L499" s="28"/>
      <c r="M499" s="28"/>
      <c r="N499" s="28"/>
      <c r="O499" s="29"/>
    </row>
    <row r="500" spans="1:15" ht="16.5" customHeight="1" x14ac:dyDescent="0.2">
      <c r="A500" s="15">
        <v>30</v>
      </c>
      <c r="B500" s="27">
        <v>83</v>
      </c>
      <c r="C500" s="28"/>
      <c r="D500" s="28"/>
      <c r="E500" s="28"/>
      <c r="F500" s="28"/>
      <c r="G500" s="28"/>
      <c r="H500" s="29"/>
      <c r="I500" s="27">
        <v>33</v>
      </c>
      <c r="J500" s="28"/>
      <c r="K500" s="28"/>
      <c r="L500" s="28"/>
      <c r="M500" s="28"/>
      <c r="N500" s="28"/>
      <c r="O500" s="29"/>
    </row>
    <row r="501" spans="1:15" ht="16.5" customHeight="1" x14ac:dyDescent="0.2">
      <c r="A501" s="15">
        <v>32</v>
      </c>
      <c r="B501" s="27">
        <v>138</v>
      </c>
      <c r="C501" s="28"/>
      <c r="D501" s="28"/>
      <c r="E501" s="28"/>
      <c r="F501" s="28"/>
      <c r="G501" s="28"/>
      <c r="H501" s="29"/>
      <c r="I501" s="27">
        <v>77</v>
      </c>
      <c r="J501" s="28"/>
      <c r="K501" s="28"/>
      <c r="L501" s="28"/>
      <c r="M501" s="28"/>
      <c r="N501" s="28"/>
      <c r="O501" s="29"/>
    </row>
    <row r="502" spans="1:15" ht="16.5" customHeight="1" x14ac:dyDescent="0.2">
      <c r="A502" s="15">
        <v>33</v>
      </c>
      <c r="B502" s="27">
        <v>85</v>
      </c>
      <c r="C502" s="28"/>
      <c r="D502" s="28"/>
      <c r="E502" s="28"/>
      <c r="F502" s="28"/>
      <c r="G502" s="28"/>
      <c r="H502" s="29"/>
      <c r="I502" s="27">
        <v>33</v>
      </c>
      <c r="J502" s="28"/>
      <c r="K502" s="28"/>
      <c r="L502" s="28"/>
      <c r="M502" s="28"/>
      <c r="N502" s="28"/>
      <c r="O502" s="29"/>
    </row>
    <row r="503" spans="1:15" ht="16.5" customHeight="1" x14ac:dyDescent="0.2">
      <c r="A503" s="15">
        <v>34</v>
      </c>
      <c r="B503" s="27">
        <v>144</v>
      </c>
      <c r="C503" s="28"/>
      <c r="D503" s="28"/>
      <c r="E503" s="28"/>
      <c r="F503" s="28"/>
      <c r="G503" s="28"/>
      <c r="H503" s="29"/>
      <c r="I503" s="27">
        <v>67</v>
      </c>
      <c r="J503" s="28"/>
      <c r="K503" s="28"/>
      <c r="L503" s="28"/>
      <c r="M503" s="28"/>
      <c r="N503" s="28"/>
      <c r="O503" s="29"/>
    </row>
    <row r="504" spans="1:15" ht="16.5" customHeight="1" x14ac:dyDescent="0.2">
      <c r="A504" s="15">
        <v>40</v>
      </c>
      <c r="B504" s="27">
        <v>226</v>
      </c>
      <c r="C504" s="28"/>
      <c r="D504" s="28"/>
      <c r="E504" s="28"/>
      <c r="F504" s="28"/>
      <c r="G504" s="28"/>
      <c r="H504" s="29"/>
      <c r="I504" s="27">
        <v>133</v>
      </c>
      <c r="J504" s="28"/>
      <c r="K504" s="28"/>
      <c r="L504" s="28"/>
      <c r="M504" s="28"/>
      <c r="N504" s="28"/>
      <c r="O504" s="29"/>
    </row>
    <row r="505" spans="1:15" ht="16.5" customHeight="1" x14ac:dyDescent="0.2">
      <c r="A505" s="15">
        <v>41</v>
      </c>
      <c r="B505" s="27">
        <v>127</v>
      </c>
      <c r="C505" s="28"/>
      <c r="D505" s="28"/>
      <c r="E505" s="28"/>
      <c r="F505" s="28"/>
      <c r="G505" s="28"/>
      <c r="H505" s="29"/>
      <c r="I505" s="27">
        <v>70</v>
      </c>
      <c r="J505" s="28"/>
      <c r="K505" s="28"/>
      <c r="L505" s="28"/>
      <c r="M505" s="28"/>
      <c r="N505" s="28"/>
      <c r="O505" s="29"/>
    </row>
    <row r="506" spans="1:15" ht="16.5" customHeight="1" x14ac:dyDescent="0.2">
      <c r="A506" s="15">
        <v>42</v>
      </c>
      <c r="B506" s="27">
        <v>132</v>
      </c>
      <c r="C506" s="28"/>
      <c r="D506" s="28"/>
      <c r="E506" s="28"/>
      <c r="F506" s="28"/>
      <c r="G506" s="28"/>
      <c r="H506" s="29"/>
      <c r="I506" s="27">
        <v>74</v>
      </c>
      <c r="J506" s="28"/>
      <c r="K506" s="28"/>
      <c r="L506" s="28"/>
      <c r="M506" s="28"/>
      <c r="N506" s="28"/>
      <c r="O506" s="29"/>
    </row>
    <row r="507" spans="1:15" ht="16.5" customHeight="1" x14ac:dyDescent="0.2">
      <c r="A507" s="15">
        <v>43</v>
      </c>
      <c r="B507" s="27">
        <v>200</v>
      </c>
      <c r="C507" s="28"/>
      <c r="D507" s="28"/>
      <c r="E507" s="28"/>
      <c r="F507" s="28"/>
      <c r="G507" s="28"/>
      <c r="H507" s="29"/>
      <c r="I507" s="27">
        <v>111</v>
      </c>
      <c r="J507" s="28"/>
      <c r="K507" s="28"/>
      <c r="L507" s="28"/>
      <c r="M507" s="28"/>
      <c r="N507" s="28"/>
      <c r="O507" s="29"/>
    </row>
    <row r="508" spans="1:15" ht="16.5" customHeight="1" x14ac:dyDescent="0.2">
      <c r="A508" s="15">
        <v>44</v>
      </c>
      <c r="B508" s="27">
        <v>278</v>
      </c>
      <c r="C508" s="28"/>
      <c r="D508" s="28"/>
      <c r="E508" s="28"/>
      <c r="F508" s="28"/>
      <c r="G508" s="28"/>
      <c r="H508" s="29"/>
      <c r="I508" s="27">
        <v>196</v>
      </c>
      <c r="J508" s="28"/>
      <c r="K508" s="28"/>
      <c r="L508" s="28"/>
      <c r="M508" s="28"/>
      <c r="N508" s="28"/>
      <c r="O508" s="29"/>
    </row>
    <row r="509" spans="1:15" ht="16.5" customHeight="1" x14ac:dyDescent="0.2">
      <c r="A509" s="15">
        <v>45</v>
      </c>
      <c r="B509" s="27">
        <v>97</v>
      </c>
      <c r="C509" s="28"/>
      <c r="D509" s="28"/>
      <c r="E509" s="28"/>
      <c r="F509" s="28"/>
      <c r="G509" s="28"/>
      <c r="H509" s="29"/>
      <c r="I509" s="27">
        <v>57</v>
      </c>
      <c r="J509" s="28"/>
      <c r="K509" s="28"/>
      <c r="L509" s="28"/>
      <c r="M509" s="28"/>
      <c r="N509" s="28"/>
      <c r="O509" s="29"/>
    </row>
    <row r="510" spans="1:15" ht="16.5" customHeight="1" x14ac:dyDescent="0.2">
      <c r="A510" s="15">
        <v>46</v>
      </c>
      <c r="B510" s="27">
        <v>215</v>
      </c>
      <c r="C510" s="28"/>
      <c r="D510" s="28"/>
      <c r="E510" s="28"/>
      <c r="F510" s="28"/>
      <c r="G510" s="28"/>
      <c r="H510" s="29"/>
      <c r="I510" s="27">
        <v>140</v>
      </c>
      <c r="J510" s="28"/>
      <c r="K510" s="28"/>
      <c r="L510" s="28"/>
      <c r="M510" s="28"/>
      <c r="N510" s="28"/>
      <c r="O510" s="29"/>
    </row>
    <row r="511" spans="1:15" ht="16.5" customHeight="1" x14ac:dyDescent="0.2">
      <c r="A511" s="15">
        <v>47</v>
      </c>
      <c r="B511" s="27">
        <v>173</v>
      </c>
      <c r="C511" s="28"/>
      <c r="D511" s="28"/>
      <c r="E511" s="28"/>
      <c r="F511" s="28"/>
      <c r="G511" s="28"/>
      <c r="H511" s="29"/>
      <c r="I511" s="27">
        <v>104</v>
      </c>
      <c r="J511" s="28"/>
      <c r="K511" s="28"/>
      <c r="L511" s="28"/>
      <c r="M511" s="28"/>
      <c r="N511" s="28"/>
      <c r="O511" s="29"/>
    </row>
    <row r="512" spans="1:15" ht="16.5" customHeight="1" x14ac:dyDescent="0.2">
      <c r="A512" s="15">
        <v>48</v>
      </c>
      <c r="B512" s="27">
        <v>107</v>
      </c>
      <c r="C512" s="28"/>
      <c r="D512" s="28"/>
      <c r="E512" s="28"/>
      <c r="F512" s="28"/>
      <c r="G512" s="28"/>
      <c r="H512" s="29"/>
      <c r="I512" s="27">
        <v>55</v>
      </c>
      <c r="J512" s="28"/>
      <c r="K512" s="28"/>
      <c r="L512" s="28"/>
      <c r="M512" s="28"/>
      <c r="N512" s="28"/>
      <c r="O512" s="29"/>
    </row>
    <row r="513" spans="1:15" ht="16.5" customHeight="1" x14ac:dyDescent="0.2">
      <c r="A513" s="15">
        <v>49</v>
      </c>
      <c r="B513" s="27">
        <v>97</v>
      </c>
      <c r="C513" s="28"/>
      <c r="D513" s="28"/>
      <c r="E513" s="28"/>
      <c r="F513" s="28"/>
      <c r="G513" s="28"/>
      <c r="H513" s="29"/>
      <c r="I513" s="27">
        <v>59</v>
      </c>
      <c r="J513" s="28"/>
      <c r="K513" s="28"/>
      <c r="L513" s="28"/>
      <c r="M513" s="28"/>
      <c r="N513" s="28"/>
      <c r="O513" s="29"/>
    </row>
    <row r="514" spans="1:15" ht="16.5" customHeight="1" x14ac:dyDescent="0.2">
      <c r="A514" s="15">
        <v>50</v>
      </c>
      <c r="B514" s="27">
        <v>85</v>
      </c>
      <c r="C514" s="28"/>
      <c r="D514" s="28"/>
      <c r="E514" s="28"/>
      <c r="F514" s="28"/>
      <c r="G514" s="28"/>
      <c r="H514" s="29"/>
      <c r="I514" s="27">
        <v>43</v>
      </c>
      <c r="J514" s="28"/>
      <c r="K514" s="28"/>
      <c r="L514" s="28"/>
      <c r="M514" s="28"/>
      <c r="N514" s="28"/>
      <c r="O514" s="29"/>
    </row>
    <row r="515" spans="1:15" ht="16.5" customHeight="1" x14ac:dyDescent="0.2">
      <c r="A515" s="15">
        <v>52</v>
      </c>
      <c r="B515" s="27">
        <v>176</v>
      </c>
      <c r="C515" s="28"/>
      <c r="D515" s="28"/>
      <c r="E515" s="28"/>
      <c r="F515" s="28"/>
      <c r="G515" s="28"/>
      <c r="H515" s="29"/>
      <c r="I515" s="27">
        <v>96</v>
      </c>
      <c r="J515" s="28"/>
      <c r="K515" s="28"/>
      <c r="L515" s="28"/>
      <c r="M515" s="28"/>
      <c r="N515" s="28"/>
      <c r="O515" s="29"/>
    </row>
    <row r="516" spans="1:15" ht="16.5" customHeight="1" x14ac:dyDescent="0.2">
      <c r="A516" s="15">
        <v>60</v>
      </c>
      <c r="B516" s="27">
        <v>168</v>
      </c>
      <c r="C516" s="28"/>
      <c r="D516" s="28"/>
      <c r="E516" s="28"/>
      <c r="F516" s="28"/>
      <c r="G516" s="28"/>
      <c r="H516" s="29"/>
      <c r="I516" s="27">
        <v>84</v>
      </c>
      <c r="J516" s="28"/>
      <c r="K516" s="28"/>
      <c r="L516" s="28"/>
      <c r="M516" s="28"/>
      <c r="N516" s="28"/>
      <c r="O516" s="29"/>
    </row>
    <row r="517" spans="1:15" ht="16.5" customHeight="1" x14ac:dyDescent="0.2">
      <c r="A517" s="15">
        <v>61</v>
      </c>
      <c r="B517" s="27">
        <v>175</v>
      </c>
      <c r="C517" s="28"/>
      <c r="D517" s="28"/>
      <c r="E517" s="28"/>
      <c r="F517" s="28"/>
      <c r="G517" s="28"/>
      <c r="H517" s="29"/>
      <c r="I517" s="27">
        <v>112</v>
      </c>
      <c r="J517" s="28"/>
      <c r="K517" s="28"/>
      <c r="L517" s="28"/>
      <c r="M517" s="28"/>
      <c r="N517" s="28"/>
      <c r="O517" s="29"/>
    </row>
    <row r="518" spans="1:15" ht="16.5" customHeight="1" x14ac:dyDescent="0.2">
      <c r="A518" s="15">
        <v>62</v>
      </c>
      <c r="B518" s="27">
        <v>134</v>
      </c>
      <c r="C518" s="28"/>
      <c r="D518" s="28"/>
      <c r="E518" s="28"/>
      <c r="F518" s="28"/>
      <c r="G518" s="28"/>
      <c r="H518" s="29"/>
      <c r="I518" s="27">
        <v>61</v>
      </c>
      <c r="J518" s="28"/>
      <c r="K518" s="28"/>
      <c r="L518" s="28"/>
      <c r="M518" s="28"/>
      <c r="N518" s="28"/>
      <c r="O518" s="29"/>
    </row>
    <row r="519" spans="1:15" ht="16.5" customHeight="1" x14ac:dyDescent="0.2">
      <c r="A519" s="15">
        <v>63</v>
      </c>
      <c r="B519" s="27">
        <v>106</v>
      </c>
      <c r="C519" s="28"/>
      <c r="D519" s="28"/>
      <c r="E519" s="28"/>
      <c r="F519" s="28"/>
      <c r="G519" s="28"/>
      <c r="H519" s="29"/>
      <c r="I519" s="27">
        <v>60</v>
      </c>
      <c r="J519" s="28"/>
      <c r="K519" s="28"/>
      <c r="L519" s="28"/>
      <c r="M519" s="28"/>
      <c r="N519" s="28"/>
      <c r="O519" s="29"/>
    </row>
    <row r="520" spans="1:15" ht="16.5" customHeight="1" x14ac:dyDescent="0.2">
      <c r="A520" s="15">
        <v>66</v>
      </c>
      <c r="B520" s="27">
        <v>109</v>
      </c>
      <c r="C520" s="28"/>
      <c r="D520" s="28"/>
      <c r="E520" s="28"/>
      <c r="F520" s="28"/>
      <c r="G520" s="28"/>
      <c r="H520" s="29"/>
      <c r="I520" s="27">
        <v>73</v>
      </c>
      <c r="J520" s="28"/>
      <c r="K520" s="28"/>
      <c r="L520" s="28"/>
      <c r="M520" s="28"/>
      <c r="N520" s="28"/>
      <c r="O520" s="29"/>
    </row>
    <row r="521" spans="1:15" ht="16.5" customHeight="1" x14ac:dyDescent="0.2">
      <c r="A521" s="15">
        <v>67</v>
      </c>
      <c r="B521" s="27">
        <v>245</v>
      </c>
      <c r="C521" s="28"/>
      <c r="D521" s="28"/>
      <c r="E521" s="28"/>
      <c r="F521" s="28"/>
      <c r="G521" s="28"/>
      <c r="H521" s="29"/>
      <c r="I521" s="27">
        <v>159</v>
      </c>
      <c r="J521" s="28"/>
      <c r="K521" s="28"/>
      <c r="L521" s="28"/>
      <c r="M521" s="28"/>
      <c r="N521" s="28"/>
      <c r="O521" s="29"/>
    </row>
    <row r="522" spans="1:15" ht="16.5" customHeight="1" x14ac:dyDescent="0.2">
      <c r="A522" s="15">
        <v>68</v>
      </c>
      <c r="B522" s="27">
        <v>170</v>
      </c>
      <c r="C522" s="28"/>
      <c r="D522" s="28"/>
      <c r="E522" s="28"/>
      <c r="F522" s="28"/>
      <c r="G522" s="28"/>
      <c r="H522" s="29"/>
      <c r="I522" s="27">
        <v>86</v>
      </c>
      <c r="J522" s="28"/>
      <c r="K522" s="28"/>
      <c r="L522" s="28"/>
      <c r="M522" s="28"/>
      <c r="N522" s="28"/>
      <c r="O522" s="29"/>
    </row>
    <row r="523" spans="1:15" ht="16.5" customHeight="1" x14ac:dyDescent="0.2">
      <c r="A523" s="15">
        <v>69</v>
      </c>
      <c r="B523" s="27">
        <v>120</v>
      </c>
      <c r="C523" s="28"/>
      <c r="D523" s="28"/>
      <c r="E523" s="28"/>
      <c r="F523" s="28"/>
      <c r="G523" s="28"/>
      <c r="H523" s="29"/>
      <c r="I523" s="27">
        <v>61</v>
      </c>
      <c r="J523" s="28"/>
      <c r="K523" s="28"/>
      <c r="L523" s="28"/>
      <c r="M523" s="28"/>
      <c r="N523" s="28"/>
      <c r="O523" s="29"/>
    </row>
    <row r="524" spans="1:15" ht="16.5" customHeight="1" x14ac:dyDescent="0.2">
      <c r="A524" s="15">
        <v>70</v>
      </c>
      <c r="B524" s="27">
        <v>204</v>
      </c>
      <c r="C524" s="28"/>
      <c r="D524" s="28"/>
      <c r="E524" s="28"/>
      <c r="F524" s="28"/>
      <c r="G524" s="28"/>
      <c r="H524" s="29"/>
      <c r="I524" s="27">
        <v>139</v>
      </c>
      <c r="J524" s="28"/>
      <c r="K524" s="28"/>
      <c r="L524" s="28"/>
      <c r="M524" s="28"/>
      <c r="N524" s="28"/>
      <c r="O524" s="29"/>
    </row>
    <row r="525" spans="1:15" ht="16.5" customHeight="1" x14ac:dyDescent="0.2">
      <c r="A525" s="15">
        <v>71</v>
      </c>
      <c r="B525" s="27">
        <v>135</v>
      </c>
      <c r="C525" s="28"/>
      <c r="D525" s="28"/>
      <c r="E525" s="28"/>
      <c r="F525" s="28"/>
      <c r="G525" s="28"/>
      <c r="H525" s="29"/>
      <c r="I525" s="27">
        <v>58</v>
      </c>
      <c r="J525" s="28"/>
      <c r="K525" s="28"/>
      <c r="L525" s="28"/>
      <c r="M525" s="28"/>
      <c r="N525" s="28"/>
      <c r="O525" s="29"/>
    </row>
    <row r="526" spans="1:15" ht="16.5" customHeight="1" x14ac:dyDescent="0.2">
      <c r="A526" s="15">
        <v>72</v>
      </c>
      <c r="B526" s="27">
        <v>161</v>
      </c>
      <c r="C526" s="28"/>
      <c r="D526" s="28"/>
      <c r="E526" s="28"/>
      <c r="F526" s="28"/>
      <c r="G526" s="28"/>
      <c r="H526" s="29"/>
      <c r="I526" s="27">
        <v>86</v>
      </c>
      <c r="J526" s="28"/>
      <c r="K526" s="28"/>
      <c r="L526" s="28"/>
      <c r="M526" s="28"/>
      <c r="N526" s="28"/>
      <c r="O526" s="29"/>
    </row>
    <row r="527" spans="1:15" ht="16.5" customHeight="1" x14ac:dyDescent="0.2">
      <c r="A527" s="15">
        <v>73</v>
      </c>
      <c r="B527" s="27">
        <v>142</v>
      </c>
      <c r="C527" s="28"/>
      <c r="D527" s="28"/>
      <c r="E527" s="28"/>
      <c r="F527" s="28"/>
      <c r="G527" s="28"/>
      <c r="H527" s="29"/>
      <c r="I527" s="27">
        <v>74</v>
      </c>
      <c r="J527" s="28"/>
      <c r="K527" s="28"/>
      <c r="L527" s="28"/>
      <c r="M527" s="28"/>
      <c r="N527" s="28"/>
      <c r="O527" s="29"/>
    </row>
    <row r="528" spans="1:15" ht="16.5" customHeight="1" x14ac:dyDescent="0.2">
      <c r="A528" s="15">
        <v>75</v>
      </c>
      <c r="B528" s="27">
        <v>191</v>
      </c>
      <c r="C528" s="28"/>
      <c r="D528" s="28"/>
      <c r="E528" s="28"/>
      <c r="F528" s="28"/>
      <c r="G528" s="28"/>
      <c r="H528" s="29"/>
      <c r="I528" s="27">
        <v>116</v>
      </c>
      <c r="J528" s="28"/>
      <c r="K528" s="28"/>
      <c r="L528" s="28"/>
      <c r="M528" s="28"/>
      <c r="N528" s="28"/>
      <c r="O528" s="29"/>
    </row>
    <row r="529" spans="1:15" ht="16.5" customHeight="1" x14ac:dyDescent="0.2">
      <c r="A529" s="15">
        <v>76</v>
      </c>
      <c r="B529" s="27">
        <v>112</v>
      </c>
      <c r="C529" s="28"/>
      <c r="D529" s="28"/>
      <c r="E529" s="28"/>
      <c r="F529" s="28"/>
      <c r="G529" s="28"/>
      <c r="H529" s="29"/>
      <c r="I529" s="27">
        <v>73</v>
      </c>
      <c r="J529" s="28"/>
      <c r="K529" s="28"/>
      <c r="L529" s="28"/>
      <c r="M529" s="28"/>
      <c r="N529" s="28"/>
      <c r="O529" s="29"/>
    </row>
    <row r="530" spans="1:15" ht="16.5" customHeight="1" x14ac:dyDescent="0.2">
      <c r="A530" s="15">
        <v>77</v>
      </c>
      <c r="B530" s="27">
        <v>135</v>
      </c>
      <c r="C530" s="28"/>
      <c r="D530" s="28"/>
      <c r="E530" s="28"/>
      <c r="F530" s="28"/>
      <c r="G530" s="28"/>
      <c r="H530" s="29"/>
      <c r="I530" s="27">
        <v>75</v>
      </c>
      <c r="J530" s="28"/>
      <c r="K530" s="28"/>
      <c r="L530" s="28"/>
      <c r="M530" s="28"/>
      <c r="N530" s="28"/>
      <c r="O530" s="29"/>
    </row>
    <row r="531" spans="1:15" ht="16.5" customHeight="1" x14ac:dyDescent="0.2">
      <c r="A531" s="15">
        <v>78</v>
      </c>
      <c r="B531" s="27">
        <v>138</v>
      </c>
      <c r="C531" s="28"/>
      <c r="D531" s="28"/>
      <c r="E531" s="28"/>
      <c r="F531" s="28"/>
      <c r="G531" s="28"/>
      <c r="H531" s="29"/>
      <c r="I531" s="27">
        <v>65</v>
      </c>
      <c r="J531" s="28"/>
      <c r="K531" s="28"/>
      <c r="L531" s="28"/>
      <c r="M531" s="28"/>
      <c r="N531" s="28"/>
      <c r="O531" s="29"/>
    </row>
    <row r="532" spans="1:15" ht="16.5" customHeight="1" x14ac:dyDescent="0.2">
      <c r="A532" s="15">
        <v>79</v>
      </c>
      <c r="B532" s="27">
        <v>159</v>
      </c>
      <c r="C532" s="28"/>
      <c r="D532" s="28"/>
      <c r="E532" s="28"/>
      <c r="F532" s="28"/>
      <c r="G532" s="28"/>
      <c r="H532" s="29"/>
      <c r="I532" s="27">
        <v>94</v>
      </c>
      <c r="J532" s="28"/>
      <c r="K532" s="28"/>
      <c r="L532" s="28"/>
      <c r="M532" s="28"/>
      <c r="N532" s="28"/>
      <c r="O532" s="29"/>
    </row>
    <row r="533" spans="1:15" ht="16.5" customHeight="1" x14ac:dyDescent="0.2">
      <c r="A533" s="15">
        <v>81</v>
      </c>
      <c r="B533" s="27">
        <v>117</v>
      </c>
      <c r="C533" s="28"/>
      <c r="D533" s="28"/>
      <c r="E533" s="28"/>
      <c r="F533" s="28"/>
      <c r="G533" s="28"/>
      <c r="H533" s="29"/>
      <c r="I533" s="27">
        <v>57</v>
      </c>
      <c r="J533" s="28"/>
      <c r="K533" s="28"/>
      <c r="L533" s="28"/>
      <c r="M533" s="28"/>
      <c r="N533" s="28"/>
      <c r="O533" s="29"/>
    </row>
    <row r="534" spans="1:15" ht="16.5" customHeight="1" x14ac:dyDescent="0.2">
      <c r="A534" s="15">
        <v>83</v>
      </c>
      <c r="B534" s="27">
        <v>137</v>
      </c>
      <c r="C534" s="28"/>
      <c r="D534" s="28"/>
      <c r="E534" s="28"/>
      <c r="F534" s="28"/>
      <c r="G534" s="28"/>
      <c r="H534" s="29"/>
      <c r="I534" s="27">
        <v>66</v>
      </c>
      <c r="J534" s="28"/>
      <c r="K534" s="28"/>
      <c r="L534" s="28"/>
      <c r="M534" s="28"/>
      <c r="N534" s="28"/>
      <c r="O534" s="29"/>
    </row>
    <row r="535" spans="1:15" ht="16.5" customHeight="1" x14ac:dyDescent="0.2">
      <c r="A535" s="15">
        <v>84</v>
      </c>
      <c r="B535" s="27">
        <v>196</v>
      </c>
      <c r="C535" s="28"/>
      <c r="D535" s="28"/>
      <c r="E535" s="28"/>
      <c r="F535" s="28"/>
      <c r="G535" s="28"/>
      <c r="H535" s="29"/>
      <c r="I535" s="27">
        <v>91</v>
      </c>
      <c r="J535" s="28"/>
      <c r="K535" s="28"/>
      <c r="L535" s="28"/>
      <c r="M535" s="28"/>
      <c r="N535" s="28"/>
      <c r="O535" s="29"/>
    </row>
    <row r="536" spans="1:15" ht="16.5" customHeight="1" x14ac:dyDescent="0.2">
      <c r="A536" s="15">
        <v>88</v>
      </c>
      <c r="B536" s="27">
        <v>116</v>
      </c>
      <c r="C536" s="28"/>
      <c r="D536" s="28"/>
      <c r="E536" s="28"/>
      <c r="F536" s="28"/>
      <c r="G536" s="28"/>
      <c r="H536" s="29"/>
      <c r="I536" s="27">
        <v>52</v>
      </c>
      <c r="J536" s="28"/>
      <c r="K536" s="28"/>
      <c r="L536" s="28"/>
      <c r="M536" s="28"/>
      <c r="N536" s="28"/>
      <c r="O536" s="29"/>
    </row>
    <row r="537" spans="1:15" ht="16.5" customHeight="1" x14ac:dyDescent="0.2">
      <c r="A537" s="15">
        <v>90</v>
      </c>
      <c r="B537" s="27">
        <v>198</v>
      </c>
      <c r="C537" s="28"/>
      <c r="D537" s="28"/>
      <c r="E537" s="28"/>
      <c r="F537" s="28"/>
      <c r="G537" s="28"/>
      <c r="H537" s="29"/>
      <c r="I537" s="27">
        <v>116</v>
      </c>
      <c r="J537" s="28"/>
      <c r="K537" s="28"/>
      <c r="L537" s="28"/>
      <c r="M537" s="28"/>
      <c r="N537" s="28"/>
      <c r="O537" s="29"/>
    </row>
    <row r="538" spans="1:15" ht="16.5" customHeight="1" x14ac:dyDescent="0.2">
      <c r="A538" s="15">
        <v>94</v>
      </c>
      <c r="B538" s="27">
        <v>123</v>
      </c>
      <c r="C538" s="28"/>
      <c r="D538" s="28"/>
      <c r="E538" s="28"/>
      <c r="F538" s="28"/>
      <c r="G538" s="28"/>
      <c r="H538" s="29"/>
      <c r="I538" s="27">
        <v>54</v>
      </c>
      <c r="J538" s="28"/>
      <c r="K538" s="28"/>
      <c r="L538" s="28"/>
      <c r="M538" s="28"/>
      <c r="N538" s="28"/>
      <c r="O538" s="29"/>
    </row>
    <row r="539" spans="1:15" ht="16.5" customHeight="1" x14ac:dyDescent="0.2">
      <c r="A539" s="15">
        <v>100</v>
      </c>
      <c r="B539" s="27">
        <v>63</v>
      </c>
      <c r="C539" s="28"/>
      <c r="D539" s="28"/>
      <c r="E539" s="28"/>
      <c r="F539" s="28"/>
      <c r="G539" s="28"/>
      <c r="H539" s="29"/>
      <c r="I539" s="27">
        <v>36</v>
      </c>
      <c r="J539" s="28"/>
      <c r="K539" s="28"/>
      <c r="L539" s="28"/>
      <c r="M539" s="28"/>
      <c r="N539" s="28"/>
      <c r="O539" s="29"/>
    </row>
    <row r="540" spans="1:15" ht="16.5" customHeight="1" x14ac:dyDescent="0.2">
      <c r="A540" s="15">
        <v>101</v>
      </c>
      <c r="B540" s="27">
        <v>97</v>
      </c>
      <c r="C540" s="28"/>
      <c r="D540" s="28"/>
      <c r="E540" s="28"/>
      <c r="F540" s="28"/>
      <c r="G540" s="28"/>
      <c r="H540" s="29"/>
      <c r="I540" s="27">
        <v>62</v>
      </c>
      <c r="J540" s="28"/>
      <c r="K540" s="28"/>
      <c r="L540" s="28"/>
      <c r="M540" s="28"/>
      <c r="N540" s="28"/>
      <c r="O540" s="29"/>
    </row>
    <row r="541" spans="1:15" ht="16.5" customHeight="1" x14ac:dyDescent="0.2">
      <c r="A541" s="15">
        <v>102</v>
      </c>
      <c r="B541" s="27">
        <v>124</v>
      </c>
      <c r="C541" s="28"/>
      <c r="D541" s="28"/>
      <c r="E541" s="28"/>
      <c r="F541" s="28"/>
      <c r="G541" s="28"/>
      <c r="H541" s="29"/>
      <c r="I541" s="27">
        <v>68</v>
      </c>
      <c r="J541" s="28"/>
      <c r="K541" s="28"/>
      <c r="L541" s="28"/>
      <c r="M541" s="28"/>
      <c r="N541" s="28"/>
      <c r="O541" s="29"/>
    </row>
    <row r="542" spans="1:15" ht="16.5" customHeight="1" x14ac:dyDescent="0.2">
      <c r="A542" s="15">
        <v>103</v>
      </c>
      <c r="B542" s="27">
        <v>188</v>
      </c>
      <c r="C542" s="28"/>
      <c r="D542" s="28"/>
      <c r="E542" s="28"/>
      <c r="F542" s="28"/>
      <c r="G542" s="28"/>
      <c r="H542" s="29"/>
      <c r="I542" s="27">
        <v>107</v>
      </c>
      <c r="J542" s="28"/>
      <c r="K542" s="28"/>
      <c r="L542" s="28"/>
      <c r="M542" s="28"/>
      <c r="N542" s="28"/>
      <c r="O542" s="29"/>
    </row>
    <row r="543" spans="1:15" ht="16.5" customHeight="1" x14ac:dyDescent="0.2">
      <c r="A543" s="15">
        <v>104</v>
      </c>
      <c r="B543" s="27">
        <v>113</v>
      </c>
      <c r="C543" s="28"/>
      <c r="D543" s="28"/>
      <c r="E543" s="28"/>
      <c r="F543" s="28"/>
      <c r="G543" s="28"/>
      <c r="H543" s="29"/>
      <c r="I543" s="27">
        <v>66</v>
      </c>
      <c r="J543" s="28"/>
      <c r="K543" s="28"/>
      <c r="L543" s="28"/>
      <c r="M543" s="28"/>
      <c r="N543" s="28"/>
      <c r="O543" s="29"/>
    </row>
    <row r="544" spans="1:15" ht="16.5" customHeight="1" x14ac:dyDescent="0.2">
      <c r="A544" s="15">
        <v>105</v>
      </c>
      <c r="B544" s="27">
        <v>132</v>
      </c>
      <c r="C544" s="28"/>
      <c r="D544" s="28"/>
      <c r="E544" s="28"/>
      <c r="F544" s="28"/>
      <c r="G544" s="28"/>
      <c r="H544" s="29"/>
      <c r="I544" s="27">
        <v>86</v>
      </c>
      <c r="J544" s="28"/>
      <c r="K544" s="28"/>
      <c r="L544" s="28"/>
      <c r="M544" s="28"/>
      <c r="N544" s="28"/>
      <c r="O544" s="29"/>
    </row>
    <row r="545" spans="1:15" ht="16.5" customHeight="1" x14ac:dyDescent="0.2">
      <c r="A545" s="15">
        <v>106</v>
      </c>
      <c r="B545" s="27">
        <v>117</v>
      </c>
      <c r="C545" s="28"/>
      <c r="D545" s="28"/>
      <c r="E545" s="28"/>
      <c r="F545" s="28"/>
      <c r="G545" s="28"/>
      <c r="H545" s="29"/>
      <c r="I545" s="27">
        <v>79</v>
      </c>
      <c r="J545" s="28"/>
      <c r="K545" s="28"/>
      <c r="L545" s="28"/>
      <c r="M545" s="28"/>
      <c r="N545" s="28"/>
      <c r="O545" s="29"/>
    </row>
    <row r="546" spans="1:15" ht="16.5" customHeight="1" x14ac:dyDescent="0.2">
      <c r="A546" s="15">
        <v>107</v>
      </c>
      <c r="B546" s="27">
        <v>103</v>
      </c>
      <c r="C546" s="28"/>
      <c r="D546" s="28"/>
      <c r="E546" s="28"/>
      <c r="F546" s="28"/>
      <c r="G546" s="28"/>
      <c r="H546" s="29"/>
      <c r="I546" s="27">
        <v>64</v>
      </c>
      <c r="J546" s="28"/>
      <c r="K546" s="28"/>
      <c r="L546" s="28"/>
      <c r="M546" s="28"/>
      <c r="N546" s="28"/>
      <c r="O546" s="29"/>
    </row>
    <row r="547" spans="1:15" ht="16.5" customHeight="1" x14ac:dyDescent="0.2">
      <c r="A547" s="15">
        <v>108</v>
      </c>
      <c r="B547" s="27">
        <v>123</v>
      </c>
      <c r="C547" s="28"/>
      <c r="D547" s="28"/>
      <c r="E547" s="28"/>
      <c r="F547" s="28"/>
      <c r="G547" s="28"/>
      <c r="H547" s="29"/>
      <c r="I547" s="27">
        <v>67</v>
      </c>
      <c r="J547" s="28"/>
      <c r="K547" s="28"/>
      <c r="L547" s="28"/>
      <c r="M547" s="28"/>
      <c r="N547" s="28"/>
      <c r="O547" s="29"/>
    </row>
    <row r="548" spans="1:15" ht="16.5" customHeight="1" x14ac:dyDescent="0.2">
      <c r="A548" s="15">
        <v>109</v>
      </c>
      <c r="B548" s="27">
        <v>280</v>
      </c>
      <c r="C548" s="28"/>
      <c r="D548" s="28"/>
      <c r="E548" s="28"/>
      <c r="F548" s="28"/>
      <c r="G548" s="28"/>
      <c r="H548" s="29"/>
      <c r="I548" s="27">
        <v>136</v>
      </c>
      <c r="J548" s="28"/>
      <c r="K548" s="28"/>
      <c r="L548" s="28"/>
      <c r="M548" s="28"/>
      <c r="N548" s="28"/>
      <c r="O548" s="29"/>
    </row>
    <row r="549" spans="1:15" ht="16.5" customHeight="1" x14ac:dyDescent="0.2">
      <c r="A549" s="15">
        <v>110</v>
      </c>
      <c r="B549" s="27">
        <v>153</v>
      </c>
      <c r="C549" s="28"/>
      <c r="D549" s="28"/>
      <c r="E549" s="28"/>
      <c r="F549" s="28"/>
      <c r="G549" s="28"/>
      <c r="H549" s="29"/>
      <c r="I549" s="27">
        <v>72</v>
      </c>
      <c r="J549" s="28"/>
      <c r="K549" s="28"/>
      <c r="L549" s="28"/>
      <c r="M549" s="28"/>
      <c r="N549" s="28"/>
      <c r="O549" s="29"/>
    </row>
    <row r="550" spans="1:15" ht="16.5" customHeight="1" x14ac:dyDescent="0.2">
      <c r="A550" s="15">
        <v>111</v>
      </c>
      <c r="B550" s="27">
        <v>75</v>
      </c>
      <c r="C550" s="28"/>
      <c r="D550" s="28"/>
      <c r="E550" s="28"/>
      <c r="F550" s="28"/>
      <c r="G550" s="28"/>
      <c r="H550" s="29"/>
      <c r="I550" s="27">
        <v>45</v>
      </c>
      <c r="J550" s="28"/>
      <c r="K550" s="28"/>
      <c r="L550" s="28"/>
      <c r="M550" s="28"/>
      <c r="N550" s="28"/>
      <c r="O550" s="29"/>
    </row>
    <row r="551" spans="1:15" ht="16.5" customHeight="1" x14ac:dyDescent="0.2">
      <c r="A551" s="15">
        <v>112</v>
      </c>
      <c r="B551" s="27">
        <v>138</v>
      </c>
      <c r="C551" s="28"/>
      <c r="D551" s="28"/>
      <c r="E551" s="28"/>
      <c r="F551" s="28"/>
      <c r="G551" s="28"/>
      <c r="H551" s="29"/>
      <c r="I551" s="27">
        <v>68</v>
      </c>
      <c r="J551" s="28"/>
      <c r="K551" s="28"/>
      <c r="L551" s="28"/>
      <c r="M551" s="28"/>
      <c r="N551" s="28"/>
      <c r="O551" s="29"/>
    </row>
    <row r="552" spans="1:15" ht="16.5" customHeight="1" x14ac:dyDescent="0.2">
      <c r="A552" s="15">
        <v>113</v>
      </c>
      <c r="B552" s="27">
        <v>184</v>
      </c>
      <c r="C552" s="28"/>
      <c r="D552" s="28"/>
      <c r="E552" s="28"/>
      <c r="F552" s="28"/>
      <c r="G552" s="28"/>
      <c r="H552" s="29"/>
      <c r="I552" s="27">
        <v>111</v>
      </c>
      <c r="J552" s="28"/>
      <c r="K552" s="28"/>
      <c r="L552" s="28"/>
      <c r="M552" s="28"/>
      <c r="N552" s="28"/>
      <c r="O552" s="29"/>
    </row>
    <row r="553" spans="1:15" ht="16.5" customHeight="1" x14ac:dyDescent="0.2">
      <c r="A553" s="15">
        <v>114</v>
      </c>
      <c r="B553" s="27">
        <v>188</v>
      </c>
      <c r="C553" s="28"/>
      <c r="D553" s="28"/>
      <c r="E553" s="28"/>
      <c r="F553" s="28"/>
      <c r="G553" s="28"/>
      <c r="H553" s="29"/>
      <c r="I553" s="27">
        <v>113</v>
      </c>
      <c r="J553" s="28"/>
      <c r="K553" s="28"/>
      <c r="L553" s="28"/>
      <c r="M553" s="28"/>
      <c r="N553" s="28"/>
      <c r="O553" s="29"/>
    </row>
    <row r="554" spans="1:15" ht="16.5" customHeight="1" x14ac:dyDescent="0.2">
      <c r="A554" s="15">
        <v>115</v>
      </c>
      <c r="B554" s="27">
        <v>197</v>
      </c>
      <c r="C554" s="28"/>
      <c r="D554" s="28"/>
      <c r="E554" s="28"/>
      <c r="F554" s="28"/>
      <c r="G554" s="28"/>
      <c r="H554" s="29"/>
      <c r="I554" s="27">
        <v>103</v>
      </c>
      <c r="J554" s="28"/>
      <c r="K554" s="28"/>
      <c r="L554" s="28"/>
      <c r="M554" s="28"/>
      <c r="N554" s="28"/>
      <c r="O554" s="29"/>
    </row>
    <row r="555" spans="1:15" ht="16.5" customHeight="1" x14ac:dyDescent="0.2">
      <c r="A555" s="15">
        <v>120</v>
      </c>
      <c r="B555" s="27">
        <v>165</v>
      </c>
      <c r="C555" s="28"/>
      <c r="D555" s="28"/>
      <c r="E555" s="28"/>
      <c r="F555" s="28"/>
      <c r="G555" s="28"/>
      <c r="H555" s="29"/>
      <c r="I555" s="27">
        <v>112</v>
      </c>
      <c r="J555" s="28"/>
      <c r="K555" s="28"/>
      <c r="L555" s="28"/>
      <c r="M555" s="28"/>
      <c r="N555" s="28"/>
      <c r="O555" s="29"/>
    </row>
    <row r="556" spans="1:15" ht="16.5" customHeight="1" x14ac:dyDescent="0.2">
      <c r="A556" s="15">
        <v>121</v>
      </c>
      <c r="B556" s="27">
        <v>131</v>
      </c>
      <c r="C556" s="28"/>
      <c r="D556" s="28"/>
      <c r="E556" s="28"/>
      <c r="F556" s="28"/>
      <c r="G556" s="28"/>
      <c r="H556" s="29"/>
      <c r="I556" s="27">
        <v>85</v>
      </c>
      <c r="J556" s="28"/>
      <c r="K556" s="28"/>
      <c r="L556" s="28"/>
      <c r="M556" s="28"/>
      <c r="N556" s="28"/>
      <c r="O556" s="29"/>
    </row>
    <row r="557" spans="1:15" ht="16.5" customHeight="1" x14ac:dyDescent="0.2">
      <c r="A557" s="15">
        <v>122</v>
      </c>
      <c r="B557" s="27">
        <v>114</v>
      </c>
      <c r="C557" s="28"/>
      <c r="D557" s="28"/>
      <c r="E557" s="28"/>
      <c r="F557" s="28"/>
      <c r="G557" s="28"/>
      <c r="H557" s="29"/>
      <c r="I557" s="27">
        <v>78</v>
      </c>
      <c r="J557" s="28"/>
      <c r="K557" s="28"/>
      <c r="L557" s="28"/>
      <c r="M557" s="28"/>
      <c r="N557" s="28"/>
      <c r="O557" s="29"/>
    </row>
    <row r="558" spans="1:15" ht="16.5" customHeight="1" x14ac:dyDescent="0.2">
      <c r="A558" s="15">
        <v>123</v>
      </c>
      <c r="B558" s="27">
        <v>56</v>
      </c>
      <c r="C558" s="28"/>
      <c r="D558" s="28"/>
      <c r="E558" s="28"/>
      <c r="F558" s="28"/>
      <c r="G558" s="28"/>
      <c r="H558" s="29"/>
      <c r="I558" s="27">
        <v>36</v>
      </c>
      <c r="J558" s="28"/>
      <c r="K558" s="28"/>
      <c r="L558" s="28"/>
      <c r="M558" s="28"/>
      <c r="N558" s="28"/>
      <c r="O558" s="29"/>
    </row>
    <row r="559" spans="1:15" ht="16.5" customHeight="1" x14ac:dyDescent="0.2">
      <c r="A559" s="15" t="s">
        <v>21</v>
      </c>
      <c r="B559" s="27">
        <v>24</v>
      </c>
      <c r="C559" s="28"/>
      <c r="D559" s="28"/>
      <c r="E559" s="28"/>
      <c r="F559" s="28"/>
      <c r="G559" s="28"/>
      <c r="H559" s="29"/>
      <c r="I559" s="27">
        <v>0</v>
      </c>
      <c r="J559" s="28"/>
      <c r="K559" s="28"/>
      <c r="L559" s="28"/>
      <c r="M559" s="28"/>
      <c r="N559" s="28"/>
      <c r="O559" s="29"/>
    </row>
    <row r="560" spans="1:15" ht="16.5" customHeight="1" x14ac:dyDescent="0.2">
      <c r="A560" s="15" t="s">
        <v>25</v>
      </c>
      <c r="B560" s="27">
        <v>13</v>
      </c>
      <c r="C560" s="28"/>
      <c r="D560" s="28"/>
      <c r="E560" s="28"/>
      <c r="F560" s="28"/>
      <c r="G560" s="28"/>
      <c r="H560" s="29"/>
      <c r="I560" s="27">
        <v>5</v>
      </c>
      <c r="J560" s="28"/>
      <c r="K560" s="28"/>
      <c r="L560" s="28"/>
      <c r="M560" s="28"/>
      <c r="N560" s="28"/>
      <c r="O560" s="29"/>
    </row>
    <row r="561" spans="1:15" ht="16.5" customHeight="1" x14ac:dyDescent="0.2">
      <c r="A561" s="15" t="s">
        <v>65</v>
      </c>
      <c r="B561" s="27">
        <v>1</v>
      </c>
      <c r="C561" s="28"/>
      <c r="D561" s="28"/>
      <c r="E561" s="28"/>
      <c r="F561" s="28"/>
      <c r="G561" s="28"/>
      <c r="H561" s="29"/>
      <c r="I561" s="27">
        <v>0</v>
      </c>
      <c r="J561" s="28"/>
      <c r="K561" s="28"/>
      <c r="L561" s="28"/>
      <c r="M561" s="28"/>
      <c r="N561" s="28"/>
      <c r="O561" s="29"/>
    </row>
    <row r="562" spans="1:15" ht="16.5" customHeight="1" x14ac:dyDescent="0.2">
      <c r="A562" s="15" t="s">
        <v>23</v>
      </c>
      <c r="B562" s="27">
        <v>160</v>
      </c>
      <c r="C562" s="28"/>
      <c r="D562" s="28"/>
      <c r="E562" s="28"/>
      <c r="F562" s="28"/>
      <c r="G562" s="28"/>
      <c r="H562" s="29"/>
      <c r="I562" s="27">
        <v>57</v>
      </c>
      <c r="J562" s="28"/>
      <c r="K562" s="28"/>
      <c r="L562" s="28"/>
      <c r="M562" s="28"/>
      <c r="N562" s="28"/>
      <c r="O562" s="29"/>
    </row>
    <row r="563" spans="1:15" ht="16.5" customHeight="1" x14ac:dyDescent="0.2">
      <c r="A563" s="15" t="s">
        <v>26</v>
      </c>
      <c r="B563" s="27">
        <v>2</v>
      </c>
      <c r="C563" s="28"/>
      <c r="D563" s="28"/>
      <c r="E563" s="28"/>
      <c r="F563" s="28"/>
      <c r="G563" s="28"/>
      <c r="H563" s="29"/>
      <c r="I563" s="27">
        <v>1</v>
      </c>
      <c r="J563" s="28"/>
      <c r="K563" s="28"/>
      <c r="L563" s="28"/>
      <c r="M563" s="28"/>
      <c r="N563" s="28"/>
      <c r="O563" s="29"/>
    </row>
    <row r="564" spans="1:15" ht="16.5" customHeight="1" x14ac:dyDescent="0.2">
      <c r="A564" s="15" t="s">
        <v>27</v>
      </c>
      <c r="B564" s="27">
        <v>4</v>
      </c>
      <c r="C564" s="28"/>
      <c r="D564" s="28"/>
      <c r="E564" s="28"/>
      <c r="F564" s="28"/>
      <c r="G564" s="28"/>
      <c r="H564" s="29"/>
      <c r="I564" s="27">
        <v>0</v>
      </c>
      <c r="J564" s="28"/>
      <c r="K564" s="28"/>
      <c r="L564" s="28"/>
      <c r="M564" s="28"/>
      <c r="N564" s="28"/>
      <c r="O564" s="29"/>
    </row>
    <row r="565" spans="1:15" ht="16.5" customHeight="1" x14ac:dyDescent="0.2">
      <c r="A565" s="15" t="s">
        <v>28</v>
      </c>
      <c r="B565" s="27">
        <v>3</v>
      </c>
      <c r="C565" s="28"/>
      <c r="D565" s="28"/>
      <c r="E565" s="28"/>
      <c r="F565" s="28"/>
      <c r="G565" s="28"/>
      <c r="H565" s="29"/>
      <c r="I565" s="27">
        <v>0</v>
      </c>
      <c r="J565" s="28"/>
      <c r="K565" s="28"/>
      <c r="L565" s="28"/>
      <c r="M565" s="28"/>
      <c r="N565" s="28"/>
      <c r="O565" s="29"/>
    </row>
    <row r="566" spans="1:15" ht="16.5" customHeight="1" x14ac:dyDescent="0.2">
      <c r="A566" s="15" t="s">
        <v>29</v>
      </c>
      <c r="B566" s="27">
        <v>23</v>
      </c>
      <c r="C566" s="28"/>
      <c r="D566" s="28"/>
      <c r="E566" s="28"/>
      <c r="F566" s="28"/>
      <c r="G566" s="28"/>
      <c r="H566" s="29"/>
      <c r="I566" s="27">
        <v>16</v>
      </c>
      <c r="J566" s="28"/>
      <c r="K566" s="28"/>
      <c r="L566" s="28"/>
      <c r="M566" s="28"/>
      <c r="N566" s="28"/>
      <c r="O566" s="29"/>
    </row>
    <row r="567" spans="1:15" ht="16.5" customHeight="1" x14ac:dyDescent="0.2">
      <c r="A567" s="15" t="s">
        <v>30</v>
      </c>
      <c r="B567" s="27">
        <v>77</v>
      </c>
      <c r="C567" s="28"/>
      <c r="D567" s="28"/>
      <c r="E567" s="28"/>
      <c r="F567" s="28"/>
      <c r="G567" s="28"/>
      <c r="H567" s="29"/>
      <c r="I567" s="27">
        <v>41</v>
      </c>
      <c r="J567" s="28"/>
      <c r="K567" s="28"/>
      <c r="L567" s="28"/>
      <c r="M567" s="28"/>
      <c r="N567" s="28"/>
      <c r="O567" s="29"/>
    </row>
    <row r="568" spans="1:15" ht="16.5" customHeight="1" x14ac:dyDescent="0.2">
      <c r="A568" s="15" t="s">
        <v>31</v>
      </c>
      <c r="B568" s="27">
        <v>73</v>
      </c>
      <c r="C568" s="28"/>
      <c r="D568" s="28"/>
      <c r="E568" s="28"/>
      <c r="F568" s="28"/>
      <c r="G568" s="28"/>
      <c r="H568" s="29"/>
      <c r="I568" s="27">
        <v>40</v>
      </c>
      <c r="J568" s="28"/>
      <c r="K568" s="28"/>
      <c r="L568" s="28"/>
      <c r="M568" s="28"/>
      <c r="N568" s="28"/>
      <c r="O568" s="29"/>
    </row>
    <row r="569" spans="1:15" ht="16.5" customHeight="1" x14ac:dyDescent="0.2">
      <c r="A569" s="15" t="s">
        <v>32</v>
      </c>
      <c r="B569" s="27">
        <v>90</v>
      </c>
      <c r="C569" s="28"/>
      <c r="D569" s="28"/>
      <c r="E569" s="28"/>
      <c r="F569" s="28"/>
      <c r="G569" s="28"/>
      <c r="H569" s="29"/>
      <c r="I569" s="27">
        <v>32</v>
      </c>
      <c r="J569" s="28"/>
      <c r="K569" s="28"/>
      <c r="L569" s="28"/>
      <c r="M569" s="28"/>
      <c r="N569" s="28"/>
      <c r="O569" s="29"/>
    </row>
    <row r="570" spans="1:15" ht="16.5" customHeight="1" x14ac:dyDescent="0.2">
      <c r="A570" s="15" t="s">
        <v>33</v>
      </c>
      <c r="B570" s="27">
        <v>64</v>
      </c>
      <c r="C570" s="28"/>
      <c r="D570" s="28"/>
      <c r="E570" s="28"/>
      <c r="F570" s="28"/>
      <c r="G570" s="28"/>
      <c r="H570" s="29"/>
      <c r="I570" s="27">
        <v>33</v>
      </c>
      <c r="J570" s="28"/>
      <c r="K570" s="28"/>
      <c r="L570" s="28"/>
      <c r="M570" s="28"/>
      <c r="N570" s="28"/>
      <c r="O570" s="29"/>
    </row>
    <row r="571" spans="1:15" ht="16.5" customHeight="1" x14ac:dyDescent="0.2">
      <c r="A571" s="15" t="s">
        <v>34</v>
      </c>
      <c r="B571" s="27">
        <v>69</v>
      </c>
      <c r="C571" s="28"/>
      <c r="D571" s="28"/>
      <c r="E571" s="28"/>
      <c r="F571" s="28"/>
      <c r="G571" s="28"/>
      <c r="H571" s="29"/>
      <c r="I571" s="27">
        <v>25</v>
      </c>
      <c r="J571" s="28"/>
      <c r="K571" s="28"/>
      <c r="L571" s="28"/>
      <c r="M571" s="28"/>
      <c r="N571" s="28"/>
      <c r="O571" s="29"/>
    </row>
    <row r="572" spans="1:15" ht="16.5" customHeight="1" x14ac:dyDescent="0.2">
      <c r="A572" s="15" t="s">
        <v>35</v>
      </c>
      <c r="B572" s="27">
        <v>61</v>
      </c>
      <c r="C572" s="28"/>
      <c r="D572" s="28"/>
      <c r="E572" s="28"/>
      <c r="F572" s="28"/>
      <c r="G572" s="28"/>
      <c r="H572" s="29"/>
      <c r="I572" s="27">
        <v>35</v>
      </c>
      <c r="J572" s="28"/>
      <c r="K572" s="28"/>
      <c r="L572" s="28"/>
      <c r="M572" s="28"/>
      <c r="N572" s="28"/>
      <c r="O572" s="29"/>
    </row>
    <row r="573" spans="1:15" ht="16.5" customHeight="1" x14ac:dyDescent="0.2">
      <c r="A573" s="15" t="s">
        <v>36</v>
      </c>
      <c r="B573" s="27">
        <v>19</v>
      </c>
      <c r="C573" s="28"/>
      <c r="D573" s="28"/>
      <c r="E573" s="28"/>
      <c r="F573" s="28"/>
      <c r="G573" s="28"/>
      <c r="H573" s="29"/>
      <c r="I573" s="27">
        <v>8</v>
      </c>
      <c r="J573" s="28"/>
      <c r="K573" s="28"/>
      <c r="L573" s="28"/>
      <c r="M573" s="28"/>
      <c r="N573" s="28"/>
      <c r="O573" s="29"/>
    </row>
    <row r="574" spans="1:15" ht="16.5" customHeight="1" x14ac:dyDescent="0.2">
      <c r="A574" s="15" t="s">
        <v>37</v>
      </c>
      <c r="B574" s="27">
        <v>24</v>
      </c>
      <c r="C574" s="28"/>
      <c r="D574" s="28"/>
      <c r="E574" s="28"/>
      <c r="F574" s="28"/>
      <c r="G574" s="28"/>
      <c r="H574" s="29"/>
      <c r="I574" s="27">
        <v>8</v>
      </c>
      <c r="J574" s="28"/>
      <c r="K574" s="28"/>
      <c r="L574" s="28"/>
      <c r="M574" s="28"/>
      <c r="N574" s="28"/>
      <c r="O574" s="29"/>
    </row>
    <row r="575" spans="1:15" ht="16.5" customHeight="1" x14ac:dyDescent="0.2">
      <c r="A575" s="15" t="s">
        <v>38</v>
      </c>
      <c r="B575" s="27">
        <v>224</v>
      </c>
      <c r="C575" s="28"/>
      <c r="D575" s="28"/>
      <c r="E575" s="28"/>
      <c r="F575" s="28"/>
      <c r="G575" s="28"/>
      <c r="H575" s="29"/>
      <c r="I575" s="27">
        <v>80</v>
      </c>
      <c r="J575" s="28"/>
      <c r="K575" s="28"/>
      <c r="L575" s="28"/>
      <c r="M575" s="28"/>
      <c r="N575" s="28"/>
      <c r="O575" s="29"/>
    </row>
    <row r="576" spans="1:15" ht="16.5" customHeight="1" x14ac:dyDescent="0.2">
      <c r="A576" s="15" t="s">
        <v>39</v>
      </c>
      <c r="B576" s="27">
        <v>110</v>
      </c>
      <c r="C576" s="28"/>
      <c r="D576" s="28"/>
      <c r="E576" s="28"/>
      <c r="F576" s="28"/>
      <c r="G576" s="28"/>
      <c r="H576" s="29"/>
      <c r="I576" s="27">
        <v>42</v>
      </c>
      <c r="J576" s="28"/>
      <c r="K576" s="28"/>
      <c r="L576" s="28"/>
      <c r="M576" s="28"/>
      <c r="N576" s="28"/>
      <c r="O576" s="29"/>
    </row>
    <row r="577" spans="1:15" ht="16.5" customHeight="1" x14ac:dyDescent="0.2">
      <c r="A577" s="15" t="s">
        <v>40</v>
      </c>
      <c r="B577" s="27">
        <v>84</v>
      </c>
      <c r="C577" s="28"/>
      <c r="D577" s="28"/>
      <c r="E577" s="28"/>
      <c r="F577" s="28"/>
      <c r="G577" s="28"/>
      <c r="H577" s="29"/>
      <c r="I577" s="27">
        <v>21</v>
      </c>
      <c r="J577" s="28"/>
      <c r="K577" s="28"/>
      <c r="L577" s="28"/>
      <c r="M577" s="28"/>
      <c r="N577" s="28"/>
      <c r="O577" s="29"/>
    </row>
    <row r="578" spans="1:15" ht="16.5" customHeight="1" x14ac:dyDescent="0.2">
      <c r="A578" s="15" t="s">
        <v>41</v>
      </c>
      <c r="B578" s="27">
        <v>214</v>
      </c>
      <c r="C578" s="28"/>
      <c r="D578" s="28"/>
      <c r="E578" s="28"/>
      <c r="F578" s="28"/>
      <c r="G578" s="28"/>
      <c r="H578" s="29"/>
      <c r="I578" s="27">
        <v>76</v>
      </c>
      <c r="J578" s="28"/>
      <c r="K578" s="28"/>
      <c r="L578" s="28"/>
      <c r="M578" s="28"/>
      <c r="N578" s="28"/>
      <c r="O578" s="29"/>
    </row>
    <row r="579" spans="1:15" ht="16.5" customHeight="1" x14ac:dyDescent="0.2">
      <c r="A579" s="15" t="s">
        <v>42</v>
      </c>
      <c r="B579" s="27">
        <v>91</v>
      </c>
      <c r="C579" s="28"/>
      <c r="D579" s="28"/>
      <c r="E579" s="28"/>
      <c r="F579" s="28"/>
      <c r="G579" s="28"/>
      <c r="H579" s="29"/>
      <c r="I579" s="27">
        <v>50</v>
      </c>
      <c r="J579" s="28"/>
      <c r="K579" s="28"/>
      <c r="L579" s="28"/>
      <c r="M579" s="28"/>
      <c r="N579" s="28"/>
      <c r="O579" s="29"/>
    </row>
    <row r="580" spans="1:15" ht="16.5" customHeight="1" x14ac:dyDescent="0.2">
      <c r="A580" s="15" t="s">
        <v>43</v>
      </c>
      <c r="B580" s="27">
        <v>83</v>
      </c>
      <c r="C580" s="28"/>
      <c r="D580" s="28"/>
      <c r="E580" s="28"/>
      <c r="F580" s="28"/>
      <c r="G580" s="28"/>
      <c r="H580" s="29"/>
      <c r="I580" s="27">
        <v>43</v>
      </c>
      <c r="J580" s="28"/>
      <c r="K580" s="28"/>
      <c r="L580" s="28"/>
      <c r="M580" s="28"/>
      <c r="N580" s="28"/>
      <c r="O580" s="29"/>
    </row>
    <row r="581" spans="1:15" ht="16.5" customHeight="1" x14ac:dyDescent="0.2">
      <c r="A581" s="15" t="s">
        <v>44</v>
      </c>
      <c r="B581" s="27">
        <v>66</v>
      </c>
      <c r="C581" s="28"/>
      <c r="D581" s="28"/>
      <c r="E581" s="28"/>
      <c r="F581" s="28"/>
      <c r="G581" s="28"/>
      <c r="H581" s="29"/>
      <c r="I581" s="27">
        <v>28</v>
      </c>
      <c r="J581" s="28"/>
      <c r="K581" s="28"/>
      <c r="L581" s="28"/>
      <c r="M581" s="28"/>
      <c r="N581" s="28"/>
      <c r="O581" s="29"/>
    </row>
    <row r="582" spans="1:15" ht="16.5" customHeight="1" x14ac:dyDescent="0.2">
      <c r="A582" s="15" t="s">
        <v>45</v>
      </c>
      <c r="B582" s="27">
        <v>35</v>
      </c>
      <c r="C582" s="28"/>
      <c r="D582" s="28"/>
      <c r="E582" s="28"/>
      <c r="F582" s="28"/>
      <c r="G582" s="28"/>
      <c r="H582" s="29"/>
      <c r="I582" s="27">
        <v>17</v>
      </c>
      <c r="J582" s="28"/>
      <c r="K582" s="28"/>
      <c r="L582" s="28"/>
      <c r="M582" s="28"/>
      <c r="N582" s="28"/>
      <c r="O582" s="29"/>
    </row>
    <row r="583" spans="1:15" ht="16.5" customHeight="1" x14ac:dyDescent="0.2">
      <c r="A583" s="15" t="s">
        <v>46</v>
      </c>
      <c r="B583" s="27">
        <v>134</v>
      </c>
      <c r="C583" s="28"/>
      <c r="D583" s="28"/>
      <c r="E583" s="28"/>
      <c r="F583" s="28"/>
      <c r="G583" s="28"/>
      <c r="H583" s="29"/>
      <c r="I583" s="27">
        <v>75</v>
      </c>
      <c r="J583" s="28"/>
      <c r="K583" s="28"/>
      <c r="L583" s="28"/>
      <c r="M583" s="28"/>
      <c r="N583" s="28"/>
      <c r="O583" s="29"/>
    </row>
    <row r="584" spans="1:15" ht="16.5" customHeight="1" x14ac:dyDescent="0.2">
      <c r="A584" s="15" t="s">
        <v>47</v>
      </c>
      <c r="B584" s="27">
        <v>99</v>
      </c>
      <c r="C584" s="28"/>
      <c r="D584" s="28"/>
      <c r="E584" s="28"/>
      <c r="F584" s="28"/>
      <c r="G584" s="28"/>
      <c r="H584" s="29"/>
      <c r="I584" s="27">
        <v>52</v>
      </c>
      <c r="J584" s="28"/>
      <c r="K584" s="28"/>
      <c r="L584" s="28"/>
      <c r="M584" s="28"/>
      <c r="N584" s="28"/>
      <c r="O584" s="29"/>
    </row>
    <row r="585" spans="1:15" ht="16.5" customHeight="1" x14ac:dyDescent="0.2">
      <c r="A585" s="15" t="s">
        <v>48</v>
      </c>
      <c r="B585" s="27">
        <v>72</v>
      </c>
      <c r="C585" s="28"/>
      <c r="D585" s="28"/>
      <c r="E585" s="28"/>
      <c r="F585" s="28"/>
      <c r="G585" s="28"/>
      <c r="H585" s="29"/>
      <c r="I585" s="27">
        <v>36</v>
      </c>
      <c r="J585" s="28"/>
      <c r="K585" s="28"/>
      <c r="L585" s="28"/>
      <c r="M585" s="28"/>
      <c r="N585" s="28"/>
      <c r="O585" s="29"/>
    </row>
    <row r="586" spans="1:15" ht="16.5" customHeight="1" x14ac:dyDescent="0.2">
      <c r="A586" s="15" t="s">
        <v>49</v>
      </c>
      <c r="B586" s="27">
        <v>81</v>
      </c>
      <c r="C586" s="28"/>
      <c r="D586" s="28"/>
      <c r="E586" s="28"/>
      <c r="F586" s="28"/>
      <c r="G586" s="28"/>
      <c r="H586" s="29"/>
      <c r="I586" s="27">
        <v>36</v>
      </c>
      <c r="J586" s="28"/>
      <c r="K586" s="28"/>
      <c r="L586" s="28"/>
      <c r="M586" s="28"/>
      <c r="N586" s="28"/>
      <c r="O586" s="29"/>
    </row>
    <row r="587" spans="1:15" ht="16.5" customHeight="1" x14ac:dyDescent="0.2">
      <c r="A587" s="15" t="s">
        <v>50</v>
      </c>
      <c r="B587" s="27">
        <v>9</v>
      </c>
      <c r="C587" s="28"/>
      <c r="D587" s="28"/>
      <c r="E587" s="28"/>
      <c r="F587" s="28"/>
      <c r="G587" s="28"/>
      <c r="H587" s="29"/>
      <c r="I587" s="27">
        <v>1</v>
      </c>
      <c r="J587" s="28"/>
      <c r="K587" s="28"/>
      <c r="L587" s="28"/>
      <c r="M587" s="28"/>
      <c r="N587" s="28"/>
      <c r="O587" s="29"/>
    </row>
    <row r="588" spans="1:15" ht="16.5" customHeight="1" x14ac:dyDescent="0.2">
      <c r="A588" s="16" t="s">
        <v>51</v>
      </c>
      <c r="B588" s="27">
        <v>2</v>
      </c>
      <c r="C588" s="28"/>
      <c r="D588" s="28"/>
      <c r="E588" s="28"/>
      <c r="F588" s="28"/>
      <c r="G588" s="28"/>
      <c r="H588" s="29"/>
      <c r="I588" s="27">
        <v>0</v>
      </c>
      <c r="J588" s="28"/>
      <c r="K588" s="28"/>
      <c r="L588" s="28"/>
      <c r="M588" s="28"/>
      <c r="N588" s="28"/>
      <c r="O588" s="29"/>
    </row>
    <row r="589" spans="1:15" ht="16.5" customHeight="1" x14ac:dyDescent="0.2">
      <c r="A589" s="16" t="s">
        <v>53</v>
      </c>
      <c r="B589" s="27">
        <v>2</v>
      </c>
      <c r="C589" s="28"/>
      <c r="D589" s="28"/>
      <c r="E589" s="28"/>
      <c r="F589" s="28"/>
      <c r="G589" s="28"/>
      <c r="H589" s="29"/>
      <c r="I589" s="27">
        <v>0</v>
      </c>
      <c r="J589" s="28"/>
      <c r="K589" s="28"/>
      <c r="L589" s="28"/>
      <c r="M589" s="28"/>
      <c r="N589" s="28"/>
      <c r="O589" s="29"/>
    </row>
    <row r="590" spans="1:15" ht="16.5" customHeight="1" x14ac:dyDescent="0.2">
      <c r="A590" s="16" t="s">
        <v>54</v>
      </c>
      <c r="B590" s="27">
        <v>1</v>
      </c>
      <c r="C590" s="28"/>
      <c r="D590" s="28"/>
      <c r="E590" s="28"/>
      <c r="F590" s="28"/>
      <c r="G590" s="28"/>
      <c r="H590" s="29"/>
      <c r="I590" s="27">
        <v>0</v>
      </c>
      <c r="J590" s="28"/>
      <c r="K590" s="28"/>
      <c r="L590" s="28"/>
      <c r="M590" s="28"/>
      <c r="N590" s="28"/>
      <c r="O590" s="29"/>
    </row>
    <row r="591" spans="1:15" ht="16.5" customHeight="1" x14ac:dyDescent="0.2">
      <c r="A591" s="16" t="s">
        <v>56</v>
      </c>
      <c r="B591" s="27">
        <v>1</v>
      </c>
      <c r="C591" s="28"/>
      <c r="D591" s="28"/>
      <c r="E591" s="28"/>
      <c r="F591" s="28"/>
      <c r="G591" s="28"/>
      <c r="H591" s="29"/>
      <c r="I591" s="27">
        <v>0</v>
      </c>
      <c r="J591" s="28"/>
      <c r="K591" s="28"/>
      <c r="L591" s="28"/>
      <c r="M591" s="28"/>
      <c r="N591" s="28"/>
      <c r="O591" s="29"/>
    </row>
    <row r="592" spans="1:15" ht="16.5" customHeight="1" x14ac:dyDescent="0.2">
      <c r="A592" s="16" t="s">
        <v>57</v>
      </c>
      <c r="B592" s="27">
        <v>1</v>
      </c>
      <c r="C592" s="28"/>
      <c r="D592" s="28"/>
      <c r="E592" s="28"/>
      <c r="F592" s="28"/>
      <c r="G592" s="28"/>
      <c r="H592" s="29"/>
      <c r="I592" s="27">
        <v>0</v>
      </c>
      <c r="J592" s="28"/>
      <c r="K592" s="28"/>
      <c r="L592" s="28"/>
      <c r="M592" s="28"/>
      <c r="N592" s="28"/>
      <c r="O592" s="29"/>
    </row>
    <row r="593" spans="1:41" ht="16.5" customHeight="1" x14ac:dyDescent="0.2">
      <c r="A593" s="16" t="s">
        <v>59</v>
      </c>
      <c r="B593" s="27">
        <v>1</v>
      </c>
      <c r="C593" s="28"/>
      <c r="D593" s="28"/>
      <c r="E593" s="28"/>
      <c r="F593" s="28"/>
      <c r="G593" s="28"/>
      <c r="H593" s="29"/>
      <c r="I593" s="27">
        <v>0</v>
      </c>
      <c r="J593" s="28"/>
      <c r="K593" s="28"/>
      <c r="L593" s="28"/>
      <c r="M593" s="28"/>
      <c r="N593" s="28"/>
      <c r="O593" s="29"/>
    </row>
    <row r="594" spans="1:41" ht="16.5" customHeight="1" x14ac:dyDescent="0.2">
      <c r="A594" s="16" t="s">
        <v>60</v>
      </c>
      <c r="B594" s="27">
        <v>3</v>
      </c>
      <c r="C594" s="28"/>
      <c r="D594" s="28"/>
      <c r="E594" s="28"/>
      <c r="F594" s="28"/>
      <c r="G594" s="28"/>
      <c r="H594" s="29"/>
      <c r="I594" s="27">
        <v>1</v>
      </c>
      <c r="J594" s="28"/>
      <c r="K594" s="28"/>
      <c r="L594" s="28"/>
      <c r="M594" s="28"/>
      <c r="N594" s="28"/>
      <c r="O594" s="29"/>
    </row>
    <row r="595" spans="1:41" ht="16.5" customHeight="1" x14ac:dyDescent="0.2">
      <c r="A595" s="16" t="s">
        <v>61</v>
      </c>
      <c r="B595" s="27">
        <v>4</v>
      </c>
      <c r="C595" s="28"/>
      <c r="D595" s="28"/>
      <c r="E595" s="28"/>
      <c r="F595" s="28"/>
      <c r="G595" s="28"/>
      <c r="H595" s="29"/>
      <c r="I595" s="27">
        <v>1</v>
      </c>
      <c r="J595" s="28"/>
      <c r="K595" s="28"/>
      <c r="L595" s="28"/>
      <c r="M595" s="28"/>
      <c r="N595" s="28"/>
      <c r="O595" s="29"/>
    </row>
    <row r="596" spans="1:41" ht="16.5" customHeight="1" x14ac:dyDescent="0.2">
      <c r="A596" s="16" t="s">
        <v>62</v>
      </c>
      <c r="B596" s="27">
        <v>2</v>
      </c>
      <c r="C596" s="28"/>
      <c r="D596" s="28"/>
      <c r="E596" s="28"/>
      <c r="F596" s="28"/>
      <c r="G596" s="28"/>
      <c r="H596" s="29"/>
      <c r="I596" s="27">
        <v>0</v>
      </c>
      <c r="J596" s="28"/>
      <c r="K596" s="28"/>
      <c r="L596" s="28"/>
      <c r="M596" s="28"/>
      <c r="N596" s="28"/>
      <c r="O596" s="29"/>
    </row>
    <row r="597" spans="1:41" ht="16.5" customHeight="1" x14ac:dyDescent="0.2">
      <c r="A597" s="16" t="s">
        <v>63</v>
      </c>
      <c r="B597" s="27">
        <v>21</v>
      </c>
      <c r="C597" s="28"/>
      <c r="D597" s="28"/>
      <c r="E597" s="28"/>
      <c r="F597" s="28"/>
      <c r="G597" s="28"/>
      <c r="H597" s="29"/>
      <c r="I597" s="27">
        <v>9</v>
      </c>
      <c r="J597" s="28"/>
      <c r="K597" s="28"/>
      <c r="L597" s="28"/>
      <c r="M597" s="28"/>
      <c r="N597" s="28"/>
      <c r="O597" s="29"/>
    </row>
    <row r="598" spans="1:41" ht="16.5" customHeight="1" x14ac:dyDescent="0.2">
      <c r="A598" s="1" t="s">
        <v>2</v>
      </c>
      <c r="B598" s="39">
        <v>14727</v>
      </c>
      <c r="C598" s="40"/>
      <c r="D598" s="40"/>
      <c r="E598" s="40"/>
      <c r="F598" s="40"/>
      <c r="G598" s="40"/>
      <c r="H598" s="41"/>
      <c r="I598" s="39">
        <v>7273</v>
      </c>
      <c r="J598" s="40"/>
      <c r="K598" s="40"/>
      <c r="L598" s="40"/>
      <c r="M598" s="40"/>
      <c r="N598" s="40"/>
      <c r="O598" s="41"/>
    </row>
    <row r="599" spans="1:41" ht="16.5" customHeight="1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41" ht="16.5" customHeight="1" x14ac:dyDescent="0.2">
      <c r="A600" s="18" t="s">
        <v>67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20"/>
    </row>
    <row r="601" spans="1:41" ht="33" customHeight="1" x14ac:dyDescent="0.2">
      <c r="A601" s="18" t="s">
        <v>16</v>
      </c>
      <c r="B601" s="43"/>
      <c r="C601" s="44" t="s">
        <v>3</v>
      </c>
      <c r="D601" s="45"/>
      <c r="E601" s="45"/>
      <c r="F601" s="46"/>
      <c r="G601" s="44" t="s">
        <v>4</v>
      </c>
      <c r="H601" s="45"/>
      <c r="I601" s="46"/>
      <c r="J601" s="44" t="s">
        <v>5</v>
      </c>
      <c r="K601" s="45"/>
      <c r="L601" s="45"/>
      <c r="M601" s="46"/>
      <c r="N601" s="44" t="s">
        <v>6</v>
      </c>
      <c r="O601" s="45"/>
      <c r="P601" s="46"/>
      <c r="Q601" s="44" t="s">
        <v>7</v>
      </c>
      <c r="R601" s="45"/>
      <c r="S601" s="45"/>
      <c r="T601" s="46"/>
      <c r="U601" s="44" t="s">
        <v>8</v>
      </c>
      <c r="V601" s="45"/>
      <c r="W601" s="46"/>
      <c r="X601" s="44" t="s">
        <v>9</v>
      </c>
      <c r="Y601" s="45"/>
      <c r="Z601" s="46"/>
      <c r="AA601" s="44" t="s">
        <v>10</v>
      </c>
      <c r="AB601" s="45"/>
      <c r="AC601" s="46"/>
      <c r="AD601" s="44" t="s">
        <v>11</v>
      </c>
      <c r="AE601" s="45"/>
      <c r="AF601" s="46"/>
      <c r="AG601" s="44" t="s">
        <v>12</v>
      </c>
      <c r="AH601" s="46"/>
      <c r="AI601" s="44" t="s">
        <v>13</v>
      </c>
      <c r="AJ601" s="46"/>
      <c r="AK601" s="44" t="s">
        <v>14</v>
      </c>
      <c r="AL601" s="45"/>
      <c r="AM601" s="46"/>
      <c r="AN601" s="44" t="s">
        <v>2</v>
      </c>
      <c r="AO601" s="46"/>
    </row>
    <row r="602" spans="1:41" ht="16.5" customHeight="1" x14ac:dyDescent="0.2">
      <c r="A602" s="24">
        <v>1</v>
      </c>
      <c r="B602" s="26"/>
      <c r="C602" s="27">
        <v>28</v>
      </c>
      <c r="D602" s="28"/>
      <c r="E602" s="28"/>
      <c r="F602" s="29"/>
      <c r="G602" s="27">
        <v>29</v>
      </c>
      <c r="H602" s="28"/>
      <c r="I602" s="29"/>
      <c r="J602" s="27">
        <v>31</v>
      </c>
      <c r="K602" s="28"/>
      <c r="L602" s="28"/>
      <c r="M602" s="29"/>
      <c r="N602" s="27">
        <v>46</v>
      </c>
      <c r="O602" s="28"/>
      <c r="P602" s="29"/>
      <c r="Q602" s="27">
        <v>28</v>
      </c>
      <c r="R602" s="28"/>
      <c r="S602" s="28"/>
      <c r="T602" s="29"/>
      <c r="U602" s="27">
        <v>60</v>
      </c>
      <c r="V602" s="28"/>
      <c r="W602" s="29"/>
      <c r="X602" s="27">
        <v>45</v>
      </c>
      <c r="Y602" s="28"/>
      <c r="Z602" s="29"/>
      <c r="AA602" s="27">
        <v>36</v>
      </c>
      <c r="AB602" s="28"/>
      <c r="AC602" s="29"/>
      <c r="AD602" s="27">
        <v>48</v>
      </c>
      <c r="AE602" s="28"/>
      <c r="AF602" s="29"/>
      <c r="AG602" s="27">
        <v>41</v>
      </c>
      <c r="AH602" s="29"/>
      <c r="AI602" s="27">
        <v>26</v>
      </c>
      <c r="AJ602" s="29"/>
      <c r="AK602" s="27">
        <v>38</v>
      </c>
      <c r="AL602" s="28"/>
      <c r="AM602" s="29"/>
      <c r="AN602" s="47">
        <v>456</v>
      </c>
      <c r="AO602" s="48"/>
    </row>
    <row r="603" spans="1:41" ht="16.5" customHeight="1" x14ac:dyDescent="0.2">
      <c r="A603" s="24">
        <v>5</v>
      </c>
      <c r="B603" s="26"/>
      <c r="C603" s="27">
        <v>23</v>
      </c>
      <c r="D603" s="28"/>
      <c r="E603" s="28"/>
      <c r="F603" s="29"/>
      <c r="G603" s="27">
        <v>14</v>
      </c>
      <c r="H603" s="28"/>
      <c r="I603" s="29"/>
      <c r="J603" s="27">
        <v>16</v>
      </c>
      <c r="K603" s="28"/>
      <c r="L603" s="28"/>
      <c r="M603" s="29"/>
      <c r="N603" s="27">
        <v>16</v>
      </c>
      <c r="O603" s="28"/>
      <c r="P603" s="29"/>
      <c r="Q603" s="27">
        <v>21</v>
      </c>
      <c r="R603" s="28"/>
      <c r="S603" s="28"/>
      <c r="T603" s="29"/>
      <c r="U603" s="27">
        <v>26</v>
      </c>
      <c r="V603" s="28"/>
      <c r="W603" s="29"/>
      <c r="X603" s="27">
        <v>24</v>
      </c>
      <c r="Y603" s="28"/>
      <c r="Z603" s="29"/>
      <c r="AA603" s="27">
        <v>17</v>
      </c>
      <c r="AB603" s="28"/>
      <c r="AC603" s="29"/>
      <c r="AD603" s="27">
        <v>31</v>
      </c>
      <c r="AE603" s="28"/>
      <c r="AF603" s="29"/>
      <c r="AG603" s="27">
        <v>23</v>
      </c>
      <c r="AH603" s="29"/>
      <c r="AI603" s="27">
        <v>28</v>
      </c>
      <c r="AJ603" s="29"/>
      <c r="AK603" s="27">
        <v>24</v>
      </c>
      <c r="AL603" s="28"/>
      <c r="AM603" s="29"/>
      <c r="AN603" s="47">
        <v>263</v>
      </c>
      <c r="AO603" s="48"/>
    </row>
    <row r="604" spans="1:41" ht="16.5" customHeight="1" x14ac:dyDescent="0.2">
      <c r="A604" s="24">
        <v>6</v>
      </c>
      <c r="B604" s="26"/>
      <c r="C604" s="27">
        <v>17</v>
      </c>
      <c r="D604" s="28"/>
      <c r="E604" s="28"/>
      <c r="F604" s="29"/>
      <c r="G604" s="27">
        <v>28</v>
      </c>
      <c r="H604" s="28"/>
      <c r="I604" s="29"/>
      <c r="J604" s="27">
        <v>18</v>
      </c>
      <c r="K604" s="28"/>
      <c r="L604" s="28"/>
      <c r="M604" s="29"/>
      <c r="N604" s="27">
        <v>24</v>
      </c>
      <c r="O604" s="28"/>
      <c r="P604" s="29"/>
      <c r="Q604" s="27">
        <v>32</v>
      </c>
      <c r="R604" s="28"/>
      <c r="S604" s="28"/>
      <c r="T604" s="29"/>
      <c r="U604" s="27">
        <v>53</v>
      </c>
      <c r="V604" s="28"/>
      <c r="W604" s="29"/>
      <c r="X604" s="27">
        <v>32</v>
      </c>
      <c r="Y604" s="28"/>
      <c r="Z604" s="29"/>
      <c r="AA604" s="27">
        <v>36</v>
      </c>
      <c r="AB604" s="28"/>
      <c r="AC604" s="29"/>
      <c r="AD604" s="27">
        <v>23</v>
      </c>
      <c r="AE604" s="28"/>
      <c r="AF604" s="29"/>
      <c r="AG604" s="27">
        <v>29</v>
      </c>
      <c r="AH604" s="29"/>
      <c r="AI604" s="27">
        <v>28</v>
      </c>
      <c r="AJ604" s="29"/>
      <c r="AK604" s="27">
        <v>23</v>
      </c>
      <c r="AL604" s="28"/>
      <c r="AM604" s="29"/>
      <c r="AN604" s="47">
        <v>343</v>
      </c>
      <c r="AO604" s="48"/>
    </row>
    <row r="605" spans="1:41" ht="16.5" customHeight="1" x14ac:dyDescent="0.2">
      <c r="A605" s="24">
        <v>7</v>
      </c>
      <c r="B605" s="26"/>
      <c r="C605" s="27">
        <v>15</v>
      </c>
      <c r="D605" s="28"/>
      <c r="E605" s="28"/>
      <c r="F605" s="29"/>
      <c r="G605" s="27">
        <v>12</v>
      </c>
      <c r="H605" s="28"/>
      <c r="I605" s="29"/>
      <c r="J605" s="27">
        <v>12</v>
      </c>
      <c r="K605" s="28"/>
      <c r="L605" s="28"/>
      <c r="M605" s="29"/>
      <c r="N605" s="27">
        <v>9</v>
      </c>
      <c r="O605" s="28"/>
      <c r="P605" s="29"/>
      <c r="Q605" s="27">
        <v>13</v>
      </c>
      <c r="R605" s="28"/>
      <c r="S605" s="28"/>
      <c r="T605" s="29"/>
      <c r="U605" s="27">
        <v>12</v>
      </c>
      <c r="V605" s="28"/>
      <c r="W605" s="29"/>
      <c r="X605" s="27">
        <v>10</v>
      </c>
      <c r="Y605" s="28"/>
      <c r="Z605" s="29"/>
      <c r="AA605" s="27">
        <v>11</v>
      </c>
      <c r="AB605" s="28"/>
      <c r="AC605" s="29"/>
      <c r="AD605" s="27">
        <v>8</v>
      </c>
      <c r="AE605" s="28"/>
      <c r="AF605" s="29"/>
      <c r="AG605" s="27">
        <v>10</v>
      </c>
      <c r="AH605" s="29"/>
      <c r="AI605" s="27">
        <v>10</v>
      </c>
      <c r="AJ605" s="29"/>
      <c r="AK605" s="27">
        <v>10</v>
      </c>
      <c r="AL605" s="28"/>
      <c r="AM605" s="29"/>
      <c r="AN605" s="47">
        <v>132</v>
      </c>
      <c r="AO605" s="48"/>
    </row>
    <row r="606" spans="1:41" ht="16.5" customHeight="1" x14ac:dyDescent="0.2">
      <c r="A606" s="24">
        <v>9</v>
      </c>
      <c r="B606" s="26"/>
      <c r="C606" s="27">
        <v>11</v>
      </c>
      <c r="D606" s="28"/>
      <c r="E606" s="28"/>
      <c r="F606" s="29"/>
      <c r="G606" s="27">
        <v>11</v>
      </c>
      <c r="H606" s="28"/>
      <c r="I606" s="29"/>
      <c r="J606" s="27">
        <v>17</v>
      </c>
      <c r="K606" s="28"/>
      <c r="L606" s="28"/>
      <c r="M606" s="29"/>
      <c r="N606" s="27">
        <v>10</v>
      </c>
      <c r="O606" s="28"/>
      <c r="P606" s="29"/>
      <c r="Q606" s="27">
        <v>9</v>
      </c>
      <c r="R606" s="28"/>
      <c r="S606" s="28"/>
      <c r="T606" s="29"/>
      <c r="U606" s="27">
        <v>16</v>
      </c>
      <c r="V606" s="28"/>
      <c r="W606" s="29"/>
      <c r="X606" s="27">
        <v>8</v>
      </c>
      <c r="Y606" s="28"/>
      <c r="Z606" s="29"/>
      <c r="AA606" s="27">
        <v>18</v>
      </c>
      <c r="AB606" s="28"/>
      <c r="AC606" s="29"/>
      <c r="AD606" s="27">
        <v>18</v>
      </c>
      <c r="AE606" s="28"/>
      <c r="AF606" s="29"/>
      <c r="AG606" s="27">
        <v>14</v>
      </c>
      <c r="AH606" s="29"/>
      <c r="AI606" s="27">
        <v>11</v>
      </c>
      <c r="AJ606" s="29"/>
      <c r="AK606" s="27">
        <v>13</v>
      </c>
      <c r="AL606" s="28"/>
      <c r="AM606" s="29"/>
      <c r="AN606" s="47">
        <v>156</v>
      </c>
      <c r="AO606" s="48"/>
    </row>
    <row r="607" spans="1:41" ht="16.5" customHeight="1" x14ac:dyDescent="0.2">
      <c r="A607" s="24">
        <v>10</v>
      </c>
      <c r="B607" s="26"/>
      <c r="C607" s="27">
        <v>22</v>
      </c>
      <c r="D607" s="28"/>
      <c r="E607" s="28"/>
      <c r="F607" s="29"/>
      <c r="G607" s="27">
        <v>18</v>
      </c>
      <c r="H607" s="28"/>
      <c r="I607" s="29"/>
      <c r="J607" s="27">
        <v>10</v>
      </c>
      <c r="K607" s="28"/>
      <c r="L607" s="28"/>
      <c r="M607" s="29"/>
      <c r="N607" s="27">
        <v>11</v>
      </c>
      <c r="O607" s="28"/>
      <c r="P607" s="29"/>
      <c r="Q607" s="27">
        <v>20</v>
      </c>
      <c r="R607" s="28"/>
      <c r="S607" s="28"/>
      <c r="T607" s="29"/>
      <c r="U607" s="27">
        <v>24</v>
      </c>
      <c r="V607" s="28"/>
      <c r="W607" s="29"/>
      <c r="X607" s="27">
        <v>20</v>
      </c>
      <c r="Y607" s="28"/>
      <c r="Z607" s="29"/>
      <c r="AA607" s="27">
        <v>16</v>
      </c>
      <c r="AB607" s="28"/>
      <c r="AC607" s="29"/>
      <c r="AD607" s="27">
        <v>20</v>
      </c>
      <c r="AE607" s="28"/>
      <c r="AF607" s="29"/>
      <c r="AG607" s="27">
        <v>15</v>
      </c>
      <c r="AH607" s="29"/>
      <c r="AI607" s="27">
        <v>13</v>
      </c>
      <c r="AJ607" s="29"/>
      <c r="AK607" s="27">
        <v>15</v>
      </c>
      <c r="AL607" s="28"/>
      <c r="AM607" s="29"/>
      <c r="AN607" s="47">
        <v>204</v>
      </c>
      <c r="AO607" s="48"/>
    </row>
    <row r="608" spans="1:41" ht="16.5" customHeight="1" x14ac:dyDescent="0.2">
      <c r="A608" s="24">
        <v>13</v>
      </c>
      <c r="B608" s="26"/>
      <c r="C608" s="27">
        <v>19</v>
      </c>
      <c r="D608" s="28"/>
      <c r="E608" s="28"/>
      <c r="F608" s="29"/>
      <c r="G608" s="27">
        <v>17</v>
      </c>
      <c r="H608" s="28"/>
      <c r="I608" s="29"/>
      <c r="J608" s="27">
        <v>23</v>
      </c>
      <c r="K608" s="28"/>
      <c r="L608" s="28"/>
      <c r="M608" s="29"/>
      <c r="N608" s="27">
        <v>25</v>
      </c>
      <c r="O608" s="28"/>
      <c r="P608" s="29"/>
      <c r="Q608" s="27">
        <v>31</v>
      </c>
      <c r="R608" s="28"/>
      <c r="S608" s="28"/>
      <c r="T608" s="29"/>
      <c r="U608" s="27">
        <v>25</v>
      </c>
      <c r="V608" s="28"/>
      <c r="W608" s="29"/>
      <c r="X608" s="27">
        <v>27</v>
      </c>
      <c r="Y608" s="28"/>
      <c r="Z608" s="29"/>
      <c r="AA608" s="27">
        <v>30</v>
      </c>
      <c r="AB608" s="28"/>
      <c r="AC608" s="29"/>
      <c r="AD608" s="27">
        <v>19</v>
      </c>
      <c r="AE608" s="28"/>
      <c r="AF608" s="29"/>
      <c r="AG608" s="27">
        <v>26</v>
      </c>
      <c r="AH608" s="29"/>
      <c r="AI608" s="27">
        <v>16</v>
      </c>
      <c r="AJ608" s="29"/>
      <c r="AK608" s="27">
        <v>19</v>
      </c>
      <c r="AL608" s="28"/>
      <c r="AM608" s="29"/>
      <c r="AN608" s="47">
        <v>277</v>
      </c>
      <c r="AO608" s="48"/>
    </row>
    <row r="609" spans="1:41" ht="16.5" customHeight="1" x14ac:dyDescent="0.2">
      <c r="A609" s="24" t="s">
        <v>17</v>
      </c>
      <c r="B609" s="26"/>
      <c r="C609" s="27">
        <v>44</v>
      </c>
      <c r="D609" s="28"/>
      <c r="E609" s="28"/>
      <c r="F609" s="29"/>
      <c r="G609" s="27">
        <v>47</v>
      </c>
      <c r="H609" s="28"/>
      <c r="I609" s="29"/>
      <c r="J609" s="27">
        <v>39</v>
      </c>
      <c r="K609" s="28"/>
      <c r="L609" s="28"/>
      <c r="M609" s="29"/>
      <c r="N609" s="27">
        <v>40</v>
      </c>
      <c r="O609" s="28"/>
      <c r="P609" s="29"/>
      <c r="Q609" s="27">
        <v>47</v>
      </c>
      <c r="R609" s="28"/>
      <c r="S609" s="28"/>
      <c r="T609" s="29"/>
      <c r="U609" s="27">
        <v>46</v>
      </c>
      <c r="V609" s="28"/>
      <c r="W609" s="29"/>
      <c r="X609" s="27">
        <v>56</v>
      </c>
      <c r="Y609" s="28"/>
      <c r="Z609" s="29"/>
      <c r="AA609" s="27">
        <v>41</v>
      </c>
      <c r="AB609" s="28"/>
      <c r="AC609" s="29"/>
      <c r="AD609" s="27">
        <v>39</v>
      </c>
      <c r="AE609" s="28"/>
      <c r="AF609" s="29"/>
      <c r="AG609" s="27">
        <v>54</v>
      </c>
      <c r="AH609" s="29"/>
      <c r="AI609" s="27">
        <v>42</v>
      </c>
      <c r="AJ609" s="29"/>
      <c r="AK609" s="27">
        <v>64</v>
      </c>
      <c r="AL609" s="28"/>
      <c r="AM609" s="29"/>
      <c r="AN609" s="47">
        <v>559</v>
      </c>
      <c r="AO609" s="48"/>
    </row>
    <row r="610" spans="1:41" ht="16.5" customHeight="1" x14ac:dyDescent="0.2">
      <c r="A610" s="24">
        <v>17</v>
      </c>
      <c r="B610" s="26"/>
      <c r="C610" s="27">
        <v>21</v>
      </c>
      <c r="D610" s="28"/>
      <c r="E610" s="28"/>
      <c r="F610" s="29"/>
      <c r="G610" s="27">
        <v>8</v>
      </c>
      <c r="H610" s="28"/>
      <c r="I610" s="29"/>
      <c r="J610" s="27">
        <v>21</v>
      </c>
      <c r="K610" s="28"/>
      <c r="L610" s="28"/>
      <c r="M610" s="29"/>
      <c r="N610" s="27">
        <v>21</v>
      </c>
      <c r="O610" s="28"/>
      <c r="P610" s="29"/>
      <c r="Q610" s="27">
        <v>24</v>
      </c>
      <c r="R610" s="28"/>
      <c r="S610" s="28"/>
      <c r="T610" s="29"/>
      <c r="U610" s="27">
        <v>19</v>
      </c>
      <c r="V610" s="28"/>
      <c r="W610" s="29"/>
      <c r="X610" s="27">
        <v>15</v>
      </c>
      <c r="Y610" s="28"/>
      <c r="Z610" s="29"/>
      <c r="AA610" s="27">
        <v>25</v>
      </c>
      <c r="AB610" s="28"/>
      <c r="AC610" s="29"/>
      <c r="AD610" s="27">
        <v>19</v>
      </c>
      <c r="AE610" s="28"/>
      <c r="AF610" s="29"/>
      <c r="AG610" s="27">
        <v>34</v>
      </c>
      <c r="AH610" s="29"/>
      <c r="AI610" s="27">
        <v>18</v>
      </c>
      <c r="AJ610" s="29"/>
      <c r="AK610" s="27">
        <v>34</v>
      </c>
      <c r="AL610" s="28"/>
      <c r="AM610" s="29"/>
      <c r="AN610" s="47">
        <v>259</v>
      </c>
      <c r="AO610" s="48"/>
    </row>
    <row r="611" spans="1:41" ht="16.5" customHeight="1" x14ac:dyDescent="0.2">
      <c r="A611" s="24" t="s">
        <v>18</v>
      </c>
      <c r="B611" s="26"/>
      <c r="C611" s="27">
        <v>22</v>
      </c>
      <c r="D611" s="28"/>
      <c r="E611" s="28"/>
      <c r="F611" s="29"/>
      <c r="G611" s="27">
        <v>23</v>
      </c>
      <c r="H611" s="28"/>
      <c r="I611" s="29"/>
      <c r="J611" s="27">
        <v>37</v>
      </c>
      <c r="K611" s="28"/>
      <c r="L611" s="28"/>
      <c r="M611" s="29"/>
      <c r="N611" s="27">
        <v>22</v>
      </c>
      <c r="O611" s="28"/>
      <c r="P611" s="29"/>
      <c r="Q611" s="27">
        <v>24</v>
      </c>
      <c r="R611" s="28"/>
      <c r="S611" s="28"/>
      <c r="T611" s="29"/>
      <c r="U611" s="27">
        <v>29</v>
      </c>
      <c r="V611" s="28"/>
      <c r="W611" s="29"/>
      <c r="X611" s="27">
        <v>26</v>
      </c>
      <c r="Y611" s="28"/>
      <c r="Z611" s="29"/>
      <c r="AA611" s="27">
        <v>26</v>
      </c>
      <c r="AB611" s="28"/>
      <c r="AC611" s="29"/>
      <c r="AD611" s="27">
        <v>32</v>
      </c>
      <c r="AE611" s="28"/>
      <c r="AF611" s="29"/>
      <c r="AG611" s="27">
        <v>31</v>
      </c>
      <c r="AH611" s="29"/>
      <c r="AI611" s="27">
        <v>23</v>
      </c>
      <c r="AJ611" s="29"/>
      <c r="AK611" s="27">
        <v>44</v>
      </c>
      <c r="AL611" s="28"/>
      <c r="AM611" s="29"/>
      <c r="AN611" s="47">
        <v>339</v>
      </c>
      <c r="AO611" s="48"/>
    </row>
    <row r="612" spans="1:41" ht="16.5" customHeight="1" x14ac:dyDescent="0.2">
      <c r="A612" s="24">
        <v>19</v>
      </c>
      <c r="B612" s="26"/>
      <c r="C612" s="27">
        <v>21</v>
      </c>
      <c r="D612" s="28"/>
      <c r="E612" s="28"/>
      <c r="F612" s="29"/>
      <c r="G612" s="27">
        <v>17</v>
      </c>
      <c r="H612" s="28"/>
      <c r="I612" s="29"/>
      <c r="J612" s="27">
        <v>18</v>
      </c>
      <c r="K612" s="28"/>
      <c r="L612" s="28"/>
      <c r="M612" s="29"/>
      <c r="N612" s="27">
        <v>16</v>
      </c>
      <c r="O612" s="28"/>
      <c r="P612" s="29"/>
      <c r="Q612" s="27">
        <v>17</v>
      </c>
      <c r="R612" s="28"/>
      <c r="S612" s="28"/>
      <c r="T612" s="29"/>
      <c r="U612" s="27">
        <v>20</v>
      </c>
      <c r="V612" s="28"/>
      <c r="W612" s="29"/>
      <c r="X612" s="27">
        <v>21</v>
      </c>
      <c r="Y612" s="28"/>
      <c r="Z612" s="29"/>
      <c r="AA612" s="27">
        <v>21</v>
      </c>
      <c r="AB612" s="28"/>
      <c r="AC612" s="29"/>
      <c r="AD612" s="27">
        <v>16</v>
      </c>
      <c r="AE612" s="28"/>
      <c r="AF612" s="29"/>
      <c r="AG612" s="27">
        <v>25</v>
      </c>
      <c r="AH612" s="29"/>
      <c r="AI612" s="27">
        <v>12</v>
      </c>
      <c r="AJ612" s="29"/>
      <c r="AK612" s="27">
        <v>15</v>
      </c>
      <c r="AL612" s="28"/>
      <c r="AM612" s="29"/>
      <c r="AN612" s="47">
        <v>219</v>
      </c>
      <c r="AO612" s="48"/>
    </row>
    <row r="613" spans="1:41" ht="16.5" customHeight="1" x14ac:dyDescent="0.2">
      <c r="A613" s="24">
        <v>20</v>
      </c>
      <c r="B613" s="26"/>
      <c r="C613" s="27">
        <v>9</v>
      </c>
      <c r="D613" s="28"/>
      <c r="E613" s="28"/>
      <c r="F613" s="29"/>
      <c r="G613" s="27">
        <v>12</v>
      </c>
      <c r="H613" s="28"/>
      <c r="I613" s="29"/>
      <c r="J613" s="27">
        <v>7</v>
      </c>
      <c r="K613" s="28"/>
      <c r="L613" s="28"/>
      <c r="M613" s="29"/>
      <c r="N613" s="27">
        <v>10</v>
      </c>
      <c r="O613" s="28"/>
      <c r="P613" s="29"/>
      <c r="Q613" s="27">
        <v>16</v>
      </c>
      <c r="R613" s="28"/>
      <c r="S613" s="28"/>
      <c r="T613" s="29"/>
      <c r="U613" s="27">
        <v>21</v>
      </c>
      <c r="V613" s="28"/>
      <c r="W613" s="29"/>
      <c r="X613" s="27">
        <v>12</v>
      </c>
      <c r="Y613" s="28"/>
      <c r="Z613" s="29"/>
      <c r="AA613" s="27">
        <v>15</v>
      </c>
      <c r="AB613" s="28"/>
      <c r="AC613" s="29"/>
      <c r="AD613" s="27">
        <v>20</v>
      </c>
      <c r="AE613" s="28"/>
      <c r="AF613" s="29"/>
      <c r="AG613" s="27">
        <v>12</v>
      </c>
      <c r="AH613" s="29"/>
      <c r="AI613" s="27">
        <v>6</v>
      </c>
      <c r="AJ613" s="29"/>
      <c r="AK613" s="27">
        <v>15</v>
      </c>
      <c r="AL613" s="28"/>
      <c r="AM613" s="29"/>
      <c r="AN613" s="47">
        <v>155</v>
      </c>
      <c r="AO613" s="48"/>
    </row>
    <row r="614" spans="1:41" ht="16.5" customHeight="1" x14ac:dyDescent="0.2">
      <c r="A614" s="24">
        <v>23</v>
      </c>
      <c r="B614" s="26"/>
      <c r="C614" s="27">
        <v>9</v>
      </c>
      <c r="D614" s="28"/>
      <c r="E614" s="28"/>
      <c r="F614" s="29"/>
      <c r="G614" s="27">
        <v>10</v>
      </c>
      <c r="H614" s="28"/>
      <c r="I614" s="29"/>
      <c r="J614" s="27">
        <v>9</v>
      </c>
      <c r="K614" s="28"/>
      <c r="L614" s="28"/>
      <c r="M614" s="29"/>
      <c r="N614" s="27">
        <v>12</v>
      </c>
      <c r="O614" s="28"/>
      <c r="P614" s="29"/>
      <c r="Q614" s="27">
        <v>19</v>
      </c>
      <c r="R614" s="28"/>
      <c r="S614" s="28"/>
      <c r="T614" s="29"/>
      <c r="U614" s="27">
        <v>6</v>
      </c>
      <c r="V614" s="28"/>
      <c r="W614" s="29"/>
      <c r="X614" s="27">
        <v>4</v>
      </c>
      <c r="Y614" s="28"/>
      <c r="Z614" s="29"/>
      <c r="AA614" s="27">
        <v>10</v>
      </c>
      <c r="AB614" s="28"/>
      <c r="AC614" s="29"/>
      <c r="AD614" s="27">
        <v>9</v>
      </c>
      <c r="AE614" s="28"/>
      <c r="AF614" s="29"/>
      <c r="AG614" s="27">
        <v>14</v>
      </c>
      <c r="AH614" s="29"/>
      <c r="AI614" s="27">
        <v>8</v>
      </c>
      <c r="AJ614" s="29"/>
      <c r="AK614" s="27">
        <v>13</v>
      </c>
      <c r="AL614" s="28"/>
      <c r="AM614" s="29"/>
      <c r="AN614" s="47">
        <v>123</v>
      </c>
      <c r="AO614" s="48"/>
    </row>
    <row r="615" spans="1:41" ht="16.5" customHeight="1" x14ac:dyDescent="0.2">
      <c r="A615" s="24">
        <v>24</v>
      </c>
      <c r="B615" s="26"/>
      <c r="C615" s="27">
        <v>4</v>
      </c>
      <c r="D615" s="28"/>
      <c r="E615" s="28"/>
      <c r="F615" s="29"/>
      <c r="G615" s="27">
        <v>6</v>
      </c>
      <c r="H615" s="28"/>
      <c r="I615" s="29"/>
      <c r="J615" s="27">
        <v>15</v>
      </c>
      <c r="K615" s="28"/>
      <c r="L615" s="28"/>
      <c r="M615" s="29"/>
      <c r="N615" s="27">
        <v>12</v>
      </c>
      <c r="O615" s="28"/>
      <c r="P615" s="29"/>
      <c r="Q615" s="27">
        <v>7</v>
      </c>
      <c r="R615" s="28"/>
      <c r="S615" s="28"/>
      <c r="T615" s="29"/>
      <c r="U615" s="27">
        <v>10</v>
      </c>
      <c r="V615" s="28"/>
      <c r="W615" s="29"/>
      <c r="X615" s="27">
        <v>11</v>
      </c>
      <c r="Y615" s="28"/>
      <c r="Z615" s="29"/>
      <c r="AA615" s="27">
        <v>7</v>
      </c>
      <c r="AB615" s="28"/>
      <c r="AC615" s="29"/>
      <c r="AD615" s="27">
        <v>15</v>
      </c>
      <c r="AE615" s="28"/>
      <c r="AF615" s="29"/>
      <c r="AG615" s="27">
        <v>8</v>
      </c>
      <c r="AH615" s="29"/>
      <c r="AI615" s="27">
        <v>8</v>
      </c>
      <c r="AJ615" s="29"/>
      <c r="AK615" s="27">
        <v>9</v>
      </c>
      <c r="AL615" s="28"/>
      <c r="AM615" s="29"/>
      <c r="AN615" s="47">
        <v>112</v>
      </c>
      <c r="AO615" s="48"/>
    </row>
    <row r="616" spans="1:41" ht="16.5" customHeight="1" x14ac:dyDescent="0.2">
      <c r="A616" s="24">
        <v>25</v>
      </c>
      <c r="B616" s="26"/>
      <c r="C616" s="27">
        <v>18</v>
      </c>
      <c r="D616" s="28"/>
      <c r="E616" s="28"/>
      <c r="F616" s="29"/>
      <c r="G616" s="27">
        <v>24</v>
      </c>
      <c r="H616" s="28"/>
      <c r="I616" s="29"/>
      <c r="J616" s="27">
        <v>17</v>
      </c>
      <c r="K616" s="28"/>
      <c r="L616" s="28"/>
      <c r="M616" s="29"/>
      <c r="N616" s="27">
        <v>30</v>
      </c>
      <c r="O616" s="28"/>
      <c r="P616" s="29"/>
      <c r="Q616" s="27">
        <v>16</v>
      </c>
      <c r="R616" s="28"/>
      <c r="S616" s="28"/>
      <c r="T616" s="29"/>
      <c r="U616" s="27">
        <v>22</v>
      </c>
      <c r="V616" s="28"/>
      <c r="W616" s="29"/>
      <c r="X616" s="27">
        <v>9</v>
      </c>
      <c r="Y616" s="28"/>
      <c r="Z616" s="29"/>
      <c r="AA616" s="27">
        <v>17</v>
      </c>
      <c r="AB616" s="28"/>
      <c r="AC616" s="29"/>
      <c r="AD616" s="27">
        <v>17</v>
      </c>
      <c r="AE616" s="28"/>
      <c r="AF616" s="29"/>
      <c r="AG616" s="27">
        <v>14</v>
      </c>
      <c r="AH616" s="29"/>
      <c r="AI616" s="27">
        <v>10</v>
      </c>
      <c r="AJ616" s="29"/>
      <c r="AK616" s="27">
        <v>6</v>
      </c>
      <c r="AL616" s="28"/>
      <c r="AM616" s="29"/>
      <c r="AN616" s="47">
        <v>200</v>
      </c>
      <c r="AO616" s="48"/>
    </row>
    <row r="617" spans="1:41" ht="16.5" customHeight="1" x14ac:dyDescent="0.2">
      <c r="A617" s="24">
        <v>26</v>
      </c>
      <c r="B617" s="26"/>
      <c r="C617" s="27">
        <v>12</v>
      </c>
      <c r="D617" s="28"/>
      <c r="E617" s="28"/>
      <c r="F617" s="29"/>
      <c r="G617" s="27">
        <v>8</v>
      </c>
      <c r="H617" s="28"/>
      <c r="I617" s="29"/>
      <c r="J617" s="27">
        <v>6</v>
      </c>
      <c r="K617" s="28"/>
      <c r="L617" s="28"/>
      <c r="M617" s="29"/>
      <c r="N617" s="27">
        <v>10</v>
      </c>
      <c r="O617" s="28"/>
      <c r="P617" s="29"/>
      <c r="Q617" s="27">
        <v>9</v>
      </c>
      <c r="R617" s="28"/>
      <c r="S617" s="28"/>
      <c r="T617" s="29"/>
      <c r="U617" s="27">
        <v>8</v>
      </c>
      <c r="V617" s="28"/>
      <c r="W617" s="29"/>
      <c r="X617" s="27">
        <v>14</v>
      </c>
      <c r="Y617" s="28"/>
      <c r="Z617" s="29"/>
      <c r="AA617" s="27">
        <v>16</v>
      </c>
      <c r="AB617" s="28"/>
      <c r="AC617" s="29"/>
      <c r="AD617" s="27">
        <v>11</v>
      </c>
      <c r="AE617" s="28"/>
      <c r="AF617" s="29"/>
      <c r="AG617" s="27">
        <v>10</v>
      </c>
      <c r="AH617" s="29"/>
      <c r="AI617" s="27">
        <v>8</v>
      </c>
      <c r="AJ617" s="29"/>
      <c r="AK617" s="27">
        <v>5</v>
      </c>
      <c r="AL617" s="28"/>
      <c r="AM617" s="29"/>
      <c r="AN617" s="47">
        <v>117</v>
      </c>
      <c r="AO617" s="48"/>
    </row>
    <row r="618" spans="1:41" ht="16.5" customHeight="1" x14ac:dyDescent="0.2">
      <c r="A618" s="24">
        <v>28</v>
      </c>
      <c r="B618" s="26"/>
      <c r="C618" s="27">
        <v>20</v>
      </c>
      <c r="D618" s="28"/>
      <c r="E618" s="28"/>
      <c r="F618" s="29"/>
      <c r="G618" s="27">
        <v>16</v>
      </c>
      <c r="H618" s="28"/>
      <c r="I618" s="29"/>
      <c r="J618" s="27">
        <v>12</v>
      </c>
      <c r="K618" s="28"/>
      <c r="L618" s="28"/>
      <c r="M618" s="29"/>
      <c r="N618" s="27">
        <v>17</v>
      </c>
      <c r="O618" s="28"/>
      <c r="P618" s="29"/>
      <c r="Q618" s="27">
        <v>19</v>
      </c>
      <c r="R618" s="28"/>
      <c r="S618" s="28"/>
      <c r="T618" s="29"/>
      <c r="U618" s="27">
        <v>12</v>
      </c>
      <c r="V618" s="28"/>
      <c r="W618" s="29"/>
      <c r="X618" s="27">
        <v>11</v>
      </c>
      <c r="Y618" s="28"/>
      <c r="Z618" s="29"/>
      <c r="AA618" s="27">
        <v>12</v>
      </c>
      <c r="AB618" s="28"/>
      <c r="AC618" s="29"/>
      <c r="AD618" s="27">
        <v>9</v>
      </c>
      <c r="AE618" s="28"/>
      <c r="AF618" s="29"/>
      <c r="AG618" s="27">
        <v>23</v>
      </c>
      <c r="AH618" s="29"/>
      <c r="AI618" s="27">
        <v>6</v>
      </c>
      <c r="AJ618" s="29"/>
      <c r="AK618" s="27">
        <v>14</v>
      </c>
      <c r="AL618" s="28"/>
      <c r="AM618" s="29"/>
      <c r="AN618" s="47">
        <v>171</v>
      </c>
      <c r="AO618" s="48"/>
    </row>
    <row r="619" spans="1:41" ht="16.5" customHeight="1" x14ac:dyDescent="0.2">
      <c r="A619" s="24">
        <v>30</v>
      </c>
      <c r="B619" s="26"/>
      <c r="C619" s="27">
        <v>2</v>
      </c>
      <c r="D619" s="28"/>
      <c r="E619" s="28"/>
      <c r="F619" s="29"/>
      <c r="G619" s="27">
        <v>6</v>
      </c>
      <c r="H619" s="28"/>
      <c r="I619" s="29"/>
      <c r="J619" s="27">
        <v>7</v>
      </c>
      <c r="K619" s="28"/>
      <c r="L619" s="28"/>
      <c r="M619" s="29"/>
      <c r="N619" s="27">
        <v>7</v>
      </c>
      <c r="O619" s="28"/>
      <c r="P619" s="29"/>
      <c r="Q619" s="27">
        <v>5</v>
      </c>
      <c r="R619" s="28"/>
      <c r="S619" s="28"/>
      <c r="T619" s="29"/>
      <c r="U619" s="27">
        <v>16</v>
      </c>
      <c r="V619" s="28"/>
      <c r="W619" s="29"/>
      <c r="X619" s="27">
        <v>4</v>
      </c>
      <c r="Y619" s="28"/>
      <c r="Z619" s="29"/>
      <c r="AA619" s="27">
        <v>7</v>
      </c>
      <c r="AB619" s="28"/>
      <c r="AC619" s="29"/>
      <c r="AD619" s="27">
        <v>6</v>
      </c>
      <c r="AE619" s="28"/>
      <c r="AF619" s="29"/>
      <c r="AG619" s="27">
        <v>6</v>
      </c>
      <c r="AH619" s="29"/>
      <c r="AI619" s="27">
        <v>9</v>
      </c>
      <c r="AJ619" s="29"/>
      <c r="AK619" s="27">
        <v>8</v>
      </c>
      <c r="AL619" s="28"/>
      <c r="AM619" s="29"/>
      <c r="AN619" s="47">
        <v>83</v>
      </c>
      <c r="AO619" s="48"/>
    </row>
    <row r="620" spans="1:41" ht="16.5" customHeight="1" x14ac:dyDescent="0.2">
      <c r="A620" s="24">
        <v>32</v>
      </c>
      <c r="B620" s="26"/>
      <c r="C620" s="27">
        <v>11</v>
      </c>
      <c r="D620" s="28"/>
      <c r="E620" s="28"/>
      <c r="F620" s="29"/>
      <c r="G620" s="27">
        <v>10</v>
      </c>
      <c r="H620" s="28"/>
      <c r="I620" s="29"/>
      <c r="J620" s="27">
        <v>15</v>
      </c>
      <c r="K620" s="28"/>
      <c r="L620" s="28"/>
      <c r="M620" s="29"/>
      <c r="N620" s="27">
        <v>12</v>
      </c>
      <c r="O620" s="28"/>
      <c r="P620" s="29"/>
      <c r="Q620" s="27">
        <v>10</v>
      </c>
      <c r="R620" s="28"/>
      <c r="S620" s="28"/>
      <c r="T620" s="29"/>
      <c r="U620" s="27">
        <v>7</v>
      </c>
      <c r="V620" s="28"/>
      <c r="W620" s="29"/>
      <c r="X620" s="27">
        <v>20</v>
      </c>
      <c r="Y620" s="28"/>
      <c r="Z620" s="29"/>
      <c r="AA620" s="27">
        <v>12</v>
      </c>
      <c r="AB620" s="28"/>
      <c r="AC620" s="29"/>
      <c r="AD620" s="27">
        <v>16</v>
      </c>
      <c r="AE620" s="28"/>
      <c r="AF620" s="29"/>
      <c r="AG620" s="27">
        <v>14</v>
      </c>
      <c r="AH620" s="29"/>
      <c r="AI620" s="27">
        <v>3</v>
      </c>
      <c r="AJ620" s="29"/>
      <c r="AK620" s="27">
        <v>8</v>
      </c>
      <c r="AL620" s="28"/>
      <c r="AM620" s="29"/>
      <c r="AN620" s="47">
        <v>138</v>
      </c>
      <c r="AO620" s="48"/>
    </row>
    <row r="621" spans="1:41" ht="16.5" customHeight="1" x14ac:dyDescent="0.2">
      <c r="A621" s="24">
        <v>33</v>
      </c>
      <c r="B621" s="26"/>
      <c r="C621" s="27">
        <v>9</v>
      </c>
      <c r="D621" s="28"/>
      <c r="E621" s="28"/>
      <c r="F621" s="29"/>
      <c r="G621" s="27">
        <v>2</v>
      </c>
      <c r="H621" s="28"/>
      <c r="I621" s="29"/>
      <c r="J621" s="27">
        <v>8</v>
      </c>
      <c r="K621" s="28"/>
      <c r="L621" s="28"/>
      <c r="M621" s="29"/>
      <c r="N621" s="27">
        <v>6</v>
      </c>
      <c r="O621" s="28"/>
      <c r="P621" s="29"/>
      <c r="Q621" s="27">
        <v>8</v>
      </c>
      <c r="R621" s="28"/>
      <c r="S621" s="28"/>
      <c r="T621" s="29"/>
      <c r="U621" s="27">
        <v>14</v>
      </c>
      <c r="V621" s="28"/>
      <c r="W621" s="29"/>
      <c r="X621" s="27">
        <v>6</v>
      </c>
      <c r="Y621" s="28"/>
      <c r="Z621" s="29"/>
      <c r="AA621" s="27">
        <v>10</v>
      </c>
      <c r="AB621" s="28"/>
      <c r="AC621" s="29"/>
      <c r="AD621" s="27">
        <v>7</v>
      </c>
      <c r="AE621" s="28"/>
      <c r="AF621" s="29"/>
      <c r="AG621" s="27">
        <v>8</v>
      </c>
      <c r="AH621" s="29"/>
      <c r="AI621" s="27">
        <v>6</v>
      </c>
      <c r="AJ621" s="29"/>
      <c r="AK621" s="27">
        <v>1</v>
      </c>
      <c r="AL621" s="28"/>
      <c r="AM621" s="29"/>
      <c r="AN621" s="47">
        <v>85</v>
      </c>
      <c r="AO621" s="48"/>
    </row>
    <row r="622" spans="1:41" ht="16.5" customHeight="1" x14ac:dyDescent="0.2">
      <c r="A622" s="24">
        <v>34</v>
      </c>
      <c r="B622" s="26"/>
      <c r="C622" s="27">
        <v>18</v>
      </c>
      <c r="D622" s="28"/>
      <c r="E622" s="28"/>
      <c r="F622" s="29"/>
      <c r="G622" s="27">
        <v>12</v>
      </c>
      <c r="H622" s="28"/>
      <c r="I622" s="29"/>
      <c r="J622" s="27">
        <v>11</v>
      </c>
      <c r="K622" s="28"/>
      <c r="L622" s="28"/>
      <c r="M622" s="29"/>
      <c r="N622" s="27">
        <v>7</v>
      </c>
      <c r="O622" s="28"/>
      <c r="P622" s="29"/>
      <c r="Q622" s="27">
        <v>15</v>
      </c>
      <c r="R622" s="28"/>
      <c r="S622" s="28"/>
      <c r="T622" s="29"/>
      <c r="U622" s="27">
        <v>14</v>
      </c>
      <c r="V622" s="28"/>
      <c r="W622" s="29"/>
      <c r="X622" s="27">
        <v>12</v>
      </c>
      <c r="Y622" s="28"/>
      <c r="Z622" s="29"/>
      <c r="AA622" s="27">
        <v>12</v>
      </c>
      <c r="AB622" s="28"/>
      <c r="AC622" s="29"/>
      <c r="AD622" s="27">
        <v>13</v>
      </c>
      <c r="AE622" s="28"/>
      <c r="AF622" s="29"/>
      <c r="AG622" s="27">
        <v>8</v>
      </c>
      <c r="AH622" s="29"/>
      <c r="AI622" s="27">
        <v>15</v>
      </c>
      <c r="AJ622" s="29"/>
      <c r="AK622" s="27">
        <v>7</v>
      </c>
      <c r="AL622" s="28"/>
      <c r="AM622" s="29"/>
      <c r="AN622" s="47">
        <v>144</v>
      </c>
      <c r="AO622" s="48"/>
    </row>
    <row r="623" spans="1:41" ht="16.5" customHeight="1" x14ac:dyDescent="0.2">
      <c r="A623" s="24">
        <v>40</v>
      </c>
      <c r="B623" s="26"/>
      <c r="C623" s="27">
        <v>12</v>
      </c>
      <c r="D623" s="28"/>
      <c r="E623" s="28"/>
      <c r="F623" s="29"/>
      <c r="G623" s="27">
        <v>16</v>
      </c>
      <c r="H623" s="28"/>
      <c r="I623" s="29"/>
      <c r="J623" s="27">
        <v>14</v>
      </c>
      <c r="K623" s="28"/>
      <c r="L623" s="28"/>
      <c r="M623" s="29"/>
      <c r="N623" s="27">
        <v>23</v>
      </c>
      <c r="O623" s="28"/>
      <c r="P623" s="29"/>
      <c r="Q623" s="27">
        <v>27</v>
      </c>
      <c r="R623" s="28"/>
      <c r="S623" s="28"/>
      <c r="T623" s="29"/>
      <c r="U623" s="27">
        <v>23</v>
      </c>
      <c r="V623" s="28"/>
      <c r="W623" s="29"/>
      <c r="X623" s="27">
        <v>22</v>
      </c>
      <c r="Y623" s="28"/>
      <c r="Z623" s="29"/>
      <c r="AA623" s="27">
        <v>19</v>
      </c>
      <c r="AB623" s="28"/>
      <c r="AC623" s="29"/>
      <c r="AD623" s="27">
        <v>17</v>
      </c>
      <c r="AE623" s="28"/>
      <c r="AF623" s="29"/>
      <c r="AG623" s="27">
        <v>17</v>
      </c>
      <c r="AH623" s="29"/>
      <c r="AI623" s="27">
        <v>24</v>
      </c>
      <c r="AJ623" s="29"/>
      <c r="AK623" s="27">
        <v>12</v>
      </c>
      <c r="AL623" s="28"/>
      <c r="AM623" s="29"/>
      <c r="AN623" s="47">
        <v>226</v>
      </c>
      <c r="AO623" s="48"/>
    </row>
    <row r="624" spans="1:41" ht="16.5" customHeight="1" x14ac:dyDescent="0.2">
      <c r="A624" s="24">
        <v>41</v>
      </c>
      <c r="B624" s="26"/>
      <c r="C624" s="27">
        <v>9</v>
      </c>
      <c r="D624" s="28"/>
      <c r="E624" s="28"/>
      <c r="F624" s="29"/>
      <c r="G624" s="27">
        <v>6</v>
      </c>
      <c r="H624" s="28"/>
      <c r="I624" s="29"/>
      <c r="J624" s="27">
        <v>8</v>
      </c>
      <c r="K624" s="28"/>
      <c r="L624" s="28"/>
      <c r="M624" s="29"/>
      <c r="N624" s="27">
        <v>7</v>
      </c>
      <c r="O624" s="28"/>
      <c r="P624" s="29"/>
      <c r="Q624" s="27">
        <v>23</v>
      </c>
      <c r="R624" s="28"/>
      <c r="S624" s="28"/>
      <c r="T624" s="29"/>
      <c r="U624" s="27">
        <v>8</v>
      </c>
      <c r="V624" s="28"/>
      <c r="W624" s="29"/>
      <c r="X624" s="27">
        <v>14</v>
      </c>
      <c r="Y624" s="28"/>
      <c r="Z624" s="29"/>
      <c r="AA624" s="27">
        <v>16</v>
      </c>
      <c r="AB624" s="28"/>
      <c r="AC624" s="29"/>
      <c r="AD624" s="27">
        <v>10</v>
      </c>
      <c r="AE624" s="28"/>
      <c r="AF624" s="29"/>
      <c r="AG624" s="27">
        <v>9</v>
      </c>
      <c r="AH624" s="29"/>
      <c r="AI624" s="27">
        <v>8</v>
      </c>
      <c r="AJ624" s="29"/>
      <c r="AK624" s="27">
        <v>9</v>
      </c>
      <c r="AL624" s="28"/>
      <c r="AM624" s="29"/>
      <c r="AN624" s="47">
        <v>127</v>
      </c>
      <c r="AO624" s="48"/>
    </row>
    <row r="625" spans="1:41" ht="16.5" customHeight="1" x14ac:dyDescent="0.2">
      <c r="A625" s="24">
        <v>42</v>
      </c>
      <c r="B625" s="26"/>
      <c r="C625" s="27">
        <v>6</v>
      </c>
      <c r="D625" s="28"/>
      <c r="E625" s="28"/>
      <c r="F625" s="29"/>
      <c r="G625" s="27">
        <v>14</v>
      </c>
      <c r="H625" s="28"/>
      <c r="I625" s="29"/>
      <c r="J625" s="27">
        <v>9</v>
      </c>
      <c r="K625" s="28"/>
      <c r="L625" s="28"/>
      <c r="M625" s="29"/>
      <c r="N625" s="27">
        <v>7</v>
      </c>
      <c r="O625" s="28"/>
      <c r="P625" s="29"/>
      <c r="Q625" s="27">
        <v>14</v>
      </c>
      <c r="R625" s="28"/>
      <c r="S625" s="28"/>
      <c r="T625" s="29"/>
      <c r="U625" s="27">
        <v>12</v>
      </c>
      <c r="V625" s="28"/>
      <c r="W625" s="29"/>
      <c r="X625" s="27">
        <v>16</v>
      </c>
      <c r="Y625" s="28"/>
      <c r="Z625" s="29"/>
      <c r="AA625" s="27">
        <v>5</v>
      </c>
      <c r="AB625" s="28"/>
      <c r="AC625" s="29"/>
      <c r="AD625" s="27">
        <v>7</v>
      </c>
      <c r="AE625" s="28"/>
      <c r="AF625" s="29"/>
      <c r="AG625" s="27">
        <v>17</v>
      </c>
      <c r="AH625" s="29"/>
      <c r="AI625" s="27">
        <v>16</v>
      </c>
      <c r="AJ625" s="29"/>
      <c r="AK625" s="27">
        <v>9</v>
      </c>
      <c r="AL625" s="28"/>
      <c r="AM625" s="29"/>
      <c r="AN625" s="47">
        <v>132</v>
      </c>
      <c r="AO625" s="48"/>
    </row>
    <row r="626" spans="1:41" ht="16.5" customHeight="1" x14ac:dyDescent="0.2">
      <c r="A626" s="24">
        <v>43</v>
      </c>
      <c r="B626" s="26"/>
      <c r="C626" s="27">
        <v>18</v>
      </c>
      <c r="D626" s="28"/>
      <c r="E626" s="28"/>
      <c r="F626" s="29"/>
      <c r="G626" s="27">
        <v>6</v>
      </c>
      <c r="H626" s="28"/>
      <c r="I626" s="29"/>
      <c r="J626" s="27">
        <v>21</v>
      </c>
      <c r="K626" s="28"/>
      <c r="L626" s="28"/>
      <c r="M626" s="29"/>
      <c r="N626" s="27">
        <v>19</v>
      </c>
      <c r="O626" s="28"/>
      <c r="P626" s="29"/>
      <c r="Q626" s="27">
        <v>19</v>
      </c>
      <c r="R626" s="28"/>
      <c r="S626" s="28"/>
      <c r="T626" s="29"/>
      <c r="U626" s="27">
        <v>17</v>
      </c>
      <c r="V626" s="28"/>
      <c r="W626" s="29"/>
      <c r="X626" s="27">
        <v>16</v>
      </c>
      <c r="Y626" s="28"/>
      <c r="Z626" s="29"/>
      <c r="AA626" s="27">
        <v>18</v>
      </c>
      <c r="AB626" s="28"/>
      <c r="AC626" s="29"/>
      <c r="AD626" s="27">
        <v>16</v>
      </c>
      <c r="AE626" s="28"/>
      <c r="AF626" s="29"/>
      <c r="AG626" s="27">
        <v>18</v>
      </c>
      <c r="AH626" s="29"/>
      <c r="AI626" s="27">
        <v>17</v>
      </c>
      <c r="AJ626" s="29"/>
      <c r="AK626" s="27">
        <v>15</v>
      </c>
      <c r="AL626" s="28"/>
      <c r="AM626" s="29"/>
      <c r="AN626" s="47">
        <v>200</v>
      </c>
      <c r="AO626" s="48"/>
    </row>
    <row r="627" spans="1:41" ht="16.5" customHeight="1" x14ac:dyDescent="0.2">
      <c r="A627" s="24">
        <v>44</v>
      </c>
      <c r="B627" s="26"/>
      <c r="C627" s="27">
        <v>16</v>
      </c>
      <c r="D627" s="28"/>
      <c r="E627" s="28"/>
      <c r="F627" s="29"/>
      <c r="G627" s="27">
        <v>22</v>
      </c>
      <c r="H627" s="28"/>
      <c r="I627" s="29"/>
      <c r="J627" s="27">
        <v>28</v>
      </c>
      <c r="K627" s="28"/>
      <c r="L627" s="28"/>
      <c r="M627" s="29"/>
      <c r="N627" s="27">
        <v>21</v>
      </c>
      <c r="O627" s="28"/>
      <c r="P627" s="29"/>
      <c r="Q627" s="27">
        <v>31</v>
      </c>
      <c r="R627" s="28"/>
      <c r="S627" s="28"/>
      <c r="T627" s="29"/>
      <c r="U627" s="27">
        <v>29</v>
      </c>
      <c r="V627" s="28"/>
      <c r="W627" s="29"/>
      <c r="X627" s="27">
        <v>45</v>
      </c>
      <c r="Y627" s="28"/>
      <c r="Z627" s="29"/>
      <c r="AA627" s="27">
        <v>19</v>
      </c>
      <c r="AB627" s="28"/>
      <c r="AC627" s="29"/>
      <c r="AD627" s="27">
        <v>15</v>
      </c>
      <c r="AE627" s="28"/>
      <c r="AF627" s="29"/>
      <c r="AG627" s="27">
        <v>14</v>
      </c>
      <c r="AH627" s="29"/>
      <c r="AI627" s="27">
        <v>19</v>
      </c>
      <c r="AJ627" s="29"/>
      <c r="AK627" s="27">
        <v>19</v>
      </c>
      <c r="AL627" s="28"/>
      <c r="AM627" s="29"/>
      <c r="AN627" s="47">
        <v>278</v>
      </c>
      <c r="AO627" s="48"/>
    </row>
    <row r="628" spans="1:41" ht="16.5" customHeight="1" x14ac:dyDescent="0.2">
      <c r="A628" s="24">
        <v>45</v>
      </c>
      <c r="B628" s="26"/>
      <c r="C628" s="27">
        <v>8</v>
      </c>
      <c r="D628" s="28"/>
      <c r="E628" s="28"/>
      <c r="F628" s="29"/>
      <c r="G628" s="27">
        <v>8</v>
      </c>
      <c r="H628" s="28"/>
      <c r="I628" s="29"/>
      <c r="J628" s="27">
        <v>14</v>
      </c>
      <c r="K628" s="28"/>
      <c r="L628" s="28"/>
      <c r="M628" s="29"/>
      <c r="N628" s="27">
        <v>9</v>
      </c>
      <c r="O628" s="28"/>
      <c r="P628" s="29"/>
      <c r="Q628" s="27">
        <v>6</v>
      </c>
      <c r="R628" s="28"/>
      <c r="S628" s="28"/>
      <c r="T628" s="29"/>
      <c r="U628" s="27">
        <v>10</v>
      </c>
      <c r="V628" s="28"/>
      <c r="W628" s="29"/>
      <c r="X628" s="27">
        <v>9</v>
      </c>
      <c r="Y628" s="28"/>
      <c r="Z628" s="29"/>
      <c r="AA628" s="27">
        <v>10</v>
      </c>
      <c r="AB628" s="28"/>
      <c r="AC628" s="29"/>
      <c r="AD628" s="27">
        <v>6</v>
      </c>
      <c r="AE628" s="28"/>
      <c r="AF628" s="29"/>
      <c r="AG628" s="27">
        <v>8</v>
      </c>
      <c r="AH628" s="29"/>
      <c r="AI628" s="27">
        <v>5</v>
      </c>
      <c r="AJ628" s="29"/>
      <c r="AK628" s="27">
        <v>4</v>
      </c>
      <c r="AL628" s="28"/>
      <c r="AM628" s="29"/>
      <c r="AN628" s="47">
        <v>97</v>
      </c>
      <c r="AO628" s="48"/>
    </row>
    <row r="629" spans="1:41" ht="16.5" customHeight="1" x14ac:dyDescent="0.2">
      <c r="A629" s="24">
        <v>46</v>
      </c>
      <c r="B629" s="26"/>
      <c r="C629" s="27">
        <v>20</v>
      </c>
      <c r="D629" s="28"/>
      <c r="E629" s="28"/>
      <c r="F629" s="29"/>
      <c r="G629" s="27">
        <v>15</v>
      </c>
      <c r="H629" s="28"/>
      <c r="I629" s="29"/>
      <c r="J629" s="27">
        <v>22</v>
      </c>
      <c r="K629" s="28"/>
      <c r="L629" s="28"/>
      <c r="M629" s="29"/>
      <c r="N629" s="27">
        <v>17</v>
      </c>
      <c r="O629" s="28"/>
      <c r="P629" s="29"/>
      <c r="Q629" s="27">
        <v>20</v>
      </c>
      <c r="R629" s="28"/>
      <c r="S629" s="28"/>
      <c r="T629" s="29"/>
      <c r="U629" s="27">
        <v>22</v>
      </c>
      <c r="V629" s="28"/>
      <c r="W629" s="29"/>
      <c r="X629" s="27">
        <v>16</v>
      </c>
      <c r="Y629" s="28"/>
      <c r="Z629" s="29"/>
      <c r="AA629" s="27">
        <v>21</v>
      </c>
      <c r="AB629" s="28"/>
      <c r="AC629" s="29"/>
      <c r="AD629" s="27">
        <v>14</v>
      </c>
      <c r="AE629" s="28"/>
      <c r="AF629" s="29"/>
      <c r="AG629" s="27">
        <v>17</v>
      </c>
      <c r="AH629" s="29"/>
      <c r="AI629" s="27">
        <v>9</v>
      </c>
      <c r="AJ629" s="29"/>
      <c r="AK629" s="27">
        <v>22</v>
      </c>
      <c r="AL629" s="28"/>
      <c r="AM629" s="29"/>
      <c r="AN629" s="47">
        <v>215</v>
      </c>
      <c r="AO629" s="48"/>
    </row>
    <row r="630" spans="1:41" ht="16.5" customHeight="1" x14ac:dyDescent="0.2">
      <c r="A630" s="24">
        <v>47</v>
      </c>
      <c r="B630" s="26"/>
      <c r="C630" s="27">
        <v>10</v>
      </c>
      <c r="D630" s="28"/>
      <c r="E630" s="28"/>
      <c r="F630" s="29"/>
      <c r="G630" s="27">
        <v>4</v>
      </c>
      <c r="H630" s="28"/>
      <c r="I630" s="29"/>
      <c r="J630" s="27">
        <v>19</v>
      </c>
      <c r="K630" s="28"/>
      <c r="L630" s="28"/>
      <c r="M630" s="29"/>
      <c r="N630" s="27">
        <v>23</v>
      </c>
      <c r="O630" s="28"/>
      <c r="P630" s="29"/>
      <c r="Q630" s="27">
        <v>10</v>
      </c>
      <c r="R630" s="28"/>
      <c r="S630" s="28"/>
      <c r="T630" s="29"/>
      <c r="U630" s="27">
        <v>14</v>
      </c>
      <c r="V630" s="28"/>
      <c r="W630" s="29"/>
      <c r="X630" s="27">
        <v>22</v>
      </c>
      <c r="Y630" s="28"/>
      <c r="Z630" s="29"/>
      <c r="AA630" s="27">
        <v>23</v>
      </c>
      <c r="AB630" s="28"/>
      <c r="AC630" s="29"/>
      <c r="AD630" s="27">
        <v>13</v>
      </c>
      <c r="AE630" s="28"/>
      <c r="AF630" s="29"/>
      <c r="AG630" s="27">
        <v>14</v>
      </c>
      <c r="AH630" s="29"/>
      <c r="AI630" s="27">
        <v>9</v>
      </c>
      <c r="AJ630" s="29"/>
      <c r="AK630" s="27">
        <v>12</v>
      </c>
      <c r="AL630" s="28"/>
      <c r="AM630" s="29"/>
      <c r="AN630" s="47">
        <v>173</v>
      </c>
      <c r="AO630" s="48"/>
    </row>
    <row r="631" spans="1:41" ht="16.5" customHeight="1" x14ac:dyDescent="0.2">
      <c r="A631" s="24">
        <v>48</v>
      </c>
      <c r="B631" s="26"/>
      <c r="C631" s="27">
        <v>7</v>
      </c>
      <c r="D631" s="28"/>
      <c r="E631" s="28"/>
      <c r="F631" s="29"/>
      <c r="G631" s="27">
        <v>8</v>
      </c>
      <c r="H631" s="28"/>
      <c r="I631" s="29"/>
      <c r="J631" s="27">
        <v>6</v>
      </c>
      <c r="K631" s="28"/>
      <c r="L631" s="28"/>
      <c r="M631" s="29"/>
      <c r="N631" s="27">
        <v>12</v>
      </c>
      <c r="O631" s="28"/>
      <c r="P631" s="29"/>
      <c r="Q631" s="27">
        <v>7</v>
      </c>
      <c r="R631" s="28"/>
      <c r="S631" s="28"/>
      <c r="T631" s="29"/>
      <c r="U631" s="27">
        <v>9</v>
      </c>
      <c r="V631" s="28"/>
      <c r="W631" s="29"/>
      <c r="X631" s="27">
        <v>9</v>
      </c>
      <c r="Y631" s="28"/>
      <c r="Z631" s="29"/>
      <c r="AA631" s="27">
        <v>10</v>
      </c>
      <c r="AB631" s="28"/>
      <c r="AC631" s="29"/>
      <c r="AD631" s="27">
        <v>7</v>
      </c>
      <c r="AE631" s="28"/>
      <c r="AF631" s="29"/>
      <c r="AG631" s="27">
        <v>7</v>
      </c>
      <c r="AH631" s="29"/>
      <c r="AI631" s="27">
        <v>18</v>
      </c>
      <c r="AJ631" s="29"/>
      <c r="AK631" s="27">
        <v>7</v>
      </c>
      <c r="AL631" s="28"/>
      <c r="AM631" s="29"/>
      <c r="AN631" s="47">
        <v>107</v>
      </c>
      <c r="AO631" s="48"/>
    </row>
    <row r="632" spans="1:41" ht="16.5" customHeight="1" x14ac:dyDescent="0.2">
      <c r="A632" s="24">
        <v>49</v>
      </c>
      <c r="B632" s="26"/>
      <c r="C632" s="27">
        <v>10</v>
      </c>
      <c r="D632" s="28"/>
      <c r="E632" s="28"/>
      <c r="F632" s="29"/>
      <c r="G632" s="27">
        <v>5</v>
      </c>
      <c r="H632" s="28"/>
      <c r="I632" s="29"/>
      <c r="J632" s="27">
        <v>6</v>
      </c>
      <c r="K632" s="28"/>
      <c r="L632" s="28"/>
      <c r="M632" s="29"/>
      <c r="N632" s="27">
        <v>9</v>
      </c>
      <c r="O632" s="28"/>
      <c r="P632" s="29"/>
      <c r="Q632" s="27">
        <v>11</v>
      </c>
      <c r="R632" s="28"/>
      <c r="S632" s="28"/>
      <c r="T632" s="29"/>
      <c r="U632" s="27">
        <v>7</v>
      </c>
      <c r="V632" s="28"/>
      <c r="W632" s="29"/>
      <c r="X632" s="27">
        <v>17</v>
      </c>
      <c r="Y632" s="28"/>
      <c r="Z632" s="29"/>
      <c r="AA632" s="27">
        <v>10</v>
      </c>
      <c r="AB632" s="28"/>
      <c r="AC632" s="29"/>
      <c r="AD632" s="27">
        <v>6</v>
      </c>
      <c r="AE632" s="28"/>
      <c r="AF632" s="29"/>
      <c r="AG632" s="27">
        <v>6</v>
      </c>
      <c r="AH632" s="29"/>
      <c r="AI632" s="27">
        <v>8</v>
      </c>
      <c r="AJ632" s="29"/>
      <c r="AK632" s="27">
        <v>2</v>
      </c>
      <c r="AL632" s="28"/>
      <c r="AM632" s="29"/>
      <c r="AN632" s="47">
        <v>97</v>
      </c>
      <c r="AO632" s="48"/>
    </row>
    <row r="633" spans="1:41" ht="16.5" customHeight="1" x14ac:dyDescent="0.2">
      <c r="A633" s="24">
        <v>50</v>
      </c>
      <c r="B633" s="26"/>
      <c r="C633" s="27">
        <v>3</v>
      </c>
      <c r="D633" s="28"/>
      <c r="E633" s="28"/>
      <c r="F633" s="29"/>
      <c r="G633" s="27">
        <v>9</v>
      </c>
      <c r="H633" s="28"/>
      <c r="I633" s="29"/>
      <c r="J633" s="27">
        <v>3</v>
      </c>
      <c r="K633" s="28"/>
      <c r="L633" s="28"/>
      <c r="M633" s="29"/>
      <c r="N633" s="27">
        <v>13</v>
      </c>
      <c r="O633" s="28"/>
      <c r="P633" s="29"/>
      <c r="Q633" s="27">
        <v>7</v>
      </c>
      <c r="R633" s="28"/>
      <c r="S633" s="28"/>
      <c r="T633" s="29"/>
      <c r="U633" s="27">
        <v>11</v>
      </c>
      <c r="V633" s="28"/>
      <c r="W633" s="29"/>
      <c r="X633" s="27">
        <v>8</v>
      </c>
      <c r="Y633" s="28"/>
      <c r="Z633" s="29"/>
      <c r="AA633" s="27">
        <v>7</v>
      </c>
      <c r="AB633" s="28"/>
      <c r="AC633" s="29"/>
      <c r="AD633" s="27">
        <v>6</v>
      </c>
      <c r="AE633" s="28"/>
      <c r="AF633" s="29"/>
      <c r="AG633" s="27">
        <v>6</v>
      </c>
      <c r="AH633" s="29"/>
      <c r="AI633" s="27">
        <v>7</v>
      </c>
      <c r="AJ633" s="29"/>
      <c r="AK633" s="27">
        <v>5</v>
      </c>
      <c r="AL633" s="28"/>
      <c r="AM633" s="29"/>
      <c r="AN633" s="47">
        <v>85</v>
      </c>
      <c r="AO633" s="48"/>
    </row>
    <row r="634" spans="1:41" ht="16.5" customHeight="1" x14ac:dyDescent="0.2">
      <c r="A634" s="24">
        <v>52</v>
      </c>
      <c r="B634" s="26"/>
      <c r="C634" s="27">
        <v>15</v>
      </c>
      <c r="D634" s="28"/>
      <c r="E634" s="28"/>
      <c r="F634" s="29"/>
      <c r="G634" s="27">
        <v>7</v>
      </c>
      <c r="H634" s="28"/>
      <c r="I634" s="29"/>
      <c r="J634" s="27">
        <v>14</v>
      </c>
      <c r="K634" s="28"/>
      <c r="L634" s="28"/>
      <c r="M634" s="29"/>
      <c r="N634" s="27">
        <v>13</v>
      </c>
      <c r="O634" s="28"/>
      <c r="P634" s="29"/>
      <c r="Q634" s="27">
        <v>16</v>
      </c>
      <c r="R634" s="28"/>
      <c r="S634" s="28"/>
      <c r="T634" s="29"/>
      <c r="U634" s="27">
        <v>19</v>
      </c>
      <c r="V634" s="28"/>
      <c r="W634" s="29"/>
      <c r="X634" s="27">
        <v>15</v>
      </c>
      <c r="Y634" s="28"/>
      <c r="Z634" s="29"/>
      <c r="AA634" s="27">
        <v>21</v>
      </c>
      <c r="AB634" s="28"/>
      <c r="AC634" s="29"/>
      <c r="AD634" s="27">
        <v>14</v>
      </c>
      <c r="AE634" s="28"/>
      <c r="AF634" s="29"/>
      <c r="AG634" s="27">
        <v>13</v>
      </c>
      <c r="AH634" s="29"/>
      <c r="AI634" s="27">
        <v>14</v>
      </c>
      <c r="AJ634" s="29"/>
      <c r="AK634" s="27">
        <v>15</v>
      </c>
      <c r="AL634" s="28"/>
      <c r="AM634" s="29"/>
      <c r="AN634" s="47">
        <v>176</v>
      </c>
      <c r="AO634" s="48"/>
    </row>
    <row r="635" spans="1:41" ht="16.5" customHeight="1" x14ac:dyDescent="0.2">
      <c r="A635" s="24">
        <v>60</v>
      </c>
      <c r="B635" s="26"/>
      <c r="C635" s="27">
        <v>14</v>
      </c>
      <c r="D635" s="28"/>
      <c r="E635" s="28"/>
      <c r="F635" s="29"/>
      <c r="G635" s="27">
        <v>10</v>
      </c>
      <c r="H635" s="28"/>
      <c r="I635" s="29"/>
      <c r="J635" s="27">
        <v>4</v>
      </c>
      <c r="K635" s="28"/>
      <c r="L635" s="28"/>
      <c r="M635" s="29"/>
      <c r="N635" s="27">
        <v>18</v>
      </c>
      <c r="O635" s="28"/>
      <c r="P635" s="29"/>
      <c r="Q635" s="27">
        <v>15</v>
      </c>
      <c r="R635" s="28"/>
      <c r="S635" s="28"/>
      <c r="T635" s="29"/>
      <c r="U635" s="27">
        <v>20</v>
      </c>
      <c r="V635" s="28"/>
      <c r="W635" s="29"/>
      <c r="X635" s="27">
        <v>26</v>
      </c>
      <c r="Y635" s="28"/>
      <c r="Z635" s="29"/>
      <c r="AA635" s="27">
        <v>25</v>
      </c>
      <c r="AB635" s="28"/>
      <c r="AC635" s="29"/>
      <c r="AD635" s="27">
        <v>9</v>
      </c>
      <c r="AE635" s="28"/>
      <c r="AF635" s="29"/>
      <c r="AG635" s="27">
        <v>7</v>
      </c>
      <c r="AH635" s="29"/>
      <c r="AI635" s="27">
        <v>10</v>
      </c>
      <c r="AJ635" s="29"/>
      <c r="AK635" s="27">
        <v>10</v>
      </c>
      <c r="AL635" s="28"/>
      <c r="AM635" s="29"/>
      <c r="AN635" s="47">
        <v>168</v>
      </c>
      <c r="AO635" s="48"/>
    </row>
    <row r="636" spans="1:41" ht="16.5" customHeight="1" x14ac:dyDescent="0.2">
      <c r="A636" s="24">
        <v>61</v>
      </c>
      <c r="B636" s="26"/>
      <c r="C636" s="27">
        <v>10</v>
      </c>
      <c r="D636" s="28"/>
      <c r="E636" s="28"/>
      <c r="F636" s="29"/>
      <c r="G636" s="27">
        <v>8</v>
      </c>
      <c r="H636" s="28"/>
      <c r="I636" s="29"/>
      <c r="J636" s="27">
        <v>14</v>
      </c>
      <c r="K636" s="28"/>
      <c r="L636" s="28"/>
      <c r="M636" s="29"/>
      <c r="N636" s="27">
        <v>23</v>
      </c>
      <c r="O636" s="28"/>
      <c r="P636" s="29"/>
      <c r="Q636" s="27">
        <v>16</v>
      </c>
      <c r="R636" s="28"/>
      <c r="S636" s="28"/>
      <c r="T636" s="29"/>
      <c r="U636" s="27">
        <v>15</v>
      </c>
      <c r="V636" s="28"/>
      <c r="W636" s="29"/>
      <c r="X636" s="27">
        <v>12</v>
      </c>
      <c r="Y636" s="28"/>
      <c r="Z636" s="29"/>
      <c r="AA636" s="27">
        <v>14</v>
      </c>
      <c r="AB636" s="28"/>
      <c r="AC636" s="29"/>
      <c r="AD636" s="27">
        <v>13</v>
      </c>
      <c r="AE636" s="28"/>
      <c r="AF636" s="29"/>
      <c r="AG636" s="27">
        <v>10</v>
      </c>
      <c r="AH636" s="29"/>
      <c r="AI636" s="27">
        <v>23</v>
      </c>
      <c r="AJ636" s="29"/>
      <c r="AK636" s="27">
        <v>17</v>
      </c>
      <c r="AL636" s="28"/>
      <c r="AM636" s="29"/>
      <c r="AN636" s="47">
        <v>175</v>
      </c>
      <c r="AO636" s="48"/>
    </row>
    <row r="637" spans="1:41" ht="16.5" customHeight="1" x14ac:dyDescent="0.2">
      <c r="A637" s="24">
        <v>62</v>
      </c>
      <c r="B637" s="26"/>
      <c r="C637" s="27">
        <v>10</v>
      </c>
      <c r="D637" s="28"/>
      <c r="E637" s="28"/>
      <c r="F637" s="29"/>
      <c r="G637" s="27">
        <v>6</v>
      </c>
      <c r="H637" s="28"/>
      <c r="I637" s="29"/>
      <c r="J637" s="27">
        <v>12</v>
      </c>
      <c r="K637" s="28"/>
      <c r="L637" s="28"/>
      <c r="M637" s="29"/>
      <c r="N637" s="27">
        <v>13</v>
      </c>
      <c r="O637" s="28"/>
      <c r="P637" s="29"/>
      <c r="Q637" s="27">
        <v>15</v>
      </c>
      <c r="R637" s="28"/>
      <c r="S637" s="28"/>
      <c r="T637" s="29"/>
      <c r="U637" s="27">
        <v>16</v>
      </c>
      <c r="V637" s="28"/>
      <c r="W637" s="29"/>
      <c r="X637" s="27">
        <v>14</v>
      </c>
      <c r="Y637" s="28"/>
      <c r="Z637" s="29"/>
      <c r="AA637" s="27">
        <v>14</v>
      </c>
      <c r="AB637" s="28"/>
      <c r="AC637" s="29"/>
      <c r="AD637" s="27">
        <v>2</v>
      </c>
      <c r="AE637" s="28"/>
      <c r="AF637" s="29"/>
      <c r="AG637" s="27">
        <v>17</v>
      </c>
      <c r="AH637" s="29"/>
      <c r="AI637" s="27">
        <v>10</v>
      </c>
      <c r="AJ637" s="29"/>
      <c r="AK637" s="27">
        <v>5</v>
      </c>
      <c r="AL637" s="28"/>
      <c r="AM637" s="29"/>
      <c r="AN637" s="47">
        <v>134</v>
      </c>
      <c r="AO637" s="48"/>
    </row>
    <row r="638" spans="1:41" ht="16.5" customHeight="1" x14ac:dyDescent="0.2">
      <c r="A638" s="24">
        <v>63</v>
      </c>
      <c r="B638" s="26"/>
      <c r="C638" s="27">
        <v>18</v>
      </c>
      <c r="D638" s="28"/>
      <c r="E638" s="28"/>
      <c r="F638" s="29"/>
      <c r="G638" s="27">
        <v>1</v>
      </c>
      <c r="H638" s="28"/>
      <c r="I638" s="29"/>
      <c r="J638" s="27">
        <v>10</v>
      </c>
      <c r="K638" s="28"/>
      <c r="L638" s="28"/>
      <c r="M638" s="29"/>
      <c r="N638" s="27">
        <v>8</v>
      </c>
      <c r="O638" s="28"/>
      <c r="P638" s="29"/>
      <c r="Q638" s="27">
        <v>11</v>
      </c>
      <c r="R638" s="28"/>
      <c r="S638" s="28"/>
      <c r="T638" s="29"/>
      <c r="U638" s="27">
        <v>9</v>
      </c>
      <c r="V638" s="28"/>
      <c r="W638" s="29"/>
      <c r="X638" s="27">
        <v>6</v>
      </c>
      <c r="Y638" s="28"/>
      <c r="Z638" s="29"/>
      <c r="AA638" s="27">
        <v>10</v>
      </c>
      <c r="AB638" s="28"/>
      <c r="AC638" s="29"/>
      <c r="AD638" s="27">
        <v>9</v>
      </c>
      <c r="AE638" s="28"/>
      <c r="AF638" s="29"/>
      <c r="AG638" s="27">
        <v>9</v>
      </c>
      <c r="AH638" s="29"/>
      <c r="AI638" s="27">
        <v>7</v>
      </c>
      <c r="AJ638" s="29"/>
      <c r="AK638" s="27">
        <v>8</v>
      </c>
      <c r="AL638" s="28"/>
      <c r="AM638" s="29"/>
      <c r="AN638" s="47">
        <v>106</v>
      </c>
      <c r="AO638" s="48"/>
    </row>
    <row r="639" spans="1:41" ht="16.5" customHeight="1" x14ac:dyDescent="0.2">
      <c r="A639" s="24">
        <v>66</v>
      </c>
      <c r="B639" s="26"/>
      <c r="C639" s="27">
        <v>7</v>
      </c>
      <c r="D639" s="28"/>
      <c r="E639" s="28"/>
      <c r="F639" s="29"/>
      <c r="G639" s="27">
        <v>5</v>
      </c>
      <c r="H639" s="28"/>
      <c r="I639" s="29"/>
      <c r="J639" s="27">
        <v>12</v>
      </c>
      <c r="K639" s="28"/>
      <c r="L639" s="28"/>
      <c r="M639" s="29"/>
      <c r="N639" s="27">
        <v>12</v>
      </c>
      <c r="O639" s="28"/>
      <c r="P639" s="29"/>
      <c r="Q639" s="27">
        <v>6</v>
      </c>
      <c r="R639" s="28"/>
      <c r="S639" s="28"/>
      <c r="T639" s="29"/>
      <c r="U639" s="27">
        <v>9</v>
      </c>
      <c r="V639" s="28"/>
      <c r="W639" s="29"/>
      <c r="X639" s="27">
        <v>10</v>
      </c>
      <c r="Y639" s="28"/>
      <c r="Z639" s="29"/>
      <c r="AA639" s="27">
        <v>16</v>
      </c>
      <c r="AB639" s="28"/>
      <c r="AC639" s="29"/>
      <c r="AD639" s="27">
        <v>9</v>
      </c>
      <c r="AE639" s="28"/>
      <c r="AF639" s="29"/>
      <c r="AG639" s="27">
        <v>5</v>
      </c>
      <c r="AH639" s="29"/>
      <c r="AI639" s="27">
        <v>5</v>
      </c>
      <c r="AJ639" s="29"/>
      <c r="AK639" s="27">
        <v>13</v>
      </c>
      <c r="AL639" s="28"/>
      <c r="AM639" s="29"/>
      <c r="AN639" s="47">
        <v>109</v>
      </c>
      <c r="AO639" s="48"/>
    </row>
    <row r="640" spans="1:41" ht="16.5" customHeight="1" x14ac:dyDescent="0.2">
      <c r="A640" s="24">
        <v>67</v>
      </c>
      <c r="B640" s="26"/>
      <c r="C640" s="27">
        <v>18</v>
      </c>
      <c r="D640" s="28"/>
      <c r="E640" s="28"/>
      <c r="F640" s="29"/>
      <c r="G640" s="27">
        <v>29</v>
      </c>
      <c r="H640" s="28"/>
      <c r="I640" s="29"/>
      <c r="J640" s="27">
        <v>27</v>
      </c>
      <c r="K640" s="28"/>
      <c r="L640" s="28"/>
      <c r="M640" s="29"/>
      <c r="N640" s="27">
        <v>23</v>
      </c>
      <c r="O640" s="28"/>
      <c r="P640" s="29"/>
      <c r="Q640" s="27">
        <v>25</v>
      </c>
      <c r="R640" s="28"/>
      <c r="S640" s="28"/>
      <c r="T640" s="29"/>
      <c r="U640" s="27">
        <v>17</v>
      </c>
      <c r="V640" s="28"/>
      <c r="W640" s="29"/>
      <c r="X640" s="27">
        <v>14</v>
      </c>
      <c r="Y640" s="28"/>
      <c r="Z640" s="29"/>
      <c r="AA640" s="27">
        <v>36</v>
      </c>
      <c r="AB640" s="28"/>
      <c r="AC640" s="29"/>
      <c r="AD640" s="27">
        <v>18</v>
      </c>
      <c r="AE640" s="28"/>
      <c r="AF640" s="29"/>
      <c r="AG640" s="27">
        <v>14</v>
      </c>
      <c r="AH640" s="29"/>
      <c r="AI640" s="27">
        <v>13</v>
      </c>
      <c r="AJ640" s="29"/>
      <c r="AK640" s="27">
        <v>11</v>
      </c>
      <c r="AL640" s="28"/>
      <c r="AM640" s="29"/>
      <c r="AN640" s="47">
        <v>245</v>
      </c>
      <c r="AO640" s="48"/>
    </row>
    <row r="641" spans="1:41" ht="16.5" customHeight="1" x14ac:dyDescent="0.2">
      <c r="A641" s="24">
        <v>68</v>
      </c>
      <c r="B641" s="26"/>
      <c r="C641" s="27">
        <v>16</v>
      </c>
      <c r="D641" s="28"/>
      <c r="E641" s="28"/>
      <c r="F641" s="29"/>
      <c r="G641" s="27">
        <v>18</v>
      </c>
      <c r="H641" s="28"/>
      <c r="I641" s="29"/>
      <c r="J641" s="27">
        <v>9</v>
      </c>
      <c r="K641" s="28"/>
      <c r="L641" s="28"/>
      <c r="M641" s="29"/>
      <c r="N641" s="27">
        <v>18</v>
      </c>
      <c r="O641" s="28"/>
      <c r="P641" s="29"/>
      <c r="Q641" s="27">
        <v>16</v>
      </c>
      <c r="R641" s="28"/>
      <c r="S641" s="28"/>
      <c r="T641" s="29"/>
      <c r="U641" s="27">
        <v>14</v>
      </c>
      <c r="V641" s="28"/>
      <c r="W641" s="29"/>
      <c r="X641" s="27">
        <v>9</v>
      </c>
      <c r="Y641" s="28"/>
      <c r="Z641" s="29"/>
      <c r="AA641" s="27">
        <v>8</v>
      </c>
      <c r="AB641" s="28"/>
      <c r="AC641" s="29"/>
      <c r="AD641" s="27">
        <v>17</v>
      </c>
      <c r="AE641" s="28"/>
      <c r="AF641" s="29"/>
      <c r="AG641" s="27">
        <v>15</v>
      </c>
      <c r="AH641" s="29"/>
      <c r="AI641" s="27">
        <v>10</v>
      </c>
      <c r="AJ641" s="29"/>
      <c r="AK641" s="27">
        <v>20</v>
      </c>
      <c r="AL641" s="28"/>
      <c r="AM641" s="29"/>
      <c r="AN641" s="47">
        <v>170</v>
      </c>
      <c r="AO641" s="48"/>
    </row>
    <row r="642" spans="1:41" ht="16.5" customHeight="1" x14ac:dyDescent="0.2">
      <c r="A642" s="24">
        <v>69</v>
      </c>
      <c r="B642" s="26"/>
      <c r="C642" s="27">
        <v>9</v>
      </c>
      <c r="D642" s="28"/>
      <c r="E642" s="28"/>
      <c r="F642" s="29"/>
      <c r="G642" s="27">
        <v>8</v>
      </c>
      <c r="H642" s="28"/>
      <c r="I642" s="29"/>
      <c r="J642" s="27">
        <v>11</v>
      </c>
      <c r="K642" s="28"/>
      <c r="L642" s="28"/>
      <c r="M642" s="29"/>
      <c r="N642" s="27">
        <v>7</v>
      </c>
      <c r="O642" s="28"/>
      <c r="P642" s="29"/>
      <c r="Q642" s="27">
        <v>8</v>
      </c>
      <c r="R642" s="28"/>
      <c r="S642" s="28"/>
      <c r="T642" s="29"/>
      <c r="U642" s="27">
        <v>18</v>
      </c>
      <c r="V642" s="28"/>
      <c r="W642" s="29"/>
      <c r="X642" s="27">
        <v>8</v>
      </c>
      <c r="Y642" s="28"/>
      <c r="Z642" s="29"/>
      <c r="AA642" s="27">
        <v>8</v>
      </c>
      <c r="AB642" s="28"/>
      <c r="AC642" s="29"/>
      <c r="AD642" s="27">
        <v>13</v>
      </c>
      <c r="AE642" s="28"/>
      <c r="AF642" s="29"/>
      <c r="AG642" s="27">
        <v>10</v>
      </c>
      <c r="AH642" s="29"/>
      <c r="AI642" s="27">
        <v>10</v>
      </c>
      <c r="AJ642" s="29"/>
      <c r="AK642" s="27">
        <v>10</v>
      </c>
      <c r="AL642" s="28"/>
      <c r="AM642" s="29"/>
      <c r="AN642" s="47">
        <v>120</v>
      </c>
      <c r="AO642" s="48"/>
    </row>
    <row r="643" spans="1:41" ht="16.5" customHeight="1" x14ac:dyDescent="0.2">
      <c r="A643" s="24">
        <v>70</v>
      </c>
      <c r="B643" s="26"/>
      <c r="C643" s="27">
        <v>10</v>
      </c>
      <c r="D643" s="28"/>
      <c r="E643" s="28"/>
      <c r="F643" s="29"/>
      <c r="G643" s="27">
        <v>22</v>
      </c>
      <c r="H643" s="28"/>
      <c r="I643" s="29"/>
      <c r="J643" s="27">
        <v>21</v>
      </c>
      <c r="K643" s="28"/>
      <c r="L643" s="28"/>
      <c r="M643" s="29"/>
      <c r="N643" s="27">
        <v>27</v>
      </c>
      <c r="O643" s="28"/>
      <c r="P643" s="29"/>
      <c r="Q643" s="27">
        <v>16</v>
      </c>
      <c r="R643" s="28"/>
      <c r="S643" s="28"/>
      <c r="T643" s="29"/>
      <c r="U643" s="27">
        <v>12</v>
      </c>
      <c r="V643" s="28"/>
      <c r="W643" s="29"/>
      <c r="X643" s="27">
        <v>16</v>
      </c>
      <c r="Y643" s="28"/>
      <c r="Z643" s="29"/>
      <c r="AA643" s="27">
        <v>19</v>
      </c>
      <c r="AB643" s="28"/>
      <c r="AC643" s="29"/>
      <c r="AD643" s="27">
        <v>20</v>
      </c>
      <c r="AE643" s="28"/>
      <c r="AF643" s="29"/>
      <c r="AG643" s="27">
        <v>11</v>
      </c>
      <c r="AH643" s="29"/>
      <c r="AI643" s="27">
        <v>18</v>
      </c>
      <c r="AJ643" s="29"/>
      <c r="AK643" s="27">
        <v>12</v>
      </c>
      <c r="AL643" s="28"/>
      <c r="AM643" s="29"/>
      <c r="AN643" s="47">
        <v>204</v>
      </c>
      <c r="AO643" s="48"/>
    </row>
    <row r="644" spans="1:41" ht="16.5" customHeight="1" x14ac:dyDescent="0.2">
      <c r="A644" s="24">
        <v>71</v>
      </c>
      <c r="B644" s="26"/>
      <c r="C644" s="27">
        <v>7</v>
      </c>
      <c r="D644" s="28"/>
      <c r="E644" s="28"/>
      <c r="F644" s="29"/>
      <c r="G644" s="27">
        <v>10</v>
      </c>
      <c r="H644" s="28"/>
      <c r="I644" s="29"/>
      <c r="J644" s="27">
        <v>11</v>
      </c>
      <c r="K644" s="28"/>
      <c r="L644" s="28"/>
      <c r="M644" s="29"/>
      <c r="N644" s="27">
        <v>7</v>
      </c>
      <c r="O644" s="28"/>
      <c r="P644" s="29"/>
      <c r="Q644" s="27">
        <v>6</v>
      </c>
      <c r="R644" s="28"/>
      <c r="S644" s="28"/>
      <c r="T644" s="29"/>
      <c r="U644" s="27">
        <v>11</v>
      </c>
      <c r="V644" s="28"/>
      <c r="W644" s="29"/>
      <c r="X644" s="27">
        <v>33</v>
      </c>
      <c r="Y644" s="28"/>
      <c r="Z644" s="29"/>
      <c r="AA644" s="27">
        <v>17</v>
      </c>
      <c r="AB644" s="28"/>
      <c r="AC644" s="29"/>
      <c r="AD644" s="27">
        <v>11</v>
      </c>
      <c r="AE644" s="28"/>
      <c r="AF644" s="29"/>
      <c r="AG644" s="27">
        <v>9</v>
      </c>
      <c r="AH644" s="29"/>
      <c r="AI644" s="27">
        <v>5</v>
      </c>
      <c r="AJ644" s="29"/>
      <c r="AK644" s="27">
        <v>8</v>
      </c>
      <c r="AL644" s="28"/>
      <c r="AM644" s="29"/>
      <c r="AN644" s="47">
        <v>135</v>
      </c>
      <c r="AO644" s="48"/>
    </row>
    <row r="645" spans="1:41" ht="16.5" customHeight="1" x14ac:dyDescent="0.2">
      <c r="A645" s="24">
        <v>72</v>
      </c>
      <c r="B645" s="26"/>
      <c r="C645" s="27">
        <v>11</v>
      </c>
      <c r="D645" s="28"/>
      <c r="E645" s="28"/>
      <c r="F645" s="29"/>
      <c r="G645" s="27">
        <v>12</v>
      </c>
      <c r="H645" s="28"/>
      <c r="I645" s="29"/>
      <c r="J645" s="27">
        <v>18</v>
      </c>
      <c r="K645" s="28"/>
      <c r="L645" s="28"/>
      <c r="M645" s="29"/>
      <c r="N645" s="27">
        <v>10</v>
      </c>
      <c r="O645" s="28"/>
      <c r="P645" s="29"/>
      <c r="Q645" s="27">
        <v>13</v>
      </c>
      <c r="R645" s="28"/>
      <c r="S645" s="28"/>
      <c r="T645" s="29"/>
      <c r="U645" s="27">
        <v>18</v>
      </c>
      <c r="V645" s="28"/>
      <c r="W645" s="29"/>
      <c r="X645" s="27">
        <v>14</v>
      </c>
      <c r="Y645" s="28"/>
      <c r="Z645" s="29"/>
      <c r="AA645" s="27">
        <v>13</v>
      </c>
      <c r="AB645" s="28"/>
      <c r="AC645" s="29"/>
      <c r="AD645" s="27">
        <v>17</v>
      </c>
      <c r="AE645" s="28"/>
      <c r="AF645" s="29"/>
      <c r="AG645" s="27">
        <v>12</v>
      </c>
      <c r="AH645" s="29"/>
      <c r="AI645" s="27">
        <v>15</v>
      </c>
      <c r="AJ645" s="29"/>
      <c r="AK645" s="27">
        <v>8</v>
      </c>
      <c r="AL645" s="28"/>
      <c r="AM645" s="29"/>
      <c r="AN645" s="47">
        <v>161</v>
      </c>
      <c r="AO645" s="48"/>
    </row>
    <row r="646" spans="1:41" ht="16.5" customHeight="1" x14ac:dyDescent="0.2">
      <c r="A646" s="24">
        <v>73</v>
      </c>
      <c r="B646" s="26"/>
      <c r="C646" s="27">
        <v>15</v>
      </c>
      <c r="D646" s="28"/>
      <c r="E646" s="28"/>
      <c r="F646" s="29"/>
      <c r="G646" s="27">
        <v>14</v>
      </c>
      <c r="H646" s="28"/>
      <c r="I646" s="29"/>
      <c r="J646" s="27">
        <v>18</v>
      </c>
      <c r="K646" s="28"/>
      <c r="L646" s="28"/>
      <c r="M646" s="29"/>
      <c r="N646" s="27">
        <v>11</v>
      </c>
      <c r="O646" s="28"/>
      <c r="P646" s="29"/>
      <c r="Q646" s="27">
        <v>9</v>
      </c>
      <c r="R646" s="28"/>
      <c r="S646" s="28"/>
      <c r="T646" s="29"/>
      <c r="U646" s="27">
        <v>11</v>
      </c>
      <c r="V646" s="28"/>
      <c r="W646" s="29"/>
      <c r="X646" s="27">
        <v>6</v>
      </c>
      <c r="Y646" s="28"/>
      <c r="Z646" s="29"/>
      <c r="AA646" s="27">
        <v>11</v>
      </c>
      <c r="AB646" s="28"/>
      <c r="AC646" s="29"/>
      <c r="AD646" s="27">
        <v>7</v>
      </c>
      <c r="AE646" s="28"/>
      <c r="AF646" s="29"/>
      <c r="AG646" s="27">
        <v>10</v>
      </c>
      <c r="AH646" s="29"/>
      <c r="AI646" s="27">
        <v>20</v>
      </c>
      <c r="AJ646" s="29"/>
      <c r="AK646" s="27">
        <v>10</v>
      </c>
      <c r="AL646" s="28"/>
      <c r="AM646" s="29"/>
      <c r="AN646" s="47">
        <v>142</v>
      </c>
      <c r="AO646" s="48"/>
    </row>
    <row r="647" spans="1:41" ht="16.5" customHeight="1" x14ac:dyDescent="0.2">
      <c r="A647" s="24">
        <v>75</v>
      </c>
      <c r="B647" s="26"/>
      <c r="C647" s="27">
        <v>17</v>
      </c>
      <c r="D647" s="28"/>
      <c r="E647" s="28"/>
      <c r="F647" s="29"/>
      <c r="G647" s="27">
        <v>8</v>
      </c>
      <c r="H647" s="28"/>
      <c r="I647" s="29"/>
      <c r="J647" s="27">
        <v>15</v>
      </c>
      <c r="K647" s="28"/>
      <c r="L647" s="28"/>
      <c r="M647" s="29"/>
      <c r="N647" s="27">
        <v>14</v>
      </c>
      <c r="O647" s="28"/>
      <c r="P647" s="29"/>
      <c r="Q647" s="27">
        <v>15</v>
      </c>
      <c r="R647" s="28"/>
      <c r="S647" s="28"/>
      <c r="T647" s="29"/>
      <c r="U647" s="27">
        <v>19</v>
      </c>
      <c r="V647" s="28"/>
      <c r="W647" s="29"/>
      <c r="X647" s="27">
        <v>18</v>
      </c>
      <c r="Y647" s="28"/>
      <c r="Z647" s="29"/>
      <c r="AA647" s="27">
        <v>21</v>
      </c>
      <c r="AB647" s="28"/>
      <c r="AC647" s="29"/>
      <c r="AD647" s="27">
        <v>14</v>
      </c>
      <c r="AE647" s="28"/>
      <c r="AF647" s="29"/>
      <c r="AG647" s="27">
        <v>15</v>
      </c>
      <c r="AH647" s="29"/>
      <c r="AI647" s="27">
        <v>18</v>
      </c>
      <c r="AJ647" s="29"/>
      <c r="AK647" s="27">
        <v>17</v>
      </c>
      <c r="AL647" s="28"/>
      <c r="AM647" s="29"/>
      <c r="AN647" s="47">
        <v>191</v>
      </c>
      <c r="AO647" s="48"/>
    </row>
    <row r="648" spans="1:41" ht="16.5" customHeight="1" x14ac:dyDescent="0.2">
      <c r="A648" s="24">
        <v>76</v>
      </c>
      <c r="B648" s="26"/>
      <c r="C648" s="27">
        <v>13</v>
      </c>
      <c r="D648" s="28"/>
      <c r="E648" s="28"/>
      <c r="F648" s="29"/>
      <c r="G648" s="27">
        <v>9</v>
      </c>
      <c r="H648" s="28"/>
      <c r="I648" s="29"/>
      <c r="J648" s="27">
        <v>7</v>
      </c>
      <c r="K648" s="28"/>
      <c r="L648" s="28"/>
      <c r="M648" s="29"/>
      <c r="N648" s="27">
        <v>9</v>
      </c>
      <c r="O648" s="28"/>
      <c r="P648" s="29"/>
      <c r="Q648" s="27">
        <v>11</v>
      </c>
      <c r="R648" s="28"/>
      <c r="S648" s="28"/>
      <c r="T648" s="29"/>
      <c r="U648" s="27">
        <v>10</v>
      </c>
      <c r="V648" s="28"/>
      <c r="W648" s="29"/>
      <c r="X648" s="27">
        <v>12</v>
      </c>
      <c r="Y648" s="28"/>
      <c r="Z648" s="29"/>
      <c r="AA648" s="27">
        <v>12</v>
      </c>
      <c r="AB648" s="28"/>
      <c r="AC648" s="29"/>
      <c r="AD648" s="27">
        <v>8</v>
      </c>
      <c r="AE648" s="28"/>
      <c r="AF648" s="29"/>
      <c r="AG648" s="27">
        <v>8</v>
      </c>
      <c r="AH648" s="29"/>
      <c r="AI648" s="27">
        <v>6</v>
      </c>
      <c r="AJ648" s="29"/>
      <c r="AK648" s="27">
        <v>7</v>
      </c>
      <c r="AL648" s="28"/>
      <c r="AM648" s="29"/>
      <c r="AN648" s="47">
        <v>112</v>
      </c>
      <c r="AO648" s="48"/>
    </row>
    <row r="649" spans="1:41" ht="16.5" customHeight="1" x14ac:dyDescent="0.2">
      <c r="A649" s="24">
        <v>77</v>
      </c>
      <c r="B649" s="26"/>
      <c r="C649" s="27">
        <v>10</v>
      </c>
      <c r="D649" s="28"/>
      <c r="E649" s="28"/>
      <c r="F649" s="29"/>
      <c r="G649" s="27">
        <v>6</v>
      </c>
      <c r="H649" s="28"/>
      <c r="I649" s="29"/>
      <c r="J649" s="27">
        <v>12</v>
      </c>
      <c r="K649" s="28"/>
      <c r="L649" s="28"/>
      <c r="M649" s="29"/>
      <c r="N649" s="27">
        <v>7</v>
      </c>
      <c r="O649" s="28"/>
      <c r="P649" s="29"/>
      <c r="Q649" s="27">
        <v>14</v>
      </c>
      <c r="R649" s="28"/>
      <c r="S649" s="28"/>
      <c r="T649" s="29"/>
      <c r="U649" s="27">
        <v>16</v>
      </c>
      <c r="V649" s="28"/>
      <c r="W649" s="29"/>
      <c r="X649" s="27">
        <v>18</v>
      </c>
      <c r="Y649" s="28"/>
      <c r="Z649" s="29"/>
      <c r="AA649" s="27">
        <v>8</v>
      </c>
      <c r="AB649" s="28"/>
      <c r="AC649" s="29"/>
      <c r="AD649" s="27">
        <v>10</v>
      </c>
      <c r="AE649" s="28"/>
      <c r="AF649" s="29"/>
      <c r="AG649" s="27">
        <v>12</v>
      </c>
      <c r="AH649" s="29"/>
      <c r="AI649" s="27">
        <v>12</v>
      </c>
      <c r="AJ649" s="29"/>
      <c r="AK649" s="27">
        <v>10</v>
      </c>
      <c r="AL649" s="28"/>
      <c r="AM649" s="29"/>
      <c r="AN649" s="47">
        <v>135</v>
      </c>
      <c r="AO649" s="48"/>
    </row>
    <row r="650" spans="1:41" ht="16.5" customHeight="1" x14ac:dyDescent="0.2">
      <c r="A650" s="24">
        <v>78</v>
      </c>
      <c r="B650" s="26"/>
      <c r="C650" s="27">
        <v>11</v>
      </c>
      <c r="D650" s="28"/>
      <c r="E650" s="28"/>
      <c r="F650" s="29"/>
      <c r="G650" s="27">
        <v>5</v>
      </c>
      <c r="H650" s="28"/>
      <c r="I650" s="29"/>
      <c r="J650" s="27">
        <v>15</v>
      </c>
      <c r="K650" s="28"/>
      <c r="L650" s="28"/>
      <c r="M650" s="29"/>
      <c r="N650" s="27">
        <v>19</v>
      </c>
      <c r="O650" s="28"/>
      <c r="P650" s="29"/>
      <c r="Q650" s="27">
        <v>15</v>
      </c>
      <c r="R650" s="28"/>
      <c r="S650" s="28"/>
      <c r="T650" s="29"/>
      <c r="U650" s="27">
        <v>13</v>
      </c>
      <c r="V650" s="28"/>
      <c r="W650" s="29"/>
      <c r="X650" s="27">
        <v>13</v>
      </c>
      <c r="Y650" s="28"/>
      <c r="Z650" s="29"/>
      <c r="AA650" s="27">
        <v>10</v>
      </c>
      <c r="AB650" s="28"/>
      <c r="AC650" s="29"/>
      <c r="AD650" s="27">
        <v>10</v>
      </c>
      <c r="AE650" s="28"/>
      <c r="AF650" s="29"/>
      <c r="AG650" s="27">
        <v>12</v>
      </c>
      <c r="AH650" s="29"/>
      <c r="AI650" s="27">
        <v>8</v>
      </c>
      <c r="AJ650" s="29"/>
      <c r="AK650" s="27">
        <v>7</v>
      </c>
      <c r="AL650" s="28"/>
      <c r="AM650" s="29"/>
      <c r="AN650" s="47">
        <v>138</v>
      </c>
      <c r="AO650" s="48"/>
    </row>
    <row r="651" spans="1:41" ht="16.5" customHeight="1" x14ac:dyDescent="0.2">
      <c r="A651" s="24">
        <v>79</v>
      </c>
      <c r="B651" s="26"/>
      <c r="C651" s="27">
        <v>12</v>
      </c>
      <c r="D651" s="28"/>
      <c r="E651" s="28"/>
      <c r="F651" s="29"/>
      <c r="G651" s="27">
        <v>15</v>
      </c>
      <c r="H651" s="28"/>
      <c r="I651" s="29"/>
      <c r="J651" s="27">
        <v>23</v>
      </c>
      <c r="K651" s="28"/>
      <c r="L651" s="28"/>
      <c r="M651" s="29"/>
      <c r="N651" s="27">
        <v>10</v>
      </c>
      <c r="O651" s="28"/>
      <c r="P651" s="29"/>
      <c r="Q651" s="27">
        <v>12</v>
      </c>
      <c r="R651" s="28"/>
      <c r="S651" s="28"/>
      <c r="T651" s="29"/>
      <c r="U651" s="27">
        <v>14</v>
      </c>
      <c r="V651" s="28"/>
      <c r="W651" s="29"/>
      <c r="X651" s="27">
        <v>14</v>
      </c>
      <c r="Y651" s="28"/>
      <c r="Z651" s="29"/>
      <c r="AA651" s="27">
        <v>18</v>
      </c>
      <c r="AB651" s="28"/>
      <c r="AC651" s="29"/>
      <c r="AD651" s="27">
        <v>13</v>
      </c>
      <c r="AE651" s="28"/>
      <c r="AF651" s="29"/>
      <c r="AG651" s="27">
        <v>8</v>
      </c>
      <c r="AH651" s="29"/>
      <c r="AI651" s="27">
        <v>10</v>
      </c>
      <c r="AJ651" s="29"/>
      <c r="AK651" s="27">
        <v>10</v>
      </c>
      <c r="AL651" s="28"/>
      <c r="AM651" s="29"/>
      <c r="AN651" s="47">
        <v>159</v>
      </c>
      <c r="AO651" s="48"/>
    </row>
    <row r="652" spans="1:41" ht="16.5" customHeight="1" x14ac:dyDescent="0.2">
      <c r="A652" s="24">
        <v>81</v>
      </c>
      <c r="B652" s="26"/>
      <c r="C652" s="27">
        <v>13</v>
      </c>
      <c r="D652" s="28"/>
      <c r="E652" s="28"/>
      <c r="F652" s="29"/>
      <c r="G652" s="27">
        <v>7</v>
      </c>
      <c r="H652" s="28"/>
      <c r="I652" s="29"/>
      <c r="J652" s="27">
        <v>12</v>
      </c>
      <c r="K652" s="28"/>
      <c r="L652" s="28"/>
      <c r="M652" s="29"/>
      <c r="N652" s="27">
        <v>9</v>
      </c>
      <c r="O652" s="28"/>
      <c r="P652" s="29"/>
      <c r="Q652" s="27">
        <v>11</v>
      </c>
      <c r="R652" s="28"/>
      <c r="S652" s="28"/>
      <c r="T652" s="29"/>
      <c r="U652" s="27">
        <v>6</v>
      </c>
      <c r="V652" s="28"/>
      <c r="W652" s="29"/>
      <c r="X652" s="27">
        <v>15</v>
      </c>
      <c r="Y652" s="28"/>
      <c r="Z652" s="29"/>
      <c r="AA652" s="27">
        <v>12</v>
      </c>
      <c r="AB652" s="28"/>
      <c r="AC652" s="29"/>
      <c r="AD652" s="27">
        <v>5</v>
      </c>
      <c r="AE652" s="28"/>
      <c r="AF652" s="29"/>
      <c r="AG652" s="27">
        <v>15</v>
      </c>
      <c r="AH652" s="29"/>
      <c r="AI652" s="27">
        <v>7</v>
      </c>
      <c r="AJ652" s="29"/>
      <c r="AK652" s="27">
        <v>5</v>
      </c>
      <c r="AL652" s="28"/>
      <c r="AM652" s="29"/>
      <c r="AN652" s="47">
        <v>117</v>
      </c>
      <c r="AO652" s="48"/>
    </row>
    <row r="653" spans="1:41" ht="16.5" customHeight="1" x14ac:dyDescent="0.2">
      <c r="A653" s="24">
        <v>83</v>
      </c>
      <c r="B653" s="26"/>
      <c r="C653" s="27">
        <v>15</v>
      </c>
      <c r="D653" s="28"/>
      <c r="E653" s="28"/>
      <c r="F653" s="29"/>
      <c r="G653" s="27">
        <v>7</v>
      </c>
      <c r="H653" s="28"/>
      <c r="I653" s="29"/>
      <c r="J653" s="27">
        <v>13</v>
      </c>
      <c r="K653" s="28"/>
      <c r="L653" s="28"/>
      <c r="M653" s="29"/>
      <c r="N653" s="27">
        <v>18</v>
      </c>
      <c r="O653" s="28"/>
      <c r="P653" s="29"/>
      <c r="Q653" s="27">
        <v>15</v>
      </c>
      <c r="R653" s="28"/>
      <c r="S653" s="28"/>
      <c r="T653" s="29"/>
      <c r="U653" s="27">
        <v>9</v>
      </c>
      <c r="V653" s="28"/>
      <c r="W653" s="29"/>
      <c r="X653" s="27">
        <v>8</v>
      </c>
      <c r="Y653" s="28"/>
      <c r="Z653" s="29"/>
      <c r="AA653" s="27">
        <v>8</v>
      </c>
      <c r="AB653" s="28"/>
      <c r="AC653" s="29"/>
      <c r="AD653" s="27">
        <v>10</v>
      </c>
      <c r="AE653" s="28"/>
      <c r="AF653" s="29"/>
      <c r="AG653" s="27">
        <v>12</v>
      </c>
      <c r="AH653" s="29"/>
      <c r="AI653" s="27">
        <v>8</v>
      </c>
      <c r="AJ653" s="29"/>
      <c r="AK653" s="27">
        <v>14</v>
      </c>
      <c r="AL653" s="28"/>
      <c r="AM653" s="29"/>
      <c r="AN653" s="47">
        <v>137</v>
      </c>
      <c r="AO653" s="48"/>
    </row>
    <row r="654" spans="1:41" ht="16.5" customHeight="1" x14ac:dyDescent="0.2">
      <c r="A654" s="24">
        <v>84</v>
      </c>
      <c r="B654" s="26"/>
      <c r="C654" s="27">
        <v>17</v>
      </c>
      <c r="D654" s="28"/>
      <c r="E654" s="28"/>
      <c r="F654" s="29"/>
      <c r="G654" s="27">
        <v>14</v>
      </c>
      <c r="H654" s="28"/>
      <c r="I654" s="29"/>
      <c r="J654" s="27">
        <v>11</v>
      </c>
      <c r="K654" s="28"/>
      <c r="L654" s="28"/>
      <c r="M654" s="29"/>
      <c r="N654" s="27">
        <v>20</v>
      </c>
      <c r="O654" s="28"/>
      <c r="P654" s="29"/>
      <c r="Q654" s="27">
        <v>17</v>
      </c>
      <c r="R654" s="28"/>
      <c r="S654" s="28"/>
      <c r="T654" s="29"/>
      <c r="U654" s="27">
        <v>15</v>
      </c>
      <c r="V654" s="28"/>
      <c r="W654" s="29"/>
      <c r="X654" s="27">
        <v>9</v>
      </c>
      <c r="Y654" s="28"/>
      <c r="Z654" s="29"/>
      <c r="AA654" s="27">
        <v>29</v>
      </c>
      <c r="AB654" s="28"/>
      <c r="AC654" s="29"/>
      <c r="AD654" s="27">
        <v>18</v>
      </c>
      <c r="AE654" s="28"/>
      <c r="AF654" s="29"/>
      <c r="AG654" s="27">
        <v>19</v>
      </c>
      <c r="AH654" s="29"/>
      <c r="AI654" s="27">
        <v>15</v>
      </c>
      <c r="AJ654" s="29"/>
      <c r="AK654" s="27">
        <v>12</v>
      </c>
      <c r="AL654" s="28"/>
      <c r="AM654" s="29"/>
      <c r="AN654" s="47">
        <v>196</v>
      </c>
      <c r="AO654" s="48"/>
    </row>
    <row r="655" spans="1:41" ht="16.5" customHeight="1" x14ac:dyDescent="0.2">
      <c r="A655" s="24">
        <v>88</v>
      </c>
      <c r="B655" s="26"/>
      <c r="C655" s="27">
        <v>10</v>
      </c>
      <c r="D655" s="28"/>
      <c r="E655" s="28"/>
      <c r="F655" s="29"/>
      <c r="G655" s="27">
        <v>12</v>
      </c>
      <c r="H655" s="28"/>
      <c r="I655" s="29"/>
      <c r="J655" s="27">
        <v>8</v>
      </c>
      <c r="K655" s="28"/>
      <c r="L655" s="28"/>
      <c r="M655" s="29"/>
      <c r="N655" s="27">
        <v>10</v>
      </c>
      <c r="O655" s="28"/>
      <c r="P655" s="29"/>
      <c r="Q655" s="27">
        <v>12</v>
      </c>
      <c r="R655" s="28"/>
      <c r="S655" s="28"/>
      <c r="T655" s="29"/>
      <c r="U655" s="27">
        <v>6</v>
      </c>
      <c r="V655" s="28"/>
      <c r="W655" s="29"/>
      <c r="X655" s="27">
        <v>14</v>
      </c>
      <c r="Y655" s="28"/>
      <c r="Z655" s="29"/>
      <c r="AA655" s="27">
        <v>7</v>
      </c>
      <c r="AB655" s="28"/>
      <c r="AC655" s="29"/>
      <c r="AD655" s="27">
        <v>12</v>
      </c>
      <c r="AE655" s="28"/>
      <c r="AF655" s="29"/>
      <c r="AG655" s="27">
        <v>8</v>
      </c>
      <c r="AH655" s="29"/>
      <c r="AI655" s="27">
        <v>8</v>
      </c>
      <c r="AJ655" s="29"/>
      <c r="AK655" s="27">
        <v>9</v>
      </c>
      <c r="AL655" s="28"/>
      <c r="AM655" s="29"/>
      <c r="AN655" s="47">
        <v>116</v>
      </c>
      <c r="AO655" s="48"/>
    </row>
    <row r="656" spans="1:41" ht="16.5" customHeight="1" x14ac:dyDescent="0.2">
      <c r="A656" s="24">
        <v>90</v>
      </c>
      <c r="B656" s="26"/>
      <c r="C656" s="27">
        <v>11</v>
      </c>
      <c r="D656" s="28"/>
      <c r="E656" s="28"/>
      <c r="F656" s="29"/>
      <c r="G656" s="27">
        <v>17</v>
      </c>
      <c r="H656" s="28"/>
      <c r="I656" s="29"/>
      <c r="J656" s="27">
        <v>12</v>
      </c>
      <c r="K656" s="28"/>
      <c r="L656" s="28"/>
      <c r="M656" s="29"/>
      <c r="N656" s="27">
        <v>16</v>
      </c>
      <c r="O656" s="28"/>
      <c r="P656" s="29"/>
      <c r="Q656" s="27">
        <v>17</v>
      </c>
      <c r="R656" s="28"/>
      <c r="S656" s="28"/>
      <c r="T656" s="29"/>
      <c r="U656" s="27">
        <v>20</v>
      </c>
      <c r="V656" s="28"/>
      <c r="W656" s="29"/>
      <c r="X656" s="27">
        <v>19</v>
      </c>
      <c r="Y656" s="28"/>
      <c r="Z656" s="29"/>
      <c r="AA656" s="27">
        <v>16</v>
      </c>
      <c r="AB656" s="28"/>
      <c r="AC656" s="29"/>
      <c r="AD656" s="27">
        <v>21</v>
      </c>
      <c r="AE656" s="28"/>
      <c r="AF656" s="29"/>
      <c r="AG656" s="27">
        <v>18</v>
      </c>
      <c r="AH656" s="29"/>
      <c r="AI656" s="27">
        <v>21</v>
      </c>
      <c r="AJ656" s="29"/>
      <c r="AK656" s="27">
        <v>10</v>
      </c>
      <c r="AL656" s="28"/>
      <c r="AM656" s="29"/>
      <c r="AN656" s="47">
        <v>198</v>
      </c>
      <c r="AO656" s="48"/>
    </row>
    <row r="657" spans="1:41" ht="16.5" customHeight="1" x14ac:dyDescent="0.2">
      <c r="A657" s="24">
        <v>94</v>
      </c>
      <c r="B657" s="26"/>
      <c r="C657" s="27">
        <v>14</v>
      </c>
      <c r="D657" s="28"/>
      <c r="E657" s="28"/>
      <c r="F657" s="29"/>
      <c r="G657" s="27">
        <v>12</v>
      </c>
      <c r="H657" s="28"/>
      <c r="I657" s="29"/>
      <c r="J657" s="27">
        <v>10</v>
      </c>
      <c r="K657" s="28"/>
      <c r="L657" s="28"/>
      <c r="M657" s="29"/>
      <c r="N657" s="27">
        <v>13</v>
      </c>
      <c r="O657" s="28"/>
      <c r="P657" s="29"/>
      <c r="Q657" s="27">
        <v>6</v>
      </c>
      <c r="R657" s="28"/>
      <c r="S657" s="28"/>
      <c r="T657" s="29"/>
      <c r="U657" s="27">
        <v>16</v>
      </c>
      <c r="V657" s="28"/>
      <c r="W657" s="29"/>
      <c r="X657" s="27">
        <v>10</v>
      </c>
      <c r="Y657" s="28"/>
      <c r="Z657" s="29"/>
      <c r="AA657" s="27">
        <v>8</v>
      </c>
      <c r="AB657" s="28"/>
      <c r="AC657" s="29"/>
      <c r="AD657" s="27">
        <v>5</v>
      </c>
      <c r="AE657" s="28"/>
      <c r="AF657" s="29"/>
      <c r="AG657" s="27">
        <v>12</v>
      </c>
      <c r="AH657" s="29"/>
      <c r="AI657" s="27">
        <v>8</v>
      </c>
      <c r="AJ657" s="29"/>
      <c r="AK657" s="27">
        <v>9</v>
      </c>
      <c r="AL657" s="28"/>
      <c r="AM657" s="29"/>
      <c r="AN657" s="47">
        <v>123</v>
      </c>
      <c r="AO657" s="48"/>
    </row>
    <row r="658" spans="1:41" ht="16.5" customHeight="1" x14ac:dyDescent="0.2">
      <c r="A658" s="24">
        <v>100</v>
      </c>
      <c r="B658" s="26"/>
      <c r="C658" s="27">
        <v>4</v>
      </c>
      <c r="D658" s="28"/>
      <c r="E658" s="28"/>
      <c r="F658" s="29"/>
      <c r="G658" s="27">
        <v>6</v>
      </c>
      <c r="H658" s="28"/>
      <c r="I658" s="29"/>
      <c r="J658" s="27">
        <v>6</v>
      </c>
      <c r="K658" s="28"/>
      <c r="L658" s="28"/>
      <c r="M658" s="29"/>
      <c r="N658" s="27">
        <v>3</v>
      </c>
      <c r="O658" s="28"/>
      <c r="P658" s="29"/>
      <c r="Q658" s="27">
        <v>5</v>
      </c>
      <c r="R658" s="28"/>
      <c r="S658" s="28"/>
      <c r="T658" s="29"/>
      <c r="U658" s="27">
        <v>12</v>
      </c>
      <c r="V658" s="28"/>
      <c r="W658" s="29"/>
      <c r="X658" s="27">
        <v>9</v>
      </c>
      <c r="Y658" s="28"/>
      <c r="Z658" s="29"/>
      <c r="AA658" s="27">
        <v>7</v>
      </c>
      <c r="AB658" s="28"/>
      <c r="AC658" s="29"/>
      <c r="AD658" s="27">
        <v>2</v>
      </c>
      <c r="AE658" s="28"/>
      <c r="AF658" s="29"/>
      <c r="AG658" s="27">
        <v>3</v>
      </c>
      <c r="AH658" s="29"/>
      <c r="AI658" s="27">
        <v>4</v>
      </c>
      <c r="AJ658" s="29"/>
      <c r="AK658" s="27">
        <v>2</v>
      </c>
      <c r="AL658" s="28"/>
      <c r="AM658" s="29"/>
      <c r="AN658" s="47">
        <v>63</v>
      </c>
      <c r="AO658" s="48"/>
    </row>
    <row r="659" spans="1:41" ht="16.5" customHeight="1" x14ac:dyDescent="0.2">
      <c r="A659" s="24">
        <v>101</v>
      </c>
      <c r="B659" s="26"/>
      <c r="C659" s="27">
        <v>10</v>
      </c>
      <c r="D659" s="28"/>
      <c r="E659" s="28"/>
      <c r="F659" s="29"/>
      <c r="G659" s="27">
        <v>6</v>
      </c>
      <c r="H659" s="28"/>
      <c r="I659" s="29"/>
      <c r="J659" s="27">
        <v>12</v>
      </c>
      <c r="K659" s="28"/>
      <c r="L659" s="28"/>
      <c r="M659" s="29"/>
      <c r="N659" s="27">
        <v>9</v>
      </c>
      <c r="O659" s="28"/>
      <c r="P659" s="29"/>
      <c r="Q659" s="27">
        <v>6</v>
      </c>
      <c r="R659" s="28"/>
      <c r="S659" s="28"/>
      <c r="T659" s="29"/>
      <c r="U659" s="27">
        <v>13</v>
      </c>
      <c r="V659" s="28"/>
      <c r="W659" s="29"/>
      <c r="X659" s="27">
        <v>7</v>
      </c>
      <c r="Y659" s="28"/>
      <c r="Z659" s="29"/>
      <c r="AA659" s="27">
        <v>11</v>
      </c>
      <c r="AB659" s="28"/>
      <c r="AC659" s="29"/>
      <c r="AD659" s="27">
        <v>4</v>
      </c>
      <c r="AE659" s="28"/>
      <c r="AF659" s="29"/>
      <c r="AG659" s="27">
        <v>6</v>
      </c>
      <c r="AH659" s="29"/>
      <c r="AI659" s="27">
        <v>6</v>
      </c>
      <c r="AJ659" s="29"/>
      <c r="AK659" s="27">
        <v>7</v>
      </c>
      <c r="AL659" s="28"/>
      <c r="AM659" s="29"/>
      <c r="AN659" s="47">
        <v>97</v>
      </c>
      <c r="AO659" s="48"/>
    </row>
    <row r="660" spans="1:41" ht="16.5" customHeight="1" x14ac:dyDescent="0.2">
      <c r="A660" s="24">
        <v>102</v>
      </c>
      <c r="B660" s="26"/>
      <c r="C660" s="27">
        <v>13</v>
      </c>
      <c r="D660" s="28"/>
      <c r="E660" s="28"/>
      <c r="F660" s="29"/>
      <c r="G660" s="27">
        <v>6</v>
      </c>
      <c r="H660" s="28"/>
      <c r="I660" s="29"/>
      <c r="J660" s="27">
        <v>12</v>
      </c>
      <c r="K660" s="28"/>
      <c r="L660" s="28"/>
      <c r="M660" s="29"/>
      <c r="N660" s="27">
        <v>12</v>
      </c>
      <c r="O660" s="28"/>
      <c r="P660" s="29"/>
      <c r="Q660" s="27">
        <v>9</v>
      </c>
      <c r="R660" s="28"/>
      <c r="S660" s="28"/>
      <c r="T660" s="29"/>
      <c r="U660" s="27">
        <v>9</v>
      </c>
      <c r="V660" s="28"/>
      <c r="W660" s="29"/>
      <c r="X660" s="27">
        <v>14</v>
      </c>
      <c r="Y660" s="28"/>
      <c r="Z660" s="29"/>
      <c r="AA660" s="27">
        <v>11</v>
      </c>
      <c r="AB660" s="28"/>
      <c r="AC660" s="29"/>
      <c r="AD660" s="27">
        <v>10</v>
      </c>
      <c r="AE660" s="28"/>
      <c r="AF660" s="29"/>
      <c r="AG660" s="27">
        <v>10</v>
      </c>
      <c r="AH660" s="29"/>
      <c r="AI660" s="27">
        <v>12</v>
      </c>
      <c r="AJ660" s="29"/>
      <c r="AK660" s="27">
        <v>6</v>
      </c>
      <c r="AL660" s="28"/>
      <c r="AM660" s="29"/>
      <c r="AN660" s="47">
        <v>124</v>
      </c>
      <c r="AO660" s="48"/>
    </row>
    <row r="661" spans="1:41" ht="16.5" customHeight="1" x14ac:dyDescent="0.2">
      <c r="A661" s="24">
        <v>103</v>
      </c>
      <c r="B661" s="26"/>
      <c r="C661" s="27">
        <v>15</v>
      </c>
      <c r="D661" s="28"/>
      <c r="E661" s="28"/>
      <c r="F661" s="29"/>
      <c r="G661" s="27">
        <v>14</v>
      </c>
      <c r="H661" s="28"/>
      <c r="I661" s="29"/>
      <c r="J661" s="27">
        <v>20</v>
      </c>
      <c r="K661" s="28"/>
      <c r="L661" s="28"/>
      <c r="M661" s="29"/>
      <c r="N661" s="27">
        <v>17</v>
      </c>
      <c r="O661" s="28"/>
      <c r="P661" s="29"/>
      <c r="Q661" s="27">
        <v>20</v>
      </c>
      <c r="R661" s="28"/>
      <c r="S661" s="28"/>
      <c r="T661" s="29"/>
      <c r="U661" s="27">
        <v>12</v>
      </c>
      <c r="V661" s="28"/>
      <c r="W661" s="29"/>
      <c r="X661" s="27">
        <v>19</v>
      </c>
      <c r="Y661" s="28"/>
      <c r="Z661" s="29"/>
      <c r="AA661" s="27">
        <v>18</v>
      </c>
      <c r="AB661" s="28"/>
      <c r="AC661" s="29"/>
      <c r="AD661" s="27">
        <v>10</v>
      </c>
      <c r="AE661" s="28"/>
      <c r="AF661" s="29"/>
      <c r="AG661" s="27">
        <v>14</v>
      </c>
      <c r="AH661" s="29"/>
      <c r="AI661" s="27">
        <v>18</v>
      </c>
      <c r="AJ661" s="29"/>
      <c r="AK661" s="27">
        <v>11</v>
      </c>
      <c r="AL661" s="28"/>
      <c r="AM661" s="29"/>
      <c r="AN661" s="47">
        <v>188</v>
      </c>
      <c r="AO661" s="48"/>
    </row>
    <row r="662" spans="1:41" ht="16.5" customHeight="1" x14ac:dyDescent="0.2">
      <c r="A662" s="24">
        <v>104</v>
      </c>
      <c r="B662" s="26"/>
      <c r="C662" s="27">
        <v>8</v>
      </c>
      <c r="D662" s="28"/>
      <c r="E662" s="28"/>
      <c r="F662" s="29"/>
      <c r="G662" s="27">
        <v>12</v>
      </c>
      <c r="H662" s="28"/>
      <c r="I662" s="29"/>
      <c r="J662" s="27">
        <v>7</v>
      </c>
      <c r="K662" s="28"/>
      <c r="L662" s="28"/>
      <c r="M662" s="29"/>
      <c r="N662" s="27">
        <v>6</v>
      </c>
      <c r="O662" s="28"/>
      <c r="P662" s="29"/>
      <c r="Q662" s="27">
        <v>7</v>
      </c>
      <c r="R662" s="28"/>
      <c r="S662" s="28"/>
      <c r="T662" s="29"/>
      <c r="U662" s="27">
        <v>14</v>
      </c>
      <c r="V662" s="28"/>
      <c r="W662" s="29"/>
      <c r="X662" s="27">
        <v>6</v>
      </c>
      <c r="Y662" s="28"/>
      <c r="Z662" s="29"/>
      <c r="AA662" s="27">
        <v>15</v>
      </c>
      <c r="AB662" s="28"/>
      <c r="AC662" s="29"/>
      <c r="AD662" s="27">
        <v>2</v>
      </c>
      <c r="AE662" s="28"/>
      <c r="AF662" s="29"/>
      <c r="AG662" s="27">
        <v>7</v>
      </c>
      <c r="AH662" s="29"/>
      <c r="AI662" s="27">
        <v>15</v>
      </c>
      <c r="AJ662" s="29"/>
      <c r="AK662" s="27">
        <v>14</v>
      </c>
      <c r="AL662" s="28"/>
      <c r="AM662" s="29"/>
      <c r="AN662" s="47">
        <v>113</v>
      </c>
      <c r="AO662" s="48"/>
    </row>
    <row r="663" spans="1:41" ht="16.5" customHeight="1" x14ac:dyDescent="0.2">
      <c r="A663" s="24">
        <v>105</v>
      </c>
      <c r="B663" s="26"/>
      <c r="C663" s="27">
        <v>7</v>
      </c>
      <c r="D663" s="28"/>
      <c r="E663" s="28"/>
      <c r="F663" s="29"/>
      <c r="G663" s="27">
        <v>14</v>
      </c>
      <c r="H663" s="28"/>
      <c r="I663" s="29"/>
      <c r="J663" s="27">
        <v>10</v>
      </c>
      <c r="K663" s="28"/>
      <c r="L663" s="28"/>
      <c r="M663" s="29"/>
      <c r="N663" s="27">
        <v>10</v>
      </c>
      <c r="O663" s="28"/>
      <c r="P663" s="29"/>
      <c r="Q663" s="27">
        <v>11</v>
      </c>
      <c r="R663" s="28"/>
      <c r="S663" s="28"/>
      <c r="T663" s="29"/>
      <c r="U663" s="27">
        <v>15</v>
      </c>
      <c r="V663" s="28"/>
      <c r="W663" s="29"/>
      <c r="X663" s="27">
        <v>10</v>
      </c>
      <c r="Y663" s="28"/>
      <c r="Z663" s="29"/>
      <c r="AA663" s="27">
        <v>15</v>
      </c>
      <c r="AB663" s="28"/>
      <c r="AC663" s="29"/>
      <c r="AD663" s="27">
        <v>11</v>
      </c>
      <c r="AE663" s="28"/>
      <c r="AF663" s="29"/>
      <c r="AG663" s="27">
        <v>13</v>
      </c>
      <c r="AH663" s="29"/>
      <c r="AI663" s="27">
        <v>7</v>
      </c>
      <c r="AJ663" s="29"/>
      <c r="AK663" s="27">
        <v>9</v>
      </c>
      <c r="AL663" s="28"/>
      <c r="AM663" s="29"/>
      <c r="AN663" s="47">
        <v>132</v>
      </c>
      <c r="AO663" s="48"/>
    </row>
    <row r="664" spans="1:41" ht="16.5" customHeight="1" x14ac:dyDescent="0.2">
      <c r="A664" s="24">
        <v>106</v>
      </c>
      <c r="B664" s="26"/>
      <c r="C664" s="27">
        <v>10</v>
      </c>
      <c r="D664" s="28"/>
      <c r="E664" s="28"/>
      <c r="F664" s="29"/>
      <c r="G664" s="27">
        <v>10</v>
      </c>
      <c r="H664" s="28"/>
      <c r="I664" s="29"/>
      <c r="J664" s="27">
        <v>11</v>
      </c>
      <c r="K664" s="28"/>
      <c r="L664" s="28"/>
      <c r="M664" s="29"/>
      <c r="N664" s="27">
        <v>15</v>
      </c>
      <c r="O664" s="28"/>
      <c r="P664" s="29"/>
      <c r="Q664" s="27">
        <v>9</v>
      </c>
      <c r="R664" s="28"/>
      <c r="S664" s="28"/>
      <c r="T664" s="29"/>
      <c r="U664" s="27">
        <v>9</v>
      </c>
      <c r="V664" s="28"/>
      <c r="W664" s="29"/>
      <c r="X664" s="27">
        <v>12</v>
      </c>
      <c r="Y664" s="28"/>
      <c r="Z664" s="29"/>
      <c r="AA664" s="27">
        <v>5</v>
      </c>
      <c r="AB664" s="28"/>
      <c r="AC664" s="29"/>
      <c r="AD664" s="27">
        <v>14</v>
      </c>
      <c r="AE664" s="28"/>
      <c r="AF664" s="29"/>
      <c r="AG664" s="27">
        <v>7</v>
      </c>
      <c r="AH664" s="29"/>
      <c r="AI664" s="27">
        <v>7</v>
      </c>
      <c r="AJ664" s="29"/>
      <c r="AK664" s="27">
        <v>8</v>
      </c>
      <c r="AL664" s="28"/>
      <c r="AM664" s="29"/>
      <c r="AN664" s="47">
        <v>117</v>
      </c>
      <c r="AO664" s="48"/>
    </row>
    <row r="665" spans="1:41" ht="16.5" customHeight="1" x14ac:dyDescent="0.2">
      <c r="A665" s="24">
        <v>107</v>
      </c>
      <c r="B665" s="26"/>
      <c r="C665" s="27">
        <v>10</v>
      </c>
      <c r="D665" s="28"/>
      <c r="E665" s="28"/>
      <c r="F665" s="29"/>
      <c r="G665" s="27">
        <v>9</v>
      </c>
      <c r="H665" s="28"/>
      <c r="I665" s="29"/>
      <c r="J665" s="27">
        <v>5</v>
      </c>
      <c r="K665" s="28"/>
      <c r="L665" s="28"/>
      <c r="M665" s="29"/>
      <c r="N665" s="27">
        <v>6</v>
      </c>
      <c r="O665" s="28"/>
      <c r="P665" s="29"/>
      <c r="Q665" s="27">
        <v>14</v>
      </c>
      <c r="R665" s="28"/>
      <c r="S665" s="28"/>
      <c r="T665" s="29"/>
      <c r="U665" s="27">
        <v>12</v>
      </c>
      <c r="V665" s="28"/>
      <c r="W665" s="29"/>
      <c r="X665" s="27">
        <v>5</v>
      </c>
      <c r="Y665" s="28"/>
      <c r="Z665" s="29"/>
      <c r="AA665" s="27">
        <v>9</v>
      </c>
      <c r="AB665" s="28"/>
      <c r="AC665" s="29"/>
      <c r="AD665" s="27">
        <v>7</v>
      </c>
      <c r="AE665" s="28"/>
      <c r="AF665" s="29"/>
      <c r="AG665" s="27">
        <v>12</v>
      </c>
      <c r="AH665" s="29"/>
      <c r="AI665" s="27">
        <v>8</v>
      </c>
      <c r="AJ665" s="29"/>
      <c r="AK665" s="27">
        <v>6</v>
      </c>
      <c r="AL665" s="28"/>
      <c r="AM665" s="29"/>
      <c r="AN665" s="47">
        <v>103</v>
      </c>
      <c r="AO665" s="48"/>
    </row>
    <row r="666" spans="1:41" ht="16.5" customHeight="1" x14ac:dyDescent="0.2">
      <c r="A666" s="24">
        <v>108</v>
      </c>
      <c r="B666" s="26"/>
      <c r="C666" s="27">
        <v>7</v>
      </c>
      <c r="D666" s="28"/>
      <c r="E666" s="28"/>
      <c r="F666" s="29"/>
      <c r="G666" s="27">
        <v>9</v>
      </c>
      <c r="H666" s="28"/>
      <c r="I666" s="29"/>
      <c r="J666" s="27">
        <v>10</v>
      </c>
      <c r="K666" s="28"/>
      <c r="L666" s="28"/>
      <c r="M666" s="29"/>
      <c r="N666" s="27">
        <v>13</v>
      </c>
      <c r="O666" s="28"/>
      <c r="P666" s="29"/>
      <c r="Q666" s="27">
        <v>10</v>
      </c>
      <c r="R666" s="28"/>
      <c r="S666" s="28"/>
      <c r="T666" s="29"/>
      <c r="U666" s="27">
        <v>12</v>
      </c>
      <c r="V666" s="28"/>
      <c r="W666" s="29"/>
      <c r="X666" s="27">
        <v>14</v>
      </c>
      <c r="Y666" s="28"/>
      <c r="Z666" s="29"/>
      <c r="AA666" s="27">
        <v>11</v>
      </c>
      <c r="AB666" s="28"/>
      <c r="AC666" s="29"/>
      <c r="AD666" s="27">
        <v>7</v>
      </c>
      <c r="AE666" s="28"/>
      <c r="AF666" s="29"/>
      <c r="AG666" s="27">
        <v>8</v>
      </c>
      <c r="AH666" s="29"/>
      <c r="AI666" s="27">
        <v>11</v>
      </c>
      <c r="AJ666" s="29"/>
      <c r="AK666" s="27">
        <v>11</v>
      </c>
      <c r="AL666" s="28"/>
      <c r="AM666" s="29"/>
      <c r="AN666" s="47">
        <v>123</v>
      </c>
      <c r="AO666" s="48"/>
    </row>
    <row r="667" spans="1:41" ht="16.5" customHeight="1" x14ac:dyDescent="0.2">
      <c r="A667" s="24">
        <v>109</v>
      </c>
      <c r="B667" s="26"/>
      <c r="C667" s="27">
        <v>29</v>
      </c>
      <c r="D667" s="28"/>
      <c r="E667" s="28"/>
      <c r="F667" s="29"/>
      <c r="G667" s="27">
        <v>19</v>
      </c>
      <c r="H667" s="28"/>
      <c r="I667" s="29"/>
      <c r="J667" s="27">
        <v>27</v>
      </c>
      <c r="K667" s="28"/>
      <c r="L667" s="28"/>
      <c r="M667" s="29"/>
      <c r="N667" s="27">
        <v>23</v>
      </c>
      <c r="O667" s="28"/>
      <c r="P667" s="29"/>
      <c r="Q667" s="27">
        <v>22</v>
      </c>
      <c r="R667" s="28"/>
      <c r="S667" s="28"/>
      <c r="T667" s="29"/>
      <c r="U667" s="27">
        <v>22</v>
      </c>
      <c r="V667" s="28"/>
      <c r="W667" s="29"/>
      <c r="X667" s="27">
        <v>18</v>
      </c>
      <c r="Y667" s="28"/>
      <c r="Z667" s="29"/>
      <c r="AA667" s="27">
        <v>29</v>
      </c>
      <c r="AB667" s="28"/>
      <c r="AC667" s="29"/>
      <c r="AD667" s="27">
        <v>27</v>
      </c>
      <c r="AE667" s="28"/>
      <c r="AF667" s="29"/>
      <c r="AG667" s="27">
        <v>29</v>
      </c>
      <c r="AH667" s="29"/>
      <c r="AI667" s="27">
        <v>17</v>
      </c>
      <c r="AJ667" s="29"/>
      <c r="AK667" s="27">
        <v>18</v>
      </c>
      <c r="AL667" s="28"/>
      <c r="AM667" s="29"/>
      <c r="AN667" s="47">
        <v>280</v>
      </c>
      <c r="AO667" s="48"/>
    </row>
    <row r="668" spans="1:41" ht="16.5" customHeight="1" x14ac:dyDescent="0.2">
      <c r="A668" s="24">
        <v>110</v>
      </c>
      <c r="B668" s="26"/>
      <c r="C668" s="27">
        <v>12</v>
      </c>
      <c r="D668" s="28"/>
      <c r="E668" s="28"/>
      <c r="F668" s="29"/>
      <c r="G668" s="27">
        <v>6</v>
      </c>
      <c r="H668" s="28"/>
      <c r="I668" s="29"/>
      <c r="J668" s="27">
        <v>13</v>
      </c>
      <c r="K668" s="28"/>
      <c r="L668" s="28"/>
      <c r="M668" s="29"/>
      <c r="N668" s="27">
        <v>13</v>
      </c>
      <c r="O668" s="28"/>
      <c r="P668" s="29"/>
      <c r="Q668" s="27">
        <v>20</v>
      </c>
      <c r="R668" s="28"/>
      <c r="S668" s="28"/>
      <c r="T668" s="29"/>
      <c r="U668" s="27">
        <v>11</v>
      </c>
      <c r="V668" s="28"/>
      <c r="W668" s="29"/>
      <c r="X668" s="27">
        <v>13</v>
      </c>
      <c r="Y668" s="28"/>
      <c r="Z668" s="29"/>
      <c r="AA668" s="27">
        <v>13</v>
      </c>
      <c r="AB668" s="28"/>
      <c r="AC668" s="29"/>
      <c r="AD668" s="27">
        <v>12</v>
      </c>
      <c r="AE668" s="28"/>
      <c r="AF668" s="29"/>
      <c r="AG668" s="27">
        <v>15</v>
      </c>
      <c r="AH668" s="29"/>
      <c r="AI668" s="27">
        <v>9</v>
      </c>
      <c r="AJ668" s="29"/>
      <c r="AK668" s="27">
        <v>16</v>
      </c>
      <c r="AL668" s="28"/>
      <c r="AM668" s="29"/>
      <c r="AN668" s="47">
        <v>153</v>
      </c>
      <c r="AO668" s="48"/>
    </row>
    <row r="669" spans="1:41" ht="16.5" customHeight="1" x14ac:dyDescent="0.2">
      <c r="A669" s="24">
        <v>111</v>
      </c>
      <c r="B669" s="26"/>
      <c r="C669" s="27">
        <v>8</v>
      </c>
      <c r="D669" s="28"/>
      <c r="E669" s="28"/>
      <c r="F669" s="29"/>
      <c r="G669" s="27">
        <v>7</v>
      </c>
      <c r="H669" s="28"/>
      <c r="I669" s="29"/>
      <c r="J669" s="27">
        <v>10</v>
      </c>
      <c r="K669" s="28"/>
      <c r="L669" s="28"/>
      <c r="M669" s="29"/>
      <c r="N669" s="27">
        <v>3</v>
      </c>
      <c r="O669" s="28"/>
      <c r="P669" s="29"/>
      <c r="Q669" s="27">
        <v>3</v>
      </c>
      <c r="R669" s="28"/>
      <c r="S669" s="28"/>
      <c r="T669" s="29"/>
      <c r="U669" s="27">
        <v>5</v>
      </c>
      <c r="V669" s="28"/>
      <c r="W669" s="29"/>
      <c r="X669" s="27">
        <v>7</v>
      </c>
      <c r="Y669" s="28"/>
      <c r="Z669" s="29"/>
      <c r="AA669" s="27">
        <v>7</v>
      </c>
      <c r="AB669" s="28"/>
      <c r="AC669" s="29"/>
      <c r="AD669" s="27">
        <v>7</v>
      </c>
      <c r="AE669" s="28"/>
      <c r="AF669" s="29"/>
      <c r="AG669" s="27">
        <v>5</v>
      </c>
      <c r="AH669" s="29"/>
      <c r="AI669" s="27">
        <v>8</v>
      </c>
      <c r="AJ669" s="29"/>
      <c r="AK669" s="27">
        <v>5</v>
      </c>
      <c r="AL669" s="28"/>
      <c r="AM669" s="29"/>
      <c r="AN669" s="47">
        <v>75</v>
      </c>
      <c r="AO669" s="48"/>
    </row>
    <row r="670" spans="1:41" ht="16.5" customHeight="1" x14ac:dyDescent="0.2">
      <c r="A670" s="24">
        <v>112</v>
      </c>
      <c r="B670" s="26"/>
      <c r="C670" s="27">
        <v>10</v>
      </c>
      <c r="D670" s="28"/>
      <c r="E670" s="28"/>
      <c r="F670" s="29"/>
      <c r="G670" s="27">
        <v>9</v>
      </c>
      <c r="H670" s="28"/>
      <c r="I670" s="29"/>
      <c r="J670" s="27">
        <v>9</v>
      </c>
      <c r="K670" s="28"/>
      <c r="L670" s="28"/>
      <c r="M670" s="29"/>
      <c r="N670" s="27">
        <v>14</v>
      </c>
      <c r="O670" s="28"/>
      <c r="P670" s="29"/>
      <c r="Q670" s="27">
        <v>19</v>
      </c>
      <c r="R670" s="28"/>
      <c r="S670" s="28"/>
      <c r="T670" s="29"/>
      <c r="U670" s="27">
        <v>11</v>
      </c>
      <c r="V670" s="28"/>
      <c r="W670" s="29"/>
      <c r="X670" s="27">
        <v>10</v>
      </c>
      <c r="Y670" s="28"/>
      <c r="Z670" s="29"/>
      <c r="AA670" s="27">
        <v>14</v>
      </c>
      <c r="AB670" s="28"/>
      <c r="AC670" s="29"/>
      <c r="AD670" s="27">
        <v>11</v>
      </c>
      <c r="AE670" s="28"/>
      <c r="AF670" s="29"/>
      <c r="AG670" s="27">
        <v>14</v>
      </c>
      <c r="AH670" s="29"/>
      <c r="AI670" s="27">
        <v>10</v>
      </c>
      <c r="AJ670" s="29"/>
      <c r="AK670" s="27">
        <v>7</v>
      </c>
      <c r="AL670" s="28"/>
      <c r="AM670" s="29"/>
      <c r="AN670" s="47">
        <v>138</v>
      </c>
      <c r="AO670" s="48"/>
    </row>
    <row r="671" spans="1:41" ht="16.5" customHeight="1" x14ac:dyDescent="0.2">
      <c r="A671" s="24">
        <v>113</v>
      </c>
      <c r="B671" s="26"/>
      <c r="C671" s="27">
        <v>17</v>
      </c>
      <c r="D671" s="28"/>
      <c r="E671" s="28"/>
      <c r="F671" s="29"/>
      <c r="G671" s="27">
        <v>9</v>
      </c>
      <c r="H671" s="28"/>
      <c r="I671" s="29"/>
      <c r="J671" s="27">
        <v>15</v>
      </c>
      <c r="K671" s="28"/>
      <c r="L671" s="28"/>
      <c r="M671" s="29"/>
      <c r="N671" s="27">
        <v>15</v>
      </c>
      <c r="O671" s="28"/>
      <c r="P671" s="29"/>
      <c r="Q671" s="27">
        <v>17</v>
      </c>
      <c r="R671" s="28"/>
      <c r="S671" s="28"/>
      <c r="T671" s="29"/>
      <c r="U671" s="27">
        <v>14</v>
      </c>
      <c r="V671" s="28"/>
      <c r="W671" s="29"/>
      <c r="X671" s="27">
        <v>18</v>
      </c>
      <c r="Y671" s="28"/>
      <c r="Z671" s="29"/>
      <c r="AA671" s="27">
        <v>18</v>
      </c>
      <c r="AB671" s="28"/>
      <c r="AC671" s="29"/>
      <c r="AD671" s="27">
        <v>14</v>
      </c>
      <c r="AE671" s="28"/>
      <c r="AF671" s="29"/>
      <c r="AG671" s="27">
        <v>19</v>
      </c>
      <c r="AH671" s="29"/>
      <c r="AI671" s="27">
        <v>20</v>
      </c>
      <c r="AJ671" s="29"/>
      <c r="AK671" s="27">
        <v>8</v>
      </c>
      <c r="AL671" s="28"/>
      <c r="AM671" s="29"/>
      <c r="AN671" s="47">
        <v>184</v>
      </c>
      <c r="AO671" s="48"/>
    </row>
    <row r="672" spans="1:41" ht="16.5" customHeight="1" x14ac:dyDescent="0.2">
      <c r="A672" s="24">
        <v>114</v>
      </c>
      <c r="B672" s="26"/>
      <c r="C672" s="27">
        <v>11</v>
      </c>
      <c r="D672" s="28"/>
      <c r="E672" s="28"/>
      <c r="F672" s="29"/>
      <c r="G672" s="27">
        <v>7</v>
      </c>
      <c r="H672" s="28"/>
      <c r="I672" s="29"/>
      <c r="J672" s="27">
        <v>17</v>
      </c>
      <c r="K672" s="28"/>
      <c r="L672" s="28"/>
      <c r="M672" s="29"/>
      <c r="N672" s="27">
        <v>17</v>
      </c>
      <c r="O672" s="28"/>
      <c r="P672" s="29"/>
      <c r="Q672" s="27">
        <v>25</v>
      </c>
      <c r="R672" s="28"/>
      <c r="S672" s="28"/>
      <c r="T672" s="29"/>
      <c r="U672" s="27">
        <v>14</v>
      </c>
      <c r="V672" s="28"/>
      <c r="W672" s="29"/>
      <c r="X672" s="27">
        <v>19</v>
      </c>
      <c r="Y672" s="28"/>
      <c r="Z672" s="29"/>
      <c r="AA672" s="27">
        <v>20</v>
      </c>
      <c r="AB672" s="28"/>
      <c r="AC672" s="29"/>
      <c r="AD672" s="27">
        <v>16</v>
      </c>
      <c r="AE672" s="28"/>
      <c r="AF672" s="29"/>
      <c r="AG672" s="27">
        <v>15</v>
      </c>
      <c r="AH672" s="29"/>
      <c r="AI672" s="27">
        <v>15</v>
      </c>
      <c r="AJ672" s="29"/>
      <c r="AK672" s="27">
        <v>12</v>
      </c>
      <c r="AL672" s="28"/>
      <c r="AM672" s="29"/>
      <c r="AN672" s="47">
        <v>188</v>
      </c>
      <c r="AO672" s="48"/>
    </row>
    <row r="673" spans="1:41" ht="16.5" customHeight="1" x14ac:dyDescent="0.2">
      <c r="A673" s="24">
        <v>115</v>
      </c>
      <c r="B673" s="26"/>
      <c r="C673" s="27">
        <v>21</v>
      </c>
      <c r="D673" s="28"/>
      <c r="E673" s="28"/>
      <c r="F673" s="29"/>
      <c r="G673" s="27">
        <v>19</v>
      </c>
      <c r="H673" s="28"/>
      <c r="I673" s="29"/>
      <c r="J673" s="27">
        <v>20</v>
      </c>
      <c r="K673" s="28"/>
      <c r="L673" s="28"/>
      <c r="M673" s="29"/>
      <c r="N673" s="27">
        <v>17</v>
      </c>
      <c r="O673" s="28"/>
      <c r="P673" s="29"/>
      <c r="Q673" s="27">
        <v>23</v>
      </c>
      <c r="R673" s="28"/>
      <c r="S673" s="28"/>
      <c r="T673" s="29"/>
      <c r="U673" s="27">
        <v>14</v>
      </c>
      <c r="V673" s="28"/>
      <c r="W673" s="29"/>
      <c r="X673" s="27">
        <v>20</v>
      </c>
      <c r="Y673" s="28"/>
      <c r="Z673" s="29"/>
      <c r="AA673" s="27">
        <v>15</v>
      </c>
      <c r="AB673" s="28"/>
      <c r="AC673" s="29"/>
      <c r="AD673" s="27">
        <v>13</v>
      </c>
      <c r="AE673" s="28"/>
      <c r="AF673" s="29"/>
      <c r="AG673" s="27">
        <v>15</v>
      </c>
      <c r="AH673" s="29"/>
      <c r="AI673" s="27">
        <v>13</v>
      </c>
      <c r="AJ673" s="29"/>
      <c r="AK673" s="27">
        <v>7</v>
      </c>
      <c r="AL673" s="28"/>
      <c r="AM673" s="29"/>
      <c r="AN673" s="47">
        <v>197</v>
      </c>
      <c r="AO673" s="48"/>
    </row>
    <row r="674" spans="1:41" ht="16.5" customHeight="1" x14ac:dyDescent="0.2">
      <c r="A674" s="24">
        <v>120</v>
      </c>
      <c r="B674" s="26"/>
      <c r="C674" s="27">
        <v>10</v>
      </c>
      <c r="D674" s="28"/>
      <c r="E674" s="28"/>
      <c r="F674" s="29"/>
      <c r="G674" s="27">
        <v>13</v>
      </c>
      <c r="H674" s="28"/>
      <c r="I674" s="29"/>
      <c r="J674" s="27">
        <v>15</v>
      </c>
      <c r="K674" s="28"/>
      <c r="L674" s="28"/>
      <c r="M674" s="29"/>
      <c r="N674" s="27">
        <v>14</v>
      </c>
      <c r="O674" s="28"/>
      <c r="P674" s="29"/>
      <c r="Q674" s="27">
        <v>20</v>
      </c>
      <c r="R674" s="28"/>
      <c r="S674" s="28"/>
      <c r="T674" s="29"/>
      <c r="U674" s="27">
        <v>20</v>
      </c>
      <c r="V674" s="28"/>
      <c r="W674" s="29"/>
      <c r="X674" s="27">
        <v>9</v>
      </c>
      <c r="Y674" s="28"/>
      <c r="Z674" s="29"/>
      <c r="AA674" s="27">
        <v>12</v>
      </c>
      <c r="AB674" s="28"/>
      <c r="AC674" s="29"/>
      <c r="AD674" s="27">
        <v>12</v>
      </c>
      <c r="AE674" s="28"/>
      <c r="AF674" s="29"/>
      <c r="AG674" s="27">
        <v>15</v>
      </c>
      <c r="AH674" s="29"/>
      <c r="AI674" s="27">
        <v>10</v>
      </c>
      <c r="AJ674" s="29"/>
      <c r="AK674" s="27">
        <v>15</v>
      </c>
      <c r="AL674" s="28"/>
      <c r="AM674" s="29"/>
      <c r="AN674" s="47">
        <v>165</v>
      </c>
      <c r="AO674" s="48"/>
    </row>
    <row r="675" spans="1:41" ht="16.5" customHeight="1" x14ac:dyDescent="0.2">
      <c r="A675" s="24">
        <v>121</v>
      </c>
      <c r="B675" s="26"/>
      <c r="C675" s="27">
        <v>12</v>
      </c>
      <c r="D675" s="28"/>
      <c r="E675" s="28"/>
      <c r="F675" s="29"/>
      <c r="G675" s="27">
        <v>10</v>
      </c>
      <c r="H675" s="28"/>
      <c r="I675" s="29"/>
      <c r="J675" s="27">
        <v>11</v>
      </c>
      <c r="K675" s="28"/>
      <c r="L675" s="28"/>
      <c r="M675" s="29"/>
      <c r="N675" s="27">
        <v>4</v>
      </c>
      <c r="O675" s="28"/>
      <c r="P675" s="29"/>
      <c r="Q675" s="27">
        <v>14</v>
      </c>
      <c r="R675" s="28"/>
      <c r="S675" s="28"/>
      <c r="T675" s="29"/>
      <c r="U675" s="27">
        <v>16</v>
      </c>
      <c r="V675" s="28"/>
      <c r="W675" s="29"/>
      <c r="X675" s="27">
        <v>15</v>
      </c>
      <c r="Y675" s="28"/>
      <c r="Z675" s="29"/>
      <c r="AA675" s="27">
        <v>11</v>
      </c>
      <c r="AB675" s="28"/>
      <c r="AC675" s="29"/>
      <c r="AD675" s="27">
        <v>9</v>
      </c>
      <c r="AE675" s="28"/>
      <c r="AF675" s="29"/>
      <c r="AG675" s="27">
        <v>9</v>
      </c>
      <c r="AH675" s="29"/>
      <c r="AI675" s="27">
        <v>13</v>
      </c>
      <c r="AJ675" s="29"/>
      <c r="AK675" s="27">
        <v>7</v>
      </c>
      <c r="AL675" s="28"/>
      <c r="AM675" s="29"/>
      <c r="AN675" s="47">
        <v>131</v>
      </c>
      <c r="AO675" s="48"/>
    </row>
    <row r="676" spans="1:41" ht="16.5" customHeight="1" x14ac:dyDescent="0.2">
      <c r="A676" s="24">
        <v>122</v>
      </c>
      <c r="B676" s="26"/>
      <c r="C676" s="27">
        <v>10</v>
      </c>
      <c r="D676" s="28"/>
      <c r="E676" s="28"/>
      <c r="F676" s="29"/>
      <c r="G676" s="27">
        <v>11</v>
      </c>
      <c r="H676" s="28"/>
      <c r="I676" s="29"/>
      <c r="J676" s="27">
        <v>12</v>
      </c>
      <c r="K676" s="28"/>
      <c r="L676" s="28"/>
      <c r="M676" s="29"/>
      <c r="N676" s="27">
        <v>8</v>
      </c>
      <c r="O676" s="28"/>
      <c r="P676" s="29"/>
      <c r="Q676" s="27">
        <v>8</v>
      </c>
      <c r="R676" s="28"/>
      <c r="S676" s="28"/>
      <c r="T676" s="29"/>
      <c r="U676" s="27">
        <v>10</v>
      </c>
      <c r="V676" s="28"/>
      <c r="W676" s="29"/>
      <c r="X676" s="27">
        <v>17</v>
      </c>
      <c r="Y676" s="28"/>
      <c r="Z676" s="29"/>
      <c r="AA676" s="27">
        <v>13</v>
      </c>
      <c r="AB676" s="28"/>
      <c r="AC676" s="29"/>
      <c r="AD676" s="27">
        <v>10</v>
      </c>
      <c r="AE676" s="28"/>
      <c r="AF676" s="29"/>
      <c r="AG676" s="27">
        <v>2</v>
      </c>
      <c r="AH676" s="29"/>
      <c r="AI676" s="27">
        <v>4</v>
      </c>
      <c r="AJ676" s="29"/>
      <c r="AK676" s="27">
        <v>9</v>
      </c>
      <c r="AL676" s="28"/>
      <c r="AM676" s="29"/>
      <c r="AN676" s="47">
        <v>114</v>
      </c>
      <c r="AO676" s="48"/>
    </row>
    <row r="677" spans="1:41" ht="16.5" customHeight="1" x14ac:dyDescent="0.2">
      <c r="A677" s="24">
        <v>123</v>
      </c>
      <c r="B677" s="26"/>
      <c r="C677" s="27">
        <v>3</v>
      </c>
      <c r="D677" s="28"/>
      <c r="E677" s="28"/>
      <c r="F677" s="29"/>
      <c r="G677" s="27">
        <v>2</v>
      </c>
      <c r="H677" s="28"/>
      <c r="I677" s="29"/>
      <c r="J677" s="27">
        <v>2</v>
      </c>
      <c r="K677" s="28"/>
      <c r="L677" s="28"/>
      <c r="M677" s="29"/>
      <c r="N677" s="27">
        <v>6</v>
      </c>
      <c r="O677" s="28"/>
      <c r="P677" s="29"/>
      <c r="Q677" s="27">
        <v>9</v>
      </c>
      <c r="R677" s="28"/>
      <c r="S677" s="28"/>
      <c r="T677" s="29"/>
      <c r="U677" s="27">
        <v>3</v>
      </c>
      <c r="V677" s="28"/>
      <c r="W677" s="29"/>
      <c r="X677" s="27">
        <v>6</v>
      </c>
      <c r="Y677" s="28"/>
      <c r="Z677" s="29"/>
      <c r="AA677" s="27">
        <v>3</v>
      </c>
      <c r="AB677" s="28"/>
      <c r="AC677" s="29"/>
      <c r="AD677" s="27">
        <v>7</v>
      </c>
      <c r="AE677" s="28"/>
      <c r="AF677" s="29"/>
      <c r="AG677" s="27">
        <v>7</v>
      </c>
      <c r="AH677" s="29"/>
      <c r="AI677" s="27">
        <v>4</v>
      </c>
      <c r="AJ677" s="29"/>
      <c r="AK677" s="27">
        <v>4</v>
      </c>
      <c r="AL677" s="28"/>
      <c r="AM677" s="29"/>
      <c r="AN677" s="47">
        <v>56</v>
      </c>
      <c r="AO677" s="48"/>
    </row>
    <row r="678" spans="1:41" ht="16.5" customHeight="1" x14ac:dyDescent="0.2">
      <c r="A678" s="24" t="s">
        <v>21</v>
      </c>
      <c r="B678" s="26"/>
      <c r="C678" s="27">
        <v>2</v>
      </c>
      <c r="D678" s="28"/>
      <c r="E678" s="28"/>
      <c r="F678" s="29"/>
      <c r="G678" s="27">
        <v>1</v>
      </c>
      <c r="H678" s="28"/>
      <c r="I678" s="29"/>
      <c r="J678" s="27">
        <v>0</v>
      </c>
      <c r="K678" s="28"/>
      <c r="L678" s="28"/>
      <c r="M678" s="29"/>
      <c r="N678" s="27">
        <v>1</v>
      </c>
      <c r="O678" s="28"/>
      <c r="P678" s="29"/>
      <c r="Q678" s="27">
        <v>4</v>
      </c>
      <c r="R678" s="28"/>
      <c r="S678" s="28"/>
      <c r="T678" s="29"/>
      <c r="U678" s="27">
        <v>7</v>
      </c>
      <c r="V678" s="28"/>
      <c r="W678" s="29"/>
      <c r="X678" s="27">
        <v>1</v>
      </c>
      <c r="Y678" s="28"/>
      <c r="Z678" s="29"/>
      <c r="AA678" s="27">
        <v>3</v>
      </c>
      <c r="AB678" s="28"/>
      <c r="AC678" s="29"/>
      <c r="AD678" s="27">
        <v>1</v>
      </c>
      <c r="AE678" s="28"/>
      <c r="AF678" s="29"/>
      <c r="AG678" s="27">
        <v>2</v>
      </c>
      <c r="AH678" s="29"/>
      <c r="AI678" s="27">
        <v>1</v>
      </c>
      <c r="AJ678" s="29"/>
      <c r="AK678" s="27">
        <v>1</v>
      </c>
      <c r="AL678" s="28"/>
      <c r="AM678" s="29"/>
      <c r="AN678" s="47">
        <v>24</v>
      </c>
      <c r="AO678" s="48"/>
    </row>
    <row r="679" spans="1:41" ht="16.5" customHeight="1" x14ac:dyDescent="0.2">
      <c r="A679" s="24" t="s">
        <v>25</v>
      </c>
      <c r="B679" s="26"/>
      <c r="C679" s="27">
        <v>0</v>
      </c>
      <c r="D679" s="28"/>
      <c r="E679" s="28"/>
      <c r="F679" s="29"/>
      <c r="G679" s="27">
        <v>1</v>
      </c>
      <c r="H679" s="28"/>
      <c r="I679" s="29"/>
      <c r="J679" s="27">
        <v>0</v>
      </c>
      <c r="K679" s="28"/>
      <c r="L679" s="28"/>
      <c r="M679" s="29"/>
      <c r="N679" s="27">
        <v>1</v>
      </c>
      <c r="O679" s="28"/>
      <c r="P679" s="29"/>
      <c r="Q679" s="27">
        <v>0</v>
      </c>
      <c r="R679" s="28"/>
      <c r="S679" s="28"/>
      <c r="T679" s="29"/>
      <c r="U679" s="27">
        <v>0</v>
      </c>
      <c r="V679" s="28"/>
      <c r="W679" s="29"/>
      <c r="X679" s="27">
        <v>2</v>
      </c>
      <c r="Y679" s="28"/>
      <c r="Z679" s="29"/>
      <c r="AA679" s="27">
        <v>4</v>
      </c>
      <c r="AB679" s="28"/>
      <c r="AC679" s="29"/>
      <c r="AD679" s="27">
        <v>2</v>
      </c>
      <c r="AE679" s="28"/>
      <c r="AF679" s="29"/>
      <c r="AG679" s="27">
        <v>2</v>
      </c>
      <c r="AH679" s="29"/>
      <c r="AI679" s="27">
        <v>1</v>
      </c>
      <c r="AJ679" s="29"/>
      <c r="AK679" s="27">
        <v>0</v>
      </c>
      <c r="AL679" s="28"/>
      <c r="AM679" s="29"/>
      <c r="AN679" s="47">
        <v>13</v>
      </c>
      <c r="AO679" s="48"/>
    </row>
    <row r="680" spans="1:41" ht="16.5" customHeight="1" x14ac:dyDescent="0.2">
      <c r="A680" s="24" t="s">
        <v>65</v>
      </c>
      <c r="B680" s="26"/>
      <c r="C680" s="27">
        <v>0</v>
      </c>
      <c r="D680" s="28"/>
      <c r="E680" s="28"/>
      <c r="F680" s="29"/>
      <c r="G680" s="27">
        <v>0</v>
      </c>
      <c r="H680" s="28"/>
      <c r="I680" s="29"/>
      <c r="J680" s="27">
        <v>0</v>
      </c>
      <c r="K680" s="28"/>
      <c r="L680" s="28"/>
      <c r="M680" s="29"/>
      <c r="N680" s="27">
        <v>0</v>
      </c>
      <c r="O680" s="28"/>
      <c r="P680" s="29"/>
      <c r="Q680" s="27">
        <v>0</v>
      </c>
      <c r="R680" s="28"/>
      <c r="S680" s="28"/>
      <c r="T680" s="29"/>
      <c r="U680" s="27">
        <v>0</v>
      </c>
      <c r="V680" s="28"/>
      <c r="W680" s="29"/>
      <c r="X680" s="27">
        <v>1</v>
      </c>
      <c r="Y680" s="28"/>
      <c r="Z680" s="29"/>
      <c r="AA680" s="27">
        <v>0</v>
      </c>
      <c r="AB680" s="28"/>
      <c r="AC680" s="29"/>
      <c r="AD680" s="27">
        <v>0</v>
      </c>
      <c r="AE680" s="28"/>
      <c r="AF680" s="29"/>
      <c r="AG680" s="27">
        <v>0</v>
      </c>
      <c r="AH680" s="29"/>
      <c r="AI680" s="27">
        <v>0</v>
      </c>
      <c r="AJ680" s="29"/>
      <c r="AK680" s="27">
        <v>0</v>
      </c>
      <c r="AL680" s="28"/>
      <c r="AM680" s="29"/>
      <c r="AN680" s="47">
        <v>1</v>
      </c>
      <c r="AO680" s="48"/>
    </row>
    <row r="681" spans="1:41" ht="16.5" customHeight="1" x14ac:dyDescent="0.2">
      <c r="A681" s="24" t="s">
        <v>23</v>
      </c>
      <c r="B681" s="26"/>
      <c r="C681" s="27">
        <v>8</v>
      </c>
      <c r="D681" s="28"/>
      <c r="E681" s="28"/>
      <c r="F681" s="29"/>
      <c r="G681" s="27">
        <v>5</v>
      </c>
      <c r="H681" s="28"/>
      <c r="I681" s="29"/>
      <c r="J681" s="27">
        <v>13</v>
      </c>
      <c r="K681" s="28"/>
      <c r="L681" s="28"/>
      <c r="M681" s="29"/>
      <c r="N681" s="27">
        <v>17</v>
      </c>
      <c r="O681" s="28"/>
      <c r="P681" s="29"/>
      <c r="Q681" s="27">
        <v>11</v>
      </c>
      <c r="R681" s="28"/>
      <c r="S681" s="28"/>
      <c r="T681" s="29"/>
      <c r="U681" s="27">
        <v>17</v>
      </c>
      <c r="V681" s="28"/>
      <c r="W681" s="29"/>
      <c r="X681" s="27">
        <v>17</v>
      </c>
      <c r="Y681" s="28"/>
      <c r="Z681" s="29"/>
      <c r="AA681" s="27">
        <v>24</v>
      </c>
      <c r="AB681" s="28"/>
      <c r="AC681" s="29"/>
      <c r="AD681" s="27">
        <v>11</v>
      </c>
      <c r="AE681" s="28"/>
      <c r="AF681" s="29"/>
      <c r="AG681" s="27">
        <v>16</v>
      </c>
      <c r="AH681" s="29"/>
      <c r="AI681" s="27">
        <v>10</v>
      </c>
      <c r="AJ681" s="29"/>
      <c r="AK681" s="27">
        <v>11</v>
      </c>
      <c r="AL681" s="28"/>
      <c r="AM681" s="29"/>
      <c r="AN681" s="47">
        <v>160</v>
      </c>
      <c r="AO681" s="48"/>
    </row>
    <row r="682" spans="1:41" ht="16.5" customHeight="1" x14ac:dyDescent="0.2">
      <c r="A682" s="24" t="s">
        <v>26</v>
      </c>
      <c r="B682" s="26"/>
      <c r="C682" s="27">
        <v>0</v>
      </c>
      <c r="D682" s="28"/>
      <c r="E682" s="28"/>
      <c r="F682" s="29"/>
      <c r="G682" s="27">
        <v>0</v>
      </c>
      <c r="H682" s="28"/>
      <c r="I682" s="29"/>
      <c r="J682" s="27">
        <v>0</v>
      </c>
      <c r="K682" s="28"/>
      <c r="L682" s="28"/>
      <c r="M682" s="29"/>
      <c r="N682" s="27">
        <v>0</v>
      </c>
      <c r="O682" s="28"/>
      <c r="P682" s="29"/>
      <c r="Q682" s="27">
        <v>0</v>
      </c>
      <c r="R682" s="28"/>
      <c r="S682" s="28"/>
      <c r="T682" s="29"/>
      <c r="U682" s="27">
        <v>0</v>
      </c>
      <c r="V682" s="28"/>
      <c r="W682" s="29"/>
      <c r="X682" s="27">
        <v>0</v>
      </c>
      <c r="Y682" s="28"/>
      <c r="Z682" s="29"/>
      <c r="AA682" s="27">
        <v>0</v>
      </c>
      <c r="AB682" s="28"/>
      <c r="AC682" s="29"/>
      <c r="AD682" s="27">
        <v>0</v>
      </c>
      <c r="AE682" s="28"/>
      <c r="AF682" s="29"/>
      <c r="AG682" s="27">
        <v>1</v>
      </c>
      <c r="AH682" s="29"/>
      <c r="AI682" s="27">
        <v>0</v>
      </c>
      <c r="AJ682" s="29"/>
      <c r="AK682" s="27">
        <v>1</v>
      </c>
      <c r="AL682" s="28"/>
      <c r="AM682" s="29"/>
      <c r="AN682" s="47">
        <v>2</v>
      </c>
      <c r="AO682" s="48"/>
    </row>
    <row r="683" spans="1:41" ht="16.5" customHeight="1" x14ac:dyDescent="0.2">
      <c r="A683" s="24" t="s">
        <v>27</v>
      </c>
      <c r="B683" s="26"/>
      <c r="C683" s="27">
        <v>0</v>
      </c>
      <c r="D683" s="28"/>
      <c r="E683" s="28"/>
      <c r="F683" s="29"/>
      <c r="G683" s="27">
        <v>0</v>
      </c>
      <c r="H683" s="28"/>
      <c r="I683" s="29"/>
      <c r="J683" s="27">
        <v>0</v>
      </c>
      <c r="K683" s="28"/>
      <c r="L683" s="28"/>
      <c r="M683" s="29"/>
      <c r="N683" s="27">
        <v>0</v>
      </c>
      <c r="O683" s="28"/>
      <c r="P683" s="29"/>
      <c r="Q683" s="27">
        <v>0</v>
      </c>
      <c r="R683" s="28"/>
      <c r="S683" s="28"/>
      <c r="T683" s="29"/>
      <c r="U683" s="27">
        <v>0</v>
      </c>
      <c r="V683" s="28"/>
      <c r="W683" s="29"/>
      <c r="X683" s="27">
        <v>4</v>
      </c>
      <c r="Y683" s="28"/>
      <c r="Z683" s="29"/>
      <c r="AA683" s="27">
        <v>0</v>
      </c>
      <c r="AB683" s="28"/>
      <c r="AC683" s="29"/>
      <c r="AD683" s="27">
        <v>0</v>
      </c>
      <c r="AE683" s="28"/>
      <c r="AF683" s="29"/>
      <c r="AG683" s="27">
        <v>0</v>
      </c>
      <c r="AH683" s="29"/>
      <c r="AI683" s="27">
        <v>0</v>
      </c>
      <c r="AJ683" s="29"/>
      <c r="AK683" s="27">
        <v>0</v>
      </c>
      <c r="AL683" s="28"/>
      <c r="AM683" s="29"/>
      <c r="AN683" s="47">
        <v>4</v>
      </c>
      <c r="AO683" s="48"/>
    </row>
    <row r="684" spans="1:41" ht="16.5" customHeight="1" x14ac:dyDescent="0.2">
      <c r="A684" s="24" t="s">
        <v>28</v>
      </c>
      <c r="B684" s="26"/>
      <c r="C684" s="27">
        <v>1</v>
      </c>
      <c r="D684" s="28"/>
      <c r="E684" s="28"/>
      <c r="F684" s="29"/>
      <c r="G684" s="27">
        <v>0</v>
      </c>
      <c r="H684" s="28"/>
      <c r="I684" s="29"/>
      <c r="J684" s="27">
        <v>1</v>
      </c>
      <c r="K684" s="28"/>
      <c r="L684" s="28"/>
      <c r="M684" s="29"/>
      <c r="N684" s="27">
        <v>1</v>
      </c>
      <c r="O684" s="28"/>
      <c r="P684" s="29"/>
      <c r="Q684" s="27">
        <v>0</v>
      </c>
      <c r="R684" s="28"/>
      <c r="S684" s="28"/>
      <c r="T684" s="29"/>
      <c r="U684" s="27">
        <v>0</v>
      </c>
      <c r="V684" s="28"/>
      <c r="W684" s="29"/>
      <c r="X684" s="27">
        <v>0</v>
      </c>
      <c r="Y684" s="28"/>
      <c r="Z684" s="29"/>
      <c r="AA684" s="27">
        <v>0</v>
      </c>
      <c r="AB684" s="28"/>
      <c r="AC684" s="29"/>
      <c r="AD684" s="27">
        <v>0</v>
      </c>
      <c r="AE684" s="28"/>
      <c r="AF684" s="29"/>
      <c r="AG684" s="27">
        <v>0</v>
      </c>
      <c r="AH684" s="29"/>
      <c r="AI684" s="27">
        <v>0</v>
      </c>
      <c r="AJ684" s="29"/>
      <c r="AK684" s="27">
        <v>0</v>
      </c>
      <c r="AL684" s="28"/>
      <c r="AM684" s="29"/>
      <c r="AN684" s="47">
        <v>3</v>
      </c>
      <c r="AO684" s="48"/>
    </row>
    <row r="685" spans="1:41" ht="16.5" customHeight="1" x14ac:dyDescent="0.2">
      <c r="A685" s="24" t="s">
        <v>29</v>
      </c>
      <c r="B685" s="26"/>
      <c r="C685" s="27">
        <v>0</v>
      </c>
      <c r="D685" s="28"/>
      <c r="E685" s="28"/>
      <c r="F685" s="29"/>
      <c r="G685" s="27">
        <v>4</v>
      </c>
      <c r="H685" s="28"/>
      <c r="I685" s="29"/>
      <c r="J685" s="27">
        <v>1</v>
      </c>
      <c r="K685" s="28"/>
      <c r="L685" s="28"/>
      <c r="M685" s="29"/>
      <c r="N685" s="27">
        <v>5</v>
      </c>
      <c r="O685" s="28"/>
      <c r="P685" s="29"/>
      <c r="Q685" s="27">
        <v>2</v>
      </c>
      <c r="R685" s="28"/>
      <c r="S685" s="28"/>
      <c r="T685" s="29"/>
      <c r="U685" s="27">
        <v>2</v>
      </c>
      <c r="V685" s="28"/>
      <c r="W685" s="29"/>
      <c r="X685" s="27">
        <v>3</v>
      </c>
      <c r="Y685" s="28"/>
      <c r="Z685" s="29"/>
      <c r="AA685" s="27">
        <v>1</v>
      </c>
      <c r="AB685" s="28"/>
      <c r="AC685" s="29"/>
      <c r="AD685" s="27">
        <v>1</v>
      </c>
      <c r="AE685" s="28"/>
      <c r="AF685" s="29"/>
      <c r="AG685" s="27">
        <v>2</v>
      </c>
      <c r="AH685" s="29"/>
      <c r="AI685" s="27">
        <v>2</v>
      </c>
      <c r="AJ685" s="29"/>
      <c r="AK685" s="27">
        <v>0</v>
      </c>
      <c r="AL685" s="28"/>
      <c r="AM685" s="29"/>
      <c r="AN685" s="47">
        <v>23</v>
      </c>
      <c r="AO685" s="48"/>
    </row>
    <row r="686" spans="1:41" ht="16.5" customHeight="1" x14ac:dyDescent="0.2">
      <c r="A686" s="24" t="s">
        <v>30</v>
      </c>
      <c r="B686" s="26"/>
      <c r="C686" s="27">
        <v>7</v>
      </c>
      <c r="D686" s="28"/>
      <c r="E686" s="28"/>
      <c r="F686" s="29"/>
      <c r="G686" s="27">
        <v>4</v>
      </c>
      <c r="H686" s="28"/>
      <c r="I686" s="29"/>
      <c r="J686" s="27">
        <v>6</v>
      </c>
      <c r="K686" s="28"/>
      <c r="L686" s="28"/>
      <c r="M686" s="29"/>
      <c r="N686" s="27">
        <v>10</v>
      </c>
      <c r="O686" s="28"/>
      <c r="P686" s="29"/>
      <c r="Q686" s="27">
        <v>8</v>
      </c>
      <c r="R686" s="28"/>
      <c r="S686" s="28"/>
      <c r="T686" s="29"/>
      <c r="U686" s="27">
        <v>6</v>
      </c>
      <c r="V686" s="28"/>
      <c r="W686" s="29"/>
      <c r="X686" s="27">
        <v>7</v>
      </c>
      <c r="Y686" s="28"/>
      <c r="Z686" s="29"/>
      <c r="AA686" s="27">
        <v>6</v>
      </c>
      <c r="AB686" s="28"/>
      <c r="AC686" s="29"/>
      <c r="AD686" s="27">
        <v>8</v>
      </c>
      <c r="AE686" s="28"/>
      <c r="AF686" s="29"/>
      <c r="AG686" s="27">
        <v>3</v>
      </c>
      <c r="AH686" s="29"/>
      <c r="AI686" s="27">
        <v>7</v>
      </c>
      <c r="AJ686" s="29"/>
      <c r="AK686" s="27">
        <v>5</v>
      </c>
      <c r="AL686" s="28"/>
      <c r="AM686" s="29"/>
      <c r="AN686" s="47">
        <v>77</v>
      </c>
      <c r="AO686" s="48"/>
    </row>
    <row r="687" spans="1:41" ht="16.5" customHeight="1" x14ac:dyDescent="0.2">
      <c r="A687" s="24" t="s">
        <v>31</v>
      </c>
      <c r="B687" s="26"/>
      <c r="C687" s="27">
        <v>7</v>
      </c>
      <c r="D687" s="28"/>
      <c r="E687" s="28"/>
      <c r="F687" s="29"/>
      <c r="G687" s="27">
        <v>7</v>
      </c>
      <c r="H687" s="28"/>
      <c r="I687" s="29"/>
      <c r="J687" s="27">
        <v>8</v>
      </c>
      <c r="K687" s="28"/>
      <c r="L687" s="28"/>
      <c r="M687" s="29"/>
      <c r="N687" s="27">
        <v>5</v>
      </c>
      <c r="O687" s="28"/>
      <c r="P687" s="29"/>
      <c r="Q687" s="27">
        <v>8</v>
      </c>
      <c r="R687" s="28"/>
      <c r="S687" s="28"/>
      <c r="T687" s="29"/>
      <c r="U687" s="27">
        <v>3</v>
      </c>
      <c r="V687" s="28"/>
      <c r="W687" s="29"/>
      <c r="X687" s="27">
        <v>7</v>
      </c>
      <c r="Y687" s="28"/>
      <c r="Z687" s="29"/>
      <c r="AA687" s="27">
        <v>13</v>
      </c>
      <c r="AB687" s="28"/>
      <c r="AC687" s="29"/>
      <c r="AD687" s="27">
        <v>3</v>
      </c>
      <c r="AE687" s="28"/>
      <c r="AF687" s="29"/>
      <c r="AG687" s="27">
        <v>5</v>
      </c>
      <c r="AH687" s="29"/>
      <c r="AI687" s="27">
        <v>3</v>
      </c>
      <c r="AJ687" s="29"/>
      <c r="AK687" s="27">
        <v>4</v>
      </c>
      <c r="AL687" s="28"/>
      <c r="AM687" s="29"/>
      <c r="AN687" s="47">
        <v>73</v>
      </c>
      <c r="AO687" s="48"/>
    </row>
    <row r="688" spans="1:41" ht="16.5" customHeight="1" x14ac:dyDescent="0.2">
      <c r="A688" s="24" t="s">
        <v>32</v>
      </c>
      <c r="B688" s="26"/>
      <c r="C688" s="27">
        <v>4</v>
      </c>
      <c r="D688" s="28"/>
      <c r="E688" s="28"/>
      <c r="F688" s="29"/>
      <c r="G688" s="27">
        <v>3</v>
      </c>
      <c r="H688" s="28"/>
      <c r="I688" s="29"/>
      <c r="J688" s="27">
        <v>10</v>
      </c>
      <c r="K688" s="28"/>
      <c r="L688" s="28"/>
      <c r="M688" s="29"/>
      <c r="N688" s="27">
        <v>10</v>
      </c>
      <c r="O688" s="28"/>
      <c r="P688" s="29"/>
      <c r="Q688" s="27">
        <v>8</v>
      </c>
      <c r="R688" s="28"/>
      <c r="S688" s="28"/>
      <c r="T688" s="29"/>
      <c r="U688" s="27">
        <v>8</v>
      </c>
      <c r="V688" s="28"/>
      <c r="W688" s="29"/>
      <c r="X688" s="27">
        <v>8</v>
      </c>
      <c r="Y688" s="28"/>
      <c r="Z688" s="29"/>
      <c r="AA688" s="27">
        <v>6</v>
      </c>
      <c r="AB688" s="28"/>
      <c r="AC688" s="29"/>
      <c r="AD688" s="27">
        <v>7</v>
      </c>
      <c r="AE688" s="28"/>
      <c r="AF688" s="29"/>
      <c r="AG688" s="27">
        <v>12</v>
      </c>
      <c r="AH688" s="29"/>
      <c r="AI688" s="27">
        <v>8</v>
      </c>
      <c r="AJ688" s="29"/>
      <c r="AK688" s="27">
        <v>6</v>
      </c>
      <c r="AL688" s="28"/>
      <c r="AM688" s="29"/>
      <c r="AN688" s="47">
        <v>90</v>
      </c>
      <c r="AO688" s="48"/>
    </row>
    <row r="689" spans="1:41" ht="16.5" customHeight="1" x14ac:dyDescent="0.2">
      <c r="A689" s="24" t="s">
        <v>33</v>
      </c>
      <c r="B689" s="26"/>
      <c r="C689" s="27">
        <v>5</v>
      </c>
      <c r="D689" s="28"/>
      <c r="E689" s="28"/>
      <c r="F689" s="29"/>
      <c r="G689" s="27">
        <v>2</v>
      </c>
      <c r="H689" s="28"/>
      <c r="I689" s="29"/>
      <c r="J689" s="27">
        <v>11</v>
      </c>
      <c r="K689" s="28"/>
      <c r="L689" s="28"/>
      <c r="M689" s="29"/>
      <c r="N689" s="27">
        <v>5</v>
      </c>
      <c r="O689" s="28"/>
      <c r="P689" s="29"/>
      <c r="Q689" s="27">
        <v>8</v>
      </c>
      <c r="R689" s="28"/>
      <c r="S689" s="28"/>
      <c r="T689" s="29"/>
      <c r="U689" s="27">
        <v>1</v>
      </c>
      <c r="V689" s="28"/>
      <c r="W689" s="29"/>
      <c r="X689" s="27">
        <v>12</v>
      </c>
      <c r="Y689" s="28"/>
      <c r="Z689" s="29"/>
      <c r="AA689" s="27">
        <v>6</v>
      </c>
      <c r="AB689" s="28"/>
      <c r="AC689" s="29"/>
      <c r="AD689" s="27">
        <v>4</v>
      </c>
      <c r="AE689" s="28"/>
      <c r="AF689" s="29"/>
      <c r="AG689" s="27">
        <v>4</v>
      </c>
      <c r="AH689" s="29"/>
      <c r="AI689" s="27">
        <v>3</v>
      </c>
      <c r="AJ689" s="29"/>
      <c r="AK689" s="27">
        <v>3</v>
      </c>
      <c r="AL689" s="28"/>
      <c r="AM689" s="29"/>
      <c r="AN689" s="47">
        <v>64</v>
      </c>
      <c r="AO689" s="48"/>
    </row>
    <row r="690" spans="1:41" ht="16.5" customHeight="1" x14ac:dyDescent="0.2">
      <c r="A690" s="24" t="s">
        <v>34</v>
      </c>
      <c r="B690" s="26"/>
      <c r="C690" s="27">
        <v>11</v>
      </c>
      <c r="D690" s="28"/>
      <c r="E690" s="28"/>
      <c r="F690" s="29"/>
      <c r="G690" s="27">
        <v>9</v>
      </c>
      <c r="H690" s="28"/>
      <c r="I690" s="29"/>
      <c r="J690" s="27">
        <v>10</v>
      </c>
      <c r="K690" s="28"/>
      <c r="L690" s="28"/>
      <c r="M690" s="29"/>
      <c r="N690" s="27">
        <v>5</v>
      </c>
      <c r="O690" s="28"/>
      <c r="P690" s="29"/>
      <c r="Q690" s="27">
        <v>4</v>
      </c>
      <c r="R690" s="28"/>
      <c r="S690" s="28"/>
      <c r="T690" s="29"/>
      <c r="U690" s="27">
        <v>4</v>
      </c>
      <c r="V690" s="28"/>
      <c r="W690" s="29"/>
      <c r="X690" s="27">
        <v>5</v>
      </c>
      <c r="Y690" s="28"/>
      <c r="Z690" s="29"/>
      <c r="AA690" s="27">
        <v>3</v>
      </c>
      <c r="AB690" s="28"/>
      <c r="AC690" s="29"/>
      <c r="AD690" s="27">
        <v>2</v>
      </c>
      <c r="AE690" s="28"/>
      <c r="AF690" s="29"/>
      <c r="AG690" s="27">
        <v>4</v>
      </c>
      <c r="AH690" s="29"/>
      <c r="AI690" s="27">
        <v>7</v>
      </c>
      <c r="AJ690" s="29"/>
      <c r="AK690" s="27">
        <v>5</v>
      </c>
      <c r="AL690" s="28"/>
      <c r="AM690" s="29"/>
      <c r="AN690" s="47">
        <v>69</v>
      </c>
      <c r="AO690" s="48"/>
    </row>
    <row r="691" spans="1:41" ht="16.5" customHeight="1" x14ac:dyDescent="0.2">
      <c r="A691" s="24" t="s">
        <v>35</v>
      </c>
      <c r="B691" s="26"/>
      <c r="C691" s="27">
        <v>8</v>
      </c>
      <c r="D691" s="28"/>
      <c r="E691" s="28"/>
      <c r="F691" s="29"/>
      <c r="G691" s="27">
        <v>5</v>
      </c>
      <c r="H691" s="28"/>
      <c r="I691" s="29"/>
      <c r="J691" s="27">
        <v>7</v>
      </c>
      <c r="K691" s="28"/>
      <c r="L691" s="28"/>
      <c r="M691" s="29"/>
      <c r="N691" s="27">
        <v>5</v>
      </c>
      <c r="O691" s="28"/>
      <c r="P691" s="29"/>
      <c r="Q691" s="27">
        <v>3</v>
      </c>
      <c r="R691" s="28"/>
      <c r="S691" s="28"/>
      <c r="T691" s="29"/>
      <c r="U691" s="27">
        <v>7</v>
      </c>
      <c r="V691" s="28"/>
      <c r="W691" s="29"/>
      <c r="X691" s="27">
        <v>5</v>
      </c>
      <c r="Y691" s="28"/>
      <c r="Z691" s="29"/>
      <c r="AA691" s="27">
        <v>3</v>
      </c>
      <c r="AB691" s="28"/>
      <c r="AC691" s="29"/>
      <c r="AD691" s="27">
        <v>2</v>
      </c>
      <c r="AE691" s="28"/>
      <c r="AF691" s="29"/>
      <c r="AG691" s="27">
        <v>4</v>
      </c>
      <c r="AH691" s="29"/>
      <c r="AI691" s="27">
        <v>2</v>
      </c>
      <c r="AJ691" s="29"/>
      <c r="AK691" s="27">
        <v>10</v>
      </c>
      <c r="AL691" s="28"/>
      <c r="AM691" s="29"/>
      <c r="AN691" s="47">
        <v>61</v>
      </c>
      <c r="AO691" s="48"/>
    </row>
    <row r="692" spans="1:41" ht="16.5" customHeight="1" x14ac:dyDescent="0.2">
      <c r="A692" s="24" t="s">
        <v>36</v>
      </c>
      <c r="B692" s="26"/>
      <c r="C692" s="27">
        <v>0</v>
      </c>
      <c r="D692" s="28"/>
      <c r="E692" s="28"/>
      <c r="F692" s="29"/>
      <c r="G692" s="27">
        <v>2</v>
      </c>
      <c r="H692" s="28"/>
      <c r="I692" s="29"/>
      <c r="J692" s="27">
        <v>2</v>
      </c>
      <c r="K692" s="28"/>
      <c r="L692" s="28"/>
      <c r="M692" s="29"/>
      <c r="N692" s="27">
        <v>4</v>
      </c>
      <c r="O692" s="28"/>
      <c r="P692" s="29"/>
      <c r="Q692" s="27">
        <v>1</v>
      </c>
      <c r="R692" s="28"/>
      <c r="S692" s="28"/>
      <c r="T692" s="29"/>
      <c r="U692" s="27">
        <v>0</v>
      </c>
      <c r="V692" s="28"/>
      <c r="W692" s="29"/>
      <c r="X692" s="27">
        <v>1</v>
      </c>
      <c r="Y692" s="28"/>
      <c r="Z692" s="29"/>
      <c r="AA692" s="27">
        <v>2</v>
      </c>
      <c r="AB692" s="28"/>
      <c r="AC692" s="29"/>
      <c r="AD692" s="27">
        <v>1</v>
      </c>
      <c r="AE692" s="28"/>
      <c r="AF692" s="29"/>
      <c r="AG692" s="27">
        <v>1</v>
      </c>
      <c r="AH692" s="29"/>
      <c r="AI692" s="27">
        <v>1</v>
      </c>
      <c r="AJ692" s="29"/>
      <c r="AK692" s="27">
        <v>4</v>
      </c>
      <c r="AL692" s="28"/>
      <c r="AM692" s="29"/>
      <c r="AN692" s="47">
        <v>19</v>
      </c>
      <c r="AO692" s="48"/>
    </row>
    <row r="693" spans="1:41" ht="16.5" customHeight="1" x14ac:dyDescent="0.2">
      <c r="A693" s="24" t="s">
        <v>37</v>
      </c>
      <c r="B693" s="26"/>
      <c r="C693" s="27">
        <v>0</v>
      </c>
      <c r="D693" s="28"/>
      <c r="E693" s="28"/>
      <c r="F693" s="29"/>
      <c r="G693" s="27">
        <v>4</v>
      </c>
      <c r="H693" s="28"/>
      <c r="I693" s="29"/>
      <c r="J693" s="27">
        <v>1</v>
      </c>
      <c r="K693" s="28"/>
      <c r="L693" s="28"/>
      <c r="M693" s="29"/>
      <c r="N693" s="27">
        <v>2</v>
      </c>
      <c r="O693" s="28"/>
      <c r="P693" s="29"/>
      <c r="Q693" s="27">
        <v>4</v>
      </c>
      <c r="R693" s="28"/>
      <c r="S693" s="28"/>
      <c r="T693" s="29"/>
      <c r="U693" s="27">
        <v>4</v>
      </c>
      <c r="V693" s="28"/>
      <c r="W693" s="29"/>
      <c r="X693" s="27">
        <v>1</v>
      </c>
      <c r="Y693" s="28"/>
      <c r="Z693" s="29"/>
      <c r="AA693" s="27">
        <v>4</v>
      </c>
      <c r="AB693" s="28"/>
      <c r="AC693" s="29"/>
      <c r="AD693" s="27">
        <v>0</v>
      </c>
      <c r="AE693" s="28"/>
      <c r="AF693" s="29"/>
      <c r="AG693" s="27">
        <v>0</v>
      </c>
      <c r="AH693" s="29"/>
      <c r="AI693" s="27">
        <v>2</v>
      </c>
      <c r="AJ693" s="29"/>
      <c r="AK693" s="27">
        <v>2</v>
      </c>
      <c r="AL693" s="28"/>
      <c r="AM693" s="29"/>
      <c r="AN693" s="47">
        <v>24</v>
      </c>
      <c r="AO693" s="48"/>
    </row>
    <row r="694" spans="1:41" ht="16.5" customHeight="1" x14ac:dyDescent="0.2">
      <c r="A694" s="24" t="s">
        <v>38</v>
      </c>
      <c r="B694" s="26"/>
      <c r="C694" s="27">
        <v>19</v>
      </c>
      <c r="D694" s="28"/>
      <c r="E694" s="28"/>
      <c r="F694" s="29"/>
      <c r="G694" s="27">
        <v>11</v>
      </c>
      <c r="H694" s="28"/>
      <c r="I694" s="29"/>
      <c r="J694" s="27">
        <v>16</v>
      </c>
      <c r="K694" s="28"/>
      <c r="L694" s="28"/>
      <c r="M694" s="29"/>
      <c r="N694" s="27">
        <v>18</v>
      </c>
      <c r="O694" s="28"/>
      <c r="P694" s="29"/>
      <c r="Q694" s="27">
        <v>18</v>
      </c>
      <c r="R694" s="28"/>
      <c r="S694" s="28"/>
      <c r="T694" s="29"/>
      <c r="U694" s="27">
        <v>19</v>
      </c>
      <c r="V694" s="28"/>
      <c r="W694" s="29"/>
      <c r="X694" s="27">
        <v>22</v>
      </c>
      <c r="Y694" s="28"/>
      <c r="Z694" s="29"/>
      <c r="AA694" s="27">
        <v>15</v>
      </c>
      <c r="AB694" s="28"/>
      <c r="AC694" s="29"/>
      <c r="AD694" s="27">
        <v>19</v>
      </c>
      <c r="AE694" s="28"/>
      <c r="AF694" s="29"/>
      <c r="AG694" s="27">
        <v>21</v>
      </c>
      <c r="AH694" s="29"/>
      <c r="AI694" s="27">
        <v>24</v>
      </c>
      <c r="AJ694" s="29"/>
      <c r="AK694" s="27">
        <v>22</v>
      </c>
      <c r="AL694" s="28"/>
      <c r="AM694" s="29"/>
      <c r="AN694" s="47">
        <v>224</v>
      </c>
      <c r="AO694" s="48"/>
    </row>
    <row r="695" spans="1:41" ht="16.5" customHeight="1" x14ac:dyDescent="0.2">
      <c r="A695" s="24" t="s">
        <v>39</v>
      </c>
      <c r="B695" s="26"/>
      <c r="C695" s="27">
        <v>14</v>
      </c>
      <c r="D695" s="28"/>
      <c r="E695" s="28"/>
      <c r="F695" s="29"/>
      <c r="G695" s="27">
        <v>7</v>
      </c>
      <c r="H695" s="28"/>
      <c r="I695" s="29"/>
      <c r="J695" s="27">
        <v>10</v>
      </c>
      <c r="K695" s="28"/>
      <c r="L695" s="28"/>
      <c r="M695" s="29"/>
      <c r="N695" s="27">
        <v>5</v>
      </c>
      <c r="O695" s="28"/>
      <c r="P695" s="29"/>
      <c r="Q695" s="27">
        <v>16</v>
      </c>
      <c r="R695" s="28"/>
      <c r="S695" s="28"/>
      <c r="T695" s="29"/>
      <c r="U695" s="27">
        <v>9</v>
      </c>
      <c r="V695" s="28"/>
      <c r="W695" s="29"/>
      <c r="X695" s="27">
        <v>12</v>
      </c>
      <c r="Y695" s="28"/>
      <c r="Z695" s="29"/>
      <c r="AA695" s="27">
        <v>2</v>
      </c>
      <c r="AB695" s="28"/>
      <c r="AC695" s="29"/>
      <c r="AD695" s="27">
        <v>9</v>
      </c>
      <c r="AE695" s="28"/>
      <c r="AF695" s="29"/>
      <c r="AG695" s="27">
        <v>12</v>
      </c>
      <c r="AH695" s="29"/>
      <c r="AI695" s="27">
        <v>5</v>
      </c>
      <c r="AJ695" s="29"/>
      <c r="AK695" s="27">
        <v>9</v>
      </c>
      <c r="AL695" s="28"/>
      <c r="AM695" s="29"/>
      <c r="AN695" s="47">
        <v>110</v>
      </c>
      <c r="AO695" s="48"/>
    </row>
    <row r="696" spans="1:41" ht="16.5" customHeight="1" x14ac:dyDescent="0.2">
      <c r="A696" s="24" t="s">
        <v>40</v>
      </c>
      <c r="B696" s="26"/>
      <c r="C696" s="27">
        <v>2</v>
      </c>
      <c r="D696" s="28"/>
      <c r="E696" s="28"/>
      <c r="F696" s="29"/>
      <c r="G696" s="27">
        <v>9</v>
      </c>
      <c r="H696" s="28"/>
      <c r="I696" s="29"/>
      <c r="J696" s="27">
        <v>1</v>
      </c>
      <c r="K696" s="28"/>
      <c r="L696" s="28"/>
      <c r="M696" s="29"/>
      <c r="N696" s="27">
        <v>9</v>
      </c>
      <c r="O696" s="28"/>
      <c r="P696" s="29"/>
      <c r="Q696" s="27">
        <v>6</v>
      </c>
      <c r="R696" s="28"/>
      <c r="S696" s="28"/>
      <c r="T696" s="29"/>
      <c r="U696" s="27">
        <v>5</v>
      </c>
      <c r="V696" s="28"/>
      <c r="W696" s="29"/>
      <c r="X696" s="27">
        <v>13</v>
      </c>
      <c r="Y696" s="28"/>
      <c r="Z696" s="29"/>
      <c r="AA696" s="27">
        <v>8</v>
      </c>
      <c r="AB696" s="28"/>
      <c r="AC696" s="29"/>
      <c r="AD696" s="27">
        <v>9</v>
      </c>
      <c r="AE696" s="28"/>
      <c r="AF696" s="29"/>
      <c r="AG696" s="27">
        <v>9</v>
      </c>
      <c r="AH696" s="29"/>
      <c r="AI696" s="27">
        <v>7</v>
      </c>
      <c r="AJ696" s="29"/>
      <c r="AK696" s="27">
        <v>6</v>
      </c>
      <c r="AL696" s="28"/>
      <c r="AM696" s="29"/>
      <c r="AN696" s="47">
        <v>84</v>
      </c>
      <c r="AO696" s="48"/>
    </row>
    <row r="697" spans="1:41" ht="16.5" customHeight="1" x14ac:dyDescent="0.2">
      <c r="A697" s="24" t="s">
        <v>41</v>
      </c>
      <c r="B697" s="26"/>
      <c r="C697" s="27">
        <v>12</v>
      </c>
      <c r="D697" s="28"/>
      <c r="E697" s="28"/>
      <c r="F697" s="29"/>
      <c r="G697" s="27">
        <v>14</v>
      </c>
      <c r="H697" s="28"/>
      <c r="I697" s="29"/>
      <c r="J697" s="27">
        <v>20</v>
      </c>
      <c r="K697" s="28"/>
      <c r="L697" s="28"/>
      <c r="M697" s="29"/>
      <c r="N697" s="27">
        <v>18</v>
      </c>
      <c r="O697" s="28"/>
      <c r="P697" s="29"/>
      <c r="Q697" s="27">
        <v>25</v>
      </c>
      <c r="R697" s="28"/>
      <c r="S697" s="28"/>
      <c r="T697" s="29"/>
      <c r="U697" s="27">
        <v>17</v>
      </c>
      <c r="V697" s="28"/>
      <c r="W697" s="29"/>
      <c r="X697" s="27">
        <v>16</v>
      </c>
      <c r="Y697" s="28"/>
      <c r="Z697" s="29"/>
      <c r="AA697" s="27">
        <v>24</v>
      </c>
      <c r="AB697" s="28"/>
      <c r="AC697" s="29"/>
      <c r="AD697" s="27">
        <v>19</v>
      </c>
      <c r="AE697" s="28"/>
      <c r="AF697" s="29"/>
      <c r="AG697" s="27">
        <v>20</v>
      </c>
      <c r="AH697" s="29"/>
      <c r="AI697" s="27">
        <v>14</v>
      </c>
      <c r="AJ697" s="29"/>
      <c r="AK697" s="27">
        <v>15</v>
      </c>
      <c r="AL697" s="28"/>
      <c r="AM697" s="29"/>
      <c r="AN697" s="47">
        <v>214</v>
      </c>
      <c r="AO697" s="48"/>
    </row>
    <row r="698" spans="1:41" ht="16.5" customHeight="1" x14ac:dyDescent="0.2">
      <c r="A698" s="24" t="s">
        <v>42</v>
      </c>
      <c r="B698" s="26"/>
      <c r="C698" s="27">
        <v>6</v>
      </c>
      <c r="D698" s="28"/>
      <c r="E698" s="28"/>
      <c r="F698" s="29"/>
      <c r="G698" s="27">
        <v>7</v>
      </c>
      <c r="H698" s="28"/>
      <c r="I698" s="29"/>
      <c r="J698" s="27">
        <v>5</v>
      </c>
      <c r="K698" s="28"/>
      <c r="L698" s="28"/>
      <c r="M698" s="29"/>
      <c r="N698" s="27">
        <v>7</v>
      </c>
      <c r="O698" s="28"/>
      <c r="P698" s="29"/>
      <c r="Q698" s="27">
        <v>12</v>
      </c>
      <c r="R698" s="28"/>
      <c r="S698" s="28"/>
      <c r="T698" s="29"/>
      <c r="U698" s="27">
        <v>6</v>
      </c>
      <c r="V698" s="28"/>
      <c r="W698" s="29"/>
      <c r="X698" s="27">
        <v>10</v>
      </c>
      <c r="Y698" s="28"/>
      <c r="Z698" s="29"/>
      <c r="AA698" s="27">
        <v>9</v>
      </c>
      <c r="AB698" s="28"/>
      <c r="AC698" s="29"/>
      <c r="AD698" s="27">
        <v>8</v>
      </c>
      <c r="AE698" s="28"/>
      <c r="AF698" s="29"/>
      <c r="AG698" s="27">
        <v>14</v>
      </c>
      <c r="AH698" s="29"/>
      <c r="AI698" s="27">
        <v>3</v>
      </c>
      <c r="AJ698" s="29"/>
      <c r="AK698" s="27">
        <v>4</v>
      </c>
      <c r="AL698" s="28"/>
      <c r="AM698" s="29"/>
      <c r="AN698" s="47">
        <v>91</v>
      </c>
      <c r="AO698" s="48"/>
    </row>
    <row r="699" spans="1:41" ht="16.5" customHeight="1" x14ac:dyDescent="0.2">
      <c r="A699" s="24" t="s">
        <v>43</v>
      </c>
      <c r="B699" s="26"/>
      <c r="C699" s="27">
        <v>7</v>
      </c>
      <c r="D699" s="28"/>
      <c r="E699" s="28"/>
      <c r="F699" s="29"/>
      <c r="G699" s="27">
        <v>6</v>
      </c>
      <c r="H699" s="28"/>
      <c r="I699" s="29"/>
      <c r="J699" s="27">
        <v>6</v>
      </c>
      <c r="K699" s="28"/>
      <c r="L699" s="28"/>
      <c r="M699" s="29"/>
      <c r="N699" s="27">
        <v>14</v>
      </c>
      <c r="O699" s="28"/>
      <c r="P699" s="29"/>
      <c r="Q699" s="27">
        <v>8</v>
      </c>
      <c r="R699" s="28"/>
      <c r="S699" s="28"/>
      <c r="T699" s="29"/>
      <c r="U699" s="27">
        <v>7</v>
      </c>
      <c r="V699" s="28"/>
      <c r="W699" s="29"/>
      <c r="X699" s="27">
        <v>13</v>
      </c>
      <c r="Y699" s="28"/>
      <c r="Z699" s="29"/>
      <c r="AA699" s="27">
        <v>6</v>
      </c>
      <c r="AB699" s="28"/>
      <c r="AC699" s="29"/>
      <c r="AD699" s="27">
        <v>4</v>
      </c>
      <c r="AE699" s="28"/>
      <c r="AF699" s="29"/>
      <c r="AG699" s="27">
        <v>4</v>
      </c>
      <c r="AH699" s="29"/>
      <c r="AI699" s="27">
        <v>5</v>
      </c>
      <c r="AJ699" s="29"/>
      <c r="AK699" s="27">
        <v>3</v>
      </c>
      <c r="AL699" s="28"/>
      <c r="AM699" s="29"/>
      <c r="AN699" s="47">
        <v>83</v>
      </c>
      <c r="AO699" s="48"/>
    </row>
    <row r="700" spans="1:41" ht="16.5" customHeight="1" x14ac:dyDescent="0.2">
      <c r="A700" s="24" t="s">
        <v>44</v>
      </c>
      <c r="B700" s="26"/>
      <c r="C700" s="27">
        <v>6</v>
      </c>
      <c r="D700" s="28"/>
      <c r="E700" s="28"/>
      <c r="F700" s="29"/>
      <c r="G700" s="27">
        <v>6</v>
      </c>
      <c r="H700" s="28"/>
      <c r="I700" s="29"/>
      <c r="J700" s="27">
        <v>12</v>
      </c>
      <c r="K700" s="28"/>
      <c r="L700" s="28"/>
      <c r="M700" s="29"/>
      <c r="N700" s="27">
        <v>2</v>
      </c>
      <c r="O700" s="28"/>
      <c r="P700" s="29"/>
      <c r="Q700" s="27">
        <v>4</v>
      </c>
      <c r="R700" s="28"/>
      <c r="S700" s="28"/>
      <c r="T700" s="29"/>
      <c r="U700" s="27">
        <v>2</v>
      </c>
      <c r="V700" s="28"/>
      <c r="W700" s="29"/>
      <c r="X700" s="27">
        <v>3</v>
      </c>
      <c r="Y700" s="28"/>
      <c r="Z700" s="29"/>
      <c r="AA700" s="27">
        <v>6</v>
      </c>
      <c r="AB700" s="28"/>
      <c r="AC700" s="29"/>
      <c r="AD700" s="27">
        <v>8</v>
      </c>
      <c r="AE700" s="28"/>
      <c r="AF700" s="29"/>
      <c r="AG700" s="27">
        <v>4</v>
      </c>
      <c r="AH700" s="29"/>
      <c r="AI700" s="27">
        <v>7</v>
      </c>
      <c r="AJ700" s="29"/>
      <c r="AK700" s="27">
        <v>6</v>
      </c>
      <c r="AL700" s="28"/>
      <c r="AM700" s="29"/>
      <c r="AN700" s="47">
        <v>66</v>
      </c>
      <c r="AO700" s="48"/>
    </row>
    <row r="701" spans="1:41" ht="16.5" customHeight="1" x14ac:dyDescent="0.2">
      <c r="A701" s="24" t="s">
        <v>45</v>
      </c>
      <c r="B701" s="26"/>
      <c r="C701" s="27">
        <v>2</v>
      </c>
      <c r="D701" s="28"/>
      <c r="E701" s="28"/>
      <c r="F701" s="29"/>
      <c r="G701" s="27">
        <v>2</v>
      </c>
      <c r="H701" s="28"/>
      <c r="I701" s="29"/>
      <c r="J701" s="27">
        <v>1</v>
      </c>
      <c r="K701" s="28"/>
      <c r="L701" s="28"/>
      <c r="M701" s="29"/>
      <c r="N701" s="27">
        <v>4</v>
      </c>
      <c r="O701" s="28"/>
      <c r="P701" s="29"/>
      <c r="Q701" s="27">
        <v>5</v>
      </c>
      <c r="R701" s="28"/>
      <c r="S701" s="28"/>
      <c r="T701" s="29"/>
      <c r="U701" s="27">
        <v>3</v>
      </c>
      <c r="V701" s="28"/>
      <c r="W701" s="29"/>
      <c r="X701" s="27">
        <v>3</v>
      </c>
      <c r="Y701" s="28"/>
      <c r="Z701" s="29"/>
      <c r="AA701" s="27">
        <v>3</v>
      </c>
      <c r="AB701" s="28"/>
      <c r="AC701" s="29"/>
      <c r="AD701" s="27">
        <v>3</v>
      </c>
      <c r="AE701" s="28"/>
      <c r="AF701" s="29"/>
      <c r="AG701" s="27">
        <v>5</v>
      </c>
      <c r="AH701" s="29"/>
      <c r="AI701" s="27">
        <v>4</v>
      </c>
      <c r="AJ701" s="29"/>
      <c r="AK701" s="27">
        <v>0</v>
      </c>
      <c r="AL701" s="28"/>
      <c r="AM701" s="29"/>
      <c r="AN701" s="47">
        <v>35</v>
      </c>
      <c r="AO701" s="48"/>
    </row>
    <row r="702" spans="1:41" ht="16.5" customHeight="1" x14ac:dyDescent="0.2">
      <c r="A702" s="24" t="s">
        <v>46</v>
      </c>
      <c r="B702" s="26"/>
      <c r="C702" s="27">
        <v>10</v>
      </c>
      <c r="D702" s="28"/>
      <c r="E702" s="28"/>
      <c r="F702" s="29"/>
      <c r="G702" s="27">
        <v>20</v>
      </c>
      <c r="H702" s="28"/>
      <c r="I702" s="29"/>
      <c r="J702" s="27">
        <v>12</v>
      </c>
      <c r="K702" s="28"/>
      <c r="L702" s="28"/>
      <c r="M702" s="29"/>
      <c r="N702" s="27">
        <v>14</v>
      </c>
      <c r="O702" s="28"/>
      <c r="P702" s="29"/>
      <c r="Q702" s="27">
        <v>15</v>
      </c>
      <c r="R702" s="28"/>
      <c r="S702" s="28"/>
      <c r="T702" s="29"/>
      <c r="U702" s="27">
        <v>8</v>
      </c>
      <c r="V702" s="28"/>
      <c r="W702" s="29"/>
      <c r="X702" s="27">
        <v>8</v>
      </c>
      <c r="Y702" s="28"/>
      <c r="Z702" s="29"/>
      <c r="AA702" s="27">
        <v>5</v>
      </c>
      <c r="AB702" s="28"/>
      <c r="AC702" s="29"/>
      <c r="AD702" s="27">
        <v>13</v>
      </c>
      <c r="AE702" s="28"/>
      <c r="AF702" s="29"/>
      <c r="AG702" s="27">
        <v>10</v>
      </c>
      <c r="AH702" s="29"/>
      <c r="AI702" s="27">
        <v>10</v>
      </c>
      <c r="AJ702" s="29"/>
      <c r="AK702" s="27">
        <v>9</v>
      </c>
      <c r="AL702" s="28"/>
      <c r="AM702" s="29"/>
      <c r="AN702" s="47">
        <v>134</v>
      </c>
      <c r="AO702" s="48"/>
    </row>
    <row r="703" spans="1:41" ht="16.5" customHeight="1" x14ac:dyDescent="0.2">
      <c r="A703" s="24" t="s">
        <v>47</v>
      </c>
      <c r="B703" s="26"/>
      <c r="C703" s="27">
        <v>8</v>
      </c>
      <c r="D703" s="28"/>
      <c r="E703" s="28"/>
      <c r="F703" s="29"/>
      <c r="G703" s="27">
        <v>9</v>
      </c>
      <c r="H703" s="28"/>
      <c r="I703" s="29"/>
      <c r="J703" s="27">
        <v>9</v>
      </c>
      <c r="K703" s="28"/>
      <c r="L703" s="28"/>
      <c r="M703" s="29"/>
      <c r="N703" s="27">
        <v>10</v>
      </c>
      <c r="O703" s="28"/>
      <c r="P703" s="29"/>
      <c r="Q703" s="27">
        <v>8</v>
      </c>
      <c r="R703" s="28"/>
      <c r="S703" s="28"/>
      <c r="T703" s="29"/>
      <c r="U703" s="27">
        <v>12</v>
      </c>
      <c r="V703" s="28"/>
      <c r="W703" s="29"/>
      <c r="X703" s="27">
        <v>5</v>
      </c>
      <c r="Y703" s="28"/>
      <c r="Z703" s="29"/>
      <c r="AA703" s="27">
        <v>9</v>
      </c>
      <c r="AB703" s="28"/>
      <c r="AC703" s="29"/>
      <c r="AD703" s="27">
        <v>8</v>
      </c>
      <c r="AE703" s="28"/>
      <c r="AF703" s="29"/>
      <c r="AG703" s="27">
        <v>9</v>
      </c>
      <c r="AH703" s="29"/>
      <c r="AI703" s="27">
        <v>6</v>
      </c>
      <c r="AJ703" s="29"/>
      <c r="AK703" s="27">
        <v>6</v>
      </c>
      <c r="AL703" s="28"/>
      <c r="AM703" s="29"/>
      <c r="AN703" s="47">
        <v>99</v>
      </c>
      <c r="AO703" s="48"/>
    </row>
    <row r="704" spans="1:41" ht="16.5" customHeight="1" x14ac:dyDescent="0.2">
      <c r="A704" s="24" t="s">
        <v>48</v>
      </c>
      <c r="B704" s="26"/>
      <c r="C704" s="27">
        <v>5</v>
      </c>
      <c r="D704" s="28"/>
      <c r="E704" s="28"/>
      <c r="F704" s="29"/>
      <c r="G704" s="27">
        <v>3</v>
      </c>
      <c r="H704" s="28"/>
      <c r="I704" s="29"/>
      <c r="J704" s="27">
        <v>6</v>
      </c>
      <c r="K704" s="28"/>
      <c r="L704" s="28"/>
      <c r="M704" s="29"/>
      <c r="N704" s="27">
        <v>5</v>
      </c>
      <c r="O704" s="28"/>
      <c r="P704" s="29"/>
      <c r="Q704" s="27">
        <v>3</v>
      </c>
      <c r="R704" s="28"/>
      <c r="S704" s="28"/>
      <c r="T704" s="29"/>
      <c r="U704" s="27">
        <v>7</v>
      </c>
      <c r="V704" s="28"/>
      <c r="W704" s="29"/>
      <c r="X704" s="27">
        <v>8</v>
      </c>
      <c r="Y704" s="28"/>
      <c r="Z704" s="29"/>
      <c r="AA704" s="27">
        <v>9</v>
      </c>
      <c r="AB704" s="28"/>
      <c r="AC704" s="29"/>
      <c r="AD704" s="27">
        <v>6</v>
      </c>
      <c r="AE704" s="28"/>
      <c r="AF704" s="29"/>
      <c r="AG704" s="27">
        <v>9</v>
      </c>
      <c r="AH704" s="29"/>
      <c r="AI704" s="27">
        <v>6</v>
      </c>
      <c r="AJ704" s="29"/>
      <c r="AK704" s="27">
        <v>5</v>
      </c>
      <c r="AL704" s="28"/>
      <c r="AM704" s="29"/>
      <c r="AN704" s="47">
        <v>72</v>
      </c>
      <c r="AO704" s="48"/>
    </row>
    <row r="705" spans="1:41" ht="16.5" customHeight="1" x14ac:dyDescent="0.2">
      <c r="A705" s="24" t="s">
        <v>49</v>
      </c>
      <c r="B705" s="26"/>
      <c r="C705" s="27">
        <v>8</v>
      </c>
      <c r="D705" s="28"/>
      <c r="E705" s="28"/>
      <c r="F705" s="29"/>
      <c r="G705" s="27">
        <v>6</v>
      </c>
      <c r="H705" s="28"/>
      <c r="I705" s="29"/>
      <c r="J705" s="27">
        <v>5</v>
      </c>
      <c r="K705" s="28"/>
      <c r="L705" s="28"/>
      <c r="M705" s="29"/>
      <c r="N705" s="27">
        <v>7</v>
      </c>
      <c r="O705" s="28"/>
      <c r="P705" s="29"/>
      <c r="Q705" s="27">
        <v>6</v>
      </c>
      <c r="R705" s="28"/>
      <c r="S705" s="28"/>
      <c r="T705" s="29"/>
      <c r="U705" s="27">
        <v>6</v>
      </c>
      <c r="V705" s="28"/>
      <c r="W705" s="29"/>
      <c r="X705" s="27">
        <v>7</v>
      </c>
      <c r="Y705" s="28"/>
      <c r="Z705" s="29"/>
      <c r="AA705" s="27">
        <v>8</v>
      </c>
      <c r="AB705" s="28"/>
      <c r="AC705" s="29"/>
      <c r="AD705" s="27">
        <v>8</v>
      </c>
      <c r="AE705" s="28"/>
      <c r="AF705" s="29"/>
      <c r="AG705" s="27">
        <v>3</v>
      </c>
      <c r="AH705" s="29"/>
      <c r="AI705" s="27">
        <v>7</v>
      </c>
      <c r="AJ705" s="29"/>
      <c r="AK705" s="27">
        <v>10</v>
      </c>
      <c r="AL705" s="28"/>
      <c r="AM705" s="29"/>
      <c r="AN705" s="47">
        <v>81</v>
      </c>
      <c r="AO705" s="48"/>
    </row>
    <row r="706" spans="1:41" ht="16.5" customHeight="1" x14ac:dyDescent="0.2">
      <c r="A706" s="24" t="s">
        <v>50</v>
      </c>
      <c r="B706" s="26"/>
      <c r="C706" s="27">
        <v>0</v>
      </c>
      <c r="D706" s="28"/>
      <c r="E706" s="28"/>
      <c r="F706" s="29"/>
      <c r="G706" s="27">
        <v>2</v>
      </c>
      <c r="H706" s="28"/>
      <c r="I706" s="29"/>
      <c r="J706" s="27">
        <v>2</v>
      </c>
      <c r="K706" s="28"/>
      <c r="L706" s="28"/>
      <c r="M706" s="29"/>
      <c r="N706" s="27">
        <v>1</v>
      </c>
      <c r="O706" s="28"/>
      <c r="P706" s="29"/>
      <c r="Q706" s="27">
        <v>0</v>
      </c>
      <c r="R706" s="28"/>
      <c r="S706" s="28"/>
      <c r="T706" s="29"/>
      <c r="U706" s="27">
        <v>0</v>
      </c>
      <c r="V706" s="28"/>
      <c r="W706" s="29"/>
      <c r="X706" s="27">
        <v>0</v>
      </c>
      <c r="Y706" s="28"/>
      <c r="Z706" s="29"/>
      <c r="AA706" s="27">
        <v>2</v>
      </c>
      <c r="AB706" s="28"/>
      <c r="AC706" s="29"/>
      <c r="AD706" s="27">
        <v>0</v>
      </c>
      <c r="AE706" s="28"/>
      <c r="AF706" s="29"/>
      <c r="AG706" s="27">
        <v>2</v>
      </c>
      <c r="AH706" s="29"/>
      <c r="AI706" s="27">
        <v>0</v>
      </c>
      <c r="AJ706" s="29"/>
      <c r="AK706" s="27">
        <v>0</v>
      </c>
      <c r="AL706" s="28"/>
      <c r="AM706" s="29"/>
      <c r="AN706" s="47">
        <v>9</v>
      </c>
      <c r="AO706" s="48"/>
    </row>
    <row r="707" spans="1:41" ht="16.5" customHeight="1" x14ac:dyDescent="0.2">
      <c r="A707" s="33" t="s">
        <v>51</v>
      </c>
      <c r="B707" s="35"/>
      <c r="C707" s="27">
        <v>0</v>
      </c>
      <c r="D707" s="28"/>
      <c r="E707" s="28"/>
      <c r="F707" s="29"/>
      <c r="G707" s="27">
        <v>1</v>
      </c>
      <c r="H707" s="28"/>
      <c r="I707" s="29"/>
      <c r="J707" s="27">
        <v>0</v>
      </c>
      <c r="K707" s="28"/>
      <c r="L707" s="28"/>
      <c r="M707" s="29"/>
      <c r="N707" s="27">
        <v>0</v>
      </c>
      <c r="O707" s="28"/>
      <c r="P707" s="29"/>
      <c r="Q707" s="27">
        <v>0</v>
      </c>
      <c r="R707" s="28"/>
      <c r="S707" s="28"/>
      <c r="T707" s="29"/>
      <c r="U707" s="27">
        <v>0</v>
      </c>
      <c r="V707" s="28"/>
      <c r="W707" s="29"/>
      <c r="X707" s="27">
        <v>0</v>
      </c>
      <c r="Y707" s="28"/>
      <c r="Z707" s="29"/>
      <c r="AA707" s="27">
        <v>0</v>
      </c>
      <c r="AB707" s="28"/>
      <c r="AC707" s="29"/>
      <c r="AD707" s="27">
        <v>1</v>
      </c>
      <c r="AE707" s="28"/>
      <c r="AF707" s="29"/>
      <c r="AG707" s="27">
        <v>0</v>
      </c>
      <c r="AH707" s="29"/>
      <c r="AI707" s="27">
        <v>0</v>
      </c>
      <c r="AJ707" s="29"/>
      <c r="AK707" s="27">
        <v>0</v>
      </c>
      <c r="AL707" s="28"/>
      <c r="AM707" s="29"/>
      <c r="AN707" s="47">
        <v>2</v>
      </c>
      <c r="AO707" s="48"/>
    </row>
    <row r="708" spans="1:41" ht="16.5" customHeight="1" x14ac:dyDescent="0.2">
      <c r="A708" s="33" t="s">
        <v>53</v>
      </c>
      <c r="B708" s="35"/>
      <c r="C708" s="27">
        <v>0</v>
      </c>
      <c r="D708" s="28"/>
      <c r="E708" s="28"/>
      <c r="F708" s="29"/>
      <c r="G708" s="27">
        <v>0</v>
      </c>
      <c r="H708" s="28"/>
      <c r="I708" s="29"/>
      <c r="J708" s="27">
        <v>0</v>
      </c>
      <c r="K708" s="28"/>
      <c r="L708" s="28"/>
      <c r="M708" s="29"/>
      <c r="N708" s="27">
        <v>0</v>
      </c>
      <c r="O708" s="28"/>
      <c r="P708" s="29"/>
      <c r="Q708" s="27">
        <v>0</v>
      </c>
      <c r="R708" s="28"/>
      <c r="S708" s="28"/>
      <c r="T708" s="29"/>
      <c r="U708" s="27">
        <v>0</v>
      </c>
      <c r="V708" s="28"/>
      <c r="W708" s="29"/>
      <c r="X708" s="27">
        <v>0</v>
      </c>
      <c r="Y708" s="28"/>
      <c r="Z708" s="29"/>
      <c r="AA708" s="27">
        <v>1</v>
      </c>
      <c r="AB708" s="28"/>
      <c r="AC708" s="29"/>
      <c r="AD708" s="27">
        <v>1</v>
      </c>
      <c r="AE708" s="28"/>
      <c r="AF708" s="29"/>
      <c r="AG708" s="27">
        <v>0</v>
      </c>
      <c r="AH708" s="29"/>
      <c r="AI708" s="27">
        <v>0</v>
      </c>
      <c r="AJ708" s="29"/>
      <c r="AK708" s="27">
        <v>0</v>
      </c>
      <c r="AL708" s="28"/>
      <c r="AM708" s="29"/>
      <c r="AN708" s="47">
        <v>2</v>
      </c>
      <c r="AO708" s="48"/>
    </row>
    <row r="709" spans="1:41" ht="16.5" customHeight="1" x14ac:dyDescent="0.2">
      <c r="A709" s="33" t="s">
        <v>54</v>
      </c>
      <c r="B709" s="35"/>
      <c r="C709" s="27">
        <v>0</v>
      </c>
      <c r="D709" s="28"/>
      <c r="E709" s="28"/>
      <c r="F709" s="29"/>
      <c r="G709" s="27">
        <v>1</v>
      </c>
      <c r="H709" s="28"/>
      <c r="I709" s="29"/>
      <c r="J709" s="27">
        <v>0</v>
      </c>
      <c r="K709" s="28"/>
      <c r="L709" s="28"/>
      <c r="M709" s="29"/>
      <c r="N709" s="27">
        <v>0</v>
      </c>
      <c r="O709" s="28"/>
      <c r="P709" s="29"/>
      <c r="Q709" s="27">
        <v>0</v>
      </c>
      <c r="R709" s="28"/>
      <c r="S709" s="28"/>
      <c r="T709" s="29"/>
      <c r="U709" s="27">
        <v>0</v>
      </c>
      <c r="V709" s="28"/>
      <c r="W709" s="29"/>
      <c r="X709" s="27">
        <v>0</v>
      </c>
      <c r="Y709" s="28"/>
      <c r="Z709" s="29"/>
      <c r="AA709" s="27">
        <v>0</v>
      </c>
      <c r="AB709" s="28"/>
      <c r="AC709" s="29"/>
      <c r="AD709" s="27">
        <v>0</v>
      </c>
      <c r="AE709" s="28"/>
      <c r="AF709" s="29"/>
      <c r="AG709" s="27">
        <v>0</v>
      </c>
      <c r="AH709" s="29"/>
      <c r="AI709" s="27">
        <v>0</v>
      </c>
      <c r="AJ709" s="29"/>
      <c r="AK709" s="27">
        <v>0</v>
      </c>
      <c r="AL709" s="28"/>
      <c r="AM709" s="29"/>
      <c r="AN709" s="47">
        <v>1</v>
      </c>
      <c r="AO709" s="48"/>
    </row>
    <row r="710" spans="1:41" ht="16.5" customHeight="1" x14ac:dyDescent="0.2">
      <c r="A710" s="33" t="s">
        <v>56</v>
      </c>
      <c r="B710" s="35"/>
      <c r="C710" s="27">
        <v>0</v>
      </c>
      <c r="D710" s="28"/>
      <c r="E710" s="28"/>
      <c r="F710" s="29"/>
      <c r="G710" s="27">
        <v>1</v>
      </c>
      <c r="H710" s="28"/>
      <c r="I710" s="29"/>
      <c r="J710" s="27">
        <v>0</v>
      </c>
      <c r="K710" s="28"/>
      <c r="L710" s="28"/>
      <c r="M710" s="29"/>
      <c r="N710" s="27">
        <v>0</v>
      </c>
      <c r="O710" s="28"/>
      <c r="P710" s="29"/>
      <c r="Q710" s="27">
        <v>0</v>
      </c>
      <c r="R710" s="28"/>
      <c r="S710" s="28"/>
      <c r="T710" s="29"/>
      <c r="U710" s="27">
        <v>0</v>
      </c>
      <c r="V710" s="28"/>
      <c r="W710" s="29"/>
      <c r="X710" s="27">
        <v>0</v>
      </c>
      <c r="Y710" s="28"/>
      <c r="Z710" s="29"/>
      <c r="AA710" s="27">
        <v>0</v>
      </c>
      <c r="AB710" s="28"/>
      <c r="AC710" s="29"/>
      <c r="AD710" s="27">
        <v>0</v>
      </c>
      <c r="AE710" s="28"/>
      <c r="AF710" s="29"/>
      <c r="AG710" s="27">
        <v>0</v>
      </c>
      <c r="AH710" s="29"/>
      <c r="AI710" s="27">
        <v>0</v>
      </c>
      <c r="AJ710" s="29"/>
      <c r="AK710" s="27">
        <v>0</v>
      </c>
      <c r="AL710" s="28"/>
      <c r="AM710" s="29"/>
      <c r="AN710" s="47">
        <v>1</v>
      </c>
      <c r="AO710" s="48"/>
    </row>
    <row r="711" spans="1:41" ht="16.5" customHeight="1" x14ac:dyDescent="0.2">
      <c r="A711" s="33" t="s">
        <v>57</v>
      </c>
      <c r="B711" s="35"/>
      <c r="C711" s="27">
        <v>0</v>
      </c>
      <c r="D711" s="28"/>
      <c r="E711" s="28"/>
      <c r="F711" s="29"/>
      <c r="G711" s="27">
        <v>0</v>
      </c>
      <c r="H711" s="28"/>
      <c r="I711" s="29"/>
      <c r="J711" s="27">
        <v>0</v>
      </c>
      <c r="K711" s="28"/>
      <c r="L711" s="28"/>
      <c r="M711" s="29"/>
      <c r="N711" s="27">
        <v>0</v>
      </c>
      <c r="O711" s="28"/>
      <c r="P711" s="29"/>
      <c r="Q711" s="27">
        <v>0</v>
      </c>
      <c r="R711" s="28"/>
      <c r="S711" s="28"/>
      <c r="T711" s="29"/>
      <c r="U711" s="27">
        <v>0</v>
      </c>
      <c r="V711" s="28"/>
      <c r="W711" s="29"/>
      <c r="X711" s="27">
        <v>0</v>
      </c>
      <c r="Y711" s="28"/>
      <c r="Z711" s="29"/>
      <c r="AA711" s="27">
        <v>1</v>
      </c>
      <c r="AB711" s="28"/>
      <c r="AC711" s="29"/>
      <c r="AD711" s="27">
        <v>0</v>
      </c>
      <c r="AE711" s="28"/>
      <c r="AF711" s="29"/>
      <c r="AG711" s="27">
        <v>0</v>
      </c>
      <c r="AH711" s="29"/>
      <c r="AI711" s="27">
        <v>0</v>
      </c>
      <c r="AJ711" s="29"/>
      <c r="AK711" s="27">
        <v>0</v>
      </c>
      <c r="AL711" s="28"/>
      <c r="AM711" s="29"/>
      <c r="AN711" s="47">
        <v>1</v>
      </c>
      <c r="AO711" s="48"/>
    </row>
    <row r="712" spans="1:41" ht="16.5" customHeight="1" x14ac:dyDescent="0.2">
      <c r="A712" s="33" t="s">
        <v>59</v>
      </c>
      <c r="B712" s="35"/>
      <c r="C712" s="27">
        <v>0</v>
      </c>
      <c r="D712" s="28"/>
      <c r="E712" s="28"/>
      <c r="F712" s="29"/>
      <c r="G712" s="27">
        <v>0</v>
      </c>
      <c r="H712" s="28"/>
      <c r="I712" s="29"/>
      <c r="J712" s="27">
        <v>0</v>
      </c>
      <c r="K712" s="28"/>
      <c r="L712" s="28"/>
      <c r="M712" s="29"/>
      <c r="N712" s="27">
        <v>0</v>
      </c>
      <c r="O712" s="28"/>
      <c r="P712" s="29"/>
      <c r="Q712" s="27">
        <v>0</v>
      </c>
      <c r="R712" s="28"/>
      <c r="S712" s="28"/>
      <c r="T712" s="29"/>
      <c r="U712" s="27">
        <v>1</v>
      </c>
      <c r="V712" s="28"/>
      <c r="W712" s="29"/>
      <c r="X712" s="27">
        <v>0</v>
      </c>
      <c r="Y712" s="28"/>
      <c r="Z712" s="29"/>
      <c r="AA712" s="27">
        <v>0</v>
      </c>
      <c r="AB712" s="28"/>
      <c r="AC712" s="29"/>
      <c r="AD712" s="27">
        <v>0</v>
      </c>
      <c r="AE712" s="28"/>
      <c r="AF712" s="29"/>
      <c r="AG712" s="27">
        <v>0</v>
      </c>
      <c r="AH712" s="29"/>
      <c r="AI712" s="27">
        <v>0</v>
      </c>
      <c r="AJ712" s="29"/>
      <c r="AK712" s="27">
        <v>0</v>
      </c>
      <c r="AL712" s="28"/>
      <c r="AM712" s="29"/>
      <c r="AN712" s="47">
        <v>1</v>
      </c>
      <c r="AO712" s="48"/>
    </row>
    <row r="713" spans="1:41" ht="16.5" customHeight="1" x14ac:dyDescent="0.2">
      <c r="A713" s="33" t="s">
        <v>60</v>
      </c>
      <c r="B713" s="35"/>
      <c r="C713" s="27">
        <v>0</v>
      </c>
      <c r="D713" s="28"/>
      <c r="E713" s="28"/>
      <c r="F713" s="29"/>
      <c r="G713" s="27">
        <v>0</v>
      </c>
      <c r="H713" s="28"/>
      <c r="I713" s="29"/>
      <c r="J713" s="27">
        <v>1</v>
      </c>
      <c r="K713" s="28"/>
      <c r="L713" s="28"/>
      <c r="M713" s="29"/>
      <c r="N713" s="27">
        <v>2</v>
      </c>
      <c r="O713" s="28"/>
      <c r="P713" s="29"/>
      <c r="Q713" s="27">
        <v>0</v>
      </c>
      <c r="R713" s="28"/>
      <c r="S713" s="28"/>
      <c r="T713" s="29"/>
      <c r="U713" s="27">
        <v>0</v>
      </c>
      <c r="V713" s="28"/>
      <c r="W713" s="29"/>
      <c r="X713" s="27">
        <v>0</v>
      </c>
      <c r="Y713" s="28"/>
      <c r="Z713" s="29"/>
      <c r="AA713" s="27">
        <v>0</v>
      </c>
      <c r="AB713" s="28"/>
      <c r="AC713" s="29"/>
      <c r="AD713" s="27">
        <v>0</v>
      </c>
      <c r="AE713" s="28"/>
      <c r="AF713" s="29"/>
      <c r="AG713" s="27">
        <v>0</v>
      </c>
      <c r="AH713" s="29"/>
      <c r="AI713" s="27">
        <v>0</v>
      </c>
      <c r="AJ713" s="29"/>
      <c r="AK713" s="27">
        <v>0</v>
      </c>
      <c r="AL713" s="28"/>
      <c r="AM713" s="29"/>
      <c r="AN713" s="47">
        <v>3</v>
      </c>
      <c r="AO713" s="48"/>
    </row>
    <row r="714" spans="1:41" ht="16.5" customHeight="1" x14ac:dyDescent="0.2">
      <c r="A714" s="33" t="s">
        <v>61</v>
      </c>
      <c r="B714" s="35"/>
      <c r="C714" s="27">
        <v>2</v>
      </c>
      <c r="D714" s="28"/>
      <c r="E714" s="28"/>
      <c r="F714" s="29"/>
      <c r="G714" s="27">
        <v>1</v>
      </c>
      <c r="H714" s="28"/>
      <c r="I714" s="29"/>
      <c r="J714" s="27">
        <v>0</v>
      </c>
      <c r="K714" s="28"/>
      <c r="L714" s="28"/>
      <c r="M714" s="29"/>
      <c r="N714" s="27">
        <v>0</v>
      </c>
      <c r="O714" s="28"/>
      <c r="P714" s="29"/>
      <c r="Q714" s="27">
        <v>0</v>
      </c>
      <c r="R714" s="28"/>
      <c r="S714" s="28"/>
      <c r="T714" s="29"/>
      <c r="U714" s="27">
        <v>0</v>
      </c>
      <c r="V714" s="28"/>
      <c r="W714" s="29"/>
      <c r="X714" s="27">
        <v>0</v>
      </c>
      <c r="Y714" s="28"/>
      <c r="Z714" s="29"/>
      <c r="AA714" s="27">
        <v>0</v>
      </c>
      <c r="AB714" s="28"/>
      <c r="AC714" s="29"/>
      <c r="AD714" s="27">
        <v>0</v>
      </c>
      <c r="AE714" s="28"/>
      <c r="AF714" s="29"/>
      <c r="AG714" s="27">
        <v>0</v>
      </c>
      <c r="AH714" s="29"/>
      <c r="AI714" s="27">
        <v>1</v>
      </c>
      <c r="AJ714" s="29"/>
      <c r="AK714" s="27">
        <v>0</v>
      </c>
      <c r="AL714" s="28"/>
      <c r="AM714" s="29"/>
      <c r="AN714" s="47">
        <v>4</v>
      </c>
      <c r="AO714" s="48"/>
    </row>
    <row r="715" spans="1:41" ht="16.5" customHeight="1" x14ac:dyDescent="0.2">
      <c r="A715" s="33" t="s">
        <v>62</v>
      </c>
      <c r="B715" s="35"/>
      <c r="C715" s="27">
        <v>0</v>
      </c>
      <c r="D715" s="28"/>
      <c r="E715" s="28"/>
      <c r="F715" s="29"/>
      <c r="G715" s="27">
        <v>0</v>
      </c>
      <c r="H715" s="28"/>
      <c r="I715" s="29"/>
      <c r="J715" s="27">
        <v>0</v>
      </c>
      <c r="K715" s="28"/>
      <c r="L715" s="28"/>
      <c r="M715" s="29"/>
      <c r="N715" s="27">
        <v>0</v>
      </c>
      <c r="O715" s="28"/>
      <c r="P715" s="29"/>
      <c r="Q715" s="27">
        <v>0</v>
      </c>
      <c r="R715" s="28"/>
      <c r="S715" s="28"/>
      <c r="T715" s="29"/>
      <c r="U715" s="27">
        <v>0</v>
      </c>
      <c r="V715" s="28"/>
      <c r="W715" s="29"/>
      <c r="X715" s="27">
        <v>0</v>
      </c>
      <c r="Y715" s="28"/>
      <c r="Z715" s="29"/>
      <c r="AA715" s="27">
        <v>1</v>
      </c>
      <c r="AB715" s="28"/>
      <c r="AC715" s="29"/>
      <c r="AD715" s="27">
        <v>0</v>
      </c>
      <c r="AE715" s="28"/>
      <c r="AF715" s="29"/>
      <c r="AG715" s="27">
        <v>0</v>
      </c>
      <c r="AH715" s="29"/>
      <c r="AI715" s="27">
        <v>0</v>
      </c>
      <c r="AJ715" s="29"/>
      <c r="AK715" s="27">
        <v>1</v>
      </c>
      <c r="AL715" s="28"/>
      <c r="AM715" s="29"/>
      <c r="AN715" s="47">
        <v>2</v>
      </c>
      <c r="AO715" s="48"/>
    </row>
    <row r="716" spans="1:41" ht="16.5" customHeight="1" x14ac:dyDescent="0.2">
      <c r="A716" s="33" t="s">
        <v>63</v>
      </c>
      <c r="B716" s="35"/>
      <c r="C716" s="27">
        <v>0</v>
      </c>
      <c r="D716" s="28"/>
      <c r="E716" s="28"/>
      <c r="F716" s="29"/>
      <c r="G716" s="27">
        <v>4</v>
      </c>
      <c r="H716" s="28"/>
      <c r="I716" s="29"/>
      <c r="J716" s="27">
        <v>5</v>
      </c>
      <c r="K716" s="28"/>
      <c r="L716" s="28"/>
      <c r="M716" s="29"/>
      <c r="N716" s="27">
        <v>0</v>
      </c>
      <c r="O716" s="28"/>
      <c r="P716" s="29"/>
      <c r="Q716" s="27">
        <v>2</v>
      </c>
      <c r="R716" s="28"/>
      <c r="S716" s="28"/>
      <c r="T716" s="29"/>
      <c r="U716" s="27">
        <v>3</v>
      </c>
      <c r="V716" s="28"/>
      <c r="W716" s="29"/>
      <c r="X716" s="27">
        <v>0</v>
      </c>
      <c r="Y716" s="28"/>
      <c r="Z716" s="29"/>
      <c r="AA716" s="27">
        <v>4</v>
      </c>
      <c r="AB716" s="28"/>
      <c r="AC716" s="29"/>
      <c r="AD716" s="27">
        <v>2</v>
      </c>
      <c r="AE716" s="28"/>
      <c r="AF716" s="29"/>
      <c r="AG716" s="27">
        <v>1</v>
      </c>
      <c r="AH716" s="29"/>
      <c r="AI716" s="27">
        <v>0</v>
      </c>
      <c r="AJ716" s="29"/>
      <c r="AK716" s="27">
        <v>0</v>
      </c>
      <c r="AL716" s="28"/>
      <c r="AM716" s="29"/>
      <c r="AN716" s="47">
        <v>21</v>
      </c>
      <c r="AO716" s="48"/>
    </row>
    <row r="717" spans="1:41" ht="16.5" customHeight="1" x14ac:dyDescent="0.2">
      <c r="A717" s="56" t="s">
        <v>2</v>
      </c>
      <c r="B717" s="57"/>
      <c r="C717" s="39">
        <v>1158</v>
      </c>
      <c r="D717" s="40"/>
      <c r="E717" s="40"/>
      <c r="F717" s="41"/>
      <c r="G717" s="39">
        <v>1060</v>
      </c>
      <c r="H717" s="40"/>
      <c r="I717" s="41"/>
      <c r="J717" s="39">
        <v>1243</v>
      </c>
      <c r="K717" s="40"/>
      <c r="L717" s="40"/>
      <c r="M717" s="41"/>
      <c r="N717" s="39">
        <v>1270</v>
      </c>
      <c r="O717" s="40"/>
      <c r="P717" s="41"/>
      <c r="Q717" s="39">
        <v>1342</v>
      </c>
      <c r="R717" s="40"/>
      <c r="S717" s="40"/>
      <c r="T717" s="41"/>
      <c r="U717" s="39">
        <v>1367</v>
      </c>
      <c r="V717" s="40"/>
      <c r="W717" s="41"/>
      <c r="X717" s="39">
        <v>1356</v>
      </c>
      <c r="Y717" s="40"/>
      <c r="Z717" s="41"/>
      <c r="AA717" s="39">
        <v>1359</v>
      </c>
      <c r="AB717" s="40"/>
      <c r="AC717" s="41"/>
      <c r="AD717" s="39">
        <v>1163</v>
      </c>
      <c r="AE717" s="40"/>
      <c r="AF717" s="41"/>
      <c r="AG717" s="39">
        <v>1237</v>
      </c>
      <c r="AH717" s="41"/>
      <c r="AI717" s="39">
        <v>1084</v>
      </c>
      <c r="AJ717" s="41"/>
      <c r="AK717" s="58">
        <v>1088</v>
      </c>
      <c r="AL717" s="59"/>
      <c r="AM717" s="60"/>
      <c r="AN717" s="39">
        <v>14727</v>
      </c>
      <c r="AO717" s="41"/>
    </row>
    <row r="718" spans="1:41" ht="16.5" customHeight="1" x14ac:dyDescent="0.2">
      <c r="A718" s="4"/>
      <c r="B718" s="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3"/>
      <c r="AL718" s="13"/>
      <c r="AM718" s="13"/>
      <c r="AN718" s="12"/>
      <c r="AO718" s="12"/>
    </row>
    <row r="719" spans="1:41" ht="16.5" customHeight="1" x14ac:dyDescent="0.2">
      <c r="A719" s="18" t="s">
        <v>68</v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20"/>
    </row>
    <row r="720" spans="1:41" ht="33.75" customHeight="1" x14ac:dyDescent="0.2">
      <c r="A720" s="18" t="s">
        <v>16</v>
      </c>
      <c r="B720" s="19"/>
      <c r="C720" s="19"/>
      <c r="D720" s="20"/>
      <c r="E720" s="18" t="s">
        <v>0</v>
      </c>
      <c r="F720" s="19"/>
      <c r="G720" s="19"/>
      <c r="H720" s="19"/>
      <c r="I720" s="19"/>
      <c r="J720" s="19"/>
      <c r="K720" s="20"/>
      <c r="L720" s="18" t="s">
        <v>1</v>
      </c>
      <c r="M720" s="19"/>
      <c r="N720" s="19"/>
      <c r="O720" s="19"/>
      <c r="P720" s="19"/>
      <c r="Q720" s="20"/>
    </row>
    <row r="721" spans="1:17" ht="16.5" customHeight="1" x14ac:dyDescent="0.2">
      <c r="A721" s="24">
        <v>1</v>
      </c>
      <c r="B721" s="25"/>
      <c r="C721" s="25"/>
      <c r="D721" s="26"/>
      <c r="E721" s="61">
        <v>240</v>
      </c>
      <c r="F721" s="62"/>
      <c r="G721" s="62"/>
      <c r="H721" s="62"/>
      <c r="I721" s="62"/>
      <c r="J721" s="62"/>
      <c r="K721" s="63"/>
      <c r="L721" s="61">
        <v>133</v>
      </c>
      <c r="M721" s="62"/>
      <c r="N721" s="62"/>
      <c r="O721" s="62"/>
      <c r="P721" s="62"/>
      <c r="Q721" s="63"/>
    </row>
    <row r="722" spans="1:17" ht="16.5" customHeight="1" x14ac:dyDescent="0.2">
      <c r="A722" s="24">
        <v>5</v>
      </c>
      <c r="B722" s="25"/>
      <c r="C722" s="25"/>
      <c r="D722" s="26"/>
      <c r="E722" s="61">
        <v>271</v>
      </c>
      <c r="F722" s="62"/>
      <c r="G722" s="62"/>
      <c r="H722" s="62"/>
      <c r="I722" s="62"/>
      <c r="J722" s="62"/>
      <c r="K722" s="63"/>
      <c r="L722" s="61">
        <v>196</v>
      </c>
      <c r="M722" s="62"/>
      <c r="N722" s="62"/>
      <c r="O722" s="62"/>
      <c r="P722" s="62"/>
      <c r="Q722" s="63"/>
    </row>
    <row r="723" spans="1:17" ht="16.5" customHeight="1" x14ac:dyDescent="0.2">
      <c r="A723" s="24">
        <v>6</v>
      </c>
      <c r="B723" s="25"/>
      <c r="C723" s="25"/>
      <c r="D723" s="26"/>
      <c r="E723" s="61">
        <v>369</v>
      </c>
      <c r="F723" s="62"/>
      <c r="G723" s="62"/>
      <c r="H723" s="62"/>
      <c r="I723" s="62"/>
      <c r="J723" s="62"/>
      <c r="K723" s="63"/>
      <c r="L723" s="61">
        <v>216</v>
      </c>
      <c r="M723" s="62"/>
      <c r="N723" s="62"/>
      <c r="O723" s="62"/>
      <c r="P723" s="62"/>
      <c r="Q723" s="63"/>
    </row>
    <row r="724" spans="1:17" ht="16.5" customHeight="1" x14ac:dyDescent="0.2">
      <c r="A724" s="24">
        <v>7</v>
      </c>
      <c r="B724" s="25"/>
      <c r="C724" s="25"/>
      <c r="D724" s="26"/>
      <c r="E724" s="61">
        <v>193</v>
      </c>
      <c r="F724" s="62"/>
      <c r="G724" s="62"/>
      <c r="H724" s="62"/>
      <c r="I724" s="62"/>
      <c r="J724" s="62"/>
      <c r="K724" s="63"/>
      <c r="L724" s="61">
        <v>119</v>
      </c>
      <c r="M724" s="62"/>
      <c r="N724" s="62"/>
      <c r="O724" s="62"/>
      <c r="P724" s="62"/>
      <c r="Q724" s="63"/>
    </row>
    <row r="725" spans="1:17" ht="16.5" customHeight="1" x14ac:dyDescent="0.2">
      <c r="A725" s="24">
        <v>9</v>
      </c>
      <c r="B725" s="25"/>
      <c r="C725" s="25"/>
      <c r="D725" s="26"/>
      <c r="E725" s="61">
        <v>229</v>
      </c>
      <c r="F725" s="62"/>
      <c r="G725" s="62"/>
      <c r="H725" s="62"/>
      <c r="I725" s="62"/>
      <c r="J725" s="62"/>
      <c r="K725" s="63"/>
      <c r="L725" s="61">
        <v>130</v>
      </c>
      <c r="M725" s="62"/>
      <c r="N725" s="62"/>
      <c r="O725" s="62"/>
      <c r="P725" s="62"/>
      <c r="Q725" s="63"/>
    </row>
    <row r="726" spans="1:17" ht="16.5" customHeight="1" x14ac:dyDescent="0.2">
      <c r="A726" s="24">
        <v>10</v>
      </c>
      <c r="B726" s="25"/>
      <c r="C726" s="25"/>
      <c r="D726" s="26"/>
      <c r="E726" s="61">
        <v>223</v>
      </c>
      <c r="F726" s="62"/>
      <c r="G726" s="62"/>
      <c r="H726" s="62"/>
      <c r="I726" s="62"/>
      <c r="J726" s="62"/>
      <c r="K726" s="63"/>
      <c r="L726" s="61">
        <v>134</v>
      </c>
      <c r="M726" s="62"/>
      <c r="N726" s="62"/>
      <c r="O726" s="62"/>
      <c r="P726" s="62"/>
      <c r="Q726" s="63"/>
    </row>
    <row r="727" spans="1:17" ht="16.5" customHeight="1" x14ac:dyDescent="0.2">
      <c r="A727" s="24">
        <v>13</v>
      </c>
      <c r="B727" s="25"/>
      <c r="C727" s="25"/>
      <c r="D727" s="26"/>
      <c r="E727" s="61">
        <v>253</v>
      </c>
      <c r="F727" s="62"/>
      <c r="G727" s="62"/>
      <c r="H727" s="62"/>
      <c r="I727" s="62"/>
      <c r="J727" s="62"/>
      <c r="K727" s="63"/>
      <c r="L727" s="61">
        <v>150</v>
      </c>
      <c r="M727" s="62"/>
      <c r="N727" s="62"/>
      <c r="O727" s="62"/>
      <c r="P727" s="62"/>
      <c r="Q727" s="63"/>
    </row>
    <row r="728" spans="1:17" ht="16.5" customHeight="1" x14ac:dyDescent="0.2">
      <c r="A728" s="24" t="s">
        <v>17</v>
      </c>
      <c r="B728" s="25"/>
      <c r="C728" s="25"/>
      <c r="D728" s="26"/>
      <c r="E728" s="61">
        <v>463</v>
      </c>
      <c r="F728" s="62"/>
      <c r="G728" s="62"/>
      <c r="H728" s="62"/>
      <c r="I728" s="62"/>
      <c r="J728" s="62"/>
      <c r="K728" s="63"/>
      <c r="L728" s="61">
        <v>309</v>
      </c>
      <c r="M728" s="62"/>
      <c r="N728" s="62"/>
      <c r="O728" s="62"/>
      <c r="P728" s="62"/>
      <c r="Q728" s="63"/>
    </row>
    <row r="729" spans="1:17" ht="16.5" customHeight="1" x14ac:dyDescent="0.2">
      <c r="A729" s="24">
        <v>17</v>
      </c>
      <c r="B729" s="25"/>
      <c r="C729" s="25"/>
      <c r="D729" s="26"/>
      <c r="E729" s="61">
        <v>245</v>
      </c>
      <c r="F729" s="62"/>
      <c r="G729" s="62"/>
      <c r="H729" s="62"/>
      <c r="I729" s="62"/>
      <c r="J729" s="62"/>
      <c r="K729" s="63"/>
      <c r="L729" s="61">
        <v>147</v>
      </c>
      <c r="M729" s="62"/>
      <c r="N729" s="62"/>
      <c r="O729" s="62"/>
      <c r="P729" s="62"/>
      <c r="Q729" s="63"/>
    </row>
    <row r="730" spans="1:17" ht="16.5" customHeight="1" x14ac:dyDescent="0.2">
      <c r="A730" s="24" t="s">
        <v>18</v>
      </c>
      <c r="B730" s="25"/>
      <c r="C730" s="25"/>
      <c r="D730" s="26"/>
      <c r="E730" s="61">
        <v>326</v>
      </c>
      <c r="F730" s="62"/>
      <c r="G730" s="62"/>
      <c r="H730" s="62"/>
      <c r="I730" s="62"/>
      <c r="J730" s="62"/>
      <c r="K730" s="63"/>
      <c r="L730" s="61">
        <v>203</v>
      </c>
      <c r="M730" s="62"/>
      <c r="N730" s="62"/>
      <c r="O730" s="62"/>
      <c r="P730" s="62"/>
      <c r="Q730" s="63"/>
    </row>
    <row r="731" spans="1:17" ht="16.5" customHeight="1" x14ac:dyDescent="0.2">
      <c r="A731" s="24">
        <v>19</v>
      </c>
      <c r="B731" s="25"/>
      <c r="C731" s="25"/>
      <c r="D731" s="26"/>
      <c r="E731" s="61">
        <v>268</v>
      </c>
      <c r="F731" s="62"/>
      <c r="G731" s="62"/>
      <c r="H731" s="62"/>
      <c r="I731" s="62"/>
      <c r="J731" s="62"/>
      <c r="K731" s="63"/>
      <c r="L731" s="61">
        <v>151</v>
      </c>
      <c r="M731" s="62"/>
      <c r="N731" s="62"/>
      <c r="O731" s="62"/>
      <c r="P731" s="62"/>
      <c r="Q731" s="63"/>
    </row>
    <row r="732" spans="1:17" ht="16.5" customHeight="1" x14ac:dyDescent="0.2">
      <c r="A732" s="24">
        <v>20</v>
      </c>
      <c r="B732" s="25"/>
      <c r="C732" s="25"/>
      <c r="D732" s="26"/>
      <c r="E732" s="61">
        <v>215</v>
      </c>
      <c r="F732" s="62"/>
      <c r="G732" s="62"/>
      <c r="H732" s="62"/>
      <c r="I732" s="62"/>
      <c r="J732" s="62"/>
      <c r="K732" s="63"/>
      <c r="L732" s="61">
        <v>102</v>
      </c>
      <c r="M732" s="62"/>
      <c r="N732" s="62"/>
      <c r="O732" s="62"/>
      <c r="P732" s="62"/>
      <c r="Q732" s="63"/>
    </row>
    <row r="733" spans="1:17" ht="16.5" customHeight="1" x14ac:dyDescent="0.2">
      <c r="A733" s="24">
        <v>23</v>
      </c>
      <c r="B733" s="25"/>
      <c r="C733" s="25"/>
      <c r="D733" s="26"/>
      <c r="E733" s="61">
        <v>209</v>
      </c>
      <c r="F733" s="62"/>
      <c r="G733" s="62"/>
      <c r="H733" s="62"/>
      <c r="I733" s="62"/>
      <c r="J733" s="62"/>
      <c r="K733" s="63"/>
      <c r="L733" s="61">
        <v>147</v>
      </c>
      <c r="M733" s="62"/>
      <c r="N733" s="62"/>
      <c r="O733" s="62"/>
      <c r="P733" s="62"/>
      <c r="Q733" s="63"/>
    </row>
    <row r="734" spans="1:17" ht="16.5" customHeight="1" x14ac:dyDescent="0.2">
      <c r="A734" s="24">
        <v>24</v>
      </c>
      <c r="B734" s="25"/>
      <c r="C734" s="25"/>
      <c r="D734" s="26"/>
      <c r="E734" s="61">
        <v>165</v>
      </c>
      <c r="F734" s="62"/>
      <c r="G734" s="62"/>
      <c r="H734" s="62"/>
      <c r="I734" s="62"/>
      <c r="J734" s="62"/>
      <c r="K734" s="63"/>
      <c r="L734" s="61">
        <v>80</v>
      </c>
      <c r="M734" s="62"/>
      <c r="N734" s="62"/>
      <c r="O734" s="62"/>
      <c r="P734" s="62"/>
      <c r="Q734" s="63"/>
    </row>
    <row r="735" spans="1:17" ht="16.5" customHeight="1" x14ac:dyDescent="0.2">
      <c r="A735" s="24">
        <v>25</v>
      </c>
      <c r="B735" s="25"/>
      <c r="C735" s="25"/>
      <c r="D735" s="26"/>
      <c r="E735" s="61">
        <v>345</v>
      </c>
      <c r="F735" s="62"/>
      <c r="G735" s="62"/>
      <c r="H735" s="62"/>
      <c r="I735" s="62"/>
      <c r="J735" s="62"/>
      <c r="K735" s="63"/>
      <c r="L735" s="61">
        <v>255</v>
      </c>
      <c r="M735" s="62"/>
      <c r="N735" s="62"/>
      <c r="O735" s="62"/>
      <c r="P735" s="62"/>
      <c r="Q735" s="63"/>
    </row>
    <row r="736" spans="1:17" ht="16.5" customHeight="1" x14ac:dyDescent="0.2">
      <c r="A736" s="24">
        <v>26</v>
      </c>
      <c r="B736" s="25"/>
      <c r="C736" s="25"/>
      <c r="D736" s="26"/>
      <c r="E736" s="61">
        <v>130</v>
      </c>
      <c r="F736" s="62"/>
      <c r="G736" s="62"/>
      <c r="H736" s="62"/>
      <c r="I736" s="62"/>
      <c r="J736" s="62"/>
      <c r="K736" s="63"/>
      <c r="L736" s="61">
        <v>68</v>
      </c>
      <c r="M736" s="62"/>
      <c r="N736" s="62"/>
      <c r="O736" s="62"/>
      <c r="P736" s="62"/>
      <c r="Q736" s="63"/>
    </row>
    <row r="737" spans="1:17" ht="16.5" customHeight="1" x14ac:dyDescent="0.2">
      <c r="A737" s="24">
        <v>28</v>
      </c>
      <c r="B737" s="25"/>
      <c r="C737" s="25"/>
      <c r="D737" s="26"/>
      <c r="E737" s="61">
        <v>285</v>
      </c>
      <c r="F737" s="62"/>
      <c r="G737" s="62"/>
      <c r="H737" s="62"/>
      <c r="I737" s="62"/>
      <c r="J737" s="62"/>
      <c r="K737" s="63"/>
      <c r="L737" s="61">
        <v>193</v>
      </c>
      <c r="M737" s="62"/>
      <c r="N737" s="62"/>
      <c r="O737" s="62"/>
      <c r="P737" s="62"/>
      <c r="Q737" s="63"/>
    </row>
    <row r="738" spans="1:17" ht="16.5" customHeight="1" x14ac:dyDescent="0.2">
      <c r="A738" s="24">
        <v>30</v>
      </c>
      <c r="B738" s="25"/>
      <c r="C738" s="25"/>
      <c r="D738" s="26"/>
      <c r="E738" s="61">
        <v>137</v>
      </c>
      <c r="F738" s="62"/>
      <c r="G738" s="62"/>
      <c r="H738" s="62"/>
      <c r="I738" s="62"/>
      <c r="J738" s="62"/>
      <c r="K738" s="63"/>
      <c r="L738" s="61">
        <v>80</v>
      </c>
      <c r="M738" s="62"/>
      <c r="N738" s="62"/>
      <c r="O738" s="62"/>
      <c r="P738" s="62"/>
      <c r="Q738" s="63"/>
    </row>
    <row r="739" spans="1:17" ht="16.5" customHeight="1" x14ac:dyDescent="0.2">
      <c r="A739" s="24">
        <v>32</v>
      </c>
      <c r="B739" s="25"/>
      <c r="C739" s="25"/>
      <c r="D739" s="26"/>
      <c r="E739" s="61">
        <v>327</v>
      </c>
      <c r="F739" s="62"/>
      <c r="G739" s="62"/>
      <c r="H739" s="62"/>
      <c r="I739" s="62"/>
      <c r="J739" s="62"/>
      <c r="K739" s="63"/>
      <c r="L739" s="61">
        <v>225</v>
      </c>
      <c r="M739" s="62"/>
      <c r="N739" s="62"/>
      <c r="O739" s="62"/>
      <c r="P739" s="62"/>
      <c r="Q739" s="63"/>
    </row>
    <row r="740" spans="1:17" ht="16.5" customHeight="1" x14ac:dyDescent="0.2">
      <c r="A740" s="24">
        <v>33</v>
      </c>
      <c r="B740" s="25"/>
      <c r="C740" s="25"/>
      <c r="D740" s="26"/>
      <c r="E740" s="61">
        <v>249</v>
      </c>
      <c r="F740" s="62"/>
      <c r="G740" s="62"/>
      <c r="H740" s="62"/>
      <c r="I740" s="62"/>
      <c r="J740" s="62"/>
      <c r="K740" s="63"/>
      <c r="L740" s="61">
        <v>157</v>
      </c>
      <c r="M740" s="62"/>
      <c r="N740" s="62"/>
      <c r="O740" s="62"/>
      <c r="P740" s="62"/>
      <c r="Q740" s="63"/>
    </row>
    <row r="741" spans="1:17" ht="16.5" customHeight="1" x14ac:dyDescent="0.2">
      <c r="A741" s="24">
        <v>34</v>
      </c>
      <c r="B741" s="25"/>
      <c r="C741" s="25"/>
      <c r="D741" s="26"/>
      <c r="E741" s="61">
        <v>240</v>
      </c>
      <c r="F741" s="62"/>
      <c r="G741" s="62"/>
      <c r="H741" s="62"/>
      <c r="I741" s="62"/>
      <c r="J741" s="62"/>
      <c r="K741" s="63"/>
      <c r="L741" s="61">
        <v>133</v>
      </c>
      <c r="M741" s="62"/>
      <c r="N741" s="62"/>
      <c r="O741" s="62"/>
      <c r="P741" s="62"/>
      <c r="Q741" s="63"/>
    </row>
    <row r="742" spans="1:17" ht="16.5" customHeight="1" x14ac:dyDescent="0.2">
      <c r="A742" s="24">
        <v>40</v>
      </c>
      <c r="B742" s="25"/>
      <c r="C742" s="25"/>
      <c r="D742" s="26"/>
      <c r="E742" s="64">
        <v>1546</v>
      </c>
      <c r="F742" s="65"/>
      <c r="G742" s="65"/>
      <c r="H742" s="65"/>
      <c r="I742" s="65"/>
      <c r="J742" s="65"/>
      <c r="K742" s="66"/>
      <c r="L742" s="64">
        <v>1255</v>
      </c>
      <c r="M742" s="65"/>
      <c r="N742" s="65"/>
      <c r="O742" s="65"/>
      <c r="P742" s="65"/>
      <c r="Q742" s="66"/>
    </row>
    <row r="743" spans="1:17" ht="16.5" customHeight="1" x14ac:dyDescent="0.2">
      <c r="A743" s="24">
        <v>41</v>
      </c>
      <c r="B743" s="25"/>
      <c r="C743" s="25"/>
      <c r="D743" s="26"/>
      <c r="E743" s="61">
        <v>642</v>
      </c>
      <c r="F743" s="62"/>
      <c r="G743" s="62"/>
      <c r="H743" s="62"/>
      <c r="I743" s="62"/>
      <c r="J743" s="62"/>
      <c r="K743" s="63"/>
      <c r="L743" s="61">
        <v>539</v>
      </c>
      <c r="M743" s="62"/>
      <c r="N743" s="62"/>
      <c r="O743" s="62"/>
      <c r="P743" s="62"/>
      <c r="Q743" s="63"/>
    </row>
    <row r="744" spans="1:17" ht="16.5" customHeight="1" x14ac:dyDescent="0.2">
      <c r="A744" s="24">
        <v>42</v>
      </c>
      <c r="B744" s="25"/>
      <c r="C744" s="25"/>
      <c r="D744" s="26"/>
      <c r="E744" s="64">
        <v>1053</v>
      </c>
      <c r="F744" s="65"/>
      <c r="G744" s="65"/>
      <c r="H744" s="65"/>
      <c r="I744" s="65"/>
      <c r="J744" s="65"/>
      <c r="K744" s="66"/>
      <c r="L744" s="61">
        <v>877</v>
      </c>
      <c r="M744" s="62"/>
      <c r="N744" s="62"/>
      <c r="O744" s="62"/>
      <c r="P744" s="62"/>
      <c r="Q744" s="63"/>
    </row>
    <row r="745" spans="1:17" ht="16.5" customHeight="1" x14ac:dyDescent="0.2">
      <c r="A745" s="24">
        <v>43</v>
      </c>
      <c r="B745" s="25"/>
      <c r="C745" s="25"/>
      <c r="D745" s="26"/>
      <c r="E745" s="64">
        <v>1025</v>
      </c>
      <c r="F745" s="65"/>
      <c r="G745" s="65"/>
      <c r="H745" s="65"/>
      <c r="I745" s="65"/>
      <c r="J745" s="65"/>
      <c r="K745" s="66"/>
      <c r="L745" s="61">
        <v>842</v>
      </c>
      <c r="M745" s="62"/>
      <c r="N745" s="62"/>
      <c r="O745" s="62"/>
      <c r="P745" s="62"/>
      <c r="Q745" s="63"/>
    </row>
    <row r="746" spans="1:17" ht="16.5" customHeight="1" x14ac:dyDescent="0.2">
      <c r="A746" s="24">
        <v>44</v>
      </c>
      <c r="B746" s="25"/>
      <c r="C746" s="25"/>
      <c r="D746" s="26"/>
      <c r="E746" s="64">
        <v>1633</v>
      </c>
      <c r="F746" s="65"/>
      <c r="G746" s="65"/>
      <c r="H746" s="65"/>
      <c r="I746" s="65"/>
      <c r="J746" s="65"/>
      <c r="K746" s="66"/>
      <c r="L746" s="64">
        <v>1412</v>
      </c>
      <c r="M746" s="65"/>
      <c r="N746" s="65"/>
      <c r="O746" s="65"/>
      <c r="P746" s="65"/>
      <c r="Q746" s="66"/>
    </row>
    <row r="747" spans="1:17" ht="16.5" customHeight="1" x14ac:dyDescent="0.2">
      <c r="A747" s="24">
        <v>45</v>
      </c>
      <c r="B747" s="25"/>
      <c r="C747" s="25"/>
      <c r="D747" s="26"/>
      <c r="E747" s="61">
        <v>488</v>
      </c>
      <c r="F747" s="62"/>
      <c r="G747" s="62"/>
      <c r="H747" s="62"/>
      <c r="I747" s="62"/>
      <c r="J747" s="62"/>
      <c r="K747" s="63"/>
      <c r="L747" s="61">
        <v>385</v>
      </c>
      <c r="M747" s="62"/>
      <c r="N747" s="62"/>
      <c r="O747" s="62"/>
      <c r="P747" s="62"/>
      <c r="Q747" s="63"/>
    </row>
    <row r="748" spans="1:17" ht="16.5" customHeight="1" x14ac:dyDescent="0.2">
      <c r="A748" s="24">
        <v>46</v>
      </c>
      <c r="B748" s="25"/>
      <c r="C748" s="25"/>
      <c r="D748" s="26"/>
      <c r="E748" s="64">
        <v>1262</v>
      </c>
      <c r="F748" s="65"/>
      <c r="G748" s="65"/>
      <c r="H748" s="65"/>
      <c r="I748" s="65"/>
      <c r="J748" s="65"/>
      <c r="K748" s="66"/>
      <c r="L748" s="64">
        <v>1024</v>
      </c>
      <c r="M748" s="65"/>
      <c r="N748" s="65"/>
      <c r="O748" s="65"/>
      <c r="P748" s="65"/>
      <c r="Q748" s="66"/>
    </row>
    <row r="749" spans="1:17" ht="16.5" customHeight="1" x14ac:dyDescent="0.2">
      <c r="A749" s="24">
        <v>47</v>
      </c>
      <c r="B749" s="25"/>
      <c r="C749" s="25"/>
      <c r="D749" s="26"/>
      <c r="E749" s="64">
        <v>1463</v>
      </c>
      <c r="F749" s="65"/>
      <c r="G749" s="65"/>
      <c r="H749" s="65"/>
      <c r="I749" s="65"/>
      <c r="J749" s="65"/>
      <c r="K749" s="66"/>
      <c r="L749" s="64">
        <v>1246</v>
      </c>
      <c r="M749" s="65"/>
      <c r="N749" s="65"/>
      <c r="O749" s="65"/>
      <c r="P749" s="65"/>
      <c r="Q749" s="66"/>
    </row>
    <row r="750" spans="1:17" ht="16.5" customHeight="1" x14ac:dyDescent="0.2">
      <c r="A750" s="24">
        <v>48</v>
      </c>
      <c r="B750" s="25"/>
      <c r="C750" s="25"/>
      <c r="D750" s="26"/>
      <c r="E750" s="61">
        <v>792</v>
      </c>
      <c r="F750" s="62"/>
      <c r="G750" s="62"/>
      <c r="H750" s="62"/>
      <c r="I750" s="62"/>
      <c r="J750" s="62"/>
      <c r="K750" s="63"/>
      <c r="L750" s="61">
        <v>619</v>
      </c>
      <c r="M750" s="62"/>
      <c r="N750" s="62"/>
      <c r="O750" s="62"/>
      <c r="P750" s="62"/>
      <c r="Q750" s="63"/>
    </row>
    <row r="751" spans="1:17" ht="16.5" customHeight="1" x14ac:dyDescent="0.2">
      <c r="A751" s="24">
        <v>49</v>
      </c>
      <c r="B751" s="25"/>
      <c r="C751" s="25"/>
      <c r="D751" s="26"/>
      <c r="E751" s="61">
        <v>621</v>
      </c>
      <c r="F751" s="62"/>
      <c r="G751" s="62"/>
      <c r="H751" s="62"/>
      <c r="I751" s="62"/>
      <c r="J751" s="62"/>
      <c r="K751" s="63"/>
      <c r="L751" s="61">
        <v>501</v>
      </c>
      <c r="M751" s="62"/>
      <c r="N751" s="62"/>
      <c r="O751" s="62"/>
      <c r="P751" s="62"/>
      <c r="Q751" s="63"/>
    </row>
    <row r="752" spans="1:17" ht="16.5" customHeight="1" x14ac:dyDescent="0.2">
      <c r="A752" s="24">
        <v>50</v>
      </c>
      <c r="B752" s="25"/>
      <c r="C752" s="25"/>
      <c r="D752" s="26"/>
      <c r="E752" s="61">
        <v>307</v>
      </c>
      <c r="F752" s="62"/>
      <c r="G752" s="62"/>
      <c r="H752" s="62"/>
      <c r="I752" s="62"/>
      <c r="J752" s="62"/>
      <c r="K752" s="63"/>
      <c r="L752" s="61">
        <v>226</v>
      </c>
      <c r="M752" s="62"/>
      <c r="N752" s="62"/>
      <c r="O752" s="62"/>
      <c r="P752" s="62"/>
      <c r="Q752" s="63"/>
    </row>
    <row r="753" spans="1:17" ht="16.5" customHeight="1" x14ac:dyDescent="0.2">
      <c r="A753" s="24">
        <v>52</v>
      </c>
      <c r="B753" s="25"/>
      <c r="C753" s="25"/>
      <c r="D753" s="26"/>
      <c r="E753" s="64">
        <v>1178</v>
      </c>
      <c r="F753" s="65"/>
      <c r="G753" s="65"/>
      <c r="H753" s="65"/>
      <c r="I753" s="65"/>
      <c r="J753" s="65"/>
      <c r="K753" s="66"/>
      <c r="L753" s="61">
        <v>937</v>
      </c>
      <c r="M753" s="62"/>
      <c r="N753" s="62"/>
      <c r="O753" s="62"/>
      <c r="P753" s="62"/>
      <c r="Q753" s="63"/>
    </row>
    <row r="754" spans="1:17" ht="16.5" customHeight="1" x14ac:dyDescent="0.2">
      <c r="A754" s="24">
        <v>60</v>
      </c>
      <c r="B754" s="25"/>
      <c r="C754" s="25"/>
      <c r="D754" s="26"/>
      <c r="E754" s="61">
        <v>893</v>
      </c>
      <c r="F754" s="62"/>
      <c r="G754" s="62"/>
      <c r="H754" s="62"/>
      <c r="I754" s="62"/>
      <c r="J754" s="62"/>
      <c r="K754" s="63"/>
      <c r="L754" s="61">
        <v>741</v>
      </c>
      <c r="M754" s="62"/>
      <c r="N754" s="62"/>
      <c r="O754" s="62"/>
      <c r="P754" s="62"/>
      <c r="Q754" s="63"/>
    </row>
    <row r="755" spans="1:17" ht="16.5" customHeight="1" x14ac:dyDescent="0.2">
      <c r="A755" s="24">
        <v>61</v>
      </c>
      <c r="B755" s="25"/>
      <c r="C755" s="25"/>
      <c r="D755" s="26"/>
      <c r="E755" s="61">
        <v>786</v>
      </c>
      <c r="F755" s="62"/>
      <c r="G755" s="62"/>
      <c r="H755" s="62"/>
      <c r="I755" s="62"/>
      <c r="J755" s="62"/>
      <c r="K755" s="63"/>
      <c r="L755" s="61">
        <v>712</v>
      </c>
      <c r="M755" s="62"/>
      <c r="N755" s="62"/>
      <c r="O755" s="62"/>
      <c r="P755" s="62"/>
      <c r="Q755" s="63"/>
    </row>
    <row r="756" spans="1:17" ht="16.5" customHeight="1" x14ac:dyDescent="0.2">
      <c r="A756" s="24">
        <v>62</v>
      </c>
      <c r="B756" s="25"/>
      <c r="C756" s="25"/>
      <c r="D756" s="26"/>
      <c r="E756" s="61">
        <v>609</v>
      </c>
      <c r="F756" s="62"/>
      <c r="G756" s="62"/>
      <c r="H756" s="62"/>
      <c r="I756" s="62"/>
      <c r="J756" s="62"/>
      <c r="K756" s="63"/>
      <c r="L756" s="61">
        <v>518</v>
      </c>
      <c r="M756" s="62"/>
      <c r="N756" s="62"/>
      <c r="O756" s="62"/>
      <c r="P756" s="62"/>
      <c r="Q756" s="63"/>
    </row>
    <row r="757" spans="1:17" ht="16.5" customHeight="1" x14ac:dyDescent="0.2">
      <c r="A757" s="24">
        <v>63</v>
      </c>
      <c r="B757" s="25"/>
      <c r="C757" s="25"/>
      <c r="D757" s="26"/>
      <c r="E757" s="61">
        <v>546</v>
      </c>
      <c r="F757" s="62"/>
      <c r="G757" s="62"/>
      <c r="H757" s="62"/>
      <c r="I757" s="62"/>
      <c r="J757" s="62"/>
      <c r="K757" s="63"/>
      <c r="L757" s="61">
        <v>466</v>
      </c>
      <c r="M757" s="62"/>
      <c r="N757" s="62"/>
      <c r="O757" s="62"/>
      <c r="P757" s="62"/>
      <c r="Q757" s="63"/>
    </row>
    <row r="758" spans="1:17" ht="16.5" customHeight="1" x14ac:dyDescent="0.2">
      <c r="A758" s="24">
        <v>66</v>
      </c>
      <c r="B758" s="25"/>
      <c r="C758" s="25"/>
      <c r="D758" s="26"/>
      <c r="E758" s="61">
        <v>420</v>
      </c>
      <c r="F758" s="62"/>
      <c r="G758" s="62"/>
      <c r="H758" s="62"/>
      <c r="I758" s="62"/>
      <c r="J758" s="62"/>
      <c r="K758" s="63"/>
      <c r="L758" s="61">
        <v>342</v>
      </c>
      <c r="M758" s="62"/>
      <c r="N758" s="62"/>
      <c r="O758" s="62"/>
      <c r="P758" s="62"/>
      <c r="Q758" s="63"/>
    </row>
    <row r="759" spans="1:17" ht="16.5" customHeight="1" x14ac:dyDescent="0.2">
      <c r="A759" s="24">
        <v>67</v>
      </c>
      <c r="B759" s="25"/>
      <c r="C759" s="25"/>
      <c r="D759" s="26"/>
      <c r="E759" s="64">
        <v>1655</v>
      </c>
      <c r="F759" s="65"/>
      <c r="G759" s="65"/>
      <c r="H759" s="65"/>
      <c r="I759" s="65"/>
      <c r="J759" s="65"/>
      <c r="K759" s="66"/>
      <c r="L759" s="64">
        <v>1479</v>
      </c>
      <c r="M759" s="65"/>
      <c r="N759" s="65"/>
      <c r="O759" s="65"/>
      <c r="P759" s="65"/>
      <c r="Q759" s="66"/>
    </row>
    <row r="760" spans="1:17" ht="16.5" customHeight="1" x14ac:dyDescent="0.2">
      <c r="A760" s="24">
        <v>68</v>
      </c>
      <c r="B760" s="25"/>
      <c r="C760" s="25"/>
      <c r="D760" s="26"/>
      <c r="E760" s="61">
        <v>879</v>
      </c>
      <c r="F760" s="62"/>
      <c r="G760" s="62"/>
      <c r="H760" s="62"/>
      <c r="I760" s="62"/>
      <c r="J760" s="62"/>
      <c r="K760" s="63"/>
      <c r="L760" s="61">
        <v>766</v>
      </c>
      <c r="M760" s="62"/>
      <c r="N760" s="62"/>
      <c r="O760" s="62"/>
      <c r="P760" s="62"/>
      <c r="Q760" s="63"/>
    </row>
    <row r="761" spans="1:17" ht="16.5" customHeight="1" x14ac:dyDescent="0.2">
      <c r="A761" s="24">
        <v>69</v>
      </c>
      <c r="B761" s="25"/>
      <c r="C761" s="25"/>
      <c r="D761" s="26"/>
      <c r="E761" s="61">
        <v>511</v>
      </c>
      <c r="F761" s="62"/>
      <c r="G761" s="62"/>
      <c r="H761" s="62"/>
      <c r="I761" s="62"/>
      <c r="J761" s="62"/>
      <c r="K761" s="63"/>
      <c r="L761" s="61">
        <v>443</v>
      </c>
      <c r="M761" s="62"/>
      <c r="N761" s="62"/>
      <c r="O761" s="62"/>
      <c r="P761" s="62"/>
      <c r="Q761" s="63"/>
    </row>
    <row r="762" spans="1:17" ht="16.5" customHeight="1" x14ac:dyDescent="0.2">
      <c r="A762" s="24">
        <v>70</v>
      </c>
      <c r="B762" s="25"/>
      <c r="C762" s="25"/>
      <c r="D762" s="26"/>
      <c r="E762" s="64">
        <v>1181</v>
      </c>
      <c r="F762" s="65"/>
      <c r="G762" s="65"/>
      <c r="H762" s="65"/>
      <c r="I762" s="65"/>
      <c r="J762" s="65"/>
      <c r="K762" s="66"/>
      <c r="L762" s="64">
        <v>1020</v>
      </c>
      <c r="M762" s="65"/>
      <c r="N762" s="65"/>
      <c r="O762" s="65"/>
      <c r="P762" s="65"/>
      <c r="Q762" s="66"/>
    </row>
    <row r="763" spans="1:17" ht="16.5" customHeight="1" x14ac:dyDescent="0.2">
      <c r="A763" s="24">
        <v>71</v>
      </c>
      <c r="B763" s="25"/>
      <c r="C763" s="25"/>
      <c r="D763" s="26"/>
      <c r="E763" s="61">
        <v>833</v>
      </c>
      <c r="F763" s="62"/>
      <c r="G763" s="62"/>
      <c r="H763" s="62"/>
      <c r="I763" s="62"/>
      <c r="J763" s="62"/>
      <c r="K763" s="63"/>
      <c r="L763" s="61">
        <v>719</v>
      </c>
      <c r="M763" s="62"/>
      <c r="N763" s="62"/>
      <c r="O763" s="62"/>
      <c r="P763" s="62"/>
      <c r="Q763" s="63"/>
    </row>
    <row r="764" spans="1:17" ht="16.5" customHeight="1" x14ac:dyDescent="0.2">
      <c r="A764" s="24">
        <v>72</v>
      </c>
      <c r="B764" s="25"/>
      <c r="C764" s="25"/>
      <c r="D764" s="26"/>
      <c r="E764" s="64">
        <v>1122</v>
      </c>
      <c r="F764" s="65"/>
      <c r="G764" s="65"/>
      <c r="H764" s="65"/>
      <c r="I764" s="65"/>
      <c r="J764" s="65"/>
      <c r="K764" s="66"/>
      <c r="L764" s="61">
        <v>902</v>
      </c>
      <c r="M764" s="62"/>
      <c r="N764" s="62"/>
      <c r="O764" s="62"/>
      <c r="P764" s="62"/>
      <c r="Q764" s="63"/>
    </row>
    <row r="765" spans="1:17" ht="16.5" customHeight="1" x14ac:dyDescent="0.2">
      <c r="A765" s="24">
        <v>73</v>
      </c>
      <c r="B765" s="25"/>
      <c r="C765" s="25"/>
      <c r="D765" s="26"/>
      <c r="E765" s="61">
        <v>990</v>
      </c>
      <c r="F765" s="62"/>
      <c r="G765" s="62"/>
      <c r="H765" s="62"/>
      <c r="I765" s="62"/>
      <c r="J765" s="62"/>
      <c r="K765" s="63"/>
      <c r="L765" s="61">
        <v>801</v>
      </c>
      <c r="M765" s="62"/>
      <c r="N765" s="62"/>
      <c r="O765" s="62"/>
      <c r="P765" s="62"/>
      <c r="Q765" s="63"/>
    </row>
    <row r="766" spans="1:17" ht="16.5" customHeight="1" x14ac:dyDescent="0.2">
      <c r="A766" s="24">
        <v>75</v>
      </c>
      <c r="B766" s="25"/>
      <c r="C766" s="25"/>
      <c r="D766" s="26"/>
      <c r="E766" s="64">
        <v>1462</v>
      </c>
      <c r="F766" s="65"/>
      <c r="G766" s="65"/>
      <c r="H766" s="65"/>
      <c r="I766" s="65"/>
      <c r="J766" s="65"/>
      <c r="K766" s="66"/>
      <c r="L766" s="64">
        <v>1175</v>
      </c>
      <c r="M766" s="65"/>
      <c r="N766" s="65"/>
      <c r="O766" s="65"/>
      <c r="P766" s="65"/>
      <c r="Q766" s="66"/>
    </row>
    <row r="767" spans="1:17" ht="16.5" customHeight="1" x14ac:dyDescent="0.2">
      <c r="A767" s="24">
        <v>76</v>
      </c>
      <c r="B767" s="25"/>
      <c r="C767" s="25"/>
      <c r="D767" s="26"/>
      <c r="E767" s="61">
        <v>622</v>
      </c>
      <c r="F767" s="62"/>
      <c r="G767" s="62"/>
      <c r="H767" s="62"/>
      <c r="I767" s="62"/>
      <c r="J767" s="62"/>
      <c r="K767" s="63"/>
      <c r="L767" s="61">
        <v>546</v>
      </c>
      <c r="M767" s="62"/>
      <c r="N767" s="62"/>
      <c r="O767" s="62"/>
      <c r="P767" s="62"/>
      <c r="Q767" s="63"/>
    </row>
    <row r="768" spans="1:17" ht="16.5" customHeight="1" x14ac:dyDescent="0.2">
      <c r="A768" s="24">
        <v>77</v>
      </c>
      <c r="B768" s="25"/>
      <c r="C768" s="25"/>
      <c r="D768" s="26"/>
      <c r="E768" s="61">
        <v>974</v>
      </c>
      <c r="F768" s="62"/>
      <c r="G768" s="62"/>
      <c r="H768" s="62"/>
      <c r="I768" s="62"/>
      <c r="J768" s="62"/>
      <c r="K768" s="63"/>
      <c r="L768" s="61">
        <v>816</v>
      </c>
      <c r="M768" s="62"/>
      <c r="N768" s="62"/>
      <c r="O768" s="62"/>
      <c r="P768" s="62"/>
      <c r="Q768" s="63"/>
    </row>
    <row r="769" spans="1:17" ht="16.5" customHeight="1" x14ac:dyDescent="0.2">
      <c r="A769" s="24">
        <v>78</v>
      </c>
      <c r="B769" s="25"/>
      <c r="C769" s="25"/>
      <c r="D769" s="26"/>
      <c r="E769" s="61">
        <v>529</v>
      </c>
      <c r="F769" s="62"/>
      <c r="G769" s="62"/>
      <c r="H769" s="62"/>
      <c r="I769" s="62"/>
      <c r="J769" s="62"/>
      <c r="K769" s="63"/>
      <c r="L769" s="61">
        <v>440</v>
      </c>
      <c r="M769" s="62"/>
      <c r="N769" s="62"/>
      <c r="O769" s="62"/>
      <c r="P769" s="62"/>
      <c r="Q769" s="63"/>
    </row>
    <row r="770" spans="1:17" ht="16.5" customHeight="1" x14ac:dyDescent="0.2">
      <c r="A770" s="24">
        <v>79</v>
      </c>
      <c r="B770" s="25"/>
      <c r="C770" s="25"/>
      <c r="D770" s="26"/>
      <c r="E770" s="61">
        <v>857</v>
      </c>
      <c r="F770" s="62"/>
      <c r="G770" s="62"/>
      <c r="H770" s="62"/>
      <c r="I770" s="62"/>
      <c r="J770" s="62"/>
      <c r="K770" s="63"/>
      <c r="L770" s="61">
        <v>733</v>
      </c>
      <c r="M770" s="62"/>
      <c r="N770" s="62"/>
      <c r="O770" s="62"/>
      <c r="P770" s="62"/>
      <c r="Q770" s="63"/>
    </row>
    <row r="771" spans="1:17" ht="16.5" customHeight="1" x14ac:dyDescent="0.2">
      <c r="A771" s="24">
        <v>81</v>
      </c>
      <c r="B771" s="25"/>
      <c r="C771" s="25"/>
      <c r="D771" s="26"/>
      <c r="E771" s="61">
        <v>440</v>
      </c>
      <c r="F771" s="62"/>
      <c r="G771" s="62"/>
      <c r="H771" s="62"/>
      <c r="I771" s="62"/>
      <c r="J771" s="62"/>
      <c r="K771" s="63"/>
      <c r="L771" s="61">
        <v>356</v>
      </c>
      <c r="M771" s="62"/>
      <c r="N771" s="62"/>
      <c r="O771" s="62"/>
      <c r="P771" s="62"/>
      <c r="Q771" s="63"/>
    </row>
    <row r="772" spans="1:17" ht="16.5" customHeight="1" x14ac:dyDescent="0.2">
      <c r="A772" s="24">
        <v>83</v>
      </c>
      <c r="B772" s="25"/>
      <c r="C772" s="25"/>
      <c r="D772" s="26"/>
      <c r="E772" s="61">
        <v>779</v>
      </c>
      <c r="F772" s="62"/>
      <c r="G772" s="62"/>
      <c r="H772" s="62"/>
      <c r="I772" s="62"/>
      <c r="J772" s="62"/>
      <c r="K772" s="63"/>
      <c r="L772" s="61">
        <v>651</v>
      </c>
      <c r="M772" s="62"/>
      <c r="N772" s="62"/>
      <c r="O772" s="62"/>
      <c r="P772" s="62"/>
      <c r="Q772" s="63"/>
    </row>
    <row r="773" spans="1:17" ht="16.5" customHeight="1" x14ac:dyDescent="0.2">
      <c r="A773" s="24">
        <v>84</v>
      </c>
      <c r="B773" s="25"/>
      <c r="C773" s="25"/>
      <c r="D773" s="26"/>
      <c r="E773" s="61">
        <v>494</v>
      </c>
      <c r="F773" s="62"/>
      <c r="G773" s="62"/>
      <c r="H773" s="62"/>
      <c r="I773" s="62"/>
      <c r="J773" s="62"/>
      <c r="K773" s="63"/>
      <c r="L773" s="61">
        <v>392</v>
      </c>
      <c r="M773" s="62"/>
      <c r="N773" s="62"/>
      <c r="O773" s="62"/>
      <c r="P773" s="62"/>
      <c r="Q773" s="63"/>
    </row>
    <row r="774" spans="1:17" ht="16.5" customHeight="1" x14ac:dyDescent="0.2">
      <c r="A774" s="24">
        <v>88</v>
      </c>
      <c r="B774" s="25"/>
      <c r="C774" s="25"/>
      <c r="D774" s="26"/>
      <c r="E774" s="61">
        <v>337</v>
      </c>
      <c r="F774" s="62"/>
      <c r="G774" s="62"/>
      <c r="H774" s="62"/>
      <c r="I774" s="62"/>
      <c r="J774" s="62"/>
      <c r="K774" s="63"/>
      <c r="L774" s="61">
        <v>273</v>
      </c>
      <c r="M774" s="62"/>
      <c r="N774" s="62"/>
      <c r="O774" s="62"/>
      <c r="P774" s="62"/>
      <c r="Q774" s="63"/>
    </row>
    <row r="775" spans="1:17" ht="16.5" customHeight="1" x14ac:dyDescent="0.2">
      <c r="A775" s="24">
        <v>90</v>
      </c>
      <c r="B775" s="25"/>
      <c r="C775" s="25"/>
      <c r="D775" s="26"/>
      <c r="E775" s="61">
        <v>755</v>
      </c>
      <c r="F775" s="62"/>
      <c r="G775" s="62"/>
      <c r="H775" s="62"/>
      <c r="I775" s="62"/>
      <c r="J775" s="62"/>
      <c r="K775" s="63"/>
      <c r="L775" s="61">
        <v>622</v>
      </c>
      <c r="M775" s="62"/>
      <c r="N775" s="62"/>
      <c r="O775" s="62"/>
      <c r="P775" s="62"/>
      <c r="Q775" s="63"/>
    </row>
    <row r="776" spans="1:17" ht="16.5" customHeight="1" x14ac:dyDescent="0.2">
      <c r="A776" s="24">
        <v>94</v>
      </c>
      <c r="B776" s="25"/>
      <c r="C776" s="25"/>
      <c r="D776" s="26"/>
      <c r="E776" s="61">
        <v>325</v>
      </c>
      <c r="F776" s="62"/>
      <c r="G776" s="62"/>
      <c r="H776" s="62"/>
      <c r="I776" s="62"/>
      <c r="J776" s="62"/>
      <c r="K776" s="63"/>
      <c r="L776" s="61">
        <v>262</v>
      </c>
      <c r="M776" s="62"/>
      <c r="N776" s="62"/>
      <c r="O776" s="62"/>
      <c r="P776" s="62"/>
      <c r="Q776" s="63"/>
    </row>
    <row r="777" spans="1:17" ht="16.5" customHeight="1" x14ac:dyDescent="0.2">
      <c r="A777" s="24">
        <v>100</v>
      </c>
      <c r="B777" s="25"/>
      <c r="C777" s="25"/>
      <c r="D777" s="26"/>
      <c r="E777" s="61">
        <v>414</v>
      </c>
      <c r="F777" s="62"/>
      <c r="G777" s="62"/>
      <c r="H777" s="62"/>
      <c r="I777" s="62"/>
      <c r="J777" s="62"/>
      <c r="K777" s="63"/>
      <c r="L777" s="61">
        <v>349</v>
      </c>
      <c r="M777" s="62"/>
      <c r="N777" s="62"/>
      <c r="O777" s="62"/>
      <c r="P777" s="62"/>
      <c r="Q777" s="63"/>
    </row>
    <row r="778" spans="1:17" ht="16.5" customHeight="1" x14ac:dyDescent="0.2">
      <c r="A778" s="24">
        <v>101</v>
      </c>
      <c r="B778" s="25"/>
      <c r="C778" s="25"/>
      <c r="D778" s="26"/>
      <c r="E778" s="61">
        <v>863</v>
      </c>
      <c r="F778" s="62"/>
      <c r="G778" s="62"/>
      <c r="H778" s="62"/>
      <c r="I778" s="62"/>
      <c r="J778" s="62"/>
      <c r="K778" s="63"/>
      <c r="L778" s="61">
        <v>713</v>
      </c>
      <c r="M778" s="62"/>
      <c r="N778" s="62"/>
      <c r="O778" s="62"/>
      <c r="P778" s="62"/>
      <c r="Q778" s="63"/>
    </row>
    <row r="779" spans="1:17" ht="16.5" customHeight="1" x14ac:dyDescent="0.2">
      <c r="A779" s="24">
        <v>102</v>
      </c>
      <c r="B779" s="25"/>
      <c r="C779" s="25"/>
      <c r="D779" s="26"/>
      <c r="E779" s="61">
        <v>651</v>
      </c>
      <c r="F779" s="62"/>
      <c r="G779" s="62"/>
      <c r="H779" s="62"/>
      <c r="I779" s="62"/>
      <c r="J779" s="62"/>
      <c r="K779" s="63"/>
      <c r="L779" s="61">
        <v>549</v>
      </c>
      <c r="M779" s="62"/>
      <c r="N779" s="62"/>
      <c r="O779" s="62"/>
      <c r="P779" s="62"/>
      <c r="Q779" s="63"/>
    </row>
    <row r="780" spans="1:17" ht="16.5" customHeight="1" x14ac:dyDescent="0.2">
      <c r="A780" s="24">
        <v>103</v>
      </c>
      <c r="B780" s="25"/>
      <c r="C780" s="25"/>
      <c r="D780" s="26"/>
      <c r="E780" s="61">
        <v>905</v>
      </c>
      <c r="F780" s="62"/>
      <c r="G780" s="62"/>
      <c r="H780" s="62"/>
      <c r="I780" s="62"/>
      <c r="J780" s="62"/>
      <c r="K780" s="63"/>
      <c r="L780" s="61">
        <v>746</v>
      </c>
      <c r="M780" s="62"/>
      <c r="N780" s="62"/>
      <c r="O780" s="62"/>
      <c r="P780" s="62"/>
      <c r="Q780" s="63"/>
    </row>
    <row r="781" spans="1:17" ht="16.5" customHeight="1" x14ac:dyDescent="0.2">
      <c r="A781" s="24">
        <v>104</v>
      </c>
      <c r="B781" s="25"/>
      <c r="C781" s="25"/>
      <c r="D781" s="26"/>
      <c r="E781" s="61">
        <v>546</v>
      </c>
      <c r="F781" s="62"/>
      <c r="G781" s="62"/>
      <c r="H781" s="62"/>
      <c r="I781" s="62"/>
      <c r="J781" s="62"/>
      <c r="K781" s="63"/>
      <c r="L781" s="61">
        <v>433</v>
      </c>
      <c r="M781" s="62"/>
      <c r="N781" s="62"/>
      <c r="O781" s="62"/>
      <c r="P781" s="62"/>
      <c r="Q781" s="63"/>
    </row>
    <row r="782" spans="1:17" ht="16.5" customHeight="1" x14ac:dyDescent="0.2">
      <c r="A782" s="24">
        <v>105</v>
      </c>
      <c r="B782" s="25"/>
      <c r="C782" s="25"/>
      <c r="D782" s="26"/>
      <c r="E782" s="61">
        <v>828</v>
      </c>
      <c r="F782" s="62"/>
      <c r="G782" s="62"/>
      <c r="H782" s="62"/>
      <c r="I782" s="62"/>
      <c r="J782" s="62"/>
      <c r="K782" s="63"/>
      <c r="L782" s="61">
        <v>677</v>
      </c>
      <c r="M782" s="62"/>
      <c r="N782" s="62"/>
      <c r="O782" s="62"/>
      <c r="P782" s="62"/>
      <c r="Q782" s="63"/>
    </row>
    <row r="783" spans="1:17" ht="16.5" customHeight="1" x14ac:dyDescent="0.2">
      <c r="A783" s="24">
        <v>106</v>
      </c>
      <c r="B783" s="25"/>
      <c r="C783" s="25"/>
      <c r="D783" s="26"/>
      <c r="E783" s="61">
        <v>658</v>
      </c>
      <c r="F783" s="62"/>
      <c r="G783" s="62"/>
      <c r="H783" s="62"/>
      <c r="I783" s="62"/>
      <c r="J783" s="62"/>
      <c r="K783" s="63"/>
      <c r="L783" s="61">
        <v>544</v>
      </c>
      <c r="M783" s="62"/>
      <c r="N783" s="62"/>
      <c r="O783" s="62"/>
      <c r="P783" s="62"/>
      <c r="Q783" s="63"/>
    </row>
    <row r="784" spans="1:17" ht="16.5" customHeight="1" x14ac:dyDescent="0.2">
      <c r="A784" s="24">
        <v>107</v>
      </c>
      <c r="B784" s="25"/>
      <c r="C784" s="25"/>
      <c r="D784" s="26"/>
      <c r="E784" s="61">
        <v>489</v>
      </c>
      <c r="F784" s="62"/>
      <c r="G784" s="62"/>
      <c r="H784" s="62"/>
      <c r="I784" s="62"/>
      <c r="J784" s="62"/>
      <c r="K784" s="63"/>
      <c r="L784" s="61">
        <v>422</v>
      </c>
      <c r="M784" s="62"/>
      <c r="N784" s="62"/>
      <c r="O784" s="62"/>
      <c r="P784" s="62"/>
      <c r="Q784" s="63"/>
    </row>
    <row r="785" spans="1:17" ht="16.5" customHeight="1" x14ac:dyDescent="0.2">
      <c r="A785" s="24">
        <v>108</v>
      </c>
      <c r="B785" s="25"/>
      <c r="C785" s="25"/>
      <c r="D785" s="26"/>
      <c r="E785" s="61">
        <v>549</v>
      </c>
      <c r="F785" s="62"/>
      <c r="G785" s="62"/>
      <c r="H785" s="62"/>
      <c r="I785" s="62"/>
      <c r="J785" s="62"/>
      <c r="K785" s="63"/>
      <c r="L785" s="61">
        <v>446</v>
      </c>
      <c r="M785" s="62"/>
      <c r="N785" s="62"/>
      <c r="O785" s="62"/>
      <c r="P785" s="62"/>
      <c r="Q785" s="63"/>
    </row>
    <row r="786" spans="1:17" ht="16.5" customHeight="1" x14ac:dyDescent="0.2">
      <c r="A786" s="24">
        <v>109</v>
      </c>
      <c r="B786" s="25"/>
      <c r="C786" s="25"/>
      <c r="D786" s="26"/>
      <c r="E786" s="61">
        <v>842</v>
      </c>
      <c r="F786" s="62"/>
      <c r="G786" s="62"/>
      <c r="H786" s="62"/>
      <c r="I786" s="62"/>
      <c r="J786" s="62"/>
      <c r="K786" s="63"/>
      <c r="L786" s="61">
        <v>655</v>
      </c>
      <c r="M786" s="62"/>
      <c r="N786" s="62"/>
      <c r="O786" s="62"/>
      <c r="P786" s="62"/>
      <c r="Q786" s="63"/>
    </row>
    <row r="787" spans="1:17" ht="16.5" customHeight="1" x14ac:dyDescent="0.2">
      <c r="A787" s="24">
        <v>110</v>
      </c>
      <c r="B787" s="25"/>
      <c r="C787" s="25"/>
      <c r="D787" s="26"/>
      <c r="E787" s="61">
        <v>714</v>
      </c>
      <c r="F787" s="62"/>
      <c r="G787" s="62"/>
      <c r="H787" s="62"/>
      <c r="I787" s="62"/>
      <c r="J787" s="62"/>
      <c r="K787" s="63"/>
      <c r="L787" s="61">
        <v>573</v>
      </c>
      <c r="M787" s="62"/>
      <c r="N787" s="62"/>
      <c r="O787" s="62"/>
      <c r="P787" s="62"/>
      <c r="Q787" s="63"/>
    </row>
    <row r="788" spans="1:17" ht="16.5" customHeight="1" x14ac:dyDescent="0.2">
      <c r="A788" s="24">
        <v>111</v>
      </c>
      <c r="B788" s="25"/>
      <c r="C788" s="25"/>
      <c r="D788" s="26"/>
      <c r="E788" s="61">
        <v>201</v>
      </c>
      <c r="F788" s="62"/>
      <c r="G788" s="62"/>
      <c r="H788" s="62"/>
      <c r="I788" s="62"/>
      <c r="J788" s="62"/>
      <c r="K788" s="63"/>
      <c r="L788" s="61">
        <v>158</v>
      </c>
      <c r="M788" s="62"/>
      <c r="N788" s="62"/>
      <c r="O788" s="62"/>
      <c r="P788" s="62"/>
      <c r="Q788" s="63"/>
    </row>
    <row r="789" spans="1:17" ht="16.5" customHeight="1" x14ac:dyDescent="0.2">
      <c r="A789" s="24">
        <v>112</v>
      </c>
      <c r="B789" s="25"/>
      <c r="C789" s="25"/>
      <c r="D789" s="26"/>
      <c r="E789" s="61">
        <v>553</v>
      </c>
      <c r="F789" s="62"/>
      <c r="G789" s="62"/>
      <c r="H789" s="62"/>
      <c r="I789" s="62"/>
      <c r="J789" s="62"/>
      <c r="K789" s="63"/>
      <c r="L789" s="61">
        <v>422</v>
      </c>
      <c r="M789" s="62"/>
      <c r="N789" s="62"/>
      <c r="O789" s="62"/>
      <c r="P789" s="62"/>
      <c r="Q789" s="63"/>
    </row>
    <row r="790" spans="1:17" ht="16.5" customHeight="1" x14ac:dyDescent="0.2">
      <c r="A790" s="24">
        <v>113</v>
      </c>
      <c r="B790" s="25"/>
      <c r="C790" s="25"/>
      <c r="D790" s="26"/>
      <c r="E790" s="64">
        <v>1341</v>
      </c>
      <c r="F790" s="65"/>
      <c r="G790" s="65"/>
      <c r="H790" s="65"/>
      <c r="I790" s="65"/>
      <c r="J790" s="65"/>
      <c r="K790" s="66"/>
      <c r="L790" s="64">
        <v>1175</v>
      </c>
      <c r="M790" s="65"/>
      <c r="N790" s="65"/>
      <c r="O790" s="65"/>
      <c r="P790" s="65"/>
      <c r="Q790" s="66"/>
    </row>
    <row r="791" spans="1:17" ht="16.5" customHeight="1" x14ac:dyDescent="0.2">
      <c r="A791" s="24">
        <v>114</v>
      </c>
      <c r="B791" s="25"/>
      <c r="C791" s="25"/>
      <c r="D791" s="26"/>
      <c r="E791" s="61">
        <v>941</v>
      </c>
      <c r="F791" s="62"/>
      <c r="G791" s="62"/>
      <c r="H791" s="62"/>
      <c r="I791" s="62"/>
      <c r="J791" s="62"/>
      <c r="K791" s="63"/>
      <c r="L791" s="61">
        <v>778</v>
      </c>
      <c r="M791" s="62"/>
      <c r="N791" s="62"/>
      <c r="O791" s="62"/>
      <c r="P791" s="62"/>
      <c r="Q791" s="63"/>
    </row>
    <row r="792" spans="1:17" ht="16.5" customHeight="1" x14ac:dyDescent="0.2">
      <c r="A792" s="24">
        <v>115</v>
      </c>
      <c r="B792" s="25"/>
      <c r="C792" s="25"/>
      <c r="D792" s="26"/>
      <c r="E792" s="64">
        <v>1006</v>
      </c>
      <c r="F792" s="65"/>
      <c r="G792" s="65"/>
      <c r="H792" s="65"/>
      <c r="I792" s="65"/>
      <c r="J792" s="65"/>
      <c r="K792" s="66"/>
      <c r="L792" s="61">
        <v>794</v>
      </c>
      <c r="M792" s="62"/>
      <c r="N792" s="62"/>
      <c r="O792" s="62"/>
      <c r="P792" s="62"/>
      <c r="Q792" s="63"/>
    </row>
    <row r="793" spans="1:17" ht="16.5" customHeight="1" x14ac:dyDescent="0.2">
      <c r="A793" s="24">
        <v>120</v>
      </c>
      <c r="B793" s="25"/>
      <c r="C793" s="25"/>
      <c r="D793" s="26"/>
      <c r="E793" s="64">
        <v>1193</v>
      </c>
      <c r="F793" s="65"/>
      <c r="G793" s="65"/>
      <c r="H793" s="65"/>
      <c r="I793" s="65"/>
      <c r="J793" s="65"/>
      <c r="K793" s="66"/>
      <c r="L793" s="64">
        <v>1039</v>
      </c>
      <c r="M793" s="65"/>
      <c r="N793" s="65"/>
      <c r="O793" s="65"/>
      <c r="P793" s="65"/>
      <c r="Q793" s="66"/>
    </row>
    <row r="794" spans="1:17" ht="16.5" customHeight="1" x14ac:dyDescent="0.2">
      <c r="A794" s="24">
        <v>121</v>
      </c>
      <c r="B794" s="25"/>
      <c r="C794" s="25"/>
      <c r="D794" s="26"/>
      <c r="E794" s="61">
        <v>541</v>
      </c>
      <c r="F794" s="62"/>
      <c r="G794" s="62"/>
      <c r="H794" s="62"/>
      <c r="I794" s="62"/>
      <c r="J794" s="62"/>
      <c r="K794" s="63"/>
      <c r="L794" s="61">
        <v>424</v>
      </c>
      <c r="M794" s="62"/>
      <c r="N794" s="62"/>
      <c r="O794" s="62"/>
      <c r="P794" s="62"/>
      <c r="Q794" s="63"/>
    </row>
    <row r="795" spans="1:17" ht="16.5" customHeight="1" x14ac:dyDescent="0.2">
      <c r="A795" s="24">
        <v>122</v>
      </c>
      <c r="B795" s="25"/>
      <c r="C795" s="25"/>
      <c r="D795" s="26"/>
      <c r="E795" s="61">
        <v>495</v>
      </c>
      <c r="F795" s="62"/>
      <c r="G795" s="62"/>
      <c r="H795" s="62"/>
      <c r="I795" s="62"/>
      <c r="J795" s="62"/>
      <c r="K795" s="63"/>
      <c r="L795" s="61">
        <v>417</v>
      </c>
      <c r="M795" s="62"/>
      <c r="N795" s="62"/>
      <c r="O795" s="62"/>
      <c r="P795" s="62"/>
      <c r="Q795" s="63"/>
    </row>
    <row r="796" spans="1:17" ht="16.5" customHeight="1" x14ac:dyDescent="0.2">
      <c r="A796" s="24">
        <v>123</v>
      </c>
      <c r="B796" s="25"/>
      <c r="C796" s="25"/>
      <c r="D796" s="26"/>
      <c r="E796" s="61">
        <v>170</v>
      </c>
      <c r="F796" s="62"/>
      <c r="G796" s="62"/>
      <c r="H796" s="62"/>
      <c r="I796" s="62"/>
      <c r="J796" s="62"/>
      <c r="K796" s="63"/>
      <c r="L796" s="61">
        <v>138</v>
      </c>
      <c r="M796" s="62"/>
      <c r="N796" s="62"/>
      <c r="O796" s="62"/>
      <c r="P796" s="62"/>
      <c r="Q796" s="63"/>
    </row>
    <row r="797" spans="1:17" ht="16.5" customHeight="1" x14ac:dyDescent="0.2">
      <c r="A797" s="24" t="s">
        <v>21</v>
      </c>
      <c r="B797" s="25"/>
      <c r="C797" s="25"/>
      <c r="D797" s="26"/>
      <c r="E797" s="61">
        <v>10</v>
      </c>
      <c r="F797" s="62"/>
      <c r="G797" s="62"/>
      <c r="H797" s="62"/>
      <c r="I797" s="62"/>
      <c r="J797" s="62"/>
      <c r="K797" s="63"/>
      <c r="L797" s="61">
        <v>0</v>
      </c>
      <c r="M797" s="62"/>
      <c r="N797" s="62"/>
      <c r="O797" s="62"/>
      <c r="P797" s="62"/>
      <c r="Q797" s="63"/>
    </row>
    <row r="798" spans="1:17" ht="16.5" customHeight="1" x14ac:dyDescent="0.2">
      <c r="A798" s="24" t="s">
        <v>22</v>
      </c>
      <c r="B798" s="25"/>
      <c r="C798" s="25"/>
      <c r="D798" s="26"/>
      <c r="E798" s="61">
        <v>2</v>
      </c>
      <c r="F798" s="62"/>
      <c r="G798" s="62"/>
      <c r="H798" s="62"/>
      <c r="I798" s="62"/>
      <c r="J798" s="62"/>
      <c r="K798" s="63"/>
      <c r="L798" s="61">
        <v>1</v>
      </c>
      <c r="M798" s="62"/>
      <c r="N798" s="62"/>
      <c r="O798" s="62"/>
      <c r="P798" s="62"/>
      <c r="Q798" s="63"/>
    </row>
    <row r="799" spans="1:17" ht="16.5" customHeight="1" x14ac:dyDescent="0.2">
      <c r="A799" s="24" t="s">
        <v>25</v>
      </c>
      <c r="B799" s="25"/>
      <c r="C799" s="25"/>
      <c r="D799" s="26"/>
      <c r="E799" s="61">
        <v>4</v>
      </c>
      <c r="F799" s="62"/>
      <c r="G799" s="62"/>
      <c r="H799" s="62"/>
      <c r="I799" s="62"/>
      <c r="J799" s="62"/>
      <c r="K799" s="63"/>
      <c r="L799" s="61">
        <v>2</v>
      </c>
      <c r="M799" s="62"/>
      <c r="N799" s="62"/>
      <c r="O799" s="62"/>
      <c r="P799" s="62"/>
      <c r="Q799" s="63"/>
    </row>
    <row r="800" spans="1:17" ht="16.5" customHeight="1" x14ac:dyDescent="0.2">
      <c r="A800" s="24" t="s">
        <v>23</v>
      </c>
      <c r="B800" s="25"/>
      <c r="C800" s="25"/>
      <c r="D800" s="26"/>
      <c r="E800" s="61">
        <v>33</v>
      </c>
      <c r="F800" s="62"/>
      <c r="G800" s="62"/>
      <c r="H800" s="62"/>
      <c r="I800" s="62"/>
      <c r="J800" s="62"/>
      <c r="K800" s="63"/>
      <c r="L800" s="61">
        <v>18</v>
      </c>
      <c r="M800" s="62"/>
      <c r="N800" s="62"/>
      <c r="O800" s="62"/>
      <c r="P800" s="62"/>
      <c r="Q800" s="63"/>
    </row>
    <row r="801" spans="1:17" ht="16.5" customHeight="1" x14ac:dyDescent="0.2">
      <c r="A801" s="24" t="s">
        <v>26</v>
      </c>
      <c r="B801" s="25"/>
      <c r="C801" s="25"/>
      <c r="D801" s="26"/>
      <c r="E801" s="61">
        <v>2</v>
      </c>
      <c r="F801" s="62"/>
      <c r="G801" s="62"/>
      <c r="H801" s="62"/>
      <c r="I801" s="62"/>
      <c r="J801" s="62"/>
      <c r="K801" s="63"/>
      <c r="L801" s="61">
        <v>2</v>
      </c>
      <c r="M801" s="62"/>
      <c r="N801" s="62"/>
      <c r="O801" s="62"/>
      <c r="P801" s="62"/>
      <c r="Q801" s="63"/>
    </row>
    <row r="802" spans="1:17" ht="16.5" customHeight="1" x14ac:dyDescent="0.2">
      <c r="A802" s="24" t="s">
        <v>27</v>
      </c>
      <c r="B802" s="25"/>
      <c r="C802" s="25"/>
      <c r="D802" s="26"/>
      <c r="E802" s="61">
        <v>3</v>
      </c>
      <c r="F802" s="62"/>
      <c r="G802" s="62"/>
      <c r="H802" s="62"/>
      <c r="I802" s="62"/>
      <c r="J802" s="62"/>
      <c r="K802" s="63"/>
      <c r="L802" s="61">
        <v>0</v>
      </c>
      <c r="M802" s="62"/>
      <c r="N802" s="62"/>
      <c r="O802" s="62"/>
      <c r="P802" s="62"/>
      <c r="Q802" s="63"/>
    </row>
    <row r="803" spans="1:17" ht="16.5" customHeight="1" x14ac:dyDescent="0.2">
      <c r="A803" s="24" t="s">
        <v>28</v>
      </c>
      <c r="B803" s="25"/>
      <c r="C803" s="25"/>
      <c r="D803" s="26"/>
      <c r="E803" s="61">
        <v>2</v>
      </c>
      <c r="F803" s="62"/>
      <c r="G803" s="62"/>
      <c r="H803" s="62"/>
      <c r="I803" s="62"/>
      <c r="J803" s="62"/>
      <c r="K803" s="63"/>
      <c r="L803" s="61">
        <v>2</v>
      </c>
      <c r="M803" s="62"/>
      <c r="N803" s="62"/>
      <c r="O803" s="62"/>
      <c r="P803" s="62"/>
      <c r="Q803" s="63"/>
    </row>
    <row r="804" spans="1:17" ht="16.5" customHeight="1" x14ac:dyDescent="0.2">
      <c r="A804" s="24" t="s">
        <v>29</v>
      </c>
      <c r="B804" s="25"/>
      <c r="C804" s="25"/>
      <c r="D804" s="26"/>
      <c r="E804" s="61">
        <v>205</v>
      </c>
      <c r="F804" s="62"/>
      <c r="G804" s="62"/>
      <c r="H804" s="62"/>
      <c r="I804" s="62"/>
      <c r="J804" s="62"/>
      <c r="K804" s="63"/>
      <c r="L804" s="61">
        <v>162</v>
      </c>
      <c r="M804" s="62"/>
      <c r="N804" s="62"/>
      <c r="O804" s="62"/>
      <c r="P804" s="62"/>
      <c r="Q804" s="63"/>
    </row>
    <row r="805" spans="1:17" ht="16.5" customHeight="1" x14ac:dyDescent="0.2">
      <c r="A805" s="24" t="s">
        <v>30</v>
      </c>
      <c r="B805" s="25"/>
      <c r="C805" s="25"/>
      <c r="D805" s="26"/>
      <c r="E805" s="61">
        <v>763</v>
      </c>
      <c r="F805" s="62"/>
      <c r="G805" s="62"/>
      <c r="H805" s="62"/>
      <c r="I805" s="62"/>
      <c r="J805" s="62"/>
      <c r="K805" s="63"/>
      <c r="L805" s="61">
        <v>567</v>
      </c>
      <c r="M805" s="62"/>
      <c r="N805" s="62"/>
      <c r="O805" s="62"/>
      <c r="P805" s="62"/>
      <c r="Q805" s="63"/>
    </row>
    <row r="806" spans="1:17" ht="16.5" customHeight="1" x14ac:dyDescent="0.2">
      <c r="A806" s="24" t="s">
        <v>31</v>
      </c>
      <c r="B806" s="25"/>
      <c r="C806" s="25"/>
      <c r="D806" s="26"/>
      <c r="E806" s="61">
        <v>606</v>
      </c>
      <c r="F806" s="62"/>
      <c r="G806" s="62"/>
      <c r="H806" s="62"/>
      <c r="I806" s="62"/>
      <c r="J806" s="62"/>
      <c r="K806" s="63"/>
      <c r="L806" s="61">
        <v>468</v>
      </c>
      <c r="M806" s="62"/>
      <c r="N806" s="62"/>
      <c r="O806" s="62"/>
      <c r="P806" s="62"/>
      <c r="Q806" s="63"/>
    </row>
    <row r="807" spans="1:17" ht="16.5" customHeight="1" x14ac:dyDescent="0.2">
      <c r="A807" s="24" t="s">
        <v>32</v>
      </c>
      <c r="B807" s="25"/>
      <c r="C807" s="25"/>
      <c r="D807" s="26"/>
      <c r="E807" s="61">
        <v>161</v>
      </c>
      <c r="F807" s="62"/>
      <c r="G807" s="62"/>
      <c r="H807" s="62"/>
      <c r="I807" s="62"/>
      <c r="J807" s="62"/>
      <c r="K807" s="63"/>
      <c r="L807" s="61">
        <v>116</v>
      </c>
      <c r="M807" s="62"/>
      <c r="N807" s="62"/>
      <c r="O807" s="62"/>
      <c r="P807" s="62"/>
      <c r="Q807" s="63"/>
    </row>
    <row r="808" spans="1:17" ht="16.5" customHeight="1" x14ac:dyDescent="0.2">
      <c r="A808" s="24" t="s">
        <v>33</v>
      </c>
      <c r="B808" s="25"/>
      <c r="C808" s="25"/>
      <c r="D808" s="26"/>
      <c r="E808" s="61">
        <v>272</v>
      </c>
      <c r="F808" s="62"/>
      <c r="G808" s="62"/>
      <c r="H808" s="62"/>
      <c r="I808" s="62"/>
      <c r="J808" s="62"/>
      <c r="K808" s="63"/>
      <c r="L808" s="61">
        <v>130</v>
      </c>
      <c r="M808" s="62"/>
      <c r="N808" s="62"/>
      <c r="O808" s="62"/>
      <c r="P808" s="62"/>
      <c r="Q808" s="63"/>
    </row>
    <row r="809" spans="1:17" ht="16.5" customHeight="1" x14ac:dyDescent="0.2">
      <c r="A809" s="24" t="s">
        <v>34</v>
      </c>
      <c r="B809" s="25"/>
      <c r="C809" s="25"/>
      <c r="D809" s="26"/>
      <c r="E809" s="61">
        <v>399</v>
      </c>
      <c r="F809" s="62"/>
      <c r="G809" s="62"/>
      <c r="H809" s="62"/>
      <c r="I809" s="62"/>
      <c r="J809" s="62"/>
      <c r="K809" s="63"/>
      <c r="L809" s="61">
        <v>244</v>
      </c>
      <c r="M809" s="62"/>
      <c r="N809" s="62"/>
      <c r="O809" s="62"/>
      <c r="P809" s="62"/>
      <c r="Q809" s="63"/>
    </row>
    <row r="810" spans="1:17" ht="16.5" customHeight="1" x14ac:dyDescent="0.2">
      <c r="A810" s="24" t="s">
        <v>35</v>
      </c>
      <c r="B810" s="25"/>
      <c r="C810" s="25"/>
      <c r="D810" s="26"/>
      <c r="E810" s="61">
        <v>574</v>
      </c>
      <c r="F810" s="62"/>
      <c r="G810" s="62"/>
      <c r="H810" s="62"/>
      <c r="I810" s="62"/>
      <c r="J810" s="62"/>
      <c r="K810" s="63"/>
      <c r="L810" s="61">
        <v>476</v>
      </c>
      <c r="M810" s="62"/>
      <c r="N810" s="62"/>
      <c r="O810" s="62"/>
      <c r="P810" s="62"/>
      <c r="Q810" s="63"/>
    </row>
    <row r="811" spans="1:17" ht="16.5" customHeight="1" x14ac:dyDescent="0.2">
      <c r="A811" s="24" t="s">
        <v>36</v>
      </c>
      <c r="B811" s="25"/>
      <c r="C811" s="25"/>
      <c r="D811" s="26"/>
      <c r="E811" s="61">
        <v>267</v>
      </c>
      <c r="F811" s="62"/>
      <c r="G811" s="62"/>
      <c r="H811" s="62"/>
      <c r="I811" s="62"/>
      <c r="J811" s="62"/>
      <c r="K811" s="63"/>
      <c r="L811" s="61">
        <v>216</v>
      </c>
      <c r="M811" s="62"/>
      <c r="N811" s="62"/>
      <c r="O811" s="62"/>
      <c r="P811" s="62"/>
      <c r="Q811" s="63"/>
    </row>
    <row r="812" spans="1:17" ht="16.5" customHeight="1" x14ac:dyDescent="0.2">
      <c r="A812" s="24" t="s">
        <v>37</v>
      </c>
      <c r="B812" s="25"/>
      <c r="C812" s="25"/>
      <c r="D812" s="26"/>
      <c r="E812" s="61">
        <v>144</v>
      </c>
      <c r="F812" s="62"/>
      <c r="G812" s="62"/>
      <c r="H812" s="62"/>
      <c r="I812" s="62"/>
      <c r="J812" s="62"/>
      <c r="K812" s="63"/>
      <c r="L812" s="61">
        <v>108</v>
      </c>
      <c r="M812" s="62"/>
      <c r="N812" s="62"/>
      <c r="O812" s="62"/>
      <c r="P812" s="62"/>
      <c r="Q812" s="63"/>
    </row>
    <row r="813" spans="1:17" ht="16.5" customHeight="1" x14ac:dyDescent="0.2">
      <c r="A813" s="24" t="s">
        <v>38</v>
      </c>
      <c r="B813" s="25"/>
      <c r="C813" s="25"/>
      <c r="D813" s="26"/>
      <c r="E813" s="61">
        <v>396</v>
      </c>
      <c r="F813" s="62"/>
      <c r="G813" s="62"/>
      <c r="H813" s="62"/>
      <c r="I813" s="62"/>
      <c r="J813" s="62"/>
      <c r="K813" s="63"/>
      <c r="L813" s="61">
        <v>305</v>
      </c>
      <c r="M813" s="62"/>
      <c r="N813" s="62"/>
      <c r="O813" s="62"/>
      <c r="P813" s="62"/>
      <c r="Q813" s="63"/>
    </row>
    <row r="814" spans="1:17" ht="16.5" customHeight="1" x14ac:dyDescent="0.2">
      <c r="A814" s="24" t="s">
        <v>39</v>
      </c>
      <c r="B814" s="25"/>
      <c r="C814" s="25"/>
      <c r="D814" s="26"/>
      <c r="E814" s="61">
        <v>213</v>
      </c>
      <c r="F814" s="62"/>
      <c r="G814" s="62"/>
      <c r="H814" s="62"/>
      <c r="I814" s="62"/>
      <c r="J814" s="62"/>
      <c r="K814" s="63"/>
      <c r="L814" s="61">
        <v>156</v>
      </c>
      <c r="M814" s="62"/>
      <c r="N814" s="62"/>
      <c r="O814" s="62"/>
      <c r="P814" s="62"/>
      <c r="Q814" s="63"/>
    </row>
    <row r="815" spans="1:17" ht="16.5" customHeight="1" x14ac:dyDescent="0.2">
      <c r="A815" s="24" t="s">
        <v>40</v>
      </c>
      <c r="B815" s="25"/>
      <c r="C815" s="25"/>
      <c r="D815" s="26"/>
      <c r="E815" s="61">
        <v>114</v>
      </c>
      <c r="F815" s="62"/>
      <c r="G815" s="62"/>
      <c r="H815" s="62"/>
      <c r="I815" s="62"/>
      <c r="J815" s="62"/>
      <c r="K815" s="63"/>
      <c r="L815" s="61">
        <v>82</v>
      </c>
      <c r="M815" s="62"/>
      <c r="N815" s="62"/>
      <c r="O815" s="62"/>
      <c r="P815" s="62"/>
      <c r="Q815" s="63"/>
    </row>
    <row r="816" spans="1:17" ht="16.5" customHeight="1" x14ac:dyDescent="0.2">
      <c r="A816" s="24" t="s">
        <v>41</v>
      </c>
      <c r="B816" s="25"/>
      <c r="C816" s="25"/>
      <c r="D816" s="26"/>
      <c r="E816" s="61">
        <v>268</v>
      </c>
      <c r="F816" s="62"/>
      <c r="G816" s="62"/>
      <c r="H816" s="62"/>
      <c r="I816" s="62"/>
      <c r="J816" s="62"/>
      <c r="K816" s="63"/>
      <c r="L816" s="61">
        <v>214</v>
      </c>
      <c r="M816" s="62"/>
      <c r="N816" s="62"/>
      <c r="O816" s="62"/>
      <c r="P816" s="62"/>
      <c r="Q816" s="63"/>
    </row>
    <row r="817" spans="1:17" ht="16.5" customHeight="1" x14ac:dyDescent="0.2">
      <c r="A817" s="24" t="s">
        <v>42</v>
      </c>
      <c r="B817" s="25"/>
      <c r="C817" s="25"/>
      <c r="D817" s="26"/>
      <c r="E817" s="61">
        <v>405</v>
      </c>
      <c r="F817" s="62"/>
      <c r="G817" s="62"/>
      <c r="H817" s="62"/>
      <c r="I817" s="62"/>
      <c r="J817" s="62"/>
      <c r="K817" s="63"/>
      <c r="L817" s="61">
        <v>356</v>
      </c>
      <c r="M817" s="62"/>
      <c r="N817" s="62"/>
      <c r="O817" s="62"/>
      <c r="P817" s="62"/>
      <c r="Q817" s="63"/>
    </row>
    <row r="818" spans="1:17" ht="16.5" customHeight="1" x14ac:dyDescent="0.2">
      <c r="A818" s="24" t="s">
        <v>43</v>
      </c>
      <c r="B818" s="25"/>
      <c r="C818" s="25"/>
      <c r="D818" s="26"/>
      <c r="E818" s="61">
        <v>394</v>
      </c>
      <c r="F818" s="62"/>
      <c r="G818" s="62"/>
      <c r="H818" s="62"/>
      <c r="I818" s="62"/>
      <c r="J818" s="62"/>
      <c r="K818" s="63"/>
      <c r="L818" s="61">
        <v>352</v>
      </c>
      <c r="M818" s="62"/>
      <c r="N818" s="62"/>
      <c r="O818" s="62"/>
      <c r="P818" s="62"/>
      <c r="Q818" s="63"/>
    </row>
    <row r="819" spans="1:17" ht="16.5" customHeight="1" x14ac:dyDescent="0.2">
      <c r="A819" s="24" t="s">
        <v>44</v>
      </c>
      <c r="B819" s="25"/>
      <c r="C819" s="25"/>
      <c r="D819" s="26"/>
      <c r="E819" s="61">
        <v>256</v>
      </c>
      <c r="F819" s="62"/>
      <c r="G819" s="62"/>
      <c r="H819" s="62"/>
      <c r="I819" s="62"/>
      <c r="J819" s="62"/>
      <c r="K819" s="63"/>
      <c r="L819" s="61">
        <v>221</v>
      </c>
      <c r="M819" s="62"/>
      <c r="N819" s="62"/>
      <c r="O819" s="62"/>
      <c r="P819" s="62"/>
      <c r="Q819" s="63"/>
    </row>
    <row r="820" spans="1:17" ht="16.5" customHeight="1" x14ac:dyDescent="0.2">
      <c r="A820" s="24" t="s">
        <v>45</v>
      </c>
      <c r="B820" s="25"/>
      <c r="C820" s="25"/>
      <c r="D820" s="26"/>
      <c r="E820" s="61">
        <v>72</v>
      </c>
      <c r="F820" s="62"/>
      <c r="G820" s="62"/>
      <c r="H820" s="62"/>
      <c r="I820" s="62"/>
      <c r="J820" s="62"/>
      <c r="K820" s="63"/>
      <c r="L820" s="61">
        <v>57</v>
      </c>
      <c r="M820" s="62"/>
      <c r="N820" s="62"/>
      <c r="O820" s="62"/>
      <c r="P820" s="62"/>
      <c r="Q820" s="63"/>
    </row>
    <row r="821" spans="1:17" ht="16.5" customHeight="1" x14ac:dyDescent="0.2">
      <c r="A821" s="24" t="s">
        <v>46</v>
      </c>
      <c r="B821" s="25"/>
      <c r="C821" s="25"/>
      <c r="D821" s="26"/>
      <c r="E821" s="61">
        <v>402</v>
      </c>
      <c r="F821" s="62"/>
      <c r="G821" s="62"/>
      <c r="H821" s="62"/>
      <c r="I821" s="62"/>
      <c r="J821" s="62"/>
      <c r="K821" s="63"/>
      <c r="L821" s="61">
        <v>354</v>
      </c>
      <c r="M821" s="62"/>
      <c r="N821" s="62"/>
      <c r="O821" s="62"/>
      <c r="P821" s="62"/>
      <c r="Q821" s="63"/>
    </row>
    <row r="822" spans="1:17" ht="16.5" customHeight="1" x14ac:dyDescent="0.2">
      <c r="A822" s="24" t="s">
        <v>47</v>
      </c>
      <c r="B822" s="25"/>
      <c r="C822" s="25"/>
      <c r="D822" s="26"/>
      <c r="E822" s="61">
        <v>307</v>
      </c>
      <c r="F822" s="62"/>
      <c r="G822" s="62"/>
      <c r="H822" s="62"/>
      <c r="I822" s="62"/>
      <c r="J822" s="62"/>
      <c r="K822" s="63"/>
      <c r="L822" s="61">
        <v>271</v>
      </c>
      <c r="M822" s="62"/>
      <c r="N822" s="62"/>
      <c r="O822" s="62"/>
      <c r="P822" s="62"/>
      <c r="Q822" s="63"/>
    </row>
    <row r="823" spans="1:17" ht="16.5" customHeight="1" x14ac:dyDescent="0.2">
      <c r="A823" s="24" t="s">
        <v>48</v>
      </c>
      <c r="B823" s="25"/>
      <c r="C823" s="25"/>
      <c r="D823" s="26"/>
      <c r="E823" s="61">
        <v>427</v>
      </c>
      <c r="F823" s="62"/>
      <c r="G823" s="62"/>
      <c r="H823" s="62"/>
      <c r="I823" s="62"/>
      <c r="J823" s="62"/>
      <c r="K823" s="63"/>
      <c r="L823" s="61">
        <v>386</v>
      </c>
      <c r="M823" s="62"/>
      <c r="N823" s="62"/>
      <c r="O823" s="62"/>
      <c r="P823" s="62"/>
      <c r="Q823" s="63"/>
    </row>
    <row r="824" spans="1:17" ht="16.5" customHeight="1" x14ac:dyDescent="0.2">
      <c r="A824" s="24" t="s">
        <v>49</v>
      </c>
      <c r="B824" s="25"/>
      <c r="C824" s="25"/>
      <c r="D824" s="26"/>
      <c r="E824" s="61">
        <v>189</v>
      </c>
      <c r="F824" s="62"/>
      <c r="G824" s="62"/>
      <c r="H824" s="62"/>
      <c r="I824" s="62"/>
      <c r="J824" s="62"/>
      <c r="K824" s="63"/>
      <c r="L824" s="61">
        <v>162</v>
      </c>
      <c r="M824" s="62"/>
      <c r="N824" s="62"/>
      <c r="O824" s="62"/>
      <c r="P824" s="62"/>
      <c r="Q824" s="63"/>
    </row>
    <row r="825" spans="1:17" ht="16.5" customHeight="1" x14ac:dyDescent="0.2">
      <c r="A825" s="24" t="s">
        <v>50</v>
      </c>
      <c r="B825" s="25"/>
      <c r="C825" s="25"/>
      <c r="D825" s="26"/>
      <c r="E825" s="61">
        <v>3</v>
      </c>
      <c r="F825" s="62"/>
      <c r="G825" s="62"/>
      <c r="H825" s="62"/>
      <c r="I825" s="62"/>
      <c r="J825" s="62"/>
      <c r="K825" s="63"/>
      <c r="L825" s="61">
        <v>0</v>
      </c>
      <c r="M825" s="62"/>
      <c r="N825" s="62"/>
      <c r="O825" s="62"/>
      <c r="P825" s="62"/>
      <c r="Q825" s="63"/>
    </row>
    <row r="826" spans="1:17" ht="16.5" customHeight="1" x14ac:dyDescent="0.2">
      <c r="A826" s="33" t="s">
        <v>52</v>
      </c>
      <c r="B826" s="34"/>
      <c r="C826" s="34"/>
      <c r="D826" s="35"/>
      <c r="E826" s="61">
        <v>1</v>
      </c>
      <c r="F826" s="62"/>
      <c r="G826" s="62"/>
      <c r="H826" s="62"/>
      <c r="I826" s="62"/>
      <c r="J826" s="62"/>
      <c r="K826" s="63"/>
      <c r="L826" s="61">
        <v>1</v>
      </c>
      <c r="M826" s="62"/>
      <c r="N826" s="62"/>
      <c r="O826" s="62"/>
      <c r="P826" s="62"/>
      <c r="Q826" s="63"/>
    </row>
    <row r="827" spans="1:17" ht="16.5" customHeight="1" x14ac:dyDescent="0.2">
      <c r="A827" s="33" t="s">
        <v>53</v>
      </c>
      <c r="B827" s="34"/>
      <c r="C827" s="34"/>
      <c r="D827" s="35"/>
      <c r="E827" s="61">
        <v>2</v>
      </c>
      <c r="F827" s="62"/>
      <c r="G827" s="62"/>
      <c r="H827" s="62"/>
      <c r="I827" s="62"/>
      <c r="J827" s="62"/>
      <c r="K827" s="63"/>
      <c r="L827" s="61">
        <v>0</v>
      </c>
      <c r="M827" s="62"/>
      <c r="N827" s="62"/>
      <c r="O827" s="62"/>
      <c r="P827" s="62"/>
      <c r="Q827" s="63"/>
    </row>
    <row r="828" spans="1:17" ht="16.5" customHeight="1" x14ac:dyDescent="0.2">
      <c r="A828" s="33" t="s">
        <v>55</v>
      </c>
      <c r="B828" s="34"/>
      <c r="C828" s="34"/>
      <c r="D828" s="35"/>
      <c r="E828" s="61">
        <v>1</v>
      </c>
      <c r="F828" s="62"/>
      <c r="G828" s="62"/>
      <c r="H828" s="62"/>
      <c r="I828" s="62"/>
      <c r="J828" s="62"/>
      <c r="K828" s="63"/>
      <c r="L828" s="61">
        <v>1</v>
      </c>
      <c r="M828" s="62"/>
      <c r="N828" s="62"/>
      <c r="O828" s="62"/>
      <c r="P828" s="62"/>
      <c r="Q828" s="63"/>
    </row>
    <row r="829" spans="1:17" ht="16.5" customHeight="1" x14ac:dyDescent="0.2">
      <c r="A829" s="54" t="s">
        <v>54</v>
      </c>
      <c r="B829" s="67"/>
      <c r="C829" s="67"/>
      <c r="D829" s="55"/>
      <c r="E829" s="61">
        <v>5</v>
      </c>
      <c r="F829" s="62"/>
      <c r="G829" s="62"/>
      <c r="H829" s="62"/>
      <c r="I829" s="62"/>
      <c r="J829" s="62"/>
      <c r="K829" s="63"/>
      <c r="L829" s="61">
        <v>0</v>
      </c>
      <c r="M829" s="62"/>
      <c r="N829" s="62"/>
      <c r="O829" s="62"/>
      <c r="P829" s="62"/>
      <c r="Q829" s="63"/>
    </row>
    <row r="830" spans="1:17" ht="16.5" customHeight="1" x14ac:dyDescent="0.2">
      <c r="A830" s="33" t="s">
        <v>56</v>
      </c>
      <c r="B830" s="34"/>
      <c r="C830" s="34"/>
      <c r="D830" s="35"/>
      <c r="E830" s="61">
        <v>5</v>
      </c>
      <c r="F830" s="62"/>
      <c r="G830" s="62"/>
      <c r="H830" s="62"/>
      <c r="I830" s="62"/>
      <c r="J830" s="62"/>
      <c r="K830" s="63"/>
      <c r="L830" s="61">
        <v>0</v>
      </c>
      <c r="M830" s="62"/>
      <c r="N830" s="62"/>
      <c r="O830" s="62"/>
      <c r="P830" s="62"/>
      <c r="Q830" s="63"/>
    </row>
    <row r="831" spans="1:17" ht="16.5" customHeight="1" x14ac:dyDescent="0.2">
      <c r="A831" s="33" t="s">
        <v>58</v>
      </c>
      <c r="B831" s="34"/>
      <c r="C831" s="34"/>
      <c r="D831" s="35"/>
      <c r="E831" s="61">
        <v>2</v>
      </c>
      <c r="F831" s="62"/>
      <c r="G831" s="62"/>
      <c r="H831" s="62"/>
      <c r="I831" s="62"/>
      <c r="J831" s="62"/>
      <c r="K831" s="63"/>
      <c r="L831" s="61">
        <v>0</v>
      </c>
      <c r="M831" s="62"/>
      <c r="N831" s="62"/>
      <c r="O831" s="62"/>
      <c r="P831" s="62"/>
      <c r="Q831" s="63"/>
    </row>
    <row r="832" spans="1:17" ht="16.5" customHeight="1" x14ac:dyDescent="0.2">
      <c r="A832" s="33" t="s">
        <v>57</v>
      </c>
      <c r="B832" s="34"/>
      <c r="C832" s="34"/>
      <c r="D832" s="35"/>
      <c r="E832" s="61">
        <v>14</v>
      </c>
      <c r="F832" s="62"/>
      <c r="G832" s="62"/>
      <c r="H832" s="62"/>
      <c r="I832" s="62"/>
      <c r="J832" s="62"/>
      <c r="K832" s="63"/>
      <c r="L832" s="61">
        <v>13</v>
      </c>
      <c r="M832" s="62"/>
      <c r="N832" s="62"/>
      <c r="O832" s="62"/>
      <c r="P832" s="62"/>
      <c r="Q832" s="63"/>
    </row>
    <row r="833" spans="1:41" ht="16.5" customHeight="1" x14ac:dyDescent="0.2">
      <c r="A833" s="33" t="s">
        <v>59</v>
      </c>
      <c r="B833" s="34"/>
      <c r="C833" s="34"/>
      <c r="D833" s="35"/>
      <c r="E833" s="61">
        <v>1</v>
      </c>
      <c r="F833" s="62"/>
      <c r="G833" s="62"/>
      <c r="H833" s="62"/>
      <c r="I833" s="62"/>
      <c r="J833" s="62"/>
      <c r="K833" s="63"/>
      <c r="L833" s="61">
        <v>0</v>
      </c>
      <c r="M833" s="62"/>
      <c r="N833" s="62"/>
      <c r="O833" s="62"/>
      <c r="P833" s="62"/>
      <c r="Q833" s="63"/>
    </row>
    <row r="834" spans="1:41" ht="16.5" customHeight="1" x14ac:dyDescent="0.2">
      <c r="A834" s="33" t="s">
        <v>62</v>
      </c>
      <c r="B834" s="34"/>
      <c r="C834" s="34"/>
      <c r="D834" s="35"/>
      <c r="E834" s="61">
        <v>5</v>
      </c>
      <c r="F834" s="62"/>
      <c r="G834" s="62"/>
      <c r="H834" s="62"/>
      <c r="I834" s="62"/>
      <c r="J834" s="62"/>
      <c r="K834" s="63"/>
      <c r="L834" s="61">
        <v>3</v>
      </c>
      <c r="M834" s="62"/>
      <c r="N834" s="62"/>
      <c r="O834" s="62"/>
      <c r="P834" s="62"/>
      <c r="Q834" s="63"/>
    </row>
    <row r="835" spans="1:41" ht="16.5" customHeight="1" x14ac:dyDescent="0.2">
      <c r="A835" s="33" t="s">
        <v>63</v>
      </c>
      <c r="B835" s="34"/>
      <c r="C835" s="34"/>
      <c r="D835" s="35"/>
      <c r="E835" s="61">
        <v>49</v>
      </c>
      <c r="F835" s="62"/>
      <c r="G835" s="62"/>
      <c r="H835" s="62"/>
      <c r="I835" s="62"/>
      <c r="J835" s="62"/>
      <c r="K835" s="63"/>
      <c r="L835" s="61">
        <v>46</v>
      </c>
      <c r="M835" s="62"/>
      <c r="N835" s="62"/>
      <c r="O835" s="62"/>
      <c r="P835" s="62"/>
      <c r="Q835" s="63"/>
    </row>
    <row r="836" spans="1:41" ht="16.5" customHeight="1" x14ac:dyDescent="0.2">
      <c r="A836" s="56" t="s">
        <v>2</v>
      </c>
      <c r="B836" s="68"/>
      <c r="C836" s="68"/>
      <c r="D836" s="57"/>
      <c r="E836" s="69">
        <v>56269</v>
      </c>
      <c r="F836" s="70"/>
      <c r="G836" s="70"/>
      <c r="H836" s="70"/>
      <c r="I836" s="70"/>
      <c r="J836" s="70"/>
      <c r="K836" s="71"/>
      <c r="L836" s="69">
        <v>45310</v>
      </c>
      <c r="M836" s="70"/>
      <c r="N836" s="70"/>
      <c r="O836" s="70"/>
      <c r="P836" s="70"/>
      <c r="Q836" s="71"/>
    </row>
    <row r="837" spans="1:41" ht="16.5" customHeight="1" x14ac:dyDescent="0.2">
      <c r="A837" s="4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41" ht="16.5" customHeight="1" x14ac:dyDescent="0.2">
      <c r="A838" s="18" t="s">
        <v>69</v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20"/>
    </row>
    <row r="839" spans="1:41" ht="33" customHeight="1" x14ac:dyDescent="0.2">
      <c r="A839" s="18" t="s">
        <v>16</v>
      </c>
      <c r="B839" s="43"/>
      <c r="C839" s="44" t="s">
        <v>3</v>
      </c>
      <c r="D839" s="45"/>
      <c r="E839" s="45"/>
      <c r="F839" s="46"/>
      <c r="G839" s="44" t="s">
        <v>4</v>
      </c>
      <c r="H839" s="45"/>
      <c r="I839" s="46"/>
      <c r="J839" s="44" t="s">
        <v>5</v>
      </c>
      <c r="K839" s="45"/>
      <c r="L839" s="45"/>
      <c r="M839" s="46"/>
      <c r="N839" s="44" t="s">
        <v>6</v>
      </c>
      <c r="O839" s="45"/>
      <c r="P839" s="46"/>
      <c r="Q839" s="44" t="s">
        <v>7</v>
      </c>
      <c r="R839" s="45"/>
      <c r="S839" s="45"/>
      <c r="T839" s="46"/>
      <c r="U839" s="44" t="s">
        <v>8</v>
      </c>
      <c r="V839" s="45"/>
      <c r="W839" s="46"/>
      <c r="X839" s="44" t="s">
        <v>9</v>
      </c>
      <c r="Y839" s="45"/>
      <c r="Z839" s="46"/>
      <c r="AA839" s="44" t="s">
        <v>10</v>
      </c>
      <c r="AB839" s="45"/>
      <c r="AC839" s="46"/>
      <c r="AD839" s="44" t="s">
        <v>11</v>
      </c>
      <c r="AE839" s="45"/>
      <c r="AF839" s="46"/>
      <c r="AG839" s="44" t="s">
        <v>12</v>
      </c>
      <c r="AH839" s="46"/>
      <c r="AI839" s="44" t="s">
        <v>13</v>
      </c>
      <c r="AJ839" s="46"/>
      <c r="AK839" s="44" t="s">
        <v>14</v>
      </c>
      <c r="AL839" s="45"/>
      <c r="AM839" s="46"/>
      <c r="AN839" s="44" t="s">
        <v>2</v>
      </c>
      <c r="AO839" s="46"/>
    </row>
    <row r="840" spans="1:41" ht="16.5" customHeight="1" x14ac:dyDescent="0.2">
      <c r="A840" s="24">
        <v>1</v>
      </c>
      <c r="B840" s="26"/>
      <c r="C840" s="61">
        <v>12</v>
      </c>
      <c r="D840" s="62"/>
      <c r="E840" s="62"/>
      <c r="F840" s="63"/>
      <c r="G840" s="61">
        <v>16</v>
      </c>
      <c r="H840" s="62"/>
      <c r="I840" s="63"/>
      <c r="J840" s="61">
        <v>26</v>
      </c>
      <c r="K840" s="62"/>
      <c r="L840" s="62"/>
      <c r="M840" s="63"/>
      <c r="N840" s="61">
        <v>15</v>
      </c>
      <c r="O840" s="62"/>
      <c r="P840" s="63"/>
      <c r="Q840" s="61">
        <v>22</v>
      </c>
      <c r="R840" s="62"/>
      <c r="S840" s="62"/>
      <c r="T840" s="63"/>
      <c r="U840" s="61">
        <v>33</v>
      </c>
      <c r="V840" s="62"/>
      <c r="W840" s="63"/>
      <c r="X840" s="61">
        <v>19</v>
      </c>
      <c r="Y840" s="62"/>
      <c r="Z840" s="63"/>
      <c r="AA840" s="61">
        <v>35</v>
      </c>
      <c r="AB840" s="62"/>
      <c r="AC840" s="63"/>
      <c r="AD840" s="61">
        <v>16</v>
      </c>
      <c r="AE840" s="62"/>
      <c r="AF840" s="63"/>
      <c r="AG840" s="61">
        <v>14</v>
      </c>
      <c r="AH840" s="63"/>
      <c r="AI840" s="61">
        <v>18</v>
      </c>
      <c r="AJ840" s="63"/>
      <c r="AK840" s="61">
        <v>14</v>
      </c>
      <c r="AL840" s="62"/>
      <c r="AM840" s="63"/>
      <c r="AN840" s="72">
        <v>240</v>
      </c>
      <c r="AO840" s="73"/>
    </row>
    <row r="841" spans="1:41" ht="16.5" customHeight="1" x14ac:dyDescent="0.2">
      <c r="A841" s="24">
        <v>5</v>
      </c>
      <c r="B841" s="26"/>
      <c r="C841" s="61">
        <v>26</v>
      </c>
      <c r="D841" s="62"/>
      <c r="E841" s="62"/>
      <c r="F841" s="63"/>
      <c r="G841" s="61">
        <v>34</v>
      </c>
      <c r="H841" s="62"/>
      <c r="I841" s="63"/>
      <c r="J841" s="61">
        <v>23</v>
      </c>
      <c r="K841" s="62"/>
      <c r="L841" s="62"/>
      <c r="M841" s="63"/>
      <c r="N841" s="61">
        <v>19</v>
      </c>
      <c r="O841" s="62"/>
      <c r="P841" s="63"/>
      <c r="Q841" s="61">
        <v>20</v>
      </c>
      <c r="R841" s="62"/>
      <c r="S841" s="62"/>
      <c r="T841" s="63"/>
      <c r="U841" s="61">
        <v>27</v>
      </c>
      <c r="V841" s="62"/>
      <c r="W841" s="63"/>
      <c r="X841" s="61">
        <v>30</v>
      </c>
      <c r="Y841" s="62"/>
      <c r="Z841" s="63"/>
      <c r="AA841" s="61">
        <v>16</v>
      </c>
      <c r="AB841" s="62"/>
      <c r="AC841" s="63"/>
      <c r="AD841" s="61">
        <v>29</v>
      </c>
      <c r="AE841" s="62"/>
      <c r="AF841" s="63"/>
      <c r="AG841" s="61">
        <v>13</v>
      </c>
      <c r="AH841" s="63"/>
      <c r="AI841" s="61">
        <v>18</v>
      </c>
      <c r="AJ841" s="63"/>
      <c r="AK841" s="61">
        <v>16</v>
      </c>
      <c r="AL841" s="62"/>
      <c r="AM841" s="63"/>
      <c r="AN841" s="72">
        <v>271</v>
      </c>
      <c r="AO841" s="73"/>
    </row>
    <row r="842" spans="1:41" ht="16.5" customHeight="1" x14ac:dyDescent="0.2">
      <c r="A842" s="24">
        <v>6</v>
      </c>
      <c r="B842" s="26"/>
      <c r="C842" s="61">
        <v>16</v>
      </c>
      <c r="D842" s="62"/>
      <c r="E842" s="62"/>
      <c r="F842" s="63"/>
      <c r="G842" s="61">
        <v>18</v>
      </c>
      <c r="H842" s="62"/>
      <c r="I842" s="63"/>
      <c r="J842" s="61">
        <v>41</v>
      </c>
      <c r="K842" s="62"/>
      <c r="L842" s="62"/>
      <c r="M842" s="63"/>
      <c r="N842" s="61">
        <v>18</v>
      </c>
      <c r="O842" s="62"/>
      <c r="P842" s="63"/>
      <c r="Q842" s="61">
        <v>40</v>
      </c>
      <c r="R842" s="62"/>
      <c r="S842" s="62"/>
      <c r="T842" s="63"/>
      <c r="U842" s="61">
        <v>38</v>
      </c>
      <c r="V842" s="62"/>
      <c r="W842" s="63"/>
      <c r="X842" s="61">
        <v>38</v>
      </c>
      <c r="Y842" s="62"/>
      <c r="Z842" s="63"/>
      <c r="AA842" s="61">
        <v>41</v>
      </c>
      <c r="AB842" s="62"/>
      <c r="AC842" s="63"/>
      <c r="AD842" s="61">
        <v>45</v>
      </c>
      <c r="AE842" s="62"/>
      <c r="AF842" s="63"/>
      <c r="AG842" s="61">
        <v>41</v>
      </c>
      <c r="AH842" s="63"/>
      <c r="AI842" s="61">
        <v>17</v>
      </c>
      <c r="AJ842" s="63"/>
      <c r="AK842" s="61">
        <v>16</v>
      </c>
      <c r="AL842" s="62"/>
      <c r="AM842" s="63"/>
      <c r="AN842" s="72">
        <v>369</v>
      </c>
      <c r="AO842" s="73"/>
    </row>
    <row r="843" spans="1:41" ht="16.5" customHeight="1" x14ac:dyDescent="0.2">
      <c r="A843" s="24">
        <v>7</v>
      </c>
      <c r="B843" s="26"/>
      <c r="C843" s="61">
        <v>16</v>
      </c>
      <c r="D843" s="62"/>
      <c r="E843" s="62"/>
      <c r="F843" s="63"/>
      <c r="G843" s="61">
        <v>10</v>
      </c>
      <c r="H843" s="62"/>
      <c r="I843" s="63"/>
      <c r="J843" s="61">
        <v>19</v>
      </c>
      <c r="K843" s="62"/>
      <c r="L843" s="62"/>
      <c r="M843" s="63"/>
      <c r="N843" s="61">
        <v>17</v>
      </c>
      <c r="O843" s="62"/>
      <c r="P843" s="63"/>
      <c r="Q843" s="61">
        <v>12</v>
      </c>
      <c r="R843" s="62"/>
      <c r="S843" s="62"/>
      <c r="T843" s="63"/>
      <c r="U843" s="61">
        <v>16</v>
      </c>
      <c r="V843" s="62"/>
      <c r="W843" s="63"/>
      <c r="X843" s="61">
        <v>13</v>
      </c>
      <c r="Y843" s="62"/>
      <c r="Z843" s="63"/>
      <c r="AA843" s="61">
        <v>20</v>
      </c>
      <c r="AB843" s="62"/>
      <c r="AC843" s="63"/>
      <c r="AD843" s="61">
        <v>19</v>
      </c>
      <c r="AE843" s="62"/>
      <c r="AF843" s="63"/>
      <c r="AG843" s="61">
        <v>23</v>
      </c>
      <c r="AH843" s="63"/>
      <c r="AI843" s="61">
        <v>12</v>
      </c>
      <c r="AJ843" s="63"/>
      <c r="AK843" s="61">
        <v>16</v>
      </c>
      <c r="AL843" s="62"/>
      <c r="AM843" s="63"/>
      <c r="AN843" s="72">
        <v>193</v>
      </c>
      <c r="AO843" s="73"/>
    </row>
    <row r="844" spans="1:41" ht="16.5" customHeight="1" x14ac:dyDescent="0.2">
      <c r="A844" s="24">
        <v>9</v>
      </c>
      <c r="B844" s="26"/>
      <c r="C844" s="61">
        <v>17</v>
      </c>
      <c r="D844" s="62"/>
      <c r="E844" s="62"/>
      <c r="F844" s="63"/>
      <c r="G844" s="61">
        <v>20</v>
      </c>
      <c r="H844" s="62"/>
      <c r="I844" s="63"/>
      <c r="J844" s="61">
        <v>21</v>
      </c>
      <c r="K844" s="62"/>
      <c r="L844" s="62"/>
      <c r="M844" s="63"/>
      <c r="N844" s="61">
        <v>23</v>
      </c>
      <c r="O844" s="62"/>
      <c r="P844" s="63"/>
      <c r="Q844" s="61">
        <v>16</v>
      </c>
      <c r="R844" s="62"/>
      <c r="S844" s="62"/>
      <c r="T844" s="63"/>
      <c r="U844" s="61">
        <v>11</v>
      </c>
      <c r="V844" s="62"/>
      <c r="W844" s="63"/>
      <c r="X844" s="61">
        <v>23</v>
      </c>
      <c r="Y844" s="62"/>
      <c r="Z844" s="63"/>
      <c r="AA844" s="61">
        <v>24</v>
      </c>
      <c r="AB844" s="62"/>
      <c r="AC844" s="63"/>
      <c r="AD844" s="61">
        <v>20</v>
      </c>
      <c r="AE844" s="62"/>
      <c r="AF844" s="63"/>
      <c r="AG844" s="61">
        <v>17</v>
      </c>
      <c r="AH844" s="63"/>
      <c r="AI844" s="61">
        <v>14</v>
      </c>
      <c r="AJ844" s="63"/>
      <c r="AK844" s="61">
        <v>23</v>
      </c>
      <c r="AL844" s="62"/>
      <c r="AM844" s="63"/>
      <c r="AN844" s="72">
        <v>229</v>
      </c>
      <c r="AO844" s="73"/>
    </row>
    <row r="845" spans="1:41" ht="16.5" customHeight="1" x14ac:dyDescent="0.2">
      <c r="A845" s="24">
        <v>10</v>
      </c>
      <c r="B845" s="26"/>
      <c r="C845" s="61">
        <v>22</v>
      </c>
      <c r="D845" s="62"/>
      <c r="E845" s="62"/>
      <c r="F845" s="63"/>
      <c r="G845" s="61">
        <v>16</v>
      </c>
      <c r="H845" s="62"/>
      <c r="I845" s="63"/>
      <c r="J845" s="61">
        <v>25</v>
      </c>
      <c r="K845" s="62"/>
      <c r="L845" s="62"/>
      <c r="M845" s="63"/>
      <c r="N845" s="61">
        <v>20</v>
      </c>
      <c r="O845" s="62"/>
      <c r="P845" s="63"/>
      <c r="Q845" s="61">
        <v>8</v>
      </c>
      <c r="R845" s="62"/>
      <c r="S845" s="62"/>
      <c r="T845" s="63"/>
      <c r="U845" s="61">
        <v>16</v>
      </c>
      <c r="V845" s="62"/>
      <c r="W845" s="63"/>
      <c r="X845" s="61">
        <v>23</v>
      </c>
      <c r="Y845" s="62"/>
      <c r="Z845" s="63"/>
      <c r="AA845" s="61">
        <v>20</v>
      </c>
      <c r="AB845" s="62"/>
      <c r="AC845" s="63"/>
      <c r="AD845" s="61">
        <v>24</v>
      </c>
      <c r="AE845" s="62"/>
      <c r="AF845" s="63"/>
      <c r="AG845" s="61">
        <v>20</v>
      </c>
      <c r="AH845" s="63"/>
      <c r="AI845" s="61">
        <v>22</v>
      </c>
      <c r="AJ845" s="63"/>
      <c r="AK845" s="61">
        <v>7</v>
      </c>
      <c r="AL845" s="62"/>
      <c r="AM845" s="63"/>
      <c r="AN845" s="72">
        <v>223</v>
      </c>
      <c r="AO845" s="73"/>
    </row>
    <row r="846" spans="1:41" ht="16.5" customHeight="1" x14ac:dyDescent="0.2">
      <c r="A846" s="24">
        <v>13</v>
      </c>
      <c r="B846" s="26"/>
      <c r="C846" s="61">
        <v>12</v>
      </c>
      <c r="D846" s="62"/>
      <c r="E846" s="62"/>
      <c r="F846" s="63"/>
      <c r="G846" s="61">
        <v>15</v>
      </c>
      <c r="H846" s="62"/>
      <c r="I846" s="63"/>
      <c r="J846" s="61">
        <v>26</v>
      </c>
      <c r="K846" s="62"/>
      <c r="L846" s="62"/>
      <c r="M846" s="63"/>
      <c r="N846" s="61">
        <v>17</v>
      </c>
      <c r="O846" s="62"/>
      <c r="P846" s="63"/>
      <c r="Q846" s="61">
        <v>23</v>
      </c>
      <c r="R846" s="62"/>
      <c r="S846" s="62"/>
      <c r="T846" s="63"/>
      <c r="U846" s="61">
        <v>28</v>
      </c>
      <c r="V846" s="62"/>
      <c r="W846" s="63"/>
      <c r="X846" s="61">
        <v>29</v>
      </c>
      <c r="Y846" s="62"/>
      <c r="Z846" s="63"/>
      <c r="AA846" s="61">
        <v>23</v>
      </c>
      <c r="AB846" s="62"/>
      <c r="AC846" s="63"/>
      <c r="AD846" s="61">
        <v>20</v>
      </c>
      <c r="AE846" s="62"/>
      <c r="AF846" s="63"/>
      <c r="AG846" s="61">
        <v>21</v>
      </c>
      <c r="AH846" s="63"/>
      <c r="AI846" s="61">
        <v>16</v>
      </c>
      <c r="AJ846" s="63"/>
      <c r="AK846" s="61">
        <v>23</v>
      </c>
      <c r="AL846" s="62"/>
      <c r="AM846" s="63"/>
      <c r="AN846" s="72">
        <v>253</v>
      </c>
      <c r="AO846" s="73"/>
    </row>
    <row r="847" spans="1:41" ht="16.5" customHeight="1" x14ac:dyDescent="0.2">
      <c r="A847" s="24" t="s">
        <v>17</v>
      </c>
      <c r="B847" s="26"/>
      <c r="C847" s="61">
        <v>46</v>
      </c>
      <c r="D847" s="62"/>
      <c r="E847" s="62"/>
      <c r="F847" s="63"/>
      <c r="G847" s="61">
        <v>29</v>
      </c>
      <c r="H847" s="62"/>
      <c r="I847" s="63"/>
      <c r="J847" s="61">
        <v>43</v>
      </c>
      <c r="K847" s="62"/>
      <c r="L847" s="62"/>
      <c r="M847" s="63"/>
      <c r="N847" s="61">
        <v>28</v>
      </c>
      <c r="O847" s="62"/>
      <c r="P847" s="63"/>
      <c r="Q847" s="61">
        <v>24</v>
      </c>
      <c r="R847" s="62"/>
      <c r="S847" s="62"/>
      <c r="T847" s="63"/>
      <c r="U847" s="61">
        <v>57</v>
      </c>
      <c r="V847" s="62"/>
      <c r="W847" s="63"/>
      <c r="X847" s="61">
        <v>44</v>
      </c>
      <c r="Y847" s="62"/>
      <c r="Z847" s="63"/>
      <c r="AA847" s="61">
        <v>30</v>
      </c>
      <c r="AB847" s="62"/>
      <c r="AC847" s="63"/>
      <c r="AD847" s="61">
        <v>47</v>
      </c>
      <c r="AE847" s="62"/>
      <c r="AF847" s="63"/>
      <c r="AG847" s="61">
        <v>35</v>
      </c>
      <c r="AH847" s="63"/>
      <c r="AI847" s="61">
        <v>35</v>
      </c>
      <c r="AJ847" s="63"/>
      <c r="AK847" s="61">
        <v>45</v>
      </c>
      <c r="AL847" s="62"/>
      <c r="AM847" s="63"/>
      <c r="AN847" s="72">
        <v>463</v>
      </c>
      <c r="AO847" s="73"/>
    </row>
    <row r="848" spans="1:41" ht="16.5" customHeight="1" x14ac:dyDescent="0.2">
      <c r="A848" s="24">
        <v>17</v>
      </c>
      <c r="B848" s="26"/>
      <c r="C848" s="61">
        <v>31</v>
      </c>
      <c r="D848" s="62"/>
      <c r="E848" s="62"/>
      <c r="F848" s="63"/>
      <c r="G848" s="61">
        <v>19</v>
      </c>
      <c r="H848" s="62"/>
      <c r="I848" s="63"/>
      <c r="J848" s="61">
        <v>18</v>
      </c>
      <c r="K848" s="62"/>
      <c r="L848" s="62"/>
      <c r="M848" s="63"/>
      <c r="N848" s="61">
        <v>22</v>
      </c>
      <c r="O848" s="62"/>
      <c r="P848" s="63"/>
      <c r="Q848" s="61">
        <v>25</v>
      </c>
      <c r="R848" s="62"/>
      <c r="S848" s="62"/>
      <c r="T848" s="63"/>
      <c r="U848" s="61">
        <v>16</v>
      </c>
      <c r="V848" s="62"/>
      <c r="W848" s="63"/>
      <c r="X848" s="61">
        <v>15</v>
      </c>
      <c r="Y848" s="62"/>
      <c r="Z848" s="63"/>
      <c r="AA848" s="61">
        <v>27</v>
      </c>
      <c r="AB848" s="62"/>
      <c r="AC848" s="63"/>
      <c r="AD848" s="61">
        <v>17</v>
      </c>
      <c r="AE848" s="62"/>
      <c r="AF848" s="63"/>
      <c r="AG848" s="61">
        <v>16</v>
      </c>
      <c r="AH848" s="63"/>
      <c r="AI848" s="61">
        <v>15</v>
      </c>
      <c r="AJ848" s="63"/>
      <c r="AK848" s="61">
        <v>24</v>
      </c>
      <c r="AL848" s="62"/>
      <c r="AM848" s="63"/>
      <c r="AN848" s="72">
        <v>245</v>
      </c>
      <c r="AO848" s="73"/>
    </row>
    <row r="849" spans="1:41" ht="16.5" customHeight="1" x14ac:dyDescent="0.2">
      <c r="A849" s="24" t="s">
        <v>18</v>
      </c>
      <c r="B849" s="26"/>
      <c r="C849" s="61">
        <v>31</v>
      </c>
      <c r="D849" s="62"/>
      <c r="E849" s="62"/>
      <c r="F849" s="63"/>
      <c r="G849" s="61">
        <v>26</v>
      </c>
      <c r="H849" s="62"/>
      <c r="I849" s="63"/>
      <c r="J849" s="61">
        <v>28</v>
      </c>
      <c r="K849" s="62"/>
      <c r="L849" s="62"/>
      <c r="M849" s="63"/>
      <c r="N849" s="61">
        <v>33</v>
      </c>
      <c r="O849" s="62"/>
      <c r="P849" s="63"/>
      <c r="Q849" s="61">
        <v>29</v>
      </c>
      <c r="R849" s="62"/>
      <c r="S849" s="62"/>
      <c r="T849" s="63"/>
      <c r="U849" s="61">
        <v>10</v>
      </c>
      <c r="V849" s="62"/>
      <c r="W849" s="63"/>
      <c r="X849" s="61">
        <v>26</v>
      </c>
      <c r="Y849" s="62"/>
      <c r="Z849" s="63"/>
      <c r="AA849" s="61">
        <v>24</v>
      </c>
      <c r="AB849" s="62"/>
      <c r="AC849" s="63"/>
      <c r="AD849" s="61">
        <v>48</v>
      </c>
      <c r="AE849" s="62"/>
      <c r="AF849" s="63"/>
      <c r="AG849" s="61">
        <v>22</v>
      </c>
      <c r="AH849" s="63"/>
      <c r="AI849" s="61">
        <v>19</v>
      </c>
      <c r="AJ849" s="63"/>
      <c r="AK849" s="61">
        <v>30</v>
      </c>
      <c r="AL849" s="62"/>
      <c r="AM849" s="63"/>
      <c r="AN849" s="72">
        <v>326</v>
      </c>
      <c r="AO849" s="73"/>
    </row>
    <row r="850" spans="1:41" ht="16.5" customHeight="1" x14ac:dyDescent="0.2">
      <c r="A850" s="24">
        <v>19</v>
      </c>
      <c r="B850" s="26"/>
      <c r="C850" s="61">
        <v>26</v>
      </c>
      <c r="D850" s="62"/>
      <c r="E850" s="62"/>
      <c r="F850" s="63"/>
      <c r="G850" s="61">
        <v>21</v>
      </c>
      <c r="H850" s="62"/>
      <c r="I850" s="63"/>
      <c r="J850" s="61">
        <v>19</v>
      </c>
      <c r="K850" s="62"/>
      <c r="L850" s="62"/>
      <c r="M850" s="63"/>
      <c r="N850" s="61">
        <v>20</v>
      </c>
      <c r="O850" s="62"/>
      <c r="P850" s="63"/>
      <c r="Q850" s="61">
        <v>29</v>
      </c>
      <c r="R850" s="62"/>
      <c r="S850" s="62"/>
      <c r="T850" s="63"/>
      <c r="U850" s="61">
        <v>20</v>
      </c>
      <c r="V850" s="62"/>
      <c r="W850" s="63"/>
      <c r="X850" s="61">
        <v>23</v>
      </c>
      <c r="Y850" s="62"/>
      <c r="Z850" s="63"/>
      <c r="AA850" s="61">
        <v>24</v>
      </c>
      <c r="AB850" s="62"/>
      <c r="AC850" s="63"/>
      <c r="AD850" s="61">
        <v>22</v>
      </c>
      <c r="AE850" s="62"/>
      <c r="AF850" s="63"/>
      <c r="AG850" s="61">
        <v>30</v>
      </c>
      <c r="AH850" s="63"/>
      <c r="AI850" s="61">
        <v>20</v>
      </c>
      <c r="AJ850" s="63"/>
      <c r="AK850" s="61">
        <v>14</v>
      </c>
      <c r="AL850" s="62"/>
      <c r="AM850" s="63"/>
      <c r="AN850" s="72">
        <v>268</v>
      </c>
      <c r="AO850" s="73"/>
    </row>
    <row r="851" spans="1:41" ht="16.5" customHeight="1" x14ac:dyDescent="0.2">
      <c r="A851" s="24">
        <v>20</v>
      </c>
      <c r="B851" s="26"/>
      <c r="C851" s="61">
        <v>13</v>
      </c>
      <c r="D851" s="62"/>
      <c r="E851" s="62"/>
      <c r="F851" s="63"/>
      <c r="G851" s="61">
        <v>6</v>
      </c>
      <c r="H851" s="62"/>
      <c r="I851" s="63"/>
      <c r="J851" s="61">
        <v>15</v>
      </c>
      <c r="K851" s="62"/>
      <c r="L851" s="62"/>
      <c r="M851" s="63"/>
      <c r="N851" s="61">
        <v>18</v>
      </c>
      <c r="O851" s="62"/>
      <c r="P851" s="63"/>
      <c r="Q851" s="61">
        <v>24</v>
      </c>
      <c r="R851" s="62"/>
      <c r="S851" s="62"/>
      <c r="T851" s="63"/>
      <c r="U851" s="61">
        <v>22</v>
      </c>
      <c r="V851" s="62"/>
      <c r="W851" s="63"/>
      <c r="X851" s="61">
        <v>27</v>
      </c>
      <c r="Y851" s="62"/>
      <c r="Z851" s="63"/>
      <c r="AA851" s="61">
        <v>14</v>
      </c>
      <c r="AB851" s="62"/>
      <c r="AC851" s="63"/>
      <c r="AD851" s="61">
        <v>20</v>
      </c>
      <c r="AE851" s="62"/>
      <c r="AF851" s="63"/>
      <c r="AG851" s="61">
        <v>14</v>
      </c>
      <c r="AH851" s="63"/>
      <c r="AI851" s="61">
        <v>16</v>
      </c>
      <c r="AJ851" s="63"/>
      <c r="AK851" s="61">
        <v>26</v>
      </c>
      <c r="AL851" s="62"/>
      <c r="AM851" s="63"/>
      <c r="AN851" s="72">
        <v>215</v>
      </c>
      <c r="AO851" s="73"/>
    </row>
    <row r="852" spans="1:41" ht="16.5" customHeight="1" x14ac:dyDescent="0.2">
      <c r="A852" s="24">
        <v>23</v>
      </c>
      <c r="B852" s="26"/>
      <c r="C852" s="61">
        <v>17</v>
      </c>
      <c r="D852" s="62"/>
      <c r="E852" s="62"/>
      <c r="F852" s="63"/>
      <c r="G852" s="61">
        <v>11</v>
      </c>
      <c r="H852" s="62"/>
      <c r="I852" s="63"/>
      <c r="J852" s="61">
        <v>22</v>
      </c>
      <c r="K852" s="62"/>
      <c r="L852" s="62"/>
      <c r="M852" s="63"/>
      <c r="N852" s="61">
        <v>21</v>
      </c>
      <c r="O852" s="62"/>
      <c r="P852" s="63"/>
      <c r="Q852" s="61">
        <v>17</v>
      </c>
      <c r="R852" s="62"/>
      <c r="S852" s="62"/>
      <c r="T852" s="63"/>
      <c r="U852" s="61">
        <v>22</v>
      </c>
      <c r="V852" s="62"/>
      <c r="W852" s="63"/>
      <c r="X852" s="61">
        <v>14</v>
      </c>
      <c r="Y852" s="62"/>
      <c r="Z852" s="63"/>
      <c r="AA852" s="61">
        <v>22</v>
      </c>
      <c r="AB852" s="62"/>
      <c r="AC852" s="63"/>
      <c r="AD852" s="61">
        <v>20</v>
      </c>
      <c r="AE852" s="62"/>
      <c r="AF852" s="63"/>
      <c r="AG852" s="61">
        <v>17</v>
      </c>
      <c r="AH852" s="63"/>
      <c r="AI852" s="61">
        <v>8</v>
      </c>
      <c r="AJ852" s="63"/>
      <c r="AK852" s="61">
        <v>18</v>
      </c>
      <c r="AL852" s="62"/>
      <c r="AM852" s="63"/>
      <c r="AN852" s="72">
        <v>209</v>
      </c>
      <c r="AO852" s="73"/>
    </row>
    <row r="853" spans="1:41" ht="16.5" customHeight="1" x14ac:dyDescent="0.2">
      <c r="A853" s="24">
        <v>24</v>
      </c>
      <c r="B853" s="26"/>
      <c r="C853" s="61">
        <v>18</v>
      </c>
      <c r="D853" s="62"/>
      <c r="E853" s="62"/>
      <c r="F853" s="63"/>
      <c r="G853" s="61">
        <v>10</v>
      </c>
      <c r="H853" s="62"/>
      <c r="I853" s="63"/>
      <c r="J853" s="61">
        <v>7</v>
      </c>
      <c r="K853" s="62"/>
      <c r="L853" s="62"/>
      <c r="M853" s="63"/>
      <c r="N853" s="61">
        <v>22</v>
      </c>
      <c r="O853" s="62"/>
      <c r="P853" s="63"/>
      <c r="Q853" s="61">
        <v>12</v>
      </c>
      <c r="R853" s="62"/>
      <c r="S853" s="62"/>
      <c r="T853" s="63"/>
      <c r="U853" s="61">
        <v>16</v>
      </c>
      <c r="V853" s="62"/>
      <c r="W853" s="63"/>
      <c r="X853" s="61">
        <v>18</v>
      </c>
      <c r="Y853" s="62"/>
      <c r="Z853" s="63"/>
      <c r="AA853" s="61">
        <v>15</v>
      </c>
      <c r="AB853" s="62"/>
      <c r="AC853" s="63"/>
      <c r="AD853" s="61">
        <v>22</v>
      </c>
      <c r="AE853" s="62"/>
      <c r="AF853" s="63"/>
      <c r="AG853" s="61">
        <v>7</v>
      </c>
      <c r="AH853" s="63"/>
      <c r="AI853" s="61">
        <v>7</v>
      </c>
      <c r="AJ853" s="63"/>
      <c r="AK853" s="61">
        <v>11</v>
      </c>
      <c r="AL853" s="62"/>
      <c r="AM853" s="63"/>
      <c r="AN853" s="72">
        <v>165</v>
      </c>
      <c r="AO853" s="73"/>
    </row>
    <row r="854" spans="1:41" ht="16.5" customHeight="1" x14ac:dyDescent="0.2">
      <c r="A854" s="24">
        <v>25</v>
      </c>
      <c r="B854" s="26"/>
      <c r="C854" s="61">
        <v>42</v>
      </c>
      <c r="D854" s="62"/>
      <c r="E854" s="62"/>
      <c r="F854" s="63"/>
      <c r="G854" s="61">
        <v>30</v>
      </c>
      <c r="H854" s="62"/>
      <c r="I854" s="63"/>
      <c r="J854" s="61">
        <v>25</v>
      </c>
      <c r="K854" s="62"/>
      <c r="L854" s="62"/>
      <c r="M854" s="63"/>
      <c r="N854" s="61">
        <v>28</v>
      </c>
      <c r="O854" s="62"/>
      <c r="P854" s="63"/>
      <c r="Q854" s="61">
        <v>32</v>
      </c>
      <c r="R854" s="62"/>
      <c r="S854" s="62"/>
      <c r="T854" s="63"/>
      <c r="U854" s="61">
        <v>20</v>
      </c>
      <c r="V854" s="62"/>
      <c r="W854" s="63"/>
      <c r="X854" s="61">
        <v>20</v>
      </c>
      <c r="Y854" s="62"/>
      <c r="Z854" s="63"/>
      <c r="AA854" s="61">
        <v>47</v>
      </c>
      <c r="AB854" s="62"/>
      <c r="AC854" s="63"/>
      <c r="AD854" s="61">
        <v>23</v>
      </c>
      <c r="AE854" s="62"/>
      <c r="AF854" s="63"/>
      <c r="AG854" s="61">
        <v>36</v>
      </c>
      <c r="AH854" s="63"/>
      <c r="AI854" s="61">
        <v>24</v>
      </c>
      <c r="AJ854" s="63"/>
      <c r="AK854" s="61">
        <v>18</v>
      </c>
      <c r="AL854" s="62"/>
      <c r="AM854" s="63"/>
      <c r="AN854" s="72">
        <v>345</v>
      </c>
      <c r="AO854" s="73"/>
    </row>
    <row r="855" spans="1:41" ht="16.5" customHeight="1" x14ac:dyDescent="0.2">
      <c r="A855" s="24">
        <v>26</v>
      </c>
      <c r="B855" s="26"/>
      <c r="C855" s="61">
        <v>10</v>
      </c>
      <c r="D855" s="62"/>
      <c r="E855" s="62"/>
      <c r="F855" s="63"/>
      <c r="G855" s="61">
        <v>14</v>
      </c>
      <c r="H855" s="62"/>
      <c r="I855" s="63"/>
      <c r="J855" s="61">
        <v>5</v>
      </c>
      <c r="K855" s="62"/>
      <c r="L855" s="62"/>
      <c r="M855" s="63"/>
      <c r="N855" s="61">
        <v>9</v>
      </c>
      <c r="O855" s="62"/>
      <c r="P855" s="63"/>
      <c r="Q855" s="61">
        <v>8</v>
      </c>
      <c r="R855" s="62"/>
      <c r="S855" s="62"/>
      <c r="T855" s="63"/>
      <c r="U855" s="61">
        <v>11</v>
      </c>
      <c r="V855" s="62"/>
      <c r="W855" s="63"/>
      <c r="X855" s="61">
        <v>12</v>
      </c>
      <c r="Y855" s="62"/>
      <c r="Z855" s="63"/>
      <c r="AA855" s="61">
        <v>11</v>
      </c>
      <c r="AB855" s="62"/>
      <c r="AC855" s="63"/>
      <c r="AD855" s="61">
        <v>7</v>
      </c>
      <c r="AE855" s="62"/>
      <c r="AF855" s="63"/>
      <c r="AG855" s="61">
        <v>16</v>
      </c>
      <c r="AH855" s="63"/>
      <c r="AI855" s="61">
        <v>6</v>
      </c>
      <c r="AJ855" s="63"/>
      <c r="AK855" s="61">
        <v>21</v>
      </c>
      <c r="AL855" s="62"/>
      <c r="AM855" s="63"/>
      <c r="AN855" s="72">
        <v>130</v>
      </c>
      <c r="AO855" s="73"/>
    </row>
    <row r="856" spans="1:41" ht="16.5" customHeight="1" x14ac:dyDescent="0.2">
      <c r="A856" s="24">
        <v>28</v>
      </c>
      <c r="B856" s="26"/>
      <c r="C856" s="61">
        <v>21</v>
      </c>
      <c r="D856" s="62"/>
      <c r="E856" s="62"/>
      <c r="F856" s="63"/>
      <c r="G856" s="61">
        <v>13</v>
      </c>
      <c r="H856" s="62"/>
      <c r="I856" s="63"/>
      <c r="J856" s="61">
        <v>22</v>
      </c>
      <c r="K856" s="62"/>
      <c r="L856" s="62"/>
      <c r="M856" s="63"/>
      <c r="N856" s="61">
        <v>23</v>
      </c>
      <c r="O856" s="62"/>
      <c r="P856" s="63"/>
      <c r="Q856" s="61">
        <v>22</v>
      </c>
      <c r="R856" s="62"/>
      <c r="S856" s="62"/>
      <c r="T856" s="63"/>
      <c r="U856" s="61">
        <v>22</v>
      </c>
      <c r="V856" s="62"/>
      <c r="W856" s="63"/>
      <c r="X856" s="61">
        <v>25</v>
      </c>
      <c r="Y856" s="62"/>
      <c r="Z856" s="63"/>
      <c r="AA856" s="61">
        <v>38</v>
      </c>
      <c r="AB856" s="62"/>
      <c r="AC856" s="63"/>
      <c r="AD856" s="61">
        <v>27</v>
      </c>
      <c r="AE856" s="62"/>
      <c r="AF856" s="63"/>
      <c r="AG856" s="61">
        <v>33</v>
      </c>
      <c r="AH856" s="63"/>
      <c r="AI856" s="61">
        <v>23</v>
      </c>
      <c r="AJ856" s="63"/>
      <c r="AK856" s="61">
        <v>16</v>
      </c>
      <c r="AL856" s="62"/>
      <c r="AM856" s="63"/>
      <c r="AN856" s="72">
        <v>285</v>
      </c>
      <c r="AO856" s="73"/>
    </row>
    <row r="857" spans="1:41" ht="16.5" customHeight="1" x14ac:dyDescent="0.2">
      <c r="A857" s="24">
        <v>30</v>
      </c>
      <c r="B857" s="26"/>
      <c r="C857" s="61">
        <v>5</v>
      </c>
      <c r="D857" s="62"/>
      <c r="E857" s="62"/>
      <c r="F857" s="63"/>
      <c r="G857" s="61">
        <v>6</v>
      </c>
      <c r="H857" s="62"/>
      <c r="I857" s="63"/>
      <c r="J857" s="61">
        <v>9</v>
      </c>
      <c r="K857" s="62"/>
      <c r="L857" s="62"/>
      <c r="M857" s="63"/>
      <c r="N857" s="61">
        <v>5</v>
      </c>
      <c r="O857" s="62"/>
      <c r="P857" s="63"/>
      <c r="Q857" s="61">
        <v>5</v>
      </c>
      <c r="R857" s="62"/>
      <c r="S857" s="62"/>
      <c r="T857" s="63"/>
      <c r="U857" s="61">
        <v>25</v>
      </c>
      <c r="V857" s="62"/>
      <c r="W857" s="63"/>
      <c r="X857" s="61">
        <v>15</v>
      </c>
      <c r="Y857" s="62"/>
      <c r="Z857" s="63"/>
      <c r="AA857" s="61">
        <v>13</v>
      </c>
      <c r="AB857" s="62"/>
      <c r="AC857" s="63"/>
      <c r="AD857" s="61">
        <v>8</v>
      </c>
      <c r="AE857" s="62"/>
      <c r="AF857" s="63"/>
      <c r="AG857" s="61">
        <v>17</v>
      </c>
      <c r="AH857" s="63"/>
      <c r="AI857" s="61">
        <v>16</v>
      </c>
      <c r="AJ857" s="63"/>
      <c r="AK857" s="61">
        <v>13</v>
      </c>
      <c r="AL857" s="62"/>
      <c r="AM857" s="63"/>
      <c r="AN857" s="72">
        <v>137</v>
      </c>
      <c r="AO857" s="73"/>
    </row>
    <row r="858" spans="1:41" ht="16.5" customHeight="1" x14ac:dyDescent="0.2">
      <c r="A858" s="24">
        <v>32</v>
      </c>
      <c r="B858" s="26"/>
      <c r="C858" s="61">
        <v>16</v>
      </c>
      <c r="D858" s="62"/>
      <c r="E858" s="62"/>
      <c r="F858" s="63"/>
      <c r="G858" s="61">
        <v>35</v>
      </c>
      <c r="H858" s="62"/>
      <c r="I858" s="63"/>
      <c r="J858" s="61">
        <v>27</v>
      </c>
      <c r="K858" s="62"/>
      <c r="L858" s="62"/>
      <c r="M858" s="63"/>
      <c r="N858" s="61">
        <v>27</v>
      </c>
      <c r="O858" s="62"/>
      <c r="P858" s="63"/>
      <c r="Q858" s="61">
        <v>23</v>
      </c>
      <c r="R858" s="62"/>
      <c r="S858" s="62"/>
      <c r="T858" s="63"/>
      <c r="U858" s="61">
        <v>22</v>
      </c>
      <c r="V858" s="62"/>
      <c r="W858" s="63"/>
      <c r="X858" s="61">
        <v>47</v>
      </c>
      <c r="Y858" s="62"/>
      <c r="Z858" s="63"/>
      <c r="AA858" s="61">
        <v>28</v>
      </c>
      <c r="AB858" s="62"/>
      <c r="AC858" s="63"/>
      <c r="AD858" s="61">
        <v>28</v>
      </c>
      <c r="AE858" s="62"/>
      <c r="AF858" s="63"/>
      <c r="AG858" s="61">
        <v>28</v>
      </c>
      <c r="AH858" s="63"/>
      <c r="AI858" s="61">
        <v>21</v>
      </c>
      <c r="AJ858" s="63"/>
      <c r="AK858" s="61">
        <v>25</v>
      </c>
      <c r="AL858" s="62"/>
      <c r="AM858" s="63"/>
      <c r="AN858" s="72">
        <v>327</v>
      </c>
      <c r="AO858" s="73"/>
    </row>
    <row r="859" spans="1:41" ht="16.5" customHeight="1" x14ac:dyDescent="0.2">
      <c r="A859" s="24">
        <v>33</v>
      </c>
      <c r="B859" s="26"/>
      <c r="C859" s="61">
        <v>26</v>
      </c>
      <c r="D859" s="62"/>
      <c r="E859" s="62"/>
      <c r="F859" s="63"/>
      <c r="G859" s="61">
        <v>16</v>
      </c>
      <c r="H859" s="62"/>
      <c r="I859" s="63"/>
      <c r="J859" s="61">
        <v>26</v>
      </c>
      <c r="K859" s="62"/>
      <c r="L859" s="62"/>
      <c r="M859" s="63"/>
      <c r="N859" s="61">
        <v>18</v>
      </c>
      <c r="O859" s="62"/>
      <c r="P859" s="63"/>
      <c r="Q859" s="61">
        <v>15</v>
      </c>
      <c r="R859" s="62"/>
      <c r="S859" s="62"/>
      <c r="T859" s="63"/>
      <c r="U859" s="61">
        <v>27</v>
      </c>
      <c r="V859" s="62"/>
      <c r="W859" s="63"/>
      <c r="X859" s="61">
        <v>12</v>
      </c>
      <c r="Y859" s="62"/>
      <c r="Z859" s="63"/>
      <c r="AA859" s="61">
        <v>22</v>
      </c>
      <c r="AB859" s="62"/>
      <c r="AC859" s="63"/>
      <c r="AD859" s="61">
        <v>30</v>
      </c>
      <c r="AE859" s="62"/>
      <c r="AF859" s="63"/>
      <c r="AG859" s="61">
        <v>16</v>
      </c>
      <c r="AH859" s="63"/>
      <c r="AI859" s="61">
        <v>20</v>
      </c>
      <c r="AJ859" s="63"/>
      <c r="AK859" s="61">
        <v>21</v>
      </c>
      <c r="AL859" s="62"/>
      <c r="AM859" s="63"/>
      <c r="AN859" s="72">
        <v>249</v>
      </c>
      <c r="AO859" s="73"/>
    </row>
    <row r="860" spans="1:41" ht="16.5" customHeight="1" x14ac:dyDescent="0.2">
      <c r="A860" s="24">
        <v>34</v>
      </c>
      <c r="B860" s="26"/>
      <c r="C860" s="61">
        <v>22</v>
      </c>
      <c r="D860" s="62"/>
      <c r="E860" s="62"/>
      <c r="F860" s="63"/>
      <c r="G860" s="61">
        <v>19</v>
      </c>
      <c r="H860" s="62"/>
      <c r="I860" s="63"/>
      <c r="J860" s="61">
        <v>15</v>
      </c>
      <c r="K860" s="62"/>
      <c r="L860" s="62"/>
      <c r="M860" s="63"/>
      <c r="N860" s="61">
        <v>20</v>
      </c>
      <c r="O860" s="62"/>
      <c r="P860" s="63"/>
      <c r="Q860" s="61">
        <v>22</v>
      </c>
      <c r="R860" s="62"/>
      <c r="S860" s="62"/>
      <c r="T860" s="63"/>
      <c r="U860" s="61">
        <v>29</v>
      </c>
      <c r="V860" s="62"/>
      <c r="W860" s="63"/>
      <c r="X860" s="61">
        <v>23</v>
      </c>
      <c r="Y860" s="62"/>
      <c r="Z860" s="63"/>
      <c r="AA860" s="61">
        <v>18</v>
      </c>
      <c r="AB860" s="62"/>
      <c r="AC860" s="63"/>
      <c r="AD860" s="61">
        <v>20</v>
      </c>
      <c r="AE860" s="62"/>
      <c r="AF860" s="63"/>
      <c r="AG860" s="61">
        <v>15</v>
      </c>
      <c r="AH860" s="63"/>
      <c r="AI860" s="61">
        <v>27</v>
      </c>
      <c r="AJ860" s="63"/>
      <c r="AK860" s="61">
        <v>10</v>
      </c>
      <c r="AL860" s="62"/>
      <c r="AM860" s="63"/>
      <c r="AN860" s="72">
        <v>240</v>
      </c>
      <c r="AO860" s="73"/>
    </row>
    <row r="861" spans="1:41" ht="16.5" customHeight="1" x14ac:dyDescent="0.2">
      <c r="A861" s="24">
        <v>40</v>
      </c>
      <c r="B861" s="26"/>
      <c r="C861" s="61">
        <v>124</v>
      </c>
      <c r="D861" s="62"/>
      <c r="E861" s="62"/>
      <c r="F861" s="63"/>
      <c r="G861" s="61">
        <v>100</v>
      </c>
      <c r="H861" s="62"/>
      <c r="I861" s="63"/>
      <c r="J861" s="61">
        <v>136</v>
      </c>
      <c r="K861" s="62"/>
      <c r="L861" s="62"/>
      <c r="M861" s="63"/>
      <c r="N861" s="61">
        <v>140</v>
      </c>
      <c r="O861" s="62"/>
      <c r="P861" s="63"/>
      <c r="Q861" s="61">
        <v>147</v>
      </c>
      <c r="R861" s="62"/>
      <c r="S861" s="62"/>
      <c r="T861" s="63"/>
      <c r="U861" s="61">
        <v>126</v>
      </c>
      <c r="V861" s="62"/>
      <c r="W861" s="63"/>
      <c r="X861" s="61">
        <v>140</v>
      </c>
      <c r="Y861" s="62"/>
      <c r="Z861" s="63"/>
      <c r="AA861" s="61">
        <v>143</v>
      </c>
      <c r="AB861" s="62"/>
      <c r="AC861" s="63"/>
      <c r="AD861" s="61">
        <v>129</v>
      </c>
      <c r="AE861" s="62"/>
      <c r="AF861" s="63"/>
      <c r="AG861" s="61">
        <v>132</v>
      </c>
      <c r="AH861" s="63"/>
      <c r="AI861" s="61">
        <v>110</v>
      </c>
      <c r="AJ861" s="63"/>
      <c r="AK861" s="61">
        <v>119</v>
      </c>
      <c r="AL861" s="62"/>
      <c r="AM861" s="63"/>
      <c r="AN861" s="74">
        <v>1546</v>
      </c>
      <c r="AO861" s="75"/>
    </row>
    <row r="862" spans="1:41" ht="16.5" customHeight="1" x14ac:dyDescent="0.2">
      <c r="A862" s="24">
        <v>41</v>
      </c>
      <c r="B862" s="26"/>
      <c r="C862" s="61">
        <v>46</v>
      </c>
      <c r="D862" s="62"/>
      <c r="E862" s="62"/>
      <c r="F862" s="63"/>
      <c r="G862" s="61">
        <v>46</v>
      </c>
      <c r="H862" s="62"/>
      <c r="I862" s="63"/>
      <c r="J862" s="61">
        <v>48</v>
      </c>
      <c r="K862" s="62"/>
      <c r="L862" s="62"/>
      <c r="M862" s="63"/>
      <c r="N862" s="61">
        <v>68</v>
      </c>
      <c r="O862" s="62"/>
      <c r="P862" s="63"/>
      <c r="Q862" s="61">
        <v>85</v>
      </c>
      <c r="R862" s="62"/>
      <c r="S862" s="62"/>
      <c r="T862" s="63"/>
      <c r="U862" s="61">
        <v>60</v>
      </c>
      <c r="V862" s="62"/>
      <c r="W862" s="63"/>
      <c r="X862" s="61">
        <v>52</v>
      </c>
      <c r="Y862" s="62"/>
      <c r="Z862" s="63"/>
      <c r="AA862" s="61">
        <v>57</v>
      </c>
      <c r="AB862" s="62"/>
      <c r="AC862" s="63"/>
      <c r="AD862" s="61">
        <v>50</v>
      </c>
      <c r="AE862" s="62"/>
      <c r="AF862" s="63"/>
      <c r="AG862" s="61">
        <v>56</v>
      </c>
      <c r="AH862" s="63"/>
      <c r="AI862" s="61">
        <v>35</v>
      </c>
      <c r="AJ862" s="63"/>
      <c r="AK862" s="61">
        <v>39</v>
      </c>
      <c r="AL862" s="62"/>
      <c r="AM862" s="63"/>
      <c r="AN862" s="72">
        <v>642</v>
      </c>
      <c r="AO862" s="73"/>
    </row>
    <row r="863" spans="1:41" ht="16.5" customHeight="1" x14ac:dyDescent="0.2">
      <c r="A863" s="24">
        <v>42</v>
      </c>
      <c r="B863" s="26"/>
      <c r="C863" s="61">
        <v>102</v>
      </c>
      <c r="D863" s="62"/>
      <c r="E863" s="62"/>
      <c r="F863" s="63"/>
      <c r="G863" s="61">
        <v>104</v>
      </c>
      <c r="H863" s="62"/>
      <c r="I863" s="63"/>
      <c r="J863" s="61">
        <v>89</v>
      </c>
      <c r="K863" s="62"/>
      <c r="L863" s="62"/>
      <c r="M863" s="63"/>
      <c r="N863" s="61">
        <v>80</v>
      </c>
      <c r="O863" s="62"/>
      <c r="P863" s="63"/>
      <c r="Q863" s="61">
        <v>100</v>
      </c>
      <c r="R863" s="62"/>
      <c r="S863" s="62"/>
      <c r="T863" s="63"/>
      <c r="U863" s="61">
        <v>106</v>
      </c>
      <c r="V863" s="62"/>
      <c r="W863" s="63"/>
      <c r="X863" s="61">
        <v>103</v>
      </c>
      <c r="Y863" s="62"/>
      <c r="Z863" s="63"/>
      <c r="AA863" s="61">
        <v>90</v>
      </c>
      <c r="AB863" s="62"/>
      <c r="AC863" s="63"/>
      <c r="AD863" s="61">
        <v>81</v>
      </c>
      <c r="AE863" s="62"/>
      <c r="AF863" s="63"/>
      <c r="AG863" s="61">
        <v>62</v>
      </c>
      <c r="AH863" s="63"/>
      <c r="AI863" s="61">
        <v>85</v>
      </c>
      <c r="AJ863" s="63"/>
      <c r="AK863" s="61">
        <v>51</v>
      </c>
      <c r="AL863" s="62"/>
      <c r="AM863" s="63"/>
      <c r="AN863" s="74">
        <v>1053</v>
      </c>
      <c r="AO863" s="75"/>
    </row>
    <row r="864" spans="1:41" ht="16.5" customHeight="1" x14ac:dyDescent="0.2">
      <c r="A864" s="24">
        <v>43</v>
      </c>
      <c r="B864" s="26"/>
      <c r="C864" s="61">
        <v>108</v>
      </c>
      <c r="D864" s="62"/>
      <c r="E864" s="62"/>
      <c r="F864" s="63"/>
      <c r="G864" s="61">
        <v>80</v>
      </c>
      <c r="H864" s="62"/>
      <c r="I864" s="63"/>
      <c r="J864" s="61">
        <v>91</v>
      </c>
      <c r="K864" s="62"/>
      <c r="L864" s="62"/>
      <c r="M864" s="63"/>
      <c r="N864" s="61">
        <v>87</v>
      </c>
      <c r="O864" s="62"/>
      <c r="P864" s="63"/>
      <c r="Q864" s="61">
        <v>86</v>
      </c>
      <c r="R864" s="62"/>
      <c r="S864" s="62"/>
      <c r="T864" s="63"/>
      <c r="U864" s="61">
        <v>100</v>
      </c>
      <c r="V864" s="62"/>
      <c r="W864" s="63"/>
      <c r="X864" s="61">
        <v>88</v>
      </c>
      <c r="Y864" s="62"/>
      <c r="Z864" s="63"/>
      <c r="AA864" s="61">
        <v>92</v>
      </c>
      <c r="AB864" s="62"/>
      <c r="AC864" s="63"/>
      <c r="AD864" s="61">
        <v>76</v>
      </c>
      <c r="AE864" s="62"/>
      <c r="AF864" s="63"/>
      <c r="AG864" s="61">
        <v>68</v>
      </c>
      <c r="AH864" s="63"/>
      <c r="AI864" s="61">
        <v>71</v>
      </c>
      <c r="AJ864" s="63"/>
      <c r="AK864" s="61">
        <v>78</v>
      </c>
      <c r="AL864" s="62"/>
      <c r="AM864" s="63"/>
      <c r="AN864" s="74">
        <v>1025</v>
      </c>
      <c r="AO864" s="75"/>
    </row>
    <row r="865" spans="1:41" ht="16.5" customHeight="1" x14ac:dyDescent="0.2">
      <c r="A865" s="24">
        <v>44</v>
      </c>
      <c r="B865" s="26"/>
      <c r="C865" s="61">
        <v>165</v>
      </c>
      <c r="D865" s="62"/>
      <c r="E865" s="62"/>
      <c r="F865" s="63"/>
      <c r="G865" s="61">
        <v>154</v>
      </c>
      <c r="H865" s="62"/>
      <c r="I865" s="63"/>
      <c r="J865" s="61">
        <v>189</v>
      </c>
      <c r="K865" s="62"/>
      <c r="L865" s="62"/>
      <c r="M865" s="63"/>
      <c r="N865" s="61">
        <v>121</v>
      </c>
      <c r="O865" s="62"/>
      <c r="P865" s="63"/>
      <c r="Q865" s="61">
        <v>150</v>
      </c>
      <c r="R865" s="62"/>
      <c r="S865" s="62"/>
      <c r="T865" s="63"/>
      <c r="U865" s="61">
        <v>135</v>
      </c>
      <c r="V865" s="62"/>
      <c r="W865" s="63"/>
      <c r="X865" s="61">
        <v>177</v>
      </c>
      <c r="Y865" s="62"/>
      <c r="Z865" s="63"/>
      <c r="AA865" s="61">
        <v>119</v>
      </c>
      <c r="AB865" s="62"/>
      <c r="AC865" s="63"/>
      <c r="AD865" s="61">
        <v>102</v>
      </c>
      <c r="AE865" s="62"/>
      <c r="AF865" s="63"/>
      <c r="AG865" s="61">
        <v>121</v>
      </c>
      <c r="AH865" s="63"/>
      <c r="AI865" s="61">
        <v>115</v>
      </c>
      <c r="AJ865" s="63"/>
      <c r="AK865" s="61">
        <v>85</v>
      </c>
      <c r="AL865" s="62"/>
      <c r="AM865" s="63"/>
      <c r="AN865" s="74">
        <v>1633</v>
      </c>
      <c r="AO865" s="75"/>
    </row>
    <row r="866" spans="1:41" ht="16.5" customHeight="1" x14ac:dyDescent="0.2">
      <c r="A866" s="24">
        <v>45</v>
      </c>
      <c r="B866" s="26"/>
      <c r="C866" s="61">
        <v>54</v>
      </c>
      <c r="D866" s="62"/>
      <c r="E866" s="62"/>
      <c r="F866" s="63"/>
      <c r="G866" s="61">
        <v>57</v>
      </c>
      <c r="H866" s="62"/>
      <c r="I866" s="63"/>
      <c r="J866" s="61">
        <v>29</v>
      </c>
      <c r="K866" s="62"/>
      <c r="L866" s="62"/>
      <c r="M866" s="63"/>
      <c r="N866" s="61">
        <v>32</v>
      </c>
      <c r="O866" s="62"/>
      <c r="P866" s="63"/>
      <c r="Q866" s="61">
        <v>40</v>
      </c>
      <c r="R866" s="62"/>
      <c r="S866" s="62"/>
      <c r="T866" s="63"/>
      <c r="U866" s="61">
        <v>62</v>
      </c>
      <c r="V866" s="62"/>
      <c r="W866" s="63"/>
      <c r="X866" s="61">
        <v>40</v>
      </c>
      <c r="Y866" s="62"/>
      <c r="Z866" s="63"/>
      <c r="AA866" s="61">
        <v>43</v>
      </c>
      <c r="AB866" s="62"/>
      <c r="AC866" s="63"/>
      <c r="AD866" s="61">
        <v>21</v>
      </c>
      <c r="AE866" s="62"/>
      <c r="AF866" s="63"/>
      <c r="AG866" s="61">
        <v>41</v>
      </c>
      <c r="AH866" s="63"/>
      <c r="AI866" s="61">
        <v>38</v>
      </c>
      <c r="AJ866" s="63"/>
      <c r="AK866" s="61">
        <v>31</v>
      </c>
      <c r="AL866" s="62"/>
      <c r="AM866" s="63"/>
      <c r="AN866" s="72">
        <v>488</v>
      </c>
      <c r="AO866" s="73"/>
    </row>
    <row r="867" spans="1:41" ht="16.5" customHeight="1" x14ac:dyDescent="0.2">
      <c r="A867" s="24">
        <v>46</v>
      </c>
      <c r="B867" s="26"/>
      <c r="C867" s="61">
        <v>121</v>
      </c>
      <c r="D867" s="62"/>
      <c r="E867" s="62"/>
      <c r="F867" s="63"/>
      <c r="G867" s="61">
        <v>121</v>
      </c>
      <c r="H867" s="62"/>
      <c r="I867" s="63"/>
      <c r="J867" s="61">
        <v>153</v>
      </c>
      <c r="K867" s="62"/>
      <c r="L867" s="62"/>
      <c r="M867" s="63"/>
      <c r="N867" s="61">
        <v>97</v>
      </c>
      <c r="O867" s="62"/>
      <c r="P867" s="63"/>
      <c r="Q867" s="61">
        <v>118</v>
      </c>
      <c r="R867" s="62"/>
      <c r="S867" s="62"/>
      <c r="T867" s="63"/>
      <c r="U867" s="61">
        <v>97</v>
      </c>
      <c r="V867" s="62"/>
      <c r="W867" s="63"/>
      <c r="X867" s="61">
        <v>118</v>
      </c>
      <c r="Y867" s="62"/>
      <c r="Z867" s="63"/>
      <c r="AA867" s="61">
        <v>106</v>
      </c>
      <c r="AB867" s="62"/>
      <c r="AC867" s="63"/>
      <c r="AD867" s="61">
        <v>84</v>
      </c>
      <c r="AE867" s="62"/>
      <c r="AF867" s="63"/>
      <c r="AG867" s="61">
        <v>78</v>
      </c>
      <c r="AH867" s="63"/>
      <c r="AI867" s="61">
        <v>85</v>
      </c>
      <c r="AJ867" s="63"/>
      <c r="AK867" s="61">
        <v>84</v>
      </c>
      <c r="AL867" s="62"/>
      <c r="AM867" s="63"/>
      <c r="AN867" s="74">
        <v>1262</v>
      </c>
      <c r="AO867" s="75"/>
    </row>
    <row r="868" spans="1:41" ht="16.5" customHeight="1" x14ac:dyDescent="0.2">
      <c r="A868" s="24">
        <v>47</v>
      </c>
      <c r="B868" s="26"/>
      <c r="C868" s="61">
        <v>131</v>
      </c>
      <c r="D868" s="62"/>
      <c r="E868" s="62"/>
      <c r="F868" s="63"/>
      <c r="G868" s="61">
        <v>135</v>
      </c>
      <c r="H868" s="62"/>
      <c r="I868" s="63"/>
      <c r="J868" s="61">
        <v>177</v>
      </c>
      <c r="K868" s="62"/>
      <c r="L868" s="62"/>
      <c r="M868" s="63"/>
      <c r="N868" s="61">
        <v>133</v>
      </c>
      <c r="O868" s="62"/>
      <c r="P868" s="63"/>
      <c r="Q868" s="61">
        <v>136</v>
      </c>
      <c r="R868" s="62"/>
      <c r="S868" s="62"/>
      <c r="T868" s="63"/>
      <c r="U868" s="61">
        <v>88</v>
      </c>
      <c r="V868" s="62"/>
      <c r="W868" s="63"/>
      <c r="X868" s="61">
        <v>111</v>
      </c>
      <c r="Y868" s="62"/>
      <c r="Z868" s="63"/>
      <c r="AA868" s="61">
        <v>144</v>
      </c>
      <c r="AB868" s="62"/>
      <c r="AC868" s="63"/>
      <c r="AD868" s="61">
        <v>114</v>
      </c>
      <c r="AE868" s="62"/>
      <c r="AF868" s="63"/>
      <c r="AG868" s="61">
        <v>106</v>
      </c>
      <c r="AH868" s="63"/>
      <c r="AI868" s="61">
        <v>111</v>
      </c>
      <c r="AJ868" s="63"/>
      <c r="AK868" s="61">
        <v>77</v>
      </c>
      <c r="AL868" s="62"/>
      <c r="AM868" s="63"/>
      <c r="AN868" s="74">
        <v>1463</v>
      </c>
      <c r="AO868" s="75"/>
    </row>
    <row r="869" spans="1:41" ht="16.5" customHeight="1" x14ac:dyDescent="0.2">
      <c r="A869" s="24">
        <v>48</v>
      </c>
      <c r="B869" s="26"/>
      <c r="C869" s="61">
        <v>57</v>
      </c>
      <c r="D869" s="62"/>
      <c r="E869" s="62"/>
      <c r="F869" s="63"/>
      <c r="G869" s="61">
        <v>64</v>
      </c>
      <c r="H869" s="62"/>
      <c r="I869" s="63"/>
      <c r="J869" s="61">
        <v>78</v>
      </c>
      <c r="K869" s="62"/>
      <c r="L869" s="62"/>
      <c r="M869" s="63"/>
      <c r="N869" s="61">
        <v>59</v>
      </c>
      <c r="O869" s="62"/>
      <c r="P869" s="63"/>
      <c r="Q869" s="61">
        <v>66</v>
      </c>
      <c r="R869" s="62"/>
      <c r="S869" s="62"/>
      <c r="T869" s="63"/>
      <c r="U869" s="61">
        <v>62</v>
      </c>
      <c r="V869" s="62"/>
      <c r="W869" s="63"/>
      <c r="X869" s="61">
        <v>70</v>
      </c>
      <c r="Y869" s="62"/>
      <c r="Z869" s="63"/>
      <c r="AA869" s="61">
        <v>77</v>
      </c>
      <c r="AB869" s="62"/>
      <c r="AC869" s="63"/>
      <c r="AD869" s="61">
        <v>71</v>
      </c>
      <c r="AE869" s="62"/>
      <c r="AF869" s="63"/>
      <c r="AG869" s="61">
        <v>67</v>
      </c>
      <c r="AH869" s="63"/>
      <c r="AI869" s="61">
        <v>68</v>
      </c>
      <c r="AJ869" s="63"/>
      <c r="AK869" s="61">
        <v>53</v>
      </c>
      <c r="AL869" s="62"/>
      <c r="AM869" s="63"/>
      <c r="AN869" s="72">
        <v>792</v>
      </c>
      <c r="AO869" s="73"/>
    </row>
    <row r="870" spans="1:41" ht="16.5" customHeight="1" x14ac:dyDescent="0.2">
      <c r="A870" s="24">
        <v>49</v>
      </c>
      <c r="B870" s="26"/>
      <c r="C870" s="61">
        <v>79</v>
      </c>
      <c r="D870" s="62"/>
      <c r="E870" s="62"/>
      <c r="F870" s="63"/>
      <c r="G870" s="61">
        <v>62</v>
      </c>
      <c r="H870" s="62"/>
      <c r="I870" s="63"/>
      <c r="J870" s="61">
        <v>48</v>
      </c>
      <c r="K870" s="62"/>
      <c r="L870" s="62"/>
      <c r="M870" s="63"/>
      <c r="N870" s="61">
        <v>63</v>
      </c>
      <c r="O870" s="62"/>
      <c r="P870" s="63"/>
      <c r="Q870" s="61">
        <v>60</v>
      </c>
      <c r="R870" s="62"/>
      <c r="S870" s="62"/>
      <c r="T870" s="63"/>
      <c r="U870" s="61">
        <v>45</v>
      </c>
      <c r="V870" s="62"/>
      <c r="W870" s="63"/>
      <c r="X870" s="61">
        <v>45</v>
      </c>
      <c r="Y870" s="62"/>
      <c r="Z870" s="63"/>
      <c r="AA870" s="61">
        <v>53</v>
      </c>
      <c r="AB870" s="62"/>
      <c r="AC870" s="63"/>
      <c r="AD870" s="61">
        <v>53</v>
      </c>
      <c r="AE870" s="62"/>
      <c r="AF870" s="63"/>
      <c r="AG870" s="61">
        <v>36</v>
      </c>
      <c r="AH870" s="63"/>
      <c r="AI870" s="61">
        <v>39</v>
      </c>
      <c r="AJ870" s="63"/>
      <c r="AK870" s="61">
        <v>38</v>
      </c>
      <c r="AL870" s="62"/>
      <c r="AM870" s="63"/>
      <c r="AN870" s="72">
        <v>621</v>
      </c>
      <c r="AO870" s="73"/>
    </row>
    <row r="871" spans="1:41" ht="16.5" customHeight="1" x14ac:dyDescent="0.2">
      <c r="A871" s="24">
        <v>50</v>
      </c>
      <c r="B871" s="26"/>
      <c r="C871" s="61">
        <v>34</v>
      </c>
      <c r="D871" s="62"/>
      <c r="E871" s="62"/>
      <c r="F871" s="63"/>
      <c r="G871" s="61">
        <v>24</v>
      </c>
      <c r="H871" s="62"/>
      <c r="I871" s="63"/>
      <c r="J871" s="61">
        <v>20</v>
      </c>
      <c r="K871" s="62"/>
      <c r="L871" s="62"/>
      <c r="M871" s="63"/>
      <c r="N871" s="61">
        <v>23</v>
      </c>
      <c r="O871" s="62"/>
      <c r="P871" s="63"/>
      <c r="Q871" s="61">
        <v>37</v>
      </c>
      <c r="R871" s="62"/>
      <c r="S871" s="62"/>
      <c r="T871" s="63"/>
      <c r="U871" s="61">
        <v>25</v>
      </c>
      <c r="V871" s="62"/>
      <c r="W871" s="63"/>
      <c r="X871" s="61">
        <v>27</v>
      </c>
      <c r="Y871" s="62"/>
      <c r="Z871" s="63"/>
      <c r="AA871" s="61">
        <v>22</v>
      </c>
      <c r="AB871" s="62"/>
      <c r="AC871" s="63"/>
      <c r="AD871" s="61">
        <v>27</v>
      </c>
      <c r="AE871" s="62"/>
      <c r="AF871" s="63"/>
      <c r="AG871" s="61">
        <v>25</v>
      </c>
      <c r="AH871" s="63"/>
      <c r="AI871" s="61">
        <v>23</v>
      </c>
      <c r="AJ871" s="63"/>
      <c r="AK871" s="61">
        <v>20</v>
      </c>
      <c r="AL871" s="62"/>
      <c r="AM871" s="63"/>
      <c r="AN871" s="72">
        <v>307</v>
      </c>
      <c r="AO871" s="73"/>
    </row>
    <row r="872" spans="1:41" ht="16.5" customHeight="1" x14ac:dyDescent="0.2">
      <c r="A872" s="24">
        <v>52</v>
      </c>
      <c r="B872" s="26"/>
      <c r="C872" s="61">
        <v>117</v>
      </c>
      <c r="D872" s="62"/>
      <c r="E872" s="62"/>
      <c r="F872" s="63"/>
      <c r="G872" s="61">
        <v>108</v>
      </c>
      <c r="H872" s="62"/>
      <c r="I872" s="63"/>
      <c r="J872" s="61">
        <v>105</v>
      </c>
      <c r="K872" s="62"/>
      <c r="L872" s="62"/>
      <c r="M872" s="63"/>
      <c r="N872" s="61">
        <v>96</v>
      </c>
      <c r="O872" s="62"/>
      <c r="P872" s="63"/>
      <c r="Q872" s="61">
        <v>87</v>
      </c>
      <c r="R872" s="62"/>
      <c r="S872" s="62"/>
      <c r="T872" s="63"/>
      <c r="U872" s="61">
        <v>112</v>
      </c>
      <c r="V872" s="62"/>
      <c r="W872" s="63"/>
      <c r="X872" s="61">
        <v>105</v>
      </c>
      <c r="Y872" s="62"/>
      <c r="Z872" s="63"/>
      <c r="AA872" s="61">
        <v>144</v>
      </c>
      <c r="AB872" s="62"/>
      <c r="AC872" s="63"/>
      <c r="AD872" s="61">
        <v>88</v>
      </c>
      <c r="AE872" s="62"/>
      <c r="AF872" s="63"/>
      <c r="AG872" s="61">
        <v>68</v>
      </c>
      <c r="AH872" s="63"/>
      <c r="AI872" s="61">
        <v>79</v>
      </c>
      <c r="AJ872" s="63"/>
      <c r="AK872" s="61">
        <v>69</v>
      </c>
      <c r="AL872" s="62"/>
      <c r="AM872" s="63"/>
      <c r="AN872" s="74">
        <v>1178</v>
      </c>
      <c r="AO872" s="75"/>
    </row>
    <row r="873" spans="1:41" ht="16.5" customHeight="1" x14ac:dyDescent="0.2">
      <c r="A873" s="24">
        <v>60</v>
      </c>
      <c r="B873" s="26"/>
      <c r="C873" s="61">
        <v>63</v>
      </c>
      <c r="D873" s="62"/>
      <c r="E873" s="62"/>
      <c r="F873" s="63"/>
      <c r="G873" s="61">
        <v>72</v>
      </c>
      <c r="H873" s="62"/>
      <c r="I873" s="63"/>
      <c r="J873" s="61">
        <v>62</v>
      </c>
      <c r="K873" s="62"/>
      <c r="L873" s="62"/>
      <c r="M873" s="63"/>
      <c r="N873" s="61">
        <v>52</v>
      </c>
      <c r="O873" s="62"/>
      <c r="P873" s="63"/>
      <c r="Q873" s="61">
        <v>96</v>
      </c>
      <c r="R873" s="62"/>
      <c r="S873" s="62"/>
      <c r="T873" s="63"/>
      <c r="U873" s="61">
        <v>128</v>
      </c>
      <c r="V873" s="62"/>
      <c r="W873" s="63"/>
      <c r="X873" s="61">
        <v>102</v>
      </c>
      <c r="Y873" s="62"/>
      <c r="Z873" s="63"/>
      <c r="AA873" s="61">
        <v>83</v>
      </c>
      <c r="AB873" s="62"/>
      <c r="AC873" s="63"/>
      <c r="AD873" s="61">
        <v>55</v>
      </c>
      <c r="AE873" s="62"/>
      <c r="AF873" s="63"/>
      <c r="AG873" s="61">
        <v>74</v>
      </c>
      <c r="AH873" s="63"/>
      <c r="AI873" s="61">
        <v>54</v>
      </c>
      <c r="AJ873" s="63"/>
      <c r="AK873" s="61">
        <v>52</v>
      </c>
      <c r="AL873" s="62"/>
      <c r="AM873" s="63"/>
      <c r="AN873" s="72">
        <v>893</v>
      </c>
      <c r="AO873" s="73"/>
    </row>
    <row r="874" spans="1:41" ht="16.5" customHeight="1" x14ac:dyDescent="0.2">
      <c r="A874" s="24">
        <v>61</v>
      </c>
      <c r="B874" s="26"/>
      <c r="C874" s="61">
        <v>68</v>
      </c>
      <c r="D874" s="62"/>
      <c r="E874" s="62"/>
      <c r="F874" s="63"/>
      <c r="G874" s="61">
        <v>59</v>
      </c>
      <c r="H874" s="62"/>
      <c r="I874" s="63"/>
      <c r="J874" s="61">
        <v>89</v>
      </c>
      <c r="K874" s="62"/>
      <c r="L874" s="62"/>
      <c r="M874" s="63"/>
      <c r="N874" s="61">
        <v>63</v>
      </c>
      <c r="O874" s="62"/>
      <c r="P874" s="63"/>
      <c r="Q874" s="61">
        <v>65</v>
      </c>
      <c r="R874" s="62"/>
      <c r="S874" s="62"/>
      <c r="T874" s="63"/>
      <c r="U874" s="61">
        <v>61</v>
      </c>
      <c r="V874" s="62"/>
      <c r="W874" s="63"/>
      <c r="X874" s="61">
        <v>63</v>
      </c>
      <c r="Y874" s="62"/>
      <c r="Z874" s="63"/>
      <c r="AA874" s="61">
        <v>70</v>
      </c>
      <c r="AB874" s="62"/>
      <c r="AC874" s="63"/>
      <c r="AD874" s="61">
        <v>70</v>
      </c>
      <c r="AE874" s="62"/>
      <c r="AF874" s="63"/>
      <c r="AG874" s="61">
        <v>60</v>
      </c>
      <c r="AH874" s="63"/>
      <c r="AI874" s="61">
        <v>55</v>
      </c>
      <c r="AJ874" s="63"/>
      <c r="AK874" s="61">
        <v>63</v>
      </c>
      <c r="AL874" s="62"/>
      <c r="AM874" s="63"/>
      <c r="AN874" s="72">
        <v>786</v>
      </c>
      <c r="AO874" s="73"/>
    </row>
    <row r="875" spans="1:41" ht="16.5" customHeight="1" x14ac:dyDescent="0.2">
      <c r="A875" s="24">
        <v>62</v>
      </c>
      <c r="B875" s="26"/>
      <c r="C875" s="61">
        <v>44</v>
      </c>
      <c r="D875" s="62"/>
      <c r="E875" s="62"/>
      <c r="F875" s="63"/>
      <c r="G875" s="61">
        <v>38</v>
      </c>
      <c r="H875" s="62"/>
      <c r="I875" s="63"/>
      <c r="J875" s="61">
        <v>62</v>
      </c>
      <c r="K875" s="62"/>
      <c r="L875" s="62"/>
      <c r="M875" s="63"/>
      <c r="N875" s="61">
        <v>77</v>
      </c>
      <c r="O875" s="62"/>
      <c r="P875" s="63"/>
      <c r="Q875" s="61">
        <v>63</v>
      </c>
      <c r="R875" s="62"/>
      <c r="S875" s="62"/>
      <c r="T875" s="63"/>
      <c r="U875" s="61">
        <v>45</v>
      </c>
      <c r="V875" s="62"/>
      <c r="W875" s="63"/>
      <c r="X875" s="61">
        <v>53</v>
      </c>
      <c r="Y875" s="62"/>
      <c r="Z875" s="63"/>
      <c r="AA875" s="61">
        <v>48</v>
      </c>
      <c r="AB875" s="62"/>
      <c r="AC875" s="63"/>
      <c r="AD875" s="61">
        <v>47</v>
      </c>
      <c r="AE875" s="62"/>
      <c r="AF875" s="63"/>
      <c r="AG875" s="61">
        <v>54</v>
      </c>
      <c r="AH875" s="63"/>
      <c r="AI875" s="61">
        <v>44</v>
      </c>
      <c r="AJ875" s="63"/>
      <c r="AK875" s="61">
        <v>34</v>
      </c>
      <c r="AL875" s="62"/>
      <c r="AM875" s="63"/>
      <c r="AN875" s="72">
        <v>609</v>
      </c>
      <c r="AO875" s="73"/>
    </row>
    <row r="876" spans="1:41" ht="16.5" customHeight="1" x14ac:dyDescent="0.2">
      <c r="A876" s="24">
        <v>63</v>
      </c>
      <c r="B876" s="26"/>
      <c r="C876" s="61">
        <v>72</v>
      </c>
      <c r="D876" s="62"/>
      <c r="E876" s="62"/>
      <c r="F876" s="63"/>
      <c r="G876" s="61">
        <v>41</v>
      </c>
      <c r="H876" s="62"/>
      <c r="I876" s="63"/>
      <c r="J876" s="61">
        <v>48</v>
      </c>
      <c r="K876" s="62"/>
      <c r="L876" s="62"/>
      <c r="M876" s="63"/>
      <c r="N876" s="61">
        <v>73</v>
      </c>
      <c r="O876" s="62"/>
      <c r="P876" s="63"/>
      <c r="Q876" s="61">
        <v>49</v>
      </c>
      <c r="R876" s="62"/>
      <c r="S876" s="62"/>
      <c r="T876" s="63"/>
      <c r="U876" s="61">
        <v>34</v>
      </c>
      <c r="V876" s="62"/>
      <c r="W876" s="63"/>
      <c r="X876" s="61">
        <v>60</v>
      </c>
      <c r="Y876" s="62"/>
      <c r="Z876" s="63"/>
      <c r="AA876" s="61">
        <v>39</v>
      </c>
      <c r="AB876" s="62"/>
      <c r="AC876" s="63"/>
      <c r="AD876" s="61">
        <v>27</v>
      </c>
      <c r="AE876" s="62"/>
      <c r="AF876" s="63"/>
      <c r="AG876" s="61">
        <v>29</v>
      </c>
      <c r="AH876" s="63"/>
      <c r="AI876" s="61">
        <v>38</v>
      </c>
      <c r="AJ876" s="63"/>
      <c r="AK876" s="61">
        <v>36</v>
      </c>
      <c r="AL876" s="62"/>
      <c r="AM876" s="63"/>
      <c r="AN876" s="72">
        <v>546</v>
      </c>
      <c r="AO876" s="73"/>
    </row>
    <row r="877" spans="1:41" ht="16.5" customHeight="1" x14ac:dyDescent="0.2">
      <c r="A877" s="24">
        <v>66</v>
      </c>
      <c r="B877" s="26"/>
      <c r="C877" s="61">
        <v>23</v>
      </c>
      <c r="D877" s="62"/>
      <c r="E877" s="62"/>
      <c r="F877" s="63"/>
      <c r="G877" s="61">
        <v>9</v>
      </c>
      <c r="H877" s="62"/>
      <c r="I877" s="63"/>
      <c r="J877" s="61">
        <v>29</v>
      </c>
      <c r="K877" s="62"/>
      <c r="L877" s="62"/>
      <c r="M877" s="63"/>
      <c r="N877" s="61">
        <v>31</v>
      </c>
      <c r="O877" s="62"/>
      <c r="P877" s="63"/>
      <c r="Q877" s="61">
        <v>49</v>
      </c>
      <c r="R877" s="62"/>
      <c r="S877" s="62"/>
      <c r="T877" s="63"/>
      <c r="U877" s="61">
        <v>28</v>
      </c>
      <c r="V877" s="62"/>
      <c r="W877" s="63"/>
      <c r="X877" s="61">
        <v>39</v>
      </c>
      <c r="Y877" s="62"/>
      <c r="Z877" s="63"/>
      <c r="AA877" s="61">
        <v>49</v>
      </c>
      <c r="AB877" s="62"/>
      <c r="AC877" s="63"/>
      <c r="AD877" s="61">
        <v>53</v>
      </c>
      <c r="AE877" s="62"/>
      <c r="AF877" s="63"/>
      <c r="AG877" s="61">
        <v>43</v>
      </c>
      <c r="AH877" s="63"/>
      <c r="AI877" s="61">
        <v>38</v>
      </c>
      <c r="AJ877" s="63"/>
      <c r="AK877" s="61">
        <v>29</v>
      </c>
      <c r="AL877" s="62"/>
      <c r="AM877" s="63"/>
      <c r="AN877" s="72">
        <v>420</v>
      </c>
      <c r="AO877" s="73"/>
    </row>
    <row r="878" spans="1:41" ht="16.5" customHeight="1" x14ac:dyDescent="0.2">
      <c r="A878" s="24">
        <v>67</v>
      </c>
      <c r="B878" s="26"/>
      <c r="C878" s="61">
        <v>132</v>
      </c>
      <c r="D878" s="62"/>
      <c r="E878" s="62"/>
      <c r="F878" s="63"/>
      <c r="G878" s="61">
        <v>156</v>
      </c>
      <c r="H878" s="62"/>
      <c r="I878" s="63"/>
      <c r="J878" s="61">
        <v>163</v>
      </c>
      <c r="K878" s="62"/>
      <c r="L878" s="62"/>
      <c r="M878" s="63"/>
      <c r="N878" s="61">
        <v>155</v>
      </c>
      <c r="O878" s="62"/>
      <c r="P878" s="63"/>
      <c r="Q878" s="61">
        <v>152</v>
      </c>
      <c r="R878" s="62"/>
      <c r="S878" s="62"/>
      <c r="T878" s="63"/>
      <c r="U878" s="61">
        <v>125</v>
      </c>
      <c r="V878" s="62"/>
      <c r="W878" s="63"/>
      <c r="X878" s="61">
        <v>176</v>
      </c>
      <c r="Y878" s="62"/>
      <c r="Z878" s="63"/>
      <c r="AA878" s="61">
        <v>163</v>
      </c>
      <c r="AB878" s="62"/>
      <c r="AC878" s="63"/>
      <c r="AD878" s="61">
        <v>139</v>
      </c>
      <c r="AE878" s="62"/>
      <c r="AF878" s="63"/>
      <c r="AG878" s="61">
        <v>89</v>
      </c>
      <c r="AH878" s="63"/>
      <c r="AI878" s="61">
        <v>111</v>
      </c>
      <c r="AJ878" s="63"/>
      <c r="AK878" s="61">
        <v>94</v>
      </c>
      <c r="AL878" s="62"/>
      <c r="AM878" s="63"/>
      <c r="AN878" s="74">
        <v>1655</v>
      </c>
      <c r="AO878" s="75"/>
    </row>
    <row r="879" spans="1:41" ht="16.5" customHeight="1" x14ac:dyDescent="0.2">
      <c r="A879" s="24">
        <v>68</v>
      </c>
      <c r="B879" s="26"/>
      <c r="C879" s="61">
        <v>91</v>
      </c>
      <c r="D879" s="62"/>
      <c r="E879" s="62"/>
      <c r="F879" s="63"/>
      <c r="G879" s="61">
        <v>102</v>
      </c>
      <c r="H879" s="62"/>
      <c r="I879" s="63"/>
      <c r="J879" s="61">
        <v>102</v>
      </c>
      <c r="K879" s="62"/>
      <c r="L879" s="62"/>
      <c r="M879" s="63"/>
      <c r="N879" s="61">
        <v>88</v>
      </c>
      <c r="O879" s="62"/>
      <c r="P879" s="63"/>
      <c r="Q879" s="61">
        <v>109</v>
      </c>
      <c r="R879" s="62"/>
      <c r="S879" s="62"/>
      <c r="T879" s="63"/>
      <c r="U879" s="61">
        <v>61</v>
      </c>
      <c r="V879" s="62"/>
      <c r="W879" s="63"/>
      <c r="X879" s="61">
        <v>69</v>
      </c>
      <c r="Y879" s="62"/>
      <c r="Z879" s="63"/>
      <c r="AA879" s="61">
        <v>55</v>
      </c>
      <c r="AB879" s="62"/>
      <c r="AC879" s="63"/>
      <c r="AD879" s="61">
        <v>53</v>
      </c>
      <c r="AE879" s="62"/>
      <c r="AF879" s="63"/>
      <c r="AG879" s="61">
        <v>56</v>
      </c>
      <c r="AH879" s="63"/>
      <c r="AI879" s="61">
        <v>45</v>
      </c>
      <c r="AJ879" s="63"/>
      <c r="AK879" s="61">
        <v>48</v>
      </c>
      <c r="AL879" s="62"/>
      <c r="AM879" s="63"/>
      <c r="AN879" s="72">
        <v>879</v>
      </c>
      <c r="AO879" s="73"/>
    </row>
    <row r="880" spans="1:41" ht="16.5" customHeight="1" x14ac:dyDescent="0.2">
      <c r="A880" s="24">
        <v>69</v>
      </c>
      <c r="B880" s="26"/>
      <c r="C880" s="61">
        <v>40</v>
      </c>
      <c r="D880" s="62"/>
      <c r="E880" s="62"/>
      <c r="F880" s="63"/>
      <c r="G880" s="61">
        <v>36</v>
      </c>
      <c r="H880" s="62"/>
      <c r="I880" s="63"/>
      <c r="J880" s="61">
        <v>42</v>
      </c>
      <c r="K880" s="62"/>
      <c r="L880" s="62"/>
      <c r="M880" s="63"/>
      <c r="N880" s="61">
        <v>21</v>
      </c>
      <c r="O880" s="62"/>
      <c r="P880" s="63"/>
      <c r="Q880" s="61">
        <v>50</v>
      </c>
      <c r="R880" s="62"/>
      <c r="S880" s="62"/>
      <c r="T880" s="63"/>
      <c r="U880" s="61">
        <v>56</v>
      </c>
      <c r="V880" s="62"/>
      <c r="W880" s="63"/>
      <c r="X880" s="61">
        <v>61</v>
      </c>
      <c r="Y880" s="62"/>
      <c r="Z880" s="63"/>
      <c r="AA880" s="61">
        <v>48</v>
      </c>
      <c r="AB880" s="62"/>
      <c r="AC880" s="63"/>
      <c r="AD880" s="61">
        <v>39</v>
      </c>
      <c r="AE880" s="62"/>
      <c r="AF880" s="63"/>
      <c r="AG880" s="61">
        <v>48</v>
      </c>
      <c r="AH880" s="63"/>
      <c r="AI880" s="61">
        <v>28</v>
      </c>
      <c r="AJ880" s="63"/>
      <c r="AK880" s="61">
        <v>42</v>
      </c>
      <c r="AL880" s="62"/>
      <c r="AM880" s="63"/>
      <c r="AN880" s="72">
        <v>511</v>
      </c>
      <c r="AO880" s="73"/>
    </row>
    <row r="881" spans="1:41" ht="16.5" customHeight="1" x14ac:dyDescent="0.2">
      <c r="A881" s="24">
        <v>70</v>
      </c>
      <c r="B881" s="26"/>
      <c r="C881" s="61">
        <v>134</v>
      </c>
      <c r="D881" s="62"/>
      <c r="E881" s="62"/>
      <c r="F881" s="63"/>
      <c r="G881" s="61">
        <v>118</v>
      </c>
      <c r="H881" s="62"/>
      <c r="I881" s="63"/>
      <c r="J881" s="61">
        <v>122</v>
      </c>
      <c r="K881" s="62"/>
      <c r="L881" s="62"/>
      <c r="M881" s="63"/>
      <c r="N881" s="61">
        <v>103</v>
      </c>
      <c r="O881" s="62"/>
      <c r="P881" s="63"/>
      <c r="Q881" s="61">
        <v>103</v>
      </c>
      <c r="R881" s="62"/>
      <c r="S881" s="62"/>
      <c r="T881" s="63"/>
      <c r="U881" s="61">
        <v>78</v>
      </c>
      <c r="V881" s="62"/>
      <c r="W881" s="63"/>
      <c r="X881" s="61">
        <v>108</v>
      </c>
      <c r="Y881" s="62"/>
      <c r="Z881" s="63"/>
      <c r="AA881" s="61">
        <v>92</v>
      </c>
      <c r="AB881" s="62"/>
      <c r="AC881" s="63"/>
      <c r="AD881" s="61">
        <v>79</v>
      </c>
      <c r="AE881" s="62"/>
      <c r="AF881" s="63"/>
      <c r="AG881" s="61">
        <v>78</v>
      </c>
      <c r="AH881" s="63"/>
      <c r="AI881" s="61">
        <v>90</v>
      </c>
      <c r="AJ881" s="63"/>
      <c r="AK881" s="61">
        <v>76</v>
      </c>
      <c r="AL881" s="62"/>
      <c r="AM881" s="63"/>
      <c r="AN881" s="74">
        <v>1181</v>
      </c>
      <c r="AO881" s="75"/>
    </row>
    <row r="882" spans="1:41" ht="16.5" customHeight="1" x14ac:dyDescent="0.2">
      <c r="A882" s="24">
        <v>71</v>
      </c>
      <c r="B882" s="26"/>
      <c r="C882" s="61">
        <v>71</v>
      </c>
      <c r="D882" s="62"/>
      <c r="E882" s="62"/>
      <c r="F882" s="63"/>
      <c r="G882" s="61">
        <v>66</v>
      </c>
      <c r="H882" s="62"/>
      <c r="I882" s="63"/>
      <c r="J882" s="61">
        <v>75</v>
      </c>
      <c r="K882" s="62"/>
      <c r="L882" s="62"/>
      <c r="M882" s="63"/>
      <c r="N882" s="61">
        <v>64</v>
      </c>
      <c r="O882" s="62"/>
      <c r="P882" s="63"/>
      <c r="Q882" s="61">
        <v>71</v>
      </c>
      <c r="R882" s="62"/>
      <c r="S882" s="62"/>
      <c r="T882" s="63"/>
      <c r="U882" s="61">
        <v>79</v>
      </c>
      <c r="V882" s="62"/>
      <c r="W882" s="63"/>
      <c r="X882" s="61">
        <v>90</v>
      </c>
      <c r="Y882" s="62"/>
      <c r="Z882" s="63"/>
      <c r="AA882" s="61">
        <v>73</v>
      </c>
      <c r="AB882" s="62"/>
      <c r="AC882" s="63"/>
      <c r="AD882" s="61">
        <v>50</v>
      </c>
      <c r="AE882" s="62"/>
      <c r="AF882" s="63"/>
      <c r="AG882" s="61">
        <v>76</v>
      </c>
      <c r="AH882" s="63"/>
      <c r="AI882" s="61">
        <v>65</v>
      </c>
      <c r="AJ882" s="63"/>
      <c r="AK882" s="61">
        <v>53</v>
      </c>
      <c r="AL882" s="62"/>
      <c r="AM882" s="63"/>
      <c r="AN882" s="72">
        <v>833</v>
      </c>
      <c r="AO882" s="73"/>
    </row>
    <row r="883" spans="1:41" ht="16.5" customHeight="1" x14ac:dyDescent="0.2">
      <c r="A883" s="24">
        <v>72</v>
      </c>
      <c r="B883" s="26"/>
      <c r="C883" s="61">
        <v>104</v>
      </c>
      <c r="D883" s="62"/>
      <c r="E883" s="62"/>
      <c r="F883" s="63"/>
      <c r="G883" s="61">
        <v>88</v>
      </c>
      <c r="H883" s="62"/>
      <c r="I883" s="63"/>
      <c r="J883" s="61">
        <v>102</v>
      </c>
      <c r="K883" s="62"/>
      <c r="L883" s="62"/>
      <c r="M883" s="63"/>
      <c r="N883" s="61">
        <v>103</v>
      </c>
      <c r="O883" s="62"/>
      <c r="P883" s="63"/>
      <c r="Q883" s="61">
        <v>128</v>
      </c>
      <c r="R883" s="62"/>
      <c r="S883" s="62"/>
      <c r="T883" s="63"/>
      <c r="U883" s="61">
        <v>81</v>
      </c>
      <c r="V883" s="62"/>
      <c r="W883" s="63"/>
      <c r="X883" s="61">
        <v>106</v>
      </c>
      <c r="Y883" s="62"/>
      <c r="Z883" s="63"/>
      <c r="AA883" s="61">
        <v>94</v>
      </c>
      <c r="AB883" s="62"/>
      <c r="AC883" s="63"/>
      <c r="AD883" s="61">
        <v>70</v>
      </c>
      <c r="AE883" s="62"/>
      <c r="AF883" s="63"/>
      <c r="AG883" s="61">
        <v>104</v>
      </c>
      <c r="AH883" s="63"/>
      <c r="AI883" s="61">
        <v>71</v>
      </c>
      <c r="AJ883" s="63"/>
      <c r="AK883" s="61">
        <v>71</v>
      </c>
      <c r="AL883" s="62"/>
      <c r="AM883" s="63"/>
      <c r="AN883" s="74">
        <v>1122</v>
      </c>
      <c r="AO883" s="75"/>
    </row>
    <row r="884" spans="1:41" ht="16.5" customHeight="1" x14ac:dyDescent="0.2">
      <c r="A884" s="24">
        <v>73</v>
      </c>
      <c r="B884" s="26"/>
      <c r="C884" s="61">
        <v>121</v>
      </c>
      <c r="D884" s="62"/>
      <c r="E884" s="62"/>
      <c r="F884" s="63"/>
      <c r="G884" s="61">
        <v>77</v>
      </c>
      <c r="H884" s="62"/>
      <c r="I884" s="63"/>
      <c r="J884" s="61">
        <v>100</v>
      </c>
      <c r="K884" s="62"/>
      <c r="L884" s="62"/>
      <c r="M884" s="63"/>
      <c r="N884" s="61">
        <v>65</v>
      </c>
      <c r="O884" s="62"/>
      <c r="P884" s="63"/>
      <c r="Q884" s="61">
        <v>78</v>
      </c>
      <c r="R884" s="62"/>
      <c r="S884" s="62"/>
      <c r="T884" s="63"/>
      <c r="U884" s="61">
        <v>73</v>
      </c>
      <c r="V884" s="62"/>
      <c r="W884" s="63"/>
      <c r="X884" s="61">
        <v>112</v>
      </c>
      <c r="Y884" s="62"/>
      <c r="Z884" s="63"/>
      <c r="AA884" s="61">
        <v>90</v>
      </c>
      <c r="AB884" s="62"/>
      <c r="AC884" s="63"/>
      <c r="AD884" s="61">
        <v>60</v>
      </c>
      <c r="AE884" s="62"/>
      <c r="AF884" s="63"/>
      <c r="AG884" s="61">
        <v>97</v>
      </c>
      <c r="AH884" s="63"/>
      <c r="AI884" s="61">
        <v>71</v>
      </c>
      <c r="AJ884" s="63"/>
      <c r="AK884" s="61">
        <v>46</v>
      </c>
      <c r="AL884" s="62"/>
      <c r="AM884" s="63"/>
      <c r="AN884" s="72">
        <v>990</v>
      </c>
      <c r="AO884" s="73"/>
    </row>
    <row r="885" spans="1:41" ht="16.5" customHeight="1" x14ac:dyDescent="0.2">
      <c r="A885" s="24">
        <v>75</v>
      </c>
      <c r="B885" s="26"/>
      <c r="C885" s="61">
        <v>134</v>
      </c>
      <c r="D885" s="62"/>
      <c r="E885" s="62"/>
      <c r="F885" s="63"/>
      <c r="G885" s="61">
        <v>117</v>
      </c>
      <c r="H885" s="62"/>
      <c r="I885" s="63"/>
      <c r="J885" s="61">
        <v>128</v>
      </c>
      <c r="K885" s="62"/>
      <c r="L885" s="62"/>
      <c r="M885" s="63"/>
      <c r="N885" s="61">
        <v>118</v>
      </c>
      <c r="O885" s="62"/>
      <c r="P885" s="63"/>
      <c r="Q885" s="61">
        <v>126</v>
      </c>
      <c r="R885" s="62"/>
      <c r="S885" s="62"/>
      <c r="T885" s="63"/>
      <c r="U885" s="61">
        <v>122</v>
      </c>
      <c r="V885" s="62"/>
      <c r="W885" s="63"/>
      <c r="X885" s="61">
        <v>132</v>
      </c>
      <c r="Y885" s="62"/>
      <c r="Z885" s="63"/>
      <c r="AA885" s="61">
        <v>130</v>
      </c>
      <c r="AB885" s="62"/>
      <c r="AC885" s="63"/>
      <c r="AD885" s="61">
        <v>121</v>
      </c>
      <c r="AE885" s="62"/>
      <c r="AF885" s="63"/>
      <c r="AG885" s="61">
        <v>128</v>
      </c>
      <c r="AH885" s="63"/>
      <c r="AI885" s="61">
        <v>119</v>
      </c>
      <c r="AJ885" s="63"/>
      <c r="AK885" s="61">
        <v>87</v>
      </c>
      <c r="AL885" s="62"/>
      <c r="AM885" s="63"/>
      <c r="AN885" s="74">
        <v>1462</v>
      </c>
      <c r="AO885" s="75"/>
    </row>
    <row r="886" spans="1:41" ht="16.5" customHeight="1" x14ac:dyDescent="0.2">
      <c r="A886" s="24">
        <v>76</v>
      </c>
      <c r="B886" s="26"/>
      <c r="C886" s="61">
        <v>58</v>
      </c>
      <c r="D886" s="62"/>
      <c r="E886" s="62"/>
      <c r="F886" s="63"/>
      <c r="G886" s="61">
        <v>65</v>
      </c>
      <c r="H886" s="62"/>
      <c r="I886" s="63"/>
      <c r="J886" s="61">
        <v>56</v>
      </c>
      <c r="K886" s="62"/>
      <c r="L886" s="62"/>
      <c r="M886" s="63"/>
      <c r="N886" s="61">
        <v>59</v>
      </c>
      <c r="O886" s="62"/>
      <c r="P886" s="63"/>
      <c r="Q886" s="61">
        <v>56</v>
      </c>
      <c r="R886" s="62"/>
      <c r="S886" s="62"/>
      <c r="T886" s="63"/>
      <c r="U886" s="61">
        <v>55</v>
      </c>
      <c r="V886" s="62"/>
      <c r="W886" s="63"/>
      <c r="X886" s="61">
        <v>67</v>
      </c>
      <c r="Y886" s="62"/>
      <c r="Z886" s="63"/>
      <c r="AA886" s="61">
        <v>45</v>
      </c>
      <c r="AB886" s="62"/>
      <c r="AC886" s="63"/>
      <c r="AD886" s="61">
        <v>49</v>
      </c>
      <c r="AE886" s="62"/>
      <c r="AF886" s="63"/>
      <c r="AG886" s="61">
        <v>46</v>
      </c>
      <c r="AH886" s="63"/>
      <c r="AI886" s="61">
        <v>34</v>
      </c>
      <c r="AJ886" s="63"/>
      <c r="AK886" s="61">
        <v>32</v>
      </c>
      <c r="AL886" s="62"/>
      <c r="AM886" s="63"/>
      <c r="AN886" s="72">
        <v>622</v>
      </c>
      <c r="AO886" s="73"/>
    </row>
    <row r="887" spans="1:41" ht="16.5" customHeight="1" x14ac:dyDescent="0.2">
      <c r="A887" s="24">
        <v>77</v>
      </c>
      <c r="B887" s="26"/>
      <c r="C887" s="61">
        <v>71</v>
      </c>
      <c r="D887" s="62"/>
      <c r="E887" s="62"/>
      <c r="F887" s="63"/>
      <c r="G887" s="61">
        <v>82</v>
      </c>
      <c r="H887" s="62"/>
      <c r="I887" s="63"/>
      <c r="J887" s="61">
        <v>87</v>
      </c>
      <c r="K887" s="62"/>
      <c r="L887" s="62"/>
      <c r="M887" s="63"/>
      <c r="N887" s="61">
        <v>69</v>
      </c>
      <c r="O887" s="62"/>
      <c r="P887" s="63"/>
      <c r="Q887" s="61">
        <v>84</v>
      </c>
      <c r="R887" s="62"/>
      <c r="S887" s="62"/>
      <c r="T887" s="63"/>
      <c r="U887" s="61">
        <v>95</v>
      </c>
      <c r="V887" s="62"/>
      <c r="W887" s="63"/>
      <c r="X887" s="61">
        <v>133</v>
      </c>
      <c r="Y887" s="62"/>
      <c r="Z887" s="63"/>
      <c r="AA887" s="61">
        <v>70</v>
      </c>
      <c r="AB887" s="62"/>
      <c r="AC887" s="63"/>
      <c r="AD887" s="61">
        <v>81</v>
      </c>
      <c r="AE887" s="62"/>
      <c r="AF887" s="63"/>
      <c r="AG887" s="61">
        <v>82</v>
      </c>
      <c r="AH887" s="63"/>
      <c r="AI887" s="61">
        <v>74</v>
      </c>
      <c r="AJ887" s="63"/>
      <c r="AK887" s="61">
        <v>46</v>
      </c>
      <c r="AL887" s="62"/>
      <c r="AM887" s="63"/>
      <c r="AN887" s="72">
        <v>974</v>
      </c>
      <c r="AO887" s="73"/>
    </row>
    <row r="888" spans="1:41" ht="16.5" customHeight="1" x14ac:dyDescent="0.2">
      <c r="A888" s="24">
        <v>78</v>
      </c>
      <c r="B888" s="26"/>
      <c r="C888" s="61">
        <v>47</v>
      </c>
      <c r="D888" s="62"/>
      <c r="E888" s="62"/>
      <c r="F888" s="63"/>
      <c r="G888" s="61">
        <v>53</v>
      </c>
      <c r="H888" s="62"/>
      <c r="I888" s="63"/>
      <c r="J888" s="61">
        <v>59</v>
      </c>
      <c r="K888" s="62"/>
      <c r="L888" s="62"/>
      <c r="M888" s="63"/>
      <c r="N888" s="61">
        <v>40</v>
      </c>
      <c r="O888" s="62"/>
      <c r="P888" s="63"/>
      <c r="Q888" s="61">
        <v>52</v>
      </c>
      <c r="R888" s="62"/>
      <c r="S888" s="62"/>
      <c r="T888" s="63"/>
      <c r="U888" s="61">
        <v>62</v>
      </c>
      <c r="V888" s="62"/>
      <c r="W888" s="63"/>
      <c r="X888" s="61">
        <v>37</v>
      </c>
      <c r="Y888" s="62"/>
      <c r="Z888" s="63"/>
      <c r="AA888" s="61">
        <v>40</v>
      </c>
      <c r="AB888" s="62"/>
      <c r="AC888" s="63"/>
      <c r="AD888" s="61">
        <v>38</v>
      </c>
      <c r="AE888" s="62"/>
      <c r="AF888" s="63"/>
      <c r="AG888" s="61">
        <v>37</v>
      </c>
      <c r="AH888" s="63"/>
      <c r="AI888" s="61">
        <v>36</v>
      </c>
      <c r="AJ888" s="63"/>
      <c r="AK888" s="61">
        <v>28</v>
      </c>
      <c r="AL888" s="62"/>
      <c r="AM888" s="63"/>
      <c r="AN888" s="72">
        <v>529</v>
      </c>
      <c r="AO888" s="73"/>
    </row>
    <row r="889" spans="1:41" ht="16.5" customHeight="1" x14ac:dyDescent="0.2">
      <c r="A889" s="24">
        <v>79</v>
      </c>
      <c r="B889" s="26"/>
      <c r="C889" s="61">
        <v>69</v>
      </c>
      <c r="D889" s="62"/>
      <c r="E889" s="62"/>
      <c r="F889" s="63"/>
      <c r="G889" s="61">
        <v>71</v>
      </c>
      <c r="H889" s="62"/>
      <c r="I889" s="63"/>
      <c r="J889" s="61">
        <v>86</v>
      </c>
      <c r="K889" s="62"/>
      <c r="L889" s="62"/>
      <c r="M889" s="63"/>
      <c r="N889" s="61">
        <v>84</v>
      </c>
      <c r="O889" s="62"/>
      <c r="P889" s="63"/>
      <c r="Q889" s="61">
        <v>94</v>
      </c>
      <c r="R889" s="62"/>
      <c r="S889" s="62"/>
      <c r="T889" s="63"/>
      <c r="U889" s="61">
        <v>82</v>
      </c>
      <c r="V889" s="62"/>
      <c r="W889" s="63"/>
      <c r="X889" s="61">
        <v>84</v>
      </c>
      <c r="Y889" s="62"/>
      <c r="Z889" s="63"/>
      <c r="AA889" s="61">
        <v>50</v>
      </c>
      <c r="AB889" s="62"/>
      <c r="AC889" s="63"/>
      <c r="AD889" s="61">
        <v>55</v>
      </c>
      <c r="AE889" s="62"/>
      <c r="AF889" s="63"/>
      <c r="AG889" s="61">
        <v>53</v>
      </c>
      <c r="AH889" s="63"/>
      <c r="AI889" s="61">
        <v>75</v>
      </c>
      <c r="AJ889" s="63"/>
      <c r="AK889" s="61">
        <v>54</v>
      </c>
      <c r="AL889" s="62"/>
      <c r="AM889" s="63"/>
      <c r="AN889" s="72">
        <v>857</v>
      </c>
      <c r="AO889" s="73"/>
    </row>
    <row r="890" spans="1:41" ht="16.5" customHeight="1" x14ac:dyDescent="0.2">
      <c r="A890" s="24">
        <v>81</v>
      </c>
      <c r="B890" s="26"/>
      <c r="C890" s="61">
        <v>36</v>
      </c>
      <c r="D890" s="62"/>
      <c r="E890" s="62"/>
      <c r="F890" s="63"/>
      <c r="G890" s="61">
        <v>37</v>
      </c>
      <c r="H890" s="62"/>
      <c r="I890" s="63"/>
      <c r="J890" s="61">
        <v>49</v>
      </c>
      <c r="K890" s="62"/>
      <c r="L890" s="62"/>
      <c r="M890" s="63"/>
      <c r="N890" s="61">
        <v>43</v>
      </c>
      <c r="O890" s="62"/>
      <c r="P890" s="63"/>
      <c r="Q890" s="61">
        <v>35</v>
      </c>
      <c r="R890" s="62"/>
      <c r="S890" s="62"/>
      <c r="T890" s="63"/>
      <c r="U890" s="61">
        <v>31</v>
      </c>
      <c r="V890" s="62"/>
      <c r="W890" s="63"/>
      <c r="X890" s="61">
        <v>42</v>
      </c>
      <c r="Y890" s="62"/>
      <c r="Z890" s="63"/>
      <c r="AA890" s="61">
        <v>51</v>
      </c>
      <c r="AB890" s="62"/>
      <c r="AC890" s="63"/>
      <c r="AD890" s="61">
        <v>36</v>
      </c>
      <c r="AE890" s="62"/>
      <c r="AF890" s="63"/>
      <c r="AG890" s="61">
        <v>37</v>
      </c>
      <c r="AH890" s="63"/>
      <c r="AI890" s="61">
        <v>25</v>
      </c>
      <c r="AJ890" s="63"/>
      <c r="AK890" s="61">
        <v>18</v>
      </c>
      <c r="AL890" s="62"/>
      <c r="AM890" s="63"/>
      <c r="AN890" s="72">
        <v>440</v>
      </c>
      <c r="AO890" s="73"/>
    </row>
    <row r="891" spans="1:41" ht="16.5" customHeight="1" x14ac:dyDescent="0.2">
      <c r="A891" s="24">
        <v>83</v>
      </c>
      <c r="B891" s="26"/>
      <c r="C891" s="61">
        <v>74</v>
      </c>
      <c r="D891" s="62"/>
      <c r="E891" s="62"/>
      <c r="F891" s="63"/>
      <c r="G891" s="61">
        <v>71</v>
      </c>
      <c r="H891" s="62"/>
      <c r="I891" s="63"/>
      <c r="J891" s="61">
        <v>82</v>
      </c>
      <c r="K891" s="62"/>
      <c r="L891" s="62"/>
      <c r="M891" s="63"/>
      <c r="N891" s="61">
        <v>91</v>
      </c>
      <c r="O891" s="62"/>
      <c r="P891" s="63"/>
      <c r="Q891" s="61">
        <v>74</v>
      </c>
      <c r="R891" s="62"/>
      <c r="S891" s="62"/>
      <c r="T891" s="63"/>
      <c r="U891" s="61">
        <v>50</v>
      </c>
      <c r="V891" s="62"/>
      <c r="W891" s="63"/>
      <c r="X891" s="61">
        <v>55</v>
      </c>
      <c r="Y891" s="62"/>
      <c r="Z891" s="63"/>
      <c r="AA891" s="61">
        <v>63</v>
      </c>
      <c r="AB891" s="62"/>
      <c r="AC891" s="63"/>
      <c r="AD891" s="61">
        <v>78</v>
      </c>
      <c r="AE891" s="62"/>
      <c r="AF891" s="63"/>
      <c r="AG891" s="61">
        <v>55</v>
      </c>
      <c r="AH891" s="63"/>
      <c r="AI891" s="61">
        <v>48</v>
      </c>
      <c r="AJ891" s="63"/>
      <c r="AK891" s="61">
        <v>38</v>
      </c>
      <c r="AL891" s="62"/>
      <c r="AM891" s="63"/>
      <c r="AN891" s="72">
        <v>779</v>
      </c>
      <c r="AO891" s="73"/>
    </row>
    <row r="892" spans="1:41" ht="16.5" customHeight="1" x14ac:dyDescent="0.2">
      <c r="A892" s="24">
        <v>84</v>
      </c>
      <c r="B892" s="26"/>
      <c r="C892" s="61">
        <v>58</v>
      </c>
      <c r="D892" s="62"/>
      <c r="E892" s="62"/>
      <c r="F892" s="63"/>
      <c r="G892" s="61">
        <v>38</v>
      </c>
      <c r="H892" s="62"/>
      <c r="I892" s="63"/>
      <c r="J892" s="61">
        <v>57</v>
      </c>
      <c r="K892" s="62"/>
      <c r="L892" s="62"/>
      <c r="M892" s="63"/>
      <c r="N892" s="61">
        <v>38</v>
      </c>
      <c r="O892" s="62"/>
      <c r="P892" s="63"/>
      <c r="Q892" s="61">
        <v>49</v>
      </c>
      <c r="R892" s="62"/>
      <c r="S892" s="62"/>
      <c r="T892" s="63"/>
      <c r="U892" s="61">
        <v>45</v>
      </c>
      <c r="V892" s="62"/>
      <c r="W892" s="63"/>
      <c r="X892" s="61">
        <v>49</v>
      </c>
      <c r="Y892" s="62"/>
      <c r="Z892" s="63"/>
      <c r="AA892" s="61">
        <v>47</v>
      </c>
      <c r="AB892" s="62"/>
      <c r="AC892" s="63"/>
      <c r="AD892" s="61">
        <v>32</v>
      </c>
      <c r="AE892" s="62"/>
      <c r="AF892" s="63"/>
      <c r="AG892" s="61">
        <v>28</v>
      </c>
      <c r="AH892" s="63"/>
      <c r="AI892" s="61">
        <v>33</v>
      </c>
      <c r="AJ892" s="63"/>
      <c r="AK892" s="61">
        <v>20</v>
      </c>
      <c r="AL892" s="62"/>
      <c r="AM892" s="63"/>
      <c r="AN892" s="72">
        <v>494</v>
      </c>
      <c r="AO892" s="73"/>
    </row>
    <row r="893" spans="1:41" ht="16.5" customHeight="1" x14ac:dyDescent="0.2">
      <c r="A893" s="24">
        <v>88</v>
      </c>
      <c r="B893" s="26"/>
      <c r="C893" s="61">
        <v>30</v>
      </c>
      <c r="D893" s="62"/>
      <c r="E893" s="62"/>
      <c r="F893" s="63"/>
      <c r="G893" s="61">
        <v>26</v>
      </c>
      <c r="H893" s="62"/>
      <c r="I893" s="63"/>
      <c r="J893" s="61">
        <v>34</v>
      </c>
      <c r="K893" s="62"/>
      <c r="L893" s="62"/>
      <c r="M893" s="63"/>
      <c r="N893" s="61">
        <v>22</v>
      </c>
      <c r="O893" s="62"/>
      <c r="P893" s="63"/>
      <c r="Q893" s="61">
        <v>21</v>
      </c>
      <c r="R893" s="62"/>
      <c r="S893" s="62"/>
      <c r="T893" s="63"/>
      <c r="U893" s="61">
        <v>39</v>
      </c>
      <c r="V893" s="62"/>
      <c r="W893" s="63"/>
      <c r="X893" s="61">
        <v>24</v>
      </c>
      <c r="Y893" s="62"/>
      <c r="Z893" s="63"/>
      <c r="AA893" s="61">
        <v>30</v>
      </c>
      <c r="AB893" s="62"/>
      <c r="AC893" s="63"/>
      <c r="AD893" s="61">
        <v>32</v>
      </c>
      <c r="AE893" s="62"/>
      <c r="AF893" s="63"/>
      <c r="AG893" s="61">
        <v>28</v>
      </c>
      <c r="AH893" s="63"/>
      <c r="AI893" s="61">
        <v>18</v>
      </c>
      <c r="AJ893" s="63"/>
      <c r="AK893" s="61">
        <v>33</v>
      </c>
      <c r="AL893" s="62"/>
      <c r="AM893" s="63"/>
      <c r="AN893" s="72">
        <v>337</v>
      </c>
      <c r="AO893" s="73"/>
    </row>
    <row r="894" spans="1:41" ht="16.5" customHeight="1" x14ac:dyDescent="0.2">
      <c r="A894" s="24">
        <v>90</v>
      </c>
      <c r="B894" s="26"/>
      <c r="C894" s="61">
        <v>55</v>
      </c>
      <c r="D894" s="62"/>
      <c r="E894" s="62"/>
      <c r="F894" s="63"/>
      <c r="G894" s="61">
        <v>69</v>
      </c>
      <c r="H894" s="62"/>
      <c r="I894" s="63"/>
      <c r="J894" s="61">
        <v>64</v>
      </c>
      <c r="K894" s="62"/>
      <c r="L894" s="62"/>
      <c r="M894" s="63"/>
      <c r="N894" s="61">
        <v>70</v>
      </c>
      <c r="O894" s="62"/>
      <c r="P894" s="63"/>
      <c r="Q894" s="61">
        <v>64</v>
      </c>
      <c r="R894" s="62"/>
      <c r="S894" s="62"/>
      <c r="T894" s="63"/>
      <c r="U894" s="61">
        <v>59</v>
      </c>
      <c r="V894" s="62"/>
      <c r="W894" s="63"/>
      <c r="X894" s="61">
        <v>65</v>
      </c>
      <c r="Y894" s="62"/>
      <c r="Z894" s="63"/>
      <c r="AA894" s="61">
        <v>57</v>
      </c>
      <c r="AB894" s="62"/>
      <c r="AC894" s="63"/>
      <c r="AD894" s="61">
        <v>62</v>
      </c>
      <c r="AE894" s="62"/>
      <c r="AF894" s="63"/>
      <c r="AG894" s="61">
        <v>81</v>
      </c>
      <c r="AH894" s="63"/>
      <c r="AI894" s="61">
        <v>60</v>
      </c>
      <c r="AJ894" s="63"/>
      <c r="AK894" s="61">
        <v>49</v>
      </c>
      <c r="AL894" s="62"/>
      <c r="AM894" s="63"/>
      <c r="AN894" s="72">
        <v>755</v>
      </c>
      <c r="AO894" s="73"/>
    </row>
    <row r="895" spans="1:41" ht="16.5" customHeight="1" x14ac:dyDescent="0.2">
      <c r="A895" s="24">
        <v>94</v>
      </c>
      <c r="B895" s="26"/>
      <c r="C895" s="61">
        <v>27</v>
      </c>
      <c r="D895" s="62"/>
      <c r="E895" s="62"/>
      <c r="F895" s="63"/>
      <c r="G895" s="61">
        <v>30</v>
      </c>
      <c r="H895" s="62"/>
      <c r="I895" s="63"/>
      <c r="J895" s="61">
        <v>33</v>
      </c>
      <c r="K895" s="62"/>
      <c r="L895" s="62"/>
      <c r="M895" s="63"/>
      <c r="N895" s="61">
        <v>36</v>
      </c>
      <c r="O895" s="62"/>
      <c r="P895" s="63"/>
      <c r="Q895" s="61">
        <v>34</v>
      </c>
      <c r="R895" s="62"/>
      <c r="S895" s="62"/>
      <c r="T895" s="63"/>
      <c r="U895" s="61">
        <v>23</v>
      </c>
      <c r="V895" s="62"/>
      <c r="W895" s="63"/>
      <c r="X895" s="61">
        <v>40</v>
      </c>
      <c r="Y895" s="62"/>
      <c r="Z895" s="63"/>
      <c r="AA895" s="61">
        <v>18</v>
      </c>
      <c r="AB895" s="62"/>
      <c r="AC895" s="63"/>
      <c r="AD895" s="61">
        <v>26</v>
      </c>
      <c r="AE895" s="62"/>
      <c r="AF895" s="63"/>
      <c r="AG895" s="61">
        <v>28</v>
      </c>
      <c r="AH895" s="63"/>
      <c r="AI895" s="61">
        <v>20</v>
      </c>
      <c r="AJ895" s="63"/>
      <c r="AK895" s="61">
        <v>10</v>
      </c>
      <c r="AL895" s="62"/>
      <c r="AM895" s="63"/>
      <c r="AN895" s="72">
        <v>325</v>
      </c>
      <c r="AO895" s="73"/>
    </row>
    <row r="896" spans="1:41" ht="16.5" customHeight="1" x14ac:dyDescent="0.2">
      <c r="A896" s="24">
        <v>100</v>
      </c>
      <c r="B896" s="26"/>
      <c r="C896" s="61">
        <v>44</v>
      </c>
      <c r="D896" s="62"/>
      <c r="E896" s="62"/>
      <c r="F896" s="63"/>
      <c r="G896" s="61">
        <v>27</v>
      </c>
      <c r="H896" s="62"/>
      <c r="I896" s="63"/>
      <c r="J896" s="61">
        <v>57</v>
      </c>
      <c r="K896" s="62"/>
      <c r="L896" s="62"/>
      <c r="M896" s="63"/>
      <c r="N896" s="61">
        <v>26</v>
      </c>
      <c r="O896" s="62"/>
      <c r="P896" s="63"/>
      <c r="Q896" s="61">
        <v>41</v>
      </c>
      <c r="R896" s="62"/>
      <c r="S896" s="62"/>
      <c r="T896" s="63"/>
      <c r="U896" s="61">
        <v>39</v>
      </c>
      <c r="V896" s="62"/>
      <c r="W896" s="63"/>
      <c r="X896" s="61">
        <v>39</v>
      </c>
      <c r="Y896" s="62"/>
      <c r="Z896" s="63"/>
      <c r="AA896" s="61">
        <v>31</v>
      </c>
      <c r="AB896" s="62"/>
      <c r="AC896" s="63"/>
      <c r="AD896" s="61">
        <v>33</v>
      </c>
      <c r="AE896" s="62"/>
      <c r="AF896" s="63"/>
      <c r="AG896" s="61">
        <v>30</v>
      </c>
      <c r="AH896" s="63"/>
      <c r="AI896" s="61">
        <v>22</v>
      </c>
      <c r="AJ896" s="63"/>
      <c r="AK896" s="61">
        <v>25</v>
      </c>
      <c r="AL896" s="62"/>
      <c r="AM896" s="63"/>
      <c r="AN896" s="72">
        <v>414</v>
      </c>
      <c r="AO896" s="73"/>
    </row>
    <row r="897" spans="1:41" ht="16.5" customHeight="1" x14ac:dyDescent="0.2">
      <c r="A897" s="24">
        <v>101</v>
      </c>
      <c r="B897" s="26"/>
      <c r="C897" s="61">
        <v>87</v>
      </c>
      <c r="D897" s="62"/>
      <c r="E897" s="62"/>
      <c r="F897" s="63"/>
      <c r="G897" s="61">
        <v>74</v>
      </c>
      <c r="H897" s="62"/>
      <c r="I897" s="63"/>
      <c r="J897" s="61">
        <v>70</v>
      </c>
      <c r="K897" s="62"/>
      <c r="L897" s="62"/>
      <c r="M897" s="63"/>
      <c r="N897" s="61">
        <v>78</v>
      </c>
      <c r="O897" s="62"/>
      <c r="P897" s="63"/>
      <c r="Q897" s="61">
        <v>88</v>
      </c>
      <c r="R897" s="62"/>
      <c r="S897" s="62"/>
      <c r="T897" s="63"/>
      <c r="U897" s="61">
        <v>46</v>
      </c>
      <c r="V897" s="62"/>
      <c r="W897" s="63"/>
      <c r="X897" s="61">
        <v>71</v>
      </c>
      <c r="Y897" s="62"/>
      <c r="Z897" s="63"/>
      <c r="AA897" s="61">
        <v>97</v>
      </c>
      <c r="AB897" s="62"/>
      <c r="AC897" s="63"/>
      <c r="AD897" s="61">
        <v>68</v>
      </c>
      <c r="AE897" s="62"/>
      <c r="AF897" s="63"/>
      <c r="AG897" s="61">
        <v>54</v>
      </c>
      <c r="AH897" s="63"/>
      <c r="AI897" s="61">
        <v>56</v>
      </c>
      <c r="AJ897" s="63"/>
      <c r="AK897" s="61">
        <v>74</v>
      </c>
      <c r="AL897" s="62"/>
      <c r="AM897" s="63"/>
      <c r="AN897" s="72">
        <v>863</v>
      </c>
      <c r="AO897" s="73"/>
    </row>
    <row r="898" spans="1:41" ht="16.5" customHeight="1" x14ac:dyDescent="0.2">
      <c r="A898" s="24">
        <v>102</v>
      </c>
      <c r="B898" s="26"/>
      <c r="C898" s="61">
        <v>47</v>
      </c>
      <c r="D898" s="62"/>
      <c r="E898" s="62"/>
      <c r="F898" s="63"/>
      <c r="G898" s="61">
        <v>40</v>
      </c>
      <c r="H898" s="62"/>
      <c r="I898" s="63"/>
      <c r="J898" s="61">
        <v>43</v>
      </c>
      <c r="K898" s="62"/>
      <c r="L898" s="62"/>
      <c r="M898" s="63"/>
      <c r="N898" s="61">
        <v>68</v>
      </c>
      <c r="O898" s="62"/>
      <c r="P898" s="63"/>
      <c r="Q898" s="61">
        <v>74</v>
      </c>
      <c r="R898" s="62"/>
      <c r="S898" s="62"/>
      <c r="T898" s="63"/>
      <c r="U898" s="61">
        <v>57</v>
      </c>
      <c r="V898" s="62"/>
      <c r="W898" s="63"/>
      <c r="X898" s="61">
        <v>58</v>
      </c>
      <c r="Y898" s="62"/>
      <c r="Z898" s="63"/>
      <c r="AA898" s="61">
        <v>71</v>
      </c>
      <c r="AB898" s="62"/>
      <c r="AC898" s="63"/>
      <c r="AD898" s="61">
        <v>43</v>
      </c>
      <c r="AE898" s="62"/>
      <c r="AF898" s="63"/>
      <c r="AG898" s="61">
        <v>46</v>
      </c>
      <c r="AH898" s="63"/>
      <c r="AI898" s="61">
        <v>68</v>
      </c>
      <c r="AJ898" s="63"/>
      <c r="AK898" s="61">
        <v>36</v>
      </c>
      <c r="AL898" s="62"/>
      <c r="AM898" s="63"/>
      <c r="AN898" s="72">
        <v>651</v>
      </c>
      <c r="AO898" s="73"/>
    </row>
    <row r="899" spans="1:41" ht="16.5" customHeight="1" x14ac:dyDescent="0.2">
      <c r="A899" s="24">
        <v>103</v>
      </c>
      <c r="B899" s="26"/>
      <c r="C899" s="61">
        <v>65</v>
      </c>
      <c r="D899" s="62"/>
      <c r="E899" s="62"/>
      <c r="F899" s="63"/>
      <c r="G899" s="61">
        <v>60</v>
      </c>
      <c r="H899" s="62"/>
      <c r="I899" s="63"/>
      <c r="J899" s="61">
        <v>83</v>
      </c>
      <c r="K899" s="62"/>
      <c r="L899" s="62"/>
      <c r="M899" s="63"/>
      <c r="N899" s="61">
        <v>79</v>
      </c>
      <c r="O899" s="62"/>
      <c r="P899" s="63"/>
      <c r="Q899" s="61">
        <v>91</v>
      </c>
      <c r="R899" s="62"/>
      <c r="S899" s="62"/>
      <c r="T899" s="63"/>
      <c r="U899" s="61">
        <v>63</v>
      </c>
      <c r="V899" s="62"/>
      <c r="W899" s="63"/>
      <c r="X899" s="61">
        <v>102</v>
      </c>
      <c r="Y899" s="62"/>
      <c r="Z899" s="63"/>
      <c r="AA899" s="61">
        <v>77</v>
      </c>
      <c r="AB899" s="62"/>
      <c r="AC899" s="63"/>
      <c r="AD899" s="61">
        <v>65</v>
      </c>
      <c r="AE899" s="62"/>
      <c r="AF899" s="63"/>
      <c r="AG899" s="61">
        <v>71</v>
      </c>
      <c r="AH899" s="63"/>
      <c r="AI899" s="61">
        <v>71</v>
      </c>
      <c r="AJ899" s="63"/>
      <c r="AK899" s="61">
        <v>78</v>
      </c>
      <c r="AL899" s="62"/>
      <c r="AM899" s="63"/>
      <c r="AN899" s="72">
        <v>905</v>
      </c>
      <c r="AO899" s="73"/>
    </row>
    <row r="900" spans="1:41" ht="16.5" customHeight="1" x14ac:dyDescent="0.2">
      <c r="A900" s="24">
        <v>104</v>
      </c>
      <c r="B900" s="26"/>
      <c r="C900" s="61">
        <v>60</v>
      </c>
      <c r="D900" s="62"/>
      <c r="E900" s="62"/>
      <c r="F900" s="63"/>
      <c r="G900" s="61">
        <v>55</v>
      </c>
      <c r="H900" s="62"/>
      <c r="I900" s="63"/>
      <c r="J900" s="61">
        <v>34</v>
      </c>
      <c r="K900" s="62"/>
      <c r="L900" s="62"/>
      <c r="M900" s="63"/>
      <c r="N900" s="61">
        <v>42</v>
      </c>
      <c r="O900" s="62"/>
      <c r="P900" s="63"/>
      <c r="Q900" s="61">
        <v>39</v>
      </c>
      <c r="R900" s="62"/>
      <c r="S900" s="62"/>
      <c r="T900" s="63"/>
      <c r="U900" s="61">
        <v>43</v>
      </c>
      <c r="V900" s="62"/>
      <c r="W900" s="63"/>
      <c r="X900" s="61">
        <v>43</v>
      </c>
      <c r="Y900" s="62"/>
      <c r="Z900" s="63"/>
      <c r="AA900" s="61">
        <v>49</v>
      </c>
      <c r="AB900" s="62"/>
      <c r="AC900" s="63"/>
      <c r="AD900" s="61">
        <v>45</v>
      </c>
      <c r="AE900" s="62"/>
      <c r="AF900" s="63"/>
      <c r="AG900" s="61">
        <v>39</v>
      </c>
      <c r="AH900" s="63"/>
      <c r="AI900" s="61">
        <v>48</v>
      </c>
      <c r="AJ900" s="63"/>
      <c r="AK900" s="61">
        <v>49</v>
      </c>
      <c r="AL900" s="62"/>
      <c r="AM900" s="63"/>
      <c r="AN900" s="72">
        <v>546</v>
      </c>
      <c r="AO900" s="73"/>
    </row>
    <row r="901" spans="1:41" ht="16.5" customHeight="1" x14ac:dyDescent="0.2">
      <c r="A901" s="24">
        <v>105</v>
      </c>
      <c r="B901" s="26"/>
      <c r="C901" s="61">
        <v>90</v>
      </c>
      <c r="D901" s="62"/>
      <c r="E901" s="62"/>
      <c r="F901" s="63"/>
      <c r="G901" s="61">
        <v>44</v>
      </c>
      <c r="H901" s="62"/>
      <c r="I901" s="63"/>
      <c r="J901" s="61">
        <v>90</v>
      </c>
      <c r="K901" s="62"/>
      <c r="L901" s="62"/>
      <c r="M901" s="63"/>
      <c r="N901" s="61">
        <v>68</v>
      </c>
      <c r="O901" s="62"/>
      <c r="P901" s="63"/>
      <c r="Q901" s="61">
        <v>81</v>
      </c>
      <c r="R901" s="62"/>
      <c r="S901" s="62"/>
      <c r="T901" s="63"/>
      <c r="U901" s="61">
        <v>69</v>
      </c>
      <c r="V901" s="62"/>
      <c r="W901" s="63"/>
      <c r="X901" s="61">
        <v>66</v>
      </c>
      <c r="Y901" s="62"/>
      <c r="Z901" s="63"/>
      <c r="AA901" s="61">
        <v>70</v>
      </c>
      <c r="AB901" s="62"/>
      <c r="AC901" s="63"/>
      <c r="AD901" s="61">
        <v>73</v>
      </c>
      <c r="AE901" s="62"/>
      <c r="AF901" s="63"/>
      <c r="AG901" s="61">
        <v>70</v>
      </c>
      <c r="AH901" s="63"/>
      <c r="AI901" s="61">
        <v>56</v>
      </c>
      <c r="AJ901" s="63"/>
      <c r="AK901" s="61">
        <v>51</v>
      </c>
      <c r="AL901" s="62"/>
      <c r="AM901" s="63"/>
      <c r="AN901" s="72">
        <v>828</v>
      </c>
      <c r="AO901" s="73"/>
    </row>
    <row r="902" spans="1:41" ht="16.5" customHeight="1" x14ac:dyDescent="0.2">
      <c r="A902" s="24">
        <v>106</v>
      </c>
      <c r="B902" s="26"/>
      <c r="C902" s="61">
        <v>48</v>
      </c>
      <c r="D902" s="62"/>
      <c r="E902" s="62"/>
      <c r="F902" s="63"/>
      <c r="G902" s="61">
        <v>74</v>
      </c>
      <c r="H902" s="62"/>
      <c r="I902" s="63"/>
      <c r="J902" s="61">
        <v>70</v>
      </c>
      <c r="K902" s="62"/>
      <c r="L902" s="62"/>
      <c r="M902" s="63"/>
      <c r="N902" s="61">
        <v>60</v>
      </c>
      <c r="O902" s="62"/>
      <c r="P902" s="63"/>
      <c r="Q902" s="61">
        <v>47</v>
      </c>
      <c r="R902" s="62"/>
      <c r="S902" s="62"/>
      <c r="T902" s="63"/>
      <c r="U902" s="61">
        <v>46</v>
      </c>
      <c r="V902" s="62"/>
      <c r="W902" s="63"/>
      <c r="X902" s="61">
        <v>48</v>
      </c>
      <c r="Y902" s="62"/>
      <c r="Z902" s="63"/>
      <c r="AA902" s="61">
        <v>70</v>
      </c>
      <c r="AB902" s="62"/>
      <c r="AC902" s="63"/>
      <c r="AD902" s="61">
        <v>42</v>
      </c>
      <c r="AE902" s="62"/>
      <c r="AF902" s="63"/>
      <c r="AG902" s="61">
        <v>46</v>
      </c>
      <c r="AH902" s="63"/>
      <c r="AI902" s="61">
        <v>46</v>
      </c>
      <c r="AJ902" s="63"/>
      <c r="AK902" s="61">
        <v>61</v>
      </c>
      <c r="AL902" s="62"/>
      <c r="AM902" s="63"/>
      <c r="AN902" s="72">
        <v>658</v>
      </c>
      <c r="AO902" s="73"/>
    </row>
    <row r="903" spans="1:41" ht="16.5" customHeight="1" x14ac:dyDescent="0.2">
      <c r="A903" s="24">
        <v>107</v>
      </c>
      <c r="B903" s="26"/>
      <c r="C903" s="61">
        <v>42</v>
      </c>
      <c r="D903" s="62"/>
      <c r="E903" s="62"/>
      <c r="F903" s="63"/>
      <c r="G903" s="61">
        <v>44</v>
      </c>
      <c r="H903" s="62"/>
      <c r="I903" s="63"/>
      <c r="J903" s="61">
        <v>43</v>
      </c>
      <c r="K903" s="62"/>
      <c r="L903" s="62"/>
      <c r="M903" s="63"/>
      <c r="N903" s="61">
        <v>38</v>
      </c>
      <c r="O903" s="62"/>
      <c r="P903" s="63"/>
      <c r="Q903" s="61">
        <v>57</v>
      </c>
      <c r="R903" s="62"/>
      <c r="S903" s="62"/>
      <c r="T903" s="63"/>
      <c r="U903" s="61">
        <v>51</v>
      </c>
      <c r="V903" s="62"/>
      <c r="W903" s="63"/>
      <c r="X903" s="61">
        <v>47</v>
      </c>
      <c r="Y903" s="62"/>
      <c r="Z903" s="63"/>
      <c r="AA903" s="61">
        <v>49</v>
      </c>
      <c r="AB903" s="62"/>
      <c r="AC903" s="63"/>
      <c r="AD903" s="61">
        <v>37</v>
      </c>
      <c r="AE903" s="62"/>
      <c r="AF903" s="63"/>
      <c r="AG903" s="61">
        <v>29</v>
      </c>
      <c r="AH903" s="63"/>
      <c r="AI903" s="61">
        <v>14</v>
      </c>
      <c r="AJ903" s="63"/>
      <c r="AK903" s="61">
        <v>38</v>
      </c>
      <c r="AL903" s="62"/>
      <c r="AM903" s="63"/>
      <c r="AN903" s="72">
        <v>489</v>
      </c>
      <c r="AO903" s="73"/>
    </row>
    <row r="904" spans="1:41" ht="16.5" customHeight="1" x14ac:dyDescent="0.2">
      <c r="A904" s="24">
        <v>108</v>
      </c>
      <c r="B904" s="26"/>
      <c r="C904" s="61">
        <v>49</v>
      </c>
      <c r="D904" s="62"/>
      <c r="E904" s="62"/>
      <c r="F904" s="63"/>
      <c r="G904" s="61">
        <v>36</v>
      </c>
      <c r="H904" s="62"/>
      <c r="I904" s="63"/>
      <c r="J904" s="61">
        <v>54</v>
      </c>
      <c r="K904" s="62"/>
      <c r="L904" s="62"/>
      <c r="M904" s="63"/>
      <c r="N904" s="61">
        <v>62</v>
      </c>
      <c r="O904" s="62"/>
      <c r="P904" s="63"/>
      <c r="Q904" s="61">
        <v>63</v>
      </c>
      <c r="R904" s="62"/>
      <c r="S904" s="62"/>
      <c r="T904" s="63"/>
      <c r="U904" s="61">
        <v>41</v>
      </c>
      <c r="V904" s="62"/>
      <c r="W904" s="63"/>
      <c r="X904" s="61">
        <v>54</v>
      </c>
      <c r="Y904" s="62"/>
      <c r="Z904" s="63"/>
      <c r="AA904" s="61">
        <v>51</v>
      </c>
      <c r="AB904" s="62"/>
      <c r="AC904" s="63"/>
      <c r="AD904" s="61">
        <v>41</v>
      </c>
      <c r="AE904" s="62"/>
      <c r="AF904" s="63"/>
      <c r="AG904" s="61">
        <v>26</v>
      </c>
      <c r="AH904" s="63"/>
      <c r="AI904" s="61">
        <v>39</v>
      </c>
      <c r="AJ904" s="63"/>
      <c r="AK904" s="61">
        <v>33</v>
      </c>
      <c r="AL904" s="62"/>
      <c r="AM904" s="63"/>
      <c r="AN904" s="72">
        <v>549</v>
      </c>
      <c r="AO904" s="73"/>
    </row>
    <row r="905" spans="1:41" ht="16.5" customHeight="1" x14ac:dyDescent="0.2">
      <c r="A905" s="24">
        <v>109</v>
      </c>
      <c r="B905" s="26"/>
      <c r="C905" s="61">
        <v>69</v>
      </c>
      <c r="D905" s="62"/>
      <c r="E905" s="62"/>
      <c r="F905" s="63"/>
      <c r="G905" s="61">
        <v>62</v>
      </c>
      <c r="H905" s="62"/>
      <c r="I905" s="63"/>
      <c r="J905" s="61">
        <v>91</v>
      </c>
      <c r="K905" s="62"/>
      <c r="L905" s="62"/>
      <c r="M905" s="63"/>
      <c r="N905" s="61">
        <v>69</v>
      </c>
      <c r="O905" s="62"/>
      <c r="P905" s="63"/>
      <c r="Q905" s="61">
        <v>81</v>
      </c>
      <c r="R905" s="62"/>
      <c r="S905" s="62"/>
      <c r="T905" s="63"/>
      <c r="U905" s="61">
        <v>65</v>
      </c>
      <c r="V905" s="62"/>
      <c r="W905" s="63"/>
      <c r="X905" s="61">
        <v>68</v>
      </c>
      <c r="Y905" s="62"/>
      <c r="Z905" s="63"/>
      <c r="AA905" s="61">
        <v>69</v>
      </c>
      <c r="AB905" s="62"/>
      <c r="AC905" s="63"/>
      <c r="AD905" s="61">
        <v>73</v>
      </c>
      <c r="AE905" s="62"/>
      <c r="AF905" s="63"/>
      <c r="AG905" s="61">
        <v>64</v>
      </c>
      <c r="AH905" s="63"/>
      <c r="AI905" s="61">
        <v>78</v>
      </c>
      <c r="AJ905" s="63"/>
      <c r="AK905" s="61">
        <v>53</v>
      </c>
      <c r="AL905" s="62"/>
      <c r="AM905" s="63"/>
      <c r="AN905" s="72">
        <v>842</v>
      </c>
      <c r="AO905" s="73"/>
    </row>
    <row r="906" spans="1:41" ht="16.5" customHeight="1" x14ac:dyDescent="0.2">
      <c r="A906" s="24">
        <v>110</v>
      </c>
      <c r="B906" s="26"/>
      <c r="C906" s="61">
        <v>56</v>
      </c>
      <c r="D906" s="62"/>
      <c r="E906" s="62"/>
      <c r="F906" s="63"/>
      <c r="G906" s="61">
        <v>66</v>
      </c>
      <c r="H906" s="62"/>
      <c r="I906" s="63"/>
      <c r="J906" s="61">
        <v>63</v>
      </c>
      <c r="K906" s="62"/>
      <c r="L906" s="62"/>
      <c r="M906" s="63"/>
      <c r="N906" s="61">
        <v>66</v>
      </c>
      <c r="O906" s="62"/>
      <c r="P906" s="63"/>
      <c r="Q906" s="61">
        <v>62</v>
      </c>
      <c r="R906" s="62"/>
      <c r="S906" s="62"/>
      <c r="T906" s="63"/>
      <c r="U906" s="61">
        <v>69</v>
      </c>
      <c r="V906" s="62"/>
      <c r="W906" s="63"/>
      <c r="X906" s="61">
        <v>55</v>
      </c>
      <c r="Y906" s="62"/>
      <c r="Z906" s="63"/>
      <c r="AA906" s="61">
        <v>67</v>
      </c>
      <c r="AB906" s="62"/>
      <c r="AC906" s="63"/>
      <c r="AD906" s="61">
        <v>62</v>
      </c>
      <c r="AE906" s="62"/>
      <c r="AF906" s="63"/>
      <c r="AG906" s="61">
        <v>48</v>
      </c>
      <c r="AH906" s="63"/>
      <c r="AI906" s="61">
        <v>57</v>
      </c>
      <c r="AJ906" s="63"/>
      <c r="AK906" s="61">
        <v>43</v>
      </c>
      <c r="AL906" s="62"/>
      <c r="AM906" s="63"/>
      <c r="AN906" s="72">
        <v>714</v>
      </c>
      <c r="AO906" s="73"/>
    </row>
    <row r="907" spans="1:41" ht="16.5" customHeight="1" x14ac:dyDescent="0.2">
      <c r="A907" s="24">
        <v>111</v>
      </c>
      <c r="B907" s="26"/>
      <c r="C907" s="61">
        <v>9</v>
      </c>
      <c r="D907" s="62"/>
      <c r="E907" s="62"/>
      <c r="F907" s="63"/>
      <c r="G907" s="61">
        <v>45</v>
      </c>
      <c r="H907" s="62"/>
      <c r="I907" s="63"/>
      <c r="J907" s="61">
        <v>16</v>
      </c>
      <c r="K907" s="62"/>
      <c r="L907" s="62"/>
      <c r="M907" s="63"/>
      <c r="N907" s="61">
        <v>13</v>
      </c>
      <c r="O907" s="62"/>
      <c r="P907" s="63"/>
      <c r="Q907" s="61">
        <v>18</v>
      </c>
      <c r="R907" s="62"/>
      <c r="S907" s="62"/>
      <c r="T907" s="63"/>
      <c r="U907" s="61">
        <v>13</v>
      </c>
      <c r="V907" s="62"/>
      <c r="W907" s="63"/>
      <c r="X907" s="61">
        <v>14</v>
      </c>
      <c r="Y907" s="62"/>
      <c r="Z907" s="63"/>
      <c r="AA907" s="61">
        <v>15</v>
      </c>
      <c r="AB907" s="62"/>
      <c r="AC907" s="63"/>
      <c r="AD907" s="61">
        <v>17</v>
      </c>
      <c r="AE907" s="62"/>
      <c r="AF907" s="63"/>
      <c r="AG907" s="61">
        <v>15</v>
      </c>
      <c r="AH907" s="63"/>
      <c r="AI907" s="61">
        <v>14</v>
      </c>
      <c r="AJ907" s="63"/>
      <c r="AK907" s="61">
        <v>12</v>
      </c>
      <c r="AL907" s="62"/>
      <c r="AM907" s="63"/>
      <c r="AN907" s="72">
        <v>201</v>
      </c>
      <c r="AO907" s="73"/>
    </row>
    <row r="908" spans="1:41" ht="16.5" customHeight="1" x14ac:dyDescent="0.2">
      <c r="A908" s="24">
        <v>112</v>
      </c>
      <c r="B908" s="26"/>
      <c r="C908" s="61">
        <v>71</v>
      </c>
      <c r="D908" s="62"/>
      <c r="E908" s="62"/>
      <c r="F908" s="63"/>
      <c r="G908" s="61">
        <v>54</v>
      </c>
      <c r="H908" s="62"/>
      <c r="I908" s="63"/>
      <c r="J908" s="61">
        <v>53</v>
      </c>
      <c r="K908" s="62"/>
      <c r="L908" s="62"/>
      <c r="M908" s="63"/>
      <c r="N908" s="61">
        <v>51</v>
      </c>
      <c r="O908" s="62"/>
      <c r="P908" s="63"/>
      <c r="Q908" s="61">
        <v>34</v>
      </c>
      <c r="R908" s="62"/>
      <c r="S908" s="62"/>
      <c r="T908" s="63"/>
      <c r="U908" s="61">
        <v>31</v>
      </c>
      <c r="V908" s="62"/>
      <c r="W908" s="63"/>
      <c r="X908" s="61">
        <v>42</v>
      </c>
      <c r="Y908" s="62"/>
      <c r="Z908" s="63"/>
      <c r="AA908" s="61">
        <v>34</v>
      </c>
      <c r="AB908" s="62"/>
      <c r="AC908" s="63"/>
      <c r="AD908" s="61">
        <v>48</v>
      </c>
      <c r="AE908" s="62"/>
      <c r="AF908" s="63"/>
      <c r="AG908" s="61">
        <v>67</v>
      </c>
      <c r="AH908" s="63"/>
      <c r="AI908" s="61">
        <v>42</v>
      </c>
      <c r="AJ908" s="63"/>
      <c r="AK908" s="61">
        <v>26</v>
      </c>
      <c r="AL908" s="62"/>
      <c r="AM908" s="63"/>
      <c r="AN908" s="72">
        <v>553</v>
      </c>
      <c r="AO908" s="73"/>
    </row>
    <row r="909" spans="1:41" ht="16.5" customHeight="1" x14ac:dyDescent="0.2">
      <c r="A909" s="24">
        <v>113</v>
      </c>
      <c r="B909" s="26"/>
      <c r="C909" s="61">
        <v>139</v>
      </c>
      <c r="D909" s="62"/>
      <c r="E909" s="62"/>
      <c r="F909" s="63"/>
      <c r="G909" s="61">
        <v>110</v>
      </c>
      <c r="H909" s="62"/>
      <c r="I909" s="63"/>
      <c r="J909" s="61">
        <v>155</v>
      </c>
      <c r="K909" s="62"/>
      <c r="L909" s="62"/>
      <c r="M909" s="63"/>
      <c r="N909" s="61">
        <v>116</v>
      </c>
      <c r="O909" s="62"/>
      <c r="P909" s="63"/>
      <c r="Q909" s="61">
        <v>107</v>
      </c>
      <c r="R909" s="62"/>
      <c r="S909" s="62"/>
      <c r="T909" s="63"/>
      <c r="U909" s="61">
        <v>123</v>
      </c>
      <c r="V909" s="62"/>
      <c r="W909" s="63"/>
      <c r="X909" s="61">
        <v>108</v>
      </c>
      <c r="Y909" s="62"/>
      <c r="Z909" s="63"/>
      <c r="AA909" s="61">
        <v>112</v>
      </c>
      <c r="AB909" s="62"/>
      <c r="AC909" s="63"/>
      <c r="AD909" s="61">
        <v>119</v>
      </c>
      <c r="AE909" s="62"/>
      <c r="AF909" s="63"/>
      <c r="AG909" s="61">
        <v>107</v>
      </c>
      <c r="AH909" s="63"/>
      <c r="AI909" s="61">
        <v>84</v>
      </c>
      <c r="AJ909" s="63"/>
      <c r="AK909" s="61">
        <v>61</v>
      </c>
      <c r="AL909" s="62"/>
      <c r="AM909" s="63"/>
      <c r="AN909" s="74">
        <v>1341</v>
      </c>
      <c r="AO909" s="75"/>
    </row>
    <row r="910" spans="1:41" ht="16.5" customHeight="1" x14ac:dyDescent="0.2">
      <c r="A910" s="24">
        <v>114</v>
      </c>
      <c r="B910" s="26"/>
      <c r="C910" s="61">
        <v>86</v>
      </c>
      <c r="D910" s="62"/>
      <c r="E910" s="62"/>
      <c r="F910" s="63"/>
      <c r="G910" s="61">
        <v>58</v>
      </c>
      <c r="H910" s="62"/>
      <c r="I910" s="63"/>
      <c r="J910" s="61">
        <v>106</v>
      </c>
      <c r="K910" s="62"/>
      <c r="L910" s="62"/>
      <c r="M910" s="63"/>
      <c r="N910" s="61">
        <v>87</v>
      </c>
      <c r="O910" s="62"/>
      <c r="P910" s="63"/>
      <c r="Q910" s="61">
        <v>90</v>
      </c>
      <c r="R910" s="62"/>
      <c r="S910" s="62"/>
      <c r="T910" s="63"/>
      <c r="U910" s="61">
        <v>94</v>
      </c>
      <c r="V910" s="62"/>
      <c r="W910" s="63"/>
      <c r="X910" s="61">
        <v>91</v>
      </c>
      <c r="Y910" s="62"/>
      <c r="Z910" s="63"/>
      <c r="AA910" s="61">
        <v>88</v>
      </c>
      <c r="AB910" s="62"/>
      <c r="AC910" s="63"/>
      <c r="AD910" s="61">
        <v>57</v>
      </c>
      <c r="AE910" s="62"/>
      <c r="AF910" s="63"/>
      <c r="AG910" s="61">
        <v>65</v>
      </c>
      <c r="AH910" s="63"/>
      <c r="AI910" s="61">
        <v>74</v>
      </c>
      <c r="AJ910" s="63"/>
      <c r="AK910" s="61">
        <v>45</v>
      </c>
      <c r="AL910" s="62"/>
      <c r="AM910" s="63"/>
      <c r="AN910" s="72">
        <v>941</v>
      </c>
      <c r="AO910" s="73"/>
    </row>
    <row r="911" spans="1:41" ht="16.5" customHeight="1" x14ac:dyDescent="0.2">
      <c r="A911" s="24">
        <v>115</v>
      </c>
      <c r="B911" s="26"/>
      <c r="C911" s="61">
        <v>96</v>
      </c>
      <c r="D911" s="62"/>
      <c r="E911" s="62"/>
      <c r="F911" s="63"/>
      <c r="G911" s="61">
        <v>85</v>
      </c>
      <c r="H911" s="62"/>
      <c r="I911" s="63"/>
      <c r="J911" s="61">
        <v>89</v>
      </c>
      <c r="K911" s="62"/>
      <c r="L911" s="62"/>
      <c r="M911" s="63"/>
      <c r="N911" s="61">
        <v>82</v>
      </c>
      <c r="O911" s="62"/>
      <c r="P911" s="63"/>
      <c r="Q911" s="61">
        <v>79</v>
      </c>
      <c r="R911" s="62"/>
      <c r="S911" s="62"/>
      <c r="T911" s="63"/>
      <c r="U911" s="61">
        <v>85</v>
      </c>
      <c r="V911" s="62"/>
      <c r="W911" s="63"/>
      <c r="X911" s="61">
        <v>90</v>
      </c>
      <c r="Y911" s="62"/>
      <c r="Z911" s="63"/>
      <c r="AA911" s="61">
        <v>81</v>
      </c>
      <c r="AB911" s="62"/>
      <c r="AC911" s="63"/>
      <c r="AD911" s="61">
        <v>72</v>
      </c>
      <c r="AE911" s="62"/>
      <c r="AF911" s="63"/>
      <c r="AG911" s="61">
        <v>83</v>
      </c>
      <c r="AH911" s="63"/>
      <c r="AI911" s="61">
        <v>80</v>
      </c>
      <c r="AJ911" s="63"/>
      <c r="AK911" s="61">
        <v>84</v>
      </c>
      <c r="AL911" s="62"/>
      <c r="AM911" s="63"/>
      <c r="AN911" s="74">
        <v>1006</v>
      </c>
      <c r="AO911" s="75"/>
    </row>
    <row r="912" spans="1:41" ht="16.5" customHeight="1" x14ac:dyDescent="0.2">
      <c r="A912" s="24">
        <v>120</v>
      </c>
      <c r="B912" s="26"/>
      <c r="C912" s="61">
        <v>113</v>
      </c>
      <c r="D912" s="62"/>
      <c r="E912" s="62"/>
      <c r="F912" s="63"/>
      <c r="G912" s="61">
        <v>124</v>
      </c>
      <c r="H912" s="62"/>
      <c r="I912" s="63"/>
      <c r="J912" s="61">
        <v>139</v>
      </c>
      <c r="K912" s="62"/>
      <c r="L912" s="62"/>
      <c r="M912" s="63"/>
      <c r="N912" s="61">
        <v>96</v>
      </c>
      <c r="O912" s="62"/>
      <c r="P912" s="63"/>
      <c r="Q912" s="61">
        <v>85</v>
      </c>
      <c r="R912" s="62"/>
      <c r="S912" s="62"/>
      <c r="T912" s="63"/>
      <c r="U912" s="61">
        <v>90</v>
      </c>
      <c r="V912" s="62"/>
      <c r="W912" s="63"/>
      <c r="X912" s="61">
        <v>126</v>
      </c>
      <c r="Y912" s="62"/>
      <c r="Z912" s="63"/>
      <c r="AA912" s="61">
        <v>75</v>
      </c>
      <c r="AB912" s="62"/>
      <c r="AC912" s="63"/>
      <c r="AD912" s="61">
        <v>88</v>
      </c>
      <c r="AE912" s="62"/>
      <c r="AF912" s="63"/>
      <c r="AG912" s="61">
        <v>96</v>
      </c>
      <c r="AH912" s="63"/>
      <c r="AI912" s="61">
        <v>79</v>
      </c>
      <c r="AJ912" s="63"/>
      <c r="AK912" s="61">
        <v>82</v>
      </c>
      <c r="AL912" s="62"/>
      <c r="AM912" s="63"/>
      <c r="AN912" s="74">
        <v>1193</v>
      </c>
      <c r="AO912" s="75"/>
    </row>
    <row r="913" spans="1:41" ht="16.5" customHeight="1" x14ac:dyDescent="0.2">
      <c r="A913" s="24">
        <v>121</v>
      </c>
      <c r="B913" s="26"/>
      <c r="C913" s="61">
        <v>48</v>
      </c>
      <c r="D913" s="62"/>
      <c r="E913" s="62"/>
      <c r="F913" s="63"/>
      <c r="G913" s="61">
        <v>36</v>
      </c>
      <c r="H913" s="62"/>
      <c r="I913" s="63"/>
      <c r="J913" s="61">
        <v>51</v>
      </c>
      <c r="K913" s="62"/>
      <c r="L913" s="62"/>
      <c r="M913" s="63"/>
      <c r="N913" s="61">
        <v>41</v>
      </c>
      <c r="O913" s="62"/>
      <c r="P913" s="63"/>
      <c r="Q913" s="61">
        <v>44</v>
      </c>
      <c r="R913" s="62"/>
      <c r="S913" s="62"/>
      <c r="T913" s="63"/>
      <c r="U913" s="61">
        <v>40</v>
      </c>
      <c r="V913" s="62"/>
      <c r="W913" s="63"/>
      <c r="X913" s="61">
        <v>49</v>
      </c>
      <c r="Y913" s="62"/>
      <c r="Z913" s="63"/>
      <c r="AA913" s="61">
        <v>45</v>
      </c>
      <c r="AB913" s="62"/>
      <c r="AC913" s="63"/>
      <c r="AD913" s="61">
        <v>46</v>
      </c>
      <c r="AE913" s="62"/>
      <c r="AF913" s="63"/>
      <c r="AG913" s="61">
        <v>39</v>
      </c>
      <c r="AH913" s="63"/>
      <c r="AI913" s="61">
        <v>63</v>
      </c>
      <c r="AJ913" s="63"/>
      <c r="AK913" s="61">
        <v>39</v>
      </c>
      <c r="AL913" s="62"/>
      <c r="AM913" s="63"/>
      <c r="AN913" s="72">
        <v>541</v>
      </c>
      <c r="AO913" s="73"/>
    </row>
    <row r="914" spans="1:41" ht="16.5" customHeight="1" x14ac:dyDescent="0.2">
      <c r="A914" s="24">
        <v>122</v>
      </c>
      <c r="B914" s="26"/>
      <c r="C914" s="61">
        <v>28</v>
      </c>
      <c r="D914" s="62"/>
      <c r="E914" s="62"/>
      <c r="F914" s="63"/>
      <c r="G914" s="61">
        <v>35</v>
      </c>
      <c r="H914" s="62"/>
      <c r="I914" s="63"/>
      <c r="J914" s="61">
        <v>58</v>
      </c>
      <c r="K914" s="62"/>
      <c r="L914" s="62"/>
      <c r="M914" s="63"/>
      <c r="N914" s="61">
        <v>74</v>
      </c>
      <c r="O914" s="62"/>
      <c r="P914" s="63"/>
      <c r="Q914" s="61">
        <v>44</v>
      </c>
      <c r="R914" s="62"/>
      <c r="S914" s="62"/>
      <c r="T914" s="63"/>
      <c r="U914" s="61">
        <v>54</v>
      </c>
      <c r="V914" s="62"/>
      <c r="W914" s="63"/>
      <c r="X914" s="61">
        <v>44</v>
      </c>
      <c r="Y914" s="62"/>
      <c r="Z914" s="63"/>
      <c r="AA914" s="61">
        <v>25</v>
      </c>
      <c r="AB914" s="62"/>
      <c r="AC914" s="63"/>
      <c r="AD914" s="61">
        <v>43</v>
      </c>
      <c r="AE914" s="62"/>
      <c r="AF914" s="63"/>
      <c r="AG914" s="61">
        <v>32</v>
      </c>
      <c r="AH914" s="63"/>
      <c r="AI914" s="61">
        <v>28</v>
      </c>
      <c r="AJ914" s="63"/>
      <c r="AK914" s="61">
        <v>30</v>
      </c>
      <c r="AL914" s="62"/>
      <c r="AM914" s="63"/>
      <c r="AN914" s="72">
        <v>495</v>
      </c>
      <c r="AO914" s="73"/>
    </row>
    <row r="915" spans="1:41" ht="16.5" customHeight="1" x14ac:dyDescent="0.2">
      <c r="A915" s="24">
        <v>123</v>
      </c>
      <c r="B915" s="26"/>
      <c r="C915" s="61">
        <v>12</v>
      </c>
      <c r="D915" s="62"/>
      <c r="E915" s="62"/>
      <c r="F915" s="63"/>
      <c r="G915" s="61">
        <v>17</v>
      </c>
      <c r="H915" s="62"/>
      <c r="I915" s="63"/>
      <c r="J915" s="61">
        <v>20</v>
      </c>
      <c r="K915" s="62"/>
      <c r="L915" s="62"/>
      <c r="M915" s="63"/>
      <c r="N915" s="61">
        <v>16</v>
      </c>
      <c r="O915" s="62"/>
      <c r="P915" s="63"/>
      <c r="Q915" s="61">
        <v>12</v>
      </c>
      <c r="R915" s="62"/>
      <c r="S915" s="62"/>
      <c r="T915" s="63"/>
      <c r="U915" s="61">
        <v>15</v>
      </c>
      <c r="V915" s="62"/>
      <c r="W915" s="63"/>
      <c r="X915" s="61">
        <v>11</v>
      </c>
      <c r="Y915" s="62"/>
      <c r="Z915" s="63"/>
      <c r="AA915" s="61">
        <v>11</v>
      </c>
      <c r="AB915" s="62"/>
      <c r="AC915" s="63"/>
      <c r="AD915" s="61">
        <v>23</v>
      </c>
      <c r="AE915" s="62"/>
      <c r="AF915" s="63"/>
      <c r="AG915" s="61">
        <v>6</v>
      </c>
      <c r="AH915" s="63"/>
      <c r="AI915" s="61">
        <v>20</v>
      </c>
      <c r="AJ915" s="63"/>
      <c r="AK915" s="61">
        <v>7</v>
      </c>
      <c r="AL915" s="62"/>
      <c r="AM915" s="63"/>
      <c r="AN915" s="72">
        <v>170</v>
      </c>
      <c r="AO915" s="73"/>
    </row>
    <row r="916" spans="1:41" ht="16.5" customHeight="1" x14ac:dyDescent="0.2">
      <c r="A916" s="24" t="s">
        <v>21</v>
      </c>
      <c r="B916" s="26"/>
      <c r="C916" s="61">
        <v>0</v>
      </c>
      <c r="D916" s="62"/>
      <c r="E916" s="62"/>
      <c r="F916" s="63"/>
      <c r="G916" s="61">
        <v>0</v>
      </c>
      <c r="H916" s="62"/>
      <c r="I916" s="63"/>
      <c r="J916" s="61">
        <v>0</v>
      </c>
      <c r="K916" s="62"/>
      <c r="L916" s="62"/>
      <c r="M916" s="63"/>
      <c r="N916" s="61">
        <v>1</v>
      </c>
      <c r="O916" s="62"/>
      <c r="P916" s="63"/>
      <c r="Q916" s="61">
        <v>1</v>
      </c>
      <c r="R916" s="62"/>
      <c r="S916" s="62"/>
      <c r="T916" s="63"/>
      <c r="U916" s="61">
        <v>0</v>
      </c>
      <c r="V916" s="62"/>
      <c r="W916" s="63"/>
      <c r="X916" s="61">
        <v>0</v>
      </c>
      <c r="Y916" s="62"/>
      <c r="Z916" s="63"/>
      <c r="AA916" s="61">
        <v>0</v>
      </c>
      <c r="AB916" s="62"/>
      <c r="AC916" s="63"/>
      <c r="AD916" s="61">
        <v>1</v>
      </c>
      <c r="AE916" s="62"/>
      <c r="AF916" s="63"/>
      <c r="AG916" s="61">
        <v>7</v>
      </c>
      <c r="AH916" s="63"/>
      <c r="AI916" s="61">
        <v>0</v>
      </c>
      <c r="AJ916" s="63"/>
      <c r="AK916" s="61">
        <v>0</v>
      </c>
      <c r="AL916" s="62"/>
      <c r="AM916" s="63"/>
      <c r="AN916" s="72">
        <v>10</v>
      </c>
      <c r="AO916" s="73"/>
    </row>
    <row r="917" spans="1:41" ht="16.5" customHeight="1" x14ac:dyDescent="0.2">
      <c r="A917" s="24" t="s">
        <v>22</v>
      </c>
      <c r="B917" s="26"/>
      <c r="C917" s="61">
        <v>0</v>
      </c>
      <c r="D917" s="62"/>
      <c r="E917" s="62"/>
      <c r="F917" s="63"/>
      <c r="G917" s="61">
        <v>1</v>
      </c>
      <c r="H917" s="62"/>
      <c r="I917" s="63"/>
      <c r="J917" s="61">
        <v>0</v>
      </c>
      <c r="K917" s="62"/>
      <c r="L917" s="62"/>
      <c r="M917" s="63"/>
      <c r="N917" s="61">
        <v>0</v>
      </c>
      <c r="O917" s="62"/>
      <c r="P917" s="63"/>
      <c r="Q917" s="61">
        <v>0</v>
      </c>
      <c r="R917" s="62"/>
      <c r="S917" s="62"/>
      <c r="T917" s="63"/>
      <c r="U917" s="61">
        <v>0</v>
      </c>
      <c r="V917" s="62"/>
      <c r="W917" s="63"/>
      <c r="X917" s="61">
        <v>0</v>
      </c>
      <c r="Y917" s="62"/>
      <c r="Z917" s="63"/>
      <c r="AA917" s="61">
        <v>0</v>
      </c>
      <c r="AB917" s="62"/>
      <c r="AC917" s="63"/>
      <c r="AD917" s="61">
        <v>0</v>
      </c>
      <c r="AE917" s="62"/>
      <c r="AF917" s="63"/>
      <c r="AG917" s="61">
        <v>0</v>
      </c>
      <c r="AH917" s="63"/>
      <c r="AI917" s="61">
        <v>0</v>
      </c>
      <c r="AJ917" s="63"/>
      <c r="AK917" s="61">
        <v>1</v>
      </c>
      <c r="AL917" s="62"/>
      <c r="AM917" s="63"/>
      <c r="AN917" s="72">
        <v>2</v>
      </c>
      <c r="AO917" s="73"/>
    </row>
    <row r="918" spans="1:41" ht="16.5" customHeight="1" x14ac:dyDescent="0.2">
      <c r="A918" s="24" t="s">
        <v>25</v>
      </c>
      <c r="B918" s="26"/>
      <c r="C918" s="61">
        <v>0</v>
      </c>
      <c r="D918" s="62"/>
      <c r="E918" s="62"/>
      <c r="F918" s="63"/>
      <c r="G918" s="61">
        <v>0</v>
      </c>
      <c r="H918" s="62"/>
      <c r="I918" s="63"/>
      <c r="J918" s="61">
        <v>0</v>
      </c>
      <c r="K918" s="62"/>
      <c r="L918" s="62"/>
      <c r="M918" s="63"/>
      <c r="N918" s="61">
        <v>0</v>
      </c>
      <c r="O918" s="62"/>
      <c r="P918" s="63"/>
      <c r="Q918" s="61">
        <v>1</v>
      </c>
      <c r="R918" s="62"/>
      <c r="S918" s="62"/>
      <c r="T918" s="63"/>
      <c r="U918" s="61">
        <v>0</v>
      </c>
      <c r="V918" s="62"/>
      <c r="W918" s="63"/>
      <c r="X918" s="61">
        <v>0</v>
      </c>
      <c r="Y918" s="62"/>
      <c r="Z918" s="63"/>
      <c r="AA918" s="61">
        <v>2</v>
      </c>
      <c r="AB918" s="62"/>
      <c r="AC918" s="63"/>
      <c r="AD918" s="61">
        <v>1</v>
      </c>
      <c r="AE918" s="62"/>
      <c r="AF918" s="63"/>
      <c r="AG918" s="61">
        <v>0</v>
      </c>
      <c r="AH918" s="63"/>
      <c r="AI918" s="61">
        <v>0</v>
      </c>
      <c r="AJ918" s="63"/>
      <c r="AK918" s="61">
        <v>0</v>
      </c>
      <c r="AL918" s="62"/>
      <c r="AM918" s="63"/>
      <c r="AN918" s="72">
        <v>4</v>
      </c>
      <c r="AO918" s="73"/>
    </row>
    <row r="919" spans="1:41" ht="16.5" customHeight="1" x14ac:dyDescent="0.2">
      <c r="A919" s="24" t="s">
        <v>23</v>
      </c>
      <c r="B919" s="26"/>
      <c r="C919" s="61">
        <v>0</v>
      </c>
      <c r="D919" s="62"/>
      <c r="E919" s="62"/>
      <c r="F919" s="63"/>
      <c r="G919" s="61">
        <v>2</v>
      </c>
      <c r="H919" s="62"/>
      <c r="I919" s="63"/>
      <c r="J919" s="61">
        <v>3</v>
      </c>
      <c r="K919" s="62"/>
      <c r="L919" s="62"/>
      <c r="M919" s="63"/>
      <c r="N919" s="61">
        <v>3</v>
      </c>
      <c r="O919" s="62"/>
      <c r="P919" s="63"/>
      <c r="Q919" s="61">
        <v>4</v>
      </c>
      <c r="R919" s="62"/>
      <c r="S919" s="62"/>
      <c r="T919" s="63"/>
      <c r="U919" s="61">
        <v>2</v>
      </c>
      <c r="V919" s="62"/>
      <c r="W919" s="63"/>
      <c r="X919" s="61">
        <v>6</v>
      </c>
      <c r="Y919" s="62"/>
      <c r="Z919" s="63"/>
      <c r="AA919" s="61">
        <v>0</v>
      </c>
      <c r="AB919" s="62"/>
      <c r="AC919" s="63"/>
      <c r="AD919" s="61">
        <v>6</v>
      </c>
      <c r="AE919" s="62"/>
      <c r="AF919" s="63"/>
      <c r="AG919" s="61">
        <v>4</v>
      </c>
      <c r="AH919" s="63"/>
      <c r="AI919" s="61">
        <v>1</v>
      </c>
      <c r="AJ919" s="63"/>
      <c r="AK919" s="61">
        <v>2</v>
      </c>
      <c r="AL919" s="62"/>
      <c r="AM919" s="63"/>
      <c r="AN919" s="72">
        <v>33</v>
      </c>
      <c r="AO919" s="73"/>
    </row>
    <row r="920" spans="1:41" ht="16.5" customHeight="1" x14ac:dyDescent="0.2">
      <c r="A920" s="24" t="s">
        <v>26</v>
      </c>
      <c r="B920" s="26"/>
      <c r="C920" s="61">
        <v>0</v>
      </c>
      <c r="D920" s="62"/>
      <c r="E920" s="62"/>
      <c r="F920" s="63"/>
      <c r="G920" s="61">
        <v>0</v>
      </c>
      <c r="H920" s="62"/>
      <c r="I920" s="63"/>
      <c r="J920" s="61">
        <v>0</v>
      </c>
      <c r="K920" s="62"/>
      <c r="L920" s="62"/>
      <c r="M920" s="63"/>
      <c r="N920" s="61">
        <v>0</v>
      </c>
      <c r="O920" s="62"/>
      <c r="P920" s="63"/>
      <c r="Q920" s="61">
        <v>0</v>
      </c>
      <c r="R920" s="62"/>
      <c r="S920" s="62"/>
      <c r="T920" s="63"/>
      <c r="U920" s="61">
        <v>2</v>
      </c>
      <c r="V920" s="62"/>
      <c r="W920" s="63"/>
      <c r="X920" s="61">
        <v>0</v>
      </c>
      <c r="Y920" s="62"/>
      <c r="Z920" s="63"/>
      <c r="AA920" s="61">
        <v>0</v>
      </c>
      <c r="AB920" s="62"/>
      <c r="AC920" s="63"/>
      <c r="AD920" s="61">
        <v>0</v>
      </c>
      <c r="AE920" s="62"/>
      <c r="AF920" s="63"/>
      <c r="AG920" s="61">
        <v>0</v>
      </c>
      <c r="AH920" s="63"/>
      <c r="AI920" s="61">
        <v>0</v>
      </c>
      <c r="AJ920" s="63"/>
      <c r="AK920" s="61">
        <v>0</v>
      </c>
      <c r="AL920" s="62"/>
      <c r="AM920" s="63"/>
      <c r="AN920" s="72">
        <v>2</v>
      </c>
      <c r="AO920" s="73"/>
    </row>
    <row r="921" spans="1:41" ht="16.5" customHeight="1" x14ac:dyDescent="0.2">
      <c r="A921" s="24" t="s">
        <v>27</v>
      </c>
      <c r="B921" s="26"/>
      <c r="C921" s="61">
        <v>0</v>
      </c>
      <c r="D921" s="62"/>
      <c r="E921" s="62"/>
      <c r="F921" s="63"/>
      <c r="G921" s="61">
        <v>0</v>
      </c>
      <c r="H921" s="62"/>
      <c r="I921" s="63"/>
      <c r="J921" s="61">
        <v>0</v>
      </c>
      <c r="K921" s="62"/>
      <c r="L921" s="62"/>
      <c r="M921" s="63"/>
      <c r="N921" s="61">
        <v>1</v>
      </c>
      <c r="O921" s="62"/>
      <c r="P921" s="63"/>
      <c r="Q921" s="61">
        <v>0</v>
      </c>
      <c r="R921" s="62"/>
      <c r="S921" s="62"/>
      <c r="T921" s="63"/>
      <c r="U921" s="61">
        <v>0</v>
      </c>
      <c r="V921" s="62"/>
      <c r="W921" s="63"/>
      <c r="X921" s="61">
        <v>2</v>
      </c>
      <c r="Y921" s="62"/>
      <c r="Z921" s="63"/>
      <c r="AA921" s="61">
        <v>0</v>
      </c>
      <c r="AB921" s="62"/>
      <c r="AC921" s="63"/>
      <c r="AD921" s="61">
        <v>0</v>
      </c>
      <c r="AE921" s="62"/>
      <c r="AF921" s="63"/>
      <c r="AG921" s="61">
        <v>0</v>
      </c>
      <c r="AH921" s="63"/>
      <c r="AI921" s="61">
        <v>0</v>
      </c>
      <c r="AJ921" s="63"/>
      <c r="AK921" s="61">
        <v>0</v>
      </c>
      <c r="AL921" s="62"/>
      <c r="AM921" s="63"/>
      <c r="AN921" s="72">
        <v>3</v>
      </c>
      <c r="AO921" s="73"/>
    </row>
    <row r="922" spans="1:41" ht="16.5" customHeight="1" x14ac:dyDescent="0.2">
      <c r="A922" s="24" t="s">
        <v>28</v>
      </c>
      <c r="B922" s="26"/>
      <c r="C922" s="61">
        <v>0</v>
      </c>
      <c r="D922" s="62"/>
      <c r="E922" s="62"/>
      <c r="F922" s="63"/>
      <c r="G922" s="61">
        <v>0</v>
      </c>
      <c r="H922" s="62"/>
      <c r="I922" s="63"/>
      <c r="J922" s="61">
        <v>0</v>
      </c>
      <c r="K922" s="62"/>
      <c r="L922" s="62"/>
      <c r="M922" s="63"/>
      <c r="N922" s="61">
        <v>0</v>
      </c>
      <c r="O922" s="62"/>
      <c r="P922" s="63"/>
      <c r="Q922" s="61">
        <v>0</v>
      </c>
      <c r="R922" s="62"/>
      <c r="S922" s="62"/>
      <c r="T922" s="63"/>
      <c r="U922" s="61">
        <v>0</v>
      </c>
      <c r="V922" s="62"/>
      <c r="W922" s="63"/>
      <c r="X922" s="61">
        <v>0</v>
      </c>
      <c r="Y922" s="62"/>
      <c r="Z922" s="63"/>
      <c r="AA922" s="61">
        <v>0</v>
      </c>
      <c r="AB922" s="62"/>
      <c r="AC922" s="63"/>
      <c r="AD922" s="61">
        <v>0</v>
      </c>
      <c r="AE922" s="62"/>
      <c r="AF922" s="63"/>
      <c r="AG922" s="61">
        <v>0</v>
      </c>
      <c r="AH922" s="63"/>
      <c r="AI922" s="61">
        <v>0</v>
      </c>
      <c r="AJ922" s="63"/>
      <c r="AK922" s="61">
        <v>2</v>
      </c>
      <c r="AL922" s="62"/>
      <c r="AM922" s="63"/>
      <c r="AN922" s="72">
        <v>2</v>
      </c>
      <c r="AO922" s="73"/>
    </row>
    <row r="923" spans="1:41" ht="16.5" customHeight="1" x14ac:dyDescent="0.2">
      <c r="A923" s="24" t="s">
        <v>29</v>
      </c>
      <c r="B923" s="26"/>
      <c r="C923" s="61">
        <v>23</v>
      </c>
      <c r="D923" s="62"/>
      <c r="E923" s="62"/>
      <c r="F923" s="63"/>
      <c r="G923" s="61">
        <v>23</v>
      </c>
      <c r="H923" s="62"/>
      <c r="I923" s="63"/>
      <c r="J923" s="61">
        <v>18</v>
      </c>
      <c r="K923" s="62"/>
      <c r="L923" s="62"/>
      <c r="M923" s="63"/>
      <c r="N923" s="61">
        <v>23</v>
      </c>
      <c r="O923" s="62"/>
      <c r="P923" s="63"/>
      <c r="Q923" s="61">
        <v>16</v>
      </c>
      <c r="R923" s="62"/>
      <c r="S923" s="62"/>
      <c r="T923" s="63"/>
      <c r="U923" s="61">
        <v>12</v>
      </c>
      <c r="V923" s="62"/>
      <c r="W923" s="63"/>
      <c r="X923" s="61">
        <v>17</v>
      </c>
      <c r="Y923" s="62"/>
      <c r="Z923" s="63"/>
      <c r="AA923" s="61">
        <v>14</v>
      </c>
      <c r="AB923" s="62"/>
      <c r="AC923" s="63"/>
      <c r="AD923" s="61">
        <v>20</v>
      </c>
      <c r="AE923" s="62"/>
      <c r="AF923" s="63"/>
      <c r="AG923" s="61">
        <v>13</v>
      </c>
      <c r="AH923" s="63"/>
      <c r="AI923" s="61">
        <v>11</v>
      </c>
      <c r="AJ923" s="63"/>
      <c r="AK923" s="61">
        <v>15</v>
      </c>
      <c r="AL923" s="62"/>
      <c r="AM923" s="63"/>
      <c r="AN923" s="72">
        <v>205</v>
      </c>
      <c r="AO923" s="73"/>
    </row>
    <row r="924" spans="1:41" ht="16.5" customHeight="1" x14ac:dyDescent="0.2">
      <c r="A924" s="24" t="s">
        <v>30</v>
      </c>
      <c r="B924" s="26"/>
      <c r="C924" s="61">
        <v>67</v>
      </c>
      <c r="D924" s="62"/>
      <c r="E924" s="62"/>
      <c r="F924" s="63"/>
      <c r="G924" s="61">
        <v>53</v>
      </c>
      <c r="H924" s="62"/>
      <c r="I924" s="63"/>
      <c r="J924" s="61">
        <v>62</v>
      </c>
      <c r="K924" s="62"/>
      <c r="L924" s="62"/>
      <c r="M924" s="63"/>
      <c r="N924" s="61">
        <v>58</v>
      </c>
      <c r="O924" s="62"/>
      <c r="P924" s="63"/>
      <c r="Q924" s="61">
        <v>81</v>
      </c>
      <c r="R924" s="62"/>
      <c r="S924" s="62"/>
      <c r="T924" s="63"/>
      <c r="U924" s="61">
        <v>73</v>
      </c>
      <c r="V924" s="62"/>
      <c r="W924" s="63"/>
      <c r="X924" s="61">
        <v>49</v>
      </c>
      <c r="Y924" s="62"/>
      <c r="Z924" s="63"/>
      <c r="AA924" s="61">
        <v>85</v>
      </c>
      <c r="AB924" s="62"/>
      <c r="AC924" s="63"/>
      <c r="AD924" s="61">
        <v>57</v>
      </c>
      <c r="AE924" s="62"/>
      <c r="AF924" s="63"/>
      <c r="AG924" s="61">
        <v>82</v>
      </c>
      <c r="AH924" s="63"/>
      <c r="AI924" s="61">
        <v>62</v>
      </c>
      <c r="AJ924" s="63"/>
      <c r="AK924" s="61">
        <v>34</v>
      </c>
      <c r="AL924" s="62"/>
      <c r="AM924" s="63"/>
      <c r="AN924" s="72">
        <v>763</v>
      </c>
      <c r="AO924" s="73"/>
    </row>
    <row r="925" spans="1:41" ht="16.5" customHeight="1" x14ac:dyDescent="0.2">
      <c r="A925" s="24" t="s">
        <v>31</v>
      </c>
      <c r="B925" s="26"/>
      <c r="C925" s="61">
        <v>28</v>
      </c>
      <c r="D925" s="62"/>
      <c r="E925" s="62"/>
      <c r="F925" s="63"/>
      <c r="G925" s="61">
        <v>63</v>
      </c>
      <c r="H925" s="62"/>
      <c r="I925" s="63"/>
      <c r="J925" s="61">
        <v>61</v>
      </c>
      <c r="K925" s="62"/>
      <c r="L925" s="62"/>
      <c r="M925" s="63"/>
      <c r="N925" s="61">
        <v>47</v>
      </c>
      <c r="O925" s="62"/>
      <c r="P925" s="63"/>
      <c r="Q925" s="61">
        <v>84</v>
      </c>
      <c r="R925" s="62"/>
      <c r="S925" s="62"/>
      <c r="T925" s="63"/>
      <c r="U925" s="61">
        <v>38</v>
      </c>
      <c r="V925" s="62"/>
      <c r="W925" s="63"/>
      <c r="X925" s="61">
        <v>49</v>
      </c>
      <c r="Y925" s="62"/>
      <c r="Z925" s="63"/>
      <c r="AA925" s="61">
        <v>60</v>
      </c>
      <c r="AB925" s="62"/>
      <c r="AC925" s="63"/>
      <c r="AD925" s="61">
        <v>57</v>
      </c>
      <c r="AE925" s="62"/>
      <c r="AF925" s="63"/>
      <c r="AG925" s="61">
        <v>53</v>
      </c>
      <c r="AH925" s="63"/>
      <c r="AI925" s="61">
        <v>42</v>
      </c>
      <c r="AJ925" s="63"/>
      <c r="AK925" s="61">
        <v>24</v>
      </c>
      <c r="AL925" s="62"/>
      <c r="AM925" s="63"/>
      <c r="AN925" s="72">
        <v>606</v>
      </c>
      <c r="AO925" s="73"/>
    </row>
    <row r="926" spans="1:41" ht="16.5" customHeight="1" x14ac:dyDescent="0.2">
      <c r="A926" s="24" t="s">
        <v>32</v>
      </c>
      <c r="B926" s="26"/>
      <c r="C926" s="61">
        <v>11</v>
      </c>
      <c r="D926" s="62"/>
      <c r="E926" s="62"/>
      <c r="F926" s="63"/>
      <c r="G926" s="61">
        <v>11</v>
      </c>
      <c r="H926" s="62"/>
      <c r="I926" s="63"/>
      <c r="J926" s="61">
        <v>17</v>
      </c>
      <c r="K926" s="62"/>
      <c r="L926" s="62"/>
      <c r="M926" s="63"/>
      <c r="N926" s="61">
        <v>16</v>
      </c>
      <c r="O926" s="62"/>
      <c r="P926" s="63"/>
      <c r="Q926" s="61">
        <v>23</v>
      </c>
      <c r="R926" s="62"/>
      <c r="S926" s="62"/>
      <c r="T926" s="63"/>
      <c r="U926" s="61">
        <v>21</v>
      </c>
      <c r="V926" s="62"/>
      <c r="W926" s="63"/>
      <c r="X926" s="61">
        <v>12</v>
      </c>
      <c r="Y926" s="62"/>
      <c r="Z926" s="63"/>
      <c r="AA926" s="61">
        <v>12</v>
      </c>
      <c r="AB926" s="62"/>
      <c r="AC926" s="63"/>
      <c r="AD926" s="61">
        <v>7</v>
      </c>
      <c r="AE926" s="62"/>
      <c r="AF926" s="63"/>
      <c r="AG926" s="61">
        <v>6</v>
      </c>
      <c r="AH926" s="63"/>
      <c r="AI926" s="61">
        <v>13</v>
      </c>
      <c r="AJ926" s="63"/>
      <c r="AK926" s="61">
        <v>12</v>
      </c>
      <c r="AL926" s="62"/>
      <c r="AM926" s="63"/>
      <c r="AN926" s="72">
        <v>161</v>
      </c>
      <c r="AO926" s="73"/>
    </row>
    <row r="927" spans="1:41" ht="16.5" customHeight="1" x14ac:dyDescent="0.2">
      <c r="A927" s="24" t="s">
        <v>33</v>
      </c>
      <c r="B927" s="26"/>
      <c r="C927" s="61">
        <v>19</v>
      </c>
      <c r="D927" s="62"/>
      <c r="E927" s="62"/>
      <c r="F927" s="63"/>
      <c r="G927" s="61">
        <v>11</v>
      </c>
      <c r="H927" s="62"/>
      <c r="I927" s="63"/>
      <c r="J927" s="61">
        <v>27</v>
      </c>
      <c r="K927" s="62"/>
      <c r="L927" s="62"/>
      <c r="M927" s="63"/>
      <c r="N927" s="61">
        <v>16</v>
      </c>
      <c r="O927" s="62"/>
      <c r="P927" s="63"/>
      <c r="Q927" s="61">
        <v>52</v>
      </c>
      <c r="R927" s="62"/>
      <c r="S927" s="62"/>
      <c r="T927" s="63"/>
      <c r="U927" s="61">
        <v>21</v>
      </c>
      <c r="V927" s="62"/>
      <c r="W927" s="63"/>
      <c r="X927" s="61">
        <v>32</v>
      </c>
      <c r="Y927" s="62"/>
      <c r="Z927" s="63"/>
      <c r="AA927" s="61">
        <v>14</v>
      </c>
      <c r="AB927" s="62"/>
      <c r="AC927" s="63"/>
      <c r="AD927" s="61">
        <v>21</v>
      </c>
      <c r="AE927" s="62"/>
      <c r="AF927" s="63"/>
      <c r="AG927" s="61">
        <v>21</v>
      </c>
      <c r="AH927" s="63"/>
      <c r="AI927" s="61">
        <v>28</v>
      </c>
      <c r="AJ927" s="63"/>
      <c r="AK927" s="61">
        <v>10</v>
      </c>
      <c r="AL927" s="62"/>
      <c r="AM927" s="63"/>
      <c r="AN927" s="72">
        <v>272</v>
      </c>
      <c r="AO927" s="73"/>
    </row>
    <row r="928" spans="1:41" ht="16.5" customHeight="1" x14ac:dyDescent="0.2">
      <c r="A928" s="24" t="s">
        <v>34</v>
      </c>
      <c r="B928" s="26"/>
      <c r="C928" s="61">
        <v>21</v>
      </c>
      <c r="D928" s="62"/>
      <c r="E928" s="62"/>
      <c r="F928" s="63"/>
      <c r="G928" s="61">
        <v>26</v>
      </c>
      <c r="H928" s="62"/>
      <c r="I928" s="63"/>
      <c r="J928" s="61">
        <v>42</v>
      </c>
      <c r="K928" s="62"/>
      <c r="L928" s="62"/>
      <c r="M928" s="63"/>
      <c r="N928" s="61">
        <v>40</v>
      </c>
      <c r="O928" s="62"/>
      <c r="P928" s="63"/>
      <c r="Q928" s="61">
        <v>28</v>
      </c>
      <c r="R928" s="62"/>
      <c r="S928" s="62"/>
      <c r="T928" s="63"/>
      <c r="U928" s="61">
        <v>38</v>
      </c>
      <c r="V928" s="62"/>
      <c r="W928" s="63"/>
      <c r="X928" s="61">
        <v>42</v>
      </c>
      <c r="Y928" s="62"/>
      <c r="Z928" s="63"/>
      <c r="AA928" s="61">
        <v>33</v>
      </c>
      <c r="AB928" s="62"/>
      <c r="AC928" s="63"/>
      <c r="AD928" s="61">
        <v>27</v>
      </c>
      <c r="AE928" s="62"/>
      <c r="AF928" s="63"/>
      <c r="AG928" s="61">
        <v>30</v>
      </c>
      <c r="AH928" s="63"/>
      <c r="AI928" s="61">
        <v>42</v>
      </c>
      <c r="AJ928" s="63"/>
      <c r="AK928" s="61">
        <v>30</v>
      </c>
      <c r="AL928" s="62"/>
      <c r="AM928" s="63"/>
      <c r="AN928" s="72">
        <v>399</v>
      </c>
      <c r="AO928" s="73"/>
    </row>
    <row r="929" spans="1:41" ht="16.5" customHeight="1" x14ac:dyDescent="0.2">
      <c r="A929" s="24" t="s">
        <v>35</v>
      </c>
      <c r="B929" s="26"/>
      <c r="C929" s="61">
        <v>38</v>
      </c>
      <c r="D929" s="62"/>
      <c r="E929" s="62"/>
      <c r="F929" s="63"/>
      <c r="G929" s="61">
        <v>49</v>
      </c>
      <c r="H929" s="62"/>
      <c r="I929" s="63"/>
      <c r="J929" s="61">
        <v>54</v>
      </c>
      <c r="K929" s="62"/>
      <c r="L929" s="62"/>
      <c r="M929" s="63"/>
      <c r="N929" s="61">
        <v>55</v>
      </c>
      <c r="O929" s="62"/>
      <c r="P929" s="63"/>
      <c r="Q929" s="61">
        <v>31</v>
      </c>
      <c r="R929" s="62"/>
      <c r="S929" s="62"/>
      <c r="T929" s="63"/>
      <c r="U929" s="61">
        <v>46</v>
      </c>
      <c r="V929" s="62"/>
      <c r="W929" s="63"/>
      <c r="X929" s="61">
        <v>55</v>
      </c>
      <c r="Y929" s="62"/>
      <c r="Z929" s="63"/>
      <c r="AA929" s="61">
        <v>52</v>
      </c>
      <c r="AB929" s="62"/>
      <c r="AC929" s="63"/>
      <c r="AD929" s="61">
        <v>60</v>
      </c>
      <c r="AE929" s="62"/>
      <c r="AF929" s="63"/>
      <c r="AG929" s="61">
        <v>45</v>
      </c>
      <c r="AH929" s="63"/>
      <c r="AI929" s="61">
        <v>41</v>
      </c>
      <c r="AJ929" s="63"/>
      <c r="AK929" s="61">
        <v>48</v>
      </c>
      <c r="AL929" s="62"/>
      <c r="AM929" s="63"/>
      <c r="AN929" s="72">
        <v>574</v>
      </c>
      <c r="AO929" s="73"/>
    </row>
    <row r="930" spans="1:41" ht="16.5" customHeight="1" x14ac:dyDescent="0.2">
      <c r="A930" s="24" t="s">
        <v>36</v>
      </c>
      <c r="B930" s="26"/>
      <c r="C930" s="61">
        <v>15</v>
      </c>
      <c r="D930" s="62"/>
      <c r="E930" s="62"/>
      <c r="F930" s="63"/>
      <c r="G930" s="61">
        <v>23</v>
      </c>
      <c r="H930" s="62"/>
      <c r="I930" s="63"/>
      <c r="J930" s="61">
        <v>28</v>
      </c>
      <c r="K930" s="62"/>
      <c r="L930" s="62"/>
      <c r="M930" s="63"/>
      <c r="N930" s="61">
        <v>35</v>
      </c>
      <c r="O930" s="62"/>
      <c r="P930" s="63"/>
      <c r="Q930" s="61">
        <v>32</v>
      </c>
      <c r="R930" s="62"/>
      <c r="S930" s="62"/>
      <c r="T930" s="63"/>
      <c r="U930" s="61">
        <v>27</v>
      </c>
      <c r="V930" s="62"/>
      <c r="W930" s="63"/>
      <c r="X930" s="61">
        <v>23</v>
      </c>
      <c r="Y930" s="62"/>
      <c r="Z930" s="63"/>
      <c r="AA930" s="61">
        <v>16</v>
      </c>
      <c r="AB930" s="62"/>
      <c r="AC930" s="63"/>
      <c r="AD930" s="61">
        <v>19</v>
      </c>
      <c r="AE930" s="62"/>
      <c r="AF930" s="63"/>
      <c r="AG930" s="61">
        <v>17</v>
      </c>
      <c r="AH930" s="63"/>
      <c r="AI930" s="61">
        <v>15</v>
      </c>
      <c r="AJ930" s="63"/>
      <c r="AK930" s="61">
        <v>17</v>
      </c>
      <c r="AL930" s="62"/>
      <c r="AM930" s="63"/>
      <c r="AN930" s="72">
        <v>267</v>
      </c>
      <c r="AO930" s="73"/>
    </row>
    <row r="931" spans="1:41" ht="16.5" customHeight="1" x14ac:dyDescent="0.2">
      <c r="A931" s="24" t="s">
        <v>37</v>
      </c>
      <c r="B931" s="26"/>
      <c r="C931" s="61">
        <v>11</v>
      </c>
      <c r="D931" s="62"/>
      <c r="E931" s="62"/>
      <c r="F931" s="63"/>
      <c r="G931" s="61">
        <v>21</v>
      </c>
      <c r="H931" s="62"/>
      <c r="I931" s="63"/>
      <c r="J931" s="61">
        <v>13</v>
      </c>
      <c r="K931" s="62"/>
      <c r="L931" s="62"/>
      <c r="M931" s="63"/>
      <c r="N931" s="61">
        <v>17</v>
      </c>
      <c r="O931" s="62"/>
      <c r="P931" s="63"/>
      <c r="Q931" s="61">
        <v>10</v>
      </c>
      <c r="R931" s="62"/>
      <c r="S931" s="62"/>
      <c r="T931" s="63"/>
      <c r="U931" s="61">
        <v>18</v>
      </c>
      <c r="V931" s="62"/>
      <c r="W931" s="63"/>
      <c r="X931" s="61">
        <v>26</v>
      </c>
      <c r="Y931" s="62"/>
      <c r="Z931" s="63"/>
      <c r="AA931" s="61">
        <v>6</v>
      </c>
      <c r="AB931" s="62"/>
      <c r="AC931" s="63"/>
      <c r="AD931" s="61">
        <v>8</v>
      </c>
      <c r="AE931" s="62"/>
      <c r="AF931" s="63"/>
      <c r="AG931" s="61">
        <v>1</v>
      </c>
      <c r="AH931" s="63"/>
      <c r="AI931" s="61">
        <v>6</v>
      </c>
      <c r="AJ931" s="63"/>
      <c r="AK931" s="61">
        <v>7</v>
      </c>
      <c r="AL931" s="62"/>
      <c r="AM931" s="63"/>
      <c r="AN931" s="72">
        <v>144</v>
      </c>
      <c r="AO931" s="73"/>
    </row>
    <row r="932" spans="1:41" ht="16.5" customHeight="1" x14ac:dyDescent="0.2">
      <c r="A932" s="24" t="s">
        <v>38</v>
      </c>
      <c r="B932" s="26"/>
      <c r="C932" s="61">
        <v>44</v>
      </c>
      <c r="D932" s="62"/>
      <c r="E932" s="62"/>
      <c r="F932" s="63"/>
      <c r="G932" s="61">
        <v>31</v>
      </c>
      <c r="H932" s="62"/>
      <c r="I932" s="63"/>
      <c r="J932" s="61">
        <v>32</v>
      </c>
      <c r="K932" s="62"/>
      <c r="L932" s="62"/>
      <c r="M932" s="63"/>
      <c r="N932" s="61">
        <v>43</v>
      </c>
      <c r="O932" s="62"/>
      <c r="P932" s="63"/>
      <c r="Q932" s="61">
        <v>30</v>
      </c>
      <c r="R932" s="62"/>
      <c r="S932" s="62"/>
      <c r="T932" s="63"/>
      <c r="U932" s="61">
        <v>36</v>
      </c>
      <c r="V932" s="62"/>
      <c r="W932" s="63"/>
      <c r="X932" s="61">
        <v>34</v>
      </c>
      <c r="Y932" s="62"/>
      <c r="Z932" s="63"/>
      <c r="AA932" s="61">
        <v>29</v>
      </c>
      <c r="AB932" s="62"/>
      <c r="AC932" s="63"/>
      <c r="AD932" s="61">
        <v>29</v>
      </c>
      <c r="AE932" s="62"/>
      <c r="AF932" s="63"/>
      <c r="AG932" s="61">
        <v>35</v>
      </c>
      <c r="AH932" s="63"/>
      <c r="AI932" s="61">
        <v>29</v>
      </c>
      <c r="AJ932" s="63"/>
      <c r="AK932" s="61">
        <v>24</v>
      </c>
      <c r="AL932" s="62"/>
      <c r="AM932" s="63"/>
      <c r="AN932" s="72">
        <v>396</v>
      </c>
      <c r="AO932" s="73"/>
    </row>
    <row r="933" spans="1:41" ht="16.5" customHeight="1" x14ac:dyDescent="0.2">
      <c r="A933" s="24" t="s">
        <v>39</v>
      </c>
      <c r="B933" s="26"/>
      <c r="C933" s="61">
        <v>29</v>
      </c>
      <c r="D933" s="62"/>
      <c r="E933" s="62"/>
      <c r="F933" s="63"/>
      <c r="G933" s="61">
        <v>16</v>
      </c>
      <c r="H933" s="62"/>
      <c r="I933" s="63"/>
      <c r="J933" s="61">
        <v>18</v>
      </c>
      <c r="K933" s="62"/>
      <c r="L933" s="62"/>
      <c r="M933" s="63"/>
      <c r="N933" s="61">
        <v>19</v>
      </c>
      <c r="O933" s="62"/>
      <c r="P933" s="63"/>
      <c r="Q933" s="61">
        <v>24</v>
      </c>
      <c r="R933" s="62"/>
      <c r="S933" s="62"/>
      <c r="T933" s="63"/>
      <c r="U933" s="61">
        <v>13</v>
      </c>
      <c r="V933" s="62"/>
      <c r="W933" s="63"/>
      <c r="X933" s="61">
        <v>20</v>
      </c>
      <c r="Y933" s="62"/>
      <c r="Z933" s="63"/>
      <c r="AA933" s="61">
        <v>15</v>
      </c>
      <c r="AB933" s="62"/>
      <c r="AC933" s="63"/>
      <c r="AD933" s="61">
        <v>21</v>
      </c>
      <c r="AE933" s="62"/>
      <c r="AF933" s="63"/>
      <c r="AG933" s="61">
        <v>13</v>
      </c>
      <c r="AH933" s="63"/>
      <c r="AI933" s="61">
        <v>13</v>
      </c>
      <c r="AJ933" s="63"/>
      <c r="AK933" s="61">
        <v>12</v>
      </c>
      <c r="AL933" s="62"/>
      <c r="AM933" s="63"/>
      <c r="AN933" s="72">
        <v>213</v>
      </c>
      <c r="AO933" s="73"/>
    </row>
    <row r="934" spans="1:41" ht="16.5" customHeight="1" x14ac:dyDescent="0.2">
      <c r="A934" s="24" t="s">
        <v>40</v>
      </c>
      <c r="B934" s="26"/>
      <c r="C934" s="61">
        <v>9</v>
      </c>
      <c r="D934" s="62"/>
      <c r="E934" s="62"/>
      <c r="F934" s="63"/>
      <c r="G934" s="61">
        <v>6</v>
      </c>
      <c r="H934" s="62"/>
      <c r="I934" s="63"/>
      <c r="J934" s="61">
        <v>11</v>
      </c>
      <c r="K934" s="62"/>
      <c r="L934" s="62"/>
      <c r="M934" s="63"/>
      <c r="N934" s="61">
        <v>18</v>
      </c>
      <c r="O934" s="62"/>
      <c r="P934" s="63"/>
      <c r="Q934" s="61">
        <v>7</v>
      </c>
      <c r="R934" s="62"/>
      <c r="S934" s="62"/>
      <c r="T934" s="63"/>
      <c r="U934" s="61">
        <v>10</v>
      </c>
      <c r="V934" s="62"/>
      <c r="W934" s="63"/>
      <c r="X934" s="61">
        <v>8</v>
      </c>
      <c r="Y934" s="62"/>
      <c r="Z934" s="63"/>
      <c r="AA934" s="61">
        <v>15</v>
      </c>
      <c r="AB934" s="62"/>
      <c r="AC934" s="63"/>
      <c r="AD934" s="61">
        <v>11</v>
      </c>
      <c r="AE934" s="62"/>
      <c r="AF934" s="63"/>
      <c r="AG934" s="61">
        <v>6</v>
      </c>
      <c r="AH934" s="63"/>
      <c r="AI934" s="61">
        <v>8</v>
      </c>
      <c r="AJ934" s="63"/>
      <c r="AK934" s="61">
        <v>5</v>
      </c>
      <c r="AL934" s="62"/>
      <c r="AM934" s="63"/>
      <c r="AN934" s="72">
        <v>114</v>
      </c>
      <c r="AO934" s="73"/>
    </row>
    <row r="935" spans="1:41" ht="16.5" customHeight="1" x14ac:dyDescent="0.2">
      <c r="A935" s="24" t="s">
        <v>41</v>
      </c>
      <c r="B935" s="26"/>
      <c r="C935" s="61">
        <v>23</v>
      </c>
      <c r="D935" s="62"/>
      <c r="E935" s="62"/>
      <c r="F935" s="63"/>
      <c r="G935" s="61">
        <v>23</v>
      </c>
      <c r="H935" s="62"/>
      <c r="I935" s="63"/>
      <c r="J935" s="61">
        <v>20</v>
      </c>
      <c r="K935" s="62"/>
      <c r="L935" s="62"/>
      <c r="M935" s="63"/>
      <c r="N935" s="61">
        <v>29</v>
      </c>
      <c r="O935" s="62"/>
      <c r="P935" s="63"/>
      <c r="Q935" s="61">
        <v>30</v>
      </c>
      <c r="R935" s="62"/>
      <c r="S935" s="62"/>
      <c r="T935" s="63"/>
      <c r="U935" s="61">
        <v>21</v>
      </c>
      <c r="V935" s="62"/>
      <c r="W935" s="63"/>
      <c r="X935" s="61">
        <v>24</v>
      </c>
      <c r="Y935" s="62"/>
      <c r="Z935" s="63"/>
      <c r="AA935" s="61">
        <v>22</v>
      </c>
      <c r="AB935" s="62"/>
      <c r="AC935" s="63"/>
      <c r="AD935" s="61">
        <v>26</v>
      </c>
      <c r="AE935" s="62"/>
      <c r="AF935" s="63"/>
      <c r="AG935" s="61">
        <v>22</v>
      </c>
      <c r="AH935" s="63"/>
      <c r="AI935" s="61">
        <v>17</v>
      </c>
      <c r="AJ935" s="63"/>
      <c r="AK935" s="61">
        <v>11</v>
      </c>
      <c r="AL935" s="62"/>
      <c r="AM935" s="63"/>
      <c r="AN935" s="72">
        <v>268</v>
      </c>
      <c r="AO935" s="73"/>
    </row>
    <row r="936" spans="1:41" ht="16.5" customHeight="1" x14ac:dyDescent="0.2">
      <c r="A936" s="24" t="s">
        <v>42</v>
      </c>
      <c r="B936" s="26"/>
      <c r="C936" s="61">
        <v>49</v>
      </c>
      <c r="D936" s="62"/>
      <c r="E936" s="62"/>
      <c r="F936" s="63"/>
      <c r="G936" s="61">
        <v>43</v>
      </c>
      <c r="H936" s="62"/>
      <c r="I936" s="63"/>
      <c r="J936" s="61">
        <v>29</v>
      </c>
      <c r="K936" s="62"/>
      <c r="L936" s="62"/>
      <c r="M936" s="63"/>
      <c r="N936" s="61">
        <v>32</v>
      </c>
      <c r="O936" s="62"/>
      <c r="P936" s="63"/>
      <c r="Q936" s="61">
        <v>31</v>
      </c>
      <c r="R936" s="62"/>
      <c r="S936" s="62"/>
      <c r="T936" s="63"/>
      <c r="U936" s="61">
        <v>26</v>
      </c>
      <c r="V936" s="62"/>
      <c r="W936" s="63"/>
      <c r="X936" s="61">
        <v>26</v>
      </c>
      <c r="Y936" s="62"/>
      <c r="Z936" s="63"/>
      <c r="AA936" s="61">
        <v>48</v>
      </c>
      <c r="AB936" s="62"/>
      <c r="AC936" s="63"/>
      <c r="AD936" s="61">
        <v>44</v>
      </c>
      <c r="AE936" s="62"/>
      <c r="AF936" s="63"/>
      <c r="AG936" s="61">
        <v>39</v>
      </c>
      <c r="AH936" s="63"/>
      <c r="AI936" s="61">
        <v>24</v>
      </c>
      <c r="AJ936" s="63"/>
      <c r="AK936" s="61">
        <v>14</v>
      </c>
      <c r="AL936" s="62"/>
      <c r="AM936" s="63"/>
      <c r="AN936" s="72">
        <v>405</v>
      </c>
      <c r="AO936" s="73"/>
    </row>
    <row r="937" spans="1:41" ht="16.5" customHeight="1" x14ac:dyDescent="0.2">
      <c r="A937" s="24" t="s">
        <v>43</v>
      </c>
      <c r="B937" s="26"/>
      <c r="C937" s="61">
        <v>59</v>
      </c>
      <c r="D937" s="62"/>
      <c r="E937" s="62"/>
      <c r="F937" s="63"/>
      <c r="G937" s="61">
        <v>61</v>
      </c>
      <c r="H937" s="62"/>
      <c r="I937" s="63"/>
      <c r="J937" s="61">
        <v>66</v>
      </c>
      <c r="K937" s="62"/>
      <c r="L937" s="62"/>
      <c r="M937" s="63"/>
      <c r="N937" s="61">
        <v>38</v>
      </c>
      <c r="O937" s="62"/>
      <c r="P937" s="63"/>
      <c r="Q937" s="61">
        <v>36</v>
      </c>
      <c r="R937" s="62"/>
      <c r="S937" s="62"/>
      <c r="T937" s="63"/>
      <c r="U937" s="61">
        <v>25</v>
      </c>
      <c r="V937" s="62"/>
      <c r="W937" s="63"/>
      <c r="X937" s="61">
        <v>25</v>
      </c>
      <c r="Y937" s="62"/>
      <c r="Z937" s="63"/>
      <c r="AA937" s="61">
        <v>23</v>
      </c>
      <c r="AB937" s="62"/>
      <c r="AC937" s="63"/>
      <c r="AD937" s="61">
        <v>16</v>
      </c>
      <c r="AE937" s="62"/>
      <c r="AF937" s="63"/>
      <c r="AG937" s="61">
        <v>17</v>
      </c>
      <c r="AH937" s="63"/>
      <c r="AI937" s="61">
        <v>18</v>
      </c>
      <c r="AJ937" s="63"/>
      <c r="AK937" s="61">
        <v>10</v>
      </c>
      <c r="AL937" s="62"/>
      <c r="AM937" s="63"/>
      <c r="AN937" s="72">
        <v>394</v>
      </c>
      <c r="AO937" s="73"/>
    </row>
    <row r="938" spans="1:41" ht="16.5" customHeight="1" x14ac:dyDescent="0.2">
      <c r="A938" s="24" t="s">
        <v>44</v>
      </c>
      <c r="B938" s="26"/>
      <c r="C938" s="61">
        <v>24</v>
      </c>
      <c r="D938" s="62"/>
      <c r="E938" s="62"/>
      <c r="F938" s="63"/>
      <c r="G938" s="61">
        <v>32</v>
      </c>
      <c r="H938" s="62"/>
      <c r="I938" s="63"/>
      <c r="J938" s="61">
        <v>38</v>
      </c>
      <c r="K938" s="62"/>
      <c r="L938" s="62"/>
      <c r="M938" s="63"/>
      <c r="N938" s="61">
        <v>26</v>
      </c>
      <c r="O938" s="62"/>
      <c r="P938" s="63"/>
      <c r="Q938" s="61">
        <v>17</v>
      </c>
      <c r="R938" s="62"/>
      <c r="S938" s="62"/>
      <c r="T938" s="63"/>
      <c r="U938" s="61">
        <v>20</v>
      </c>
      <c r="V938" s="62"/>
      <c r="W938" s="63"/>
      <c r="X938" s="61">
        <v>18</v>
      </c>
      <c r="Y938" s="62"/>
      <c r="Z938" s="63"/>
      <c r="AA938" s="61">
        <v>14</v>
      </c>
      <c r="AB938" s="62"/>
      <c r="AC938" s="63"/>
      <c r="AD938" s="61">
        <v>19</v>
      </c>
      <c r="AE938" s="62"/>
      <c r="AF938" s="63"/>
      <c r="AG938" s="61">
        <v>29</v>
      </c>
      <c r="AH938" s="63"/>
      <c r="AI938" s="61">
        <v>5</v>
      </c>
      <c r="AJ938" s="63"/>
      <c r="AK938" s="61">
        <v>14</v>
      </c>
      <c r="AL938" s="62"/>
      <c r="AM938" s="63"/>
      <c r="AN938" s="72">
        <v>256</v>
      </c>
      <c r="AO938" s="73"/>
    </row>
    <row r="939" spans="1:41" ht="16.5" customHeight="1" x14ac:dyDescent="0.2">
      <c r="A939" s="24" t="s">
        <v>45</v>
      </c>
      <c r="B939" s="26"/>
      <c r="C939" s="61">
        <v>7</v>
      </c>
      <c r="D939" s="62"/>
      <c r="E939" s="62"/>
      <c r="F939" s="63"/>
      <c r="G939" s="61">
        <v>3</v>
      </c>
      <c r="H939" s="62"/>
      <c r="I939" s="63"/>
      <c r="J939" s="61">
        <v>8</v>
      </c>
      <c r="K939" s="62"/>
      <c r="L939" s="62"/>
      <c r="M939" s="63"/>
      <c r="N939" s="61">
        <v>10</v>
      </c>
      <c r="O939" s="62"/>
      <c r="P939" s="63"/>
      <c r="Q939" s="61">
        <v>9</v>
      </c>
      <c r="R939" s="62"/>
      <c r="S939" s="62"/>
      <c r="T939" s="63"/>
      <c r="U939" s="61">
        <v>5</v>
      </c>
      <c r="V939" s="62"/>
      <c r="W939" s="63"/>
      <c r="X939" s="61">
        <v>8</v>
      </c>
      <c r="Y939" s="62"/>
      <c r="Z939" s="63"/>
      <c r="AA939" s="61">
        <v>4</v>
      </c>
      <c r="AB939" s="62"/>
      <c r="AC939" s="63"/>
      <c r="AD939" s="61">
        <v>2</v>
      </c>
      <c r="AE939" s="62"/>
      <c r="AF939" s="63"/>
      <c r="AG939" s="61">
        <v>3</v>
      </c>
      <c r="AH939" s="63"/>
      <c r="AI939" s="61">
        <v>7</v>
      </c>
      <c r="AJ939" s="63"/>
      <c r="AK939" s="61">
        <v>6</v>
      </c>
      <c r="AL939" s="62"/>
      <c r="AM939" s="63"/>
      <c r="AN939" s="72">
        <v>72</v>
      </c>
      <c r="AO939" s="73"/>
    </row>
    <row r="940" spans="1:41" ht="16.5" customHeight="1" x14ac:dyDescent="0.2">
      <c r="A940" s="24" t="s">
        <v>46</v>
      </c>
      <c r="B940" s="26"/>
      <c r="C940" s="61">
        <v>38</v>
      </c>
      <c r="D940" s="62"/>
      <c r="E940" s="62"/>
      <c r="F940" s="63"/>
      <c r="G940" s="61">
        <v>41</v>
      </c>
      <c r="H940" s="62"/>
      <c r="I940" s="63"/>
      <c r="J940" s="61">
        <v>57</v>
      </c>
      <c r="K940" s="62"/>
      <c r="L940" s="62"/>
      <c r="M940" s="63"/>
      <c r="N940" s="61">
        <v>34</v>
      </c>
      <c r="O940" s="62"/>
      <c r="P940" s="63"/>
      <c r="Q940" s="61">
        <v>49</v>
      </c>
      <c r="R940" s="62"/>
      <c r="S940" s="62"/>
      <c r="T940" s="63"/>
      <c r="U940" s="61">
        <v>28</v>
      </c>
      <c r="V940" s="62"/>
      <c r="W940" s="63"/>
      <c r="X940" s="61">
        <v>29</v>
      </c>
      <c r="Y940" s="62"/>
      <c r="Z940" s="63"/>
      <c r="AA940" s="61">
        <v>30</v>
      </c>
      <c r="AB940" s="62"/>
      <c r="AC940" s="63"/>
      <c r="AD940" s="61">
        <v>31</v>
      </c>
      <c r="AE940" s="62"/>
      <c r="AF940" s="63"/>
      <c r="AG940" s="61">
        <v>35</v>
      </c>
      <c r="AH940" s="63"/>
      <c r="AI940" s="61">
        <v>14</v>
      </c>
      <c r="AJ940" s="63"/>
      <c r="AK940" s="61">
        <v>16</v>
      </c>
      <c r="AL940" s="62"/>
      <c r="AM940" s="63"/>
      <c r="AN940" s="72">
        <v>402</v>
      </c>
      <c r="AO940" s="73"/>
    </row>
    <row r="941" spans="1:41" ht="16.5" customHeight="1" x14ac:dyDescent="0.2">
      <c r="A941" s="24" t="s">
        <v>47</v>
      </c>
      <c r="B941" s="26"/>
      <c r="C941" s="61">
        <v>35</v>
      </c>
      <c r="D941" s="62"/>
      <c r="E941" s="62"/>
      <c r="F941" s="63"/>
      <c r="G941" s="61">
        <v>39</v>
      </c>
      <c r="H941" s="62"/>
      <c r="I941" s="63"/>
      <c r="J941" s="61">
        <v>27</v>
      </c>
      <c r="K941" s="62"/>
      <c r="L941" s="62"/>
      <c r="M941" s="63"/>
      <c r="N941" s="61">
        <v>22</v>
      </c>
      <c r="O941" s="62"/>
      <c r="P941" s="63"/>
      <c r="Q941" s="61">
        <v>32</v>
      </c>
      <c r="R941" s="62"/>
      <c r="S941" s="62"/>
      <c r="T941" s="63"/>
      <c r="U941" s="61">
        <v>24</v>
      </c>
      <c r="V941" s="62"/>
      <c r="W941" s="63"/>
      <c r="X941" s="61">
        <v>18</v>
      </c>
      <c r="Y941" s="62"/>
      <c r="Z941" s="63"/>
      <c r="AA941" s="61">
        <v>15</v>
      </c>
      <c r="AB941" s="62"/>
      <c r="AC941" s="63"/>
      <c r="AD941" s="61">
        <v>14</v>
      </c>
      <c r="AE941" s="62"/>
      <c r="AF941" s="63"/>
      <c r="AG941" s="61">
        <v>37</v>
      </c>
      <c r="AH941" s="63"/>
      <c r="AI941" s="61">
        <v>27</v>
      </c>
      <c r="AJ941" s="63"/>
      <c r="AK941" s="61">
        <v>17</v>
      </c>
      <c r="AL941" s="62"/>
      <c r="AM941" s="63"/>
      <c r="AN941" s="72">
        <v>307</v>
      </c>
      <c r="AO941" s="73"/>
    </row>
    <row r="942" spans="1:41" ht="16.5" customHeight="1" x14ac:dyDescent="0.2">
      <c r="A942" s="24" t="s">
        <v>48</v>
      </c>
      <c r="B942" s="26"/>
      <c r="C942" s="61">
        <v>24</v>
      </c>
      <c r="D942" s="62"/>
      <c r="E942" s="62"/>
      <c r="F942" s="63"/>
      <c r="G942" s="61">
        <v>31</v>
      </c>
      <c r="H942" s="62"/>
      <c r="I942" s="63"/>
      <c r="J942" s="61">
        <v>37</v>
      </c>
      <c r="K942" s="62"/>
      <c r="L942" s="62"/>
      <c r="M942" s="63"/>
      <c r="N942" s="61">
        <v>36</v>
      </c>
      <c r="O942" s="62"/>
      <c r="P942" s="63"/>
      <c r="Q942" s="61">
        <v>28</v>
      </c>
      <c r="R942" s="62"/>
      <c r="S942" s="62"/>
      <c r="T942" s="63"/>
      <c r="U942" s="61">
        <v>31</v>
      </c>
      <c r="V942" s="62"/>
      <c r="W942" s="63"/>
      <c r="X942" s="61">
        <v>36</v>
      </c>
      <c r="Y942" s="62"/>
      <c r="Z942" s="63"/>
      <c r="AA942" s="61">
        <v>37</v>
      </c>
      <c r="AB942" s="62"/>
      <c r="AC942" s="63"/>
      <c r="AD942" s="61">
        <v>36</v>
      </c>
      <c r="AE942" s="62"/>
      <c r="AF942" s="63"/>
      <c r="AG942" s="61">
        <v>43</v>
      </c>
      <c r="AH942" s="63"/>
      <c r="AI942" s="61">
        <v>36</v>
      </c>
      <c r="AJ942" s="63"/>
      <c r="AK942" s="61">
        <v>52</v>
      </c>
      <c r="AL942" s="62"/>
      <c r="AM942" s="63"/>
      <c r="AN942" s="72">
        <v>427</v>
      </c>
      <c r="AO942" s="73"/>
    </row>
    <row r="943" spans="1:41" ht="16.5" customHeight="1" x14ac:dyDescent="0.2">
      <c r="A943" s="24" t="s">
        <v>49</v>
      </c>
      <c r="B943" s="26"/>
      <c r="C943" s="61">
        <v>25</v>
      </c>
      <c r="D943" s="62"/>
      <c r="E943" s="62"/>
      <c r="F943" s="63"/>
      <c r="G943" s="61">
        <v>17</v>
      </c>
      <c r="H943" s="62"/>
      <c r="I943" s="63"/>
      <c r="J943" s="61">
        <v>13</v>
      </c>
      <c r="K943" s="62"/>
      <c r="L943" s="62"/>
      <c r="M943" s="63"/>
      <c r="N943" s="61">
        <v>14</v>
      </c>
      <c r="O943" s="62"/>
      <c r="P943" s="63"/>
      <c r="Q943" s="61">
        <v>16</v>
      </c>
      <c r="R943" s="62"/>
      <c r="S943" s="62"/>
      <c r="T943" s="63"/>
      <c r="U943" s="61">
        <v>14</v>
      </c>
      <c r="V943" s="62"/>
      <c r="W943" s="63"/>
      <c r="X943" s="61">
        <v>11</v>
      </c>
      <c r="Y943" s="62"/>
      <c r="Z943" s="63"/>
      <c r="AA943" s="61">
        <v>20</v>
      </c>
      <c r="AB943" s="62"/>
      <c r="AC943" s="63"/>
      <c r="AD943" s="61">
        <v>21</v>
      </c>
      <c r="AE943" s="62"/>
      <c r="AF943" s="63"/>
      <c r="AG943" s="61">
        <v>16</v>
      </c>
      <c r="AH943" s="63"/>
      <c r="AI943" s="61">
        <v>8</v>
      </c>
      <c r="AJ943" s="63"/>
      <c r="AK943" s="61">
        <v>14</v>
      </c>
      <c r="AL943" s="62"/>
      <c r="AM943" s="63"/>
      <c r="AN943" s="72">
        <v>189</v>
      </c>
      <c r="AO943" s="73"/>
    </row>
    <row r="944" spans="1:41" ht="16.5" customHeight="1" x14ac:dyDescent="0.2">
      <c r="A944" s="24" t="s">
        <v>50</v>
      </c>
      <c r="B944" s="26"/>
      <c r="C944" s="61">
        <v>1</v>
      </c>
      <c r="D944" s="62"/>
      <c r="E944" s="62"/>
      <c r="F944" s="63"/>
      <c r="G944" s="61">
        <v>0</v>
      </c>
      <c r="H944" s="62"/>
      <c r="I944" s="63"/>
      <c r="J944" s="61">
        <v>0</v>
      </c>
      <c r="K944" s="62"/>
      <c r="L944" s="62"/>
      <c r="M944" s="63"/>
      <c r="N944" s="61">
        <v>0</v>
      </c>
      <c r="O944" s="62"/>
      <c r="P944" s="63"/>
      <c r="Q944" s="61">
        <v>0</v>
      </c>
      <c r="R944" s="62"/>
      <c r="S944" s="62"/>
      <c r="T944" s="63"/>
      <c r="U944" s="61">
        <v>0</v>
      </c>
      <c r="V944" s="62"/>
      <c r="W944" s="63"/>
      <c r="X944" s="61">
        <v>0</v>
      </c>
      <c r="Y944" s="62"/>
      <c r="Z944" s="63"/>
      <c r="AA944" s="61">
        <v>0</v>
      </c>
      <c r="AB944" s="62"/>
      <c r="AC944" s="63"/>
      <c r="AD944" s="61">
        <v>0</v>
      </c>
      <c r="AE944" s="62"/>
      <c r="AF944" s="63"/>
      <c r="AG944" s="61">
        <v>2</v>
      </c>
      <c r="AH944" s="63"/>
      <c r="AI944" s="61">
        <v>0</v>
      </c>
      <c r="AJ944" s="63"/>
      <c r="AK944" s="61">
        <v>0</v>
      </c>
      <c r="AL944" s="62"/>
      <c r="AM944" s="63"/>
      <c r="AN944" s="72">
        <v>3</v>
      </c>
      <c r="AO944" s="73"/>
    </row>
    <row r="945" spans="1:41" ht="16.5" customHeight="1" x14ac:dyDescent="0.2">
      <c r="A945" s="33" t="s">
        <v>52</v>
      </c>
      <c r="B945" s="35"/>
      <c r="C945" s="61">
        <v>0</v>
      </c>
      <c r="D945" s="62"/>
      <c r="E945" s="62"/>
      <c r="F945" s="63"/>
      <c r="G945" s="61">
        <v>0</v>
      </c>
      <c r="H945" s="62"/>
      <c r="I945" s="63"/>
      <c r="J945" s="61">
        <v>0</v>
      </c>
      <c r="K945" s="62"/>
      <c r="L945" s="62"/>
      <c r="M945" s="63"/>
      <c r="N945" s="61">
        <v>0</v>
      </c>
      <c r="O945" s="62"/>
      <c r="P945" s="63"/>
      <c r="Q945" s="61">
        <v>1</v>
      </c>
      <c r="R945" s="62"/>
      <c r="S945" s="62"/>
      <c r="T945" s="63"/>
      <c r="U945" s="61">
        <v>0</v>
      </c>
      <c r="V945" s="62"/>
      <c r="W945" s="63"/>
      <c r="X945" s="61">
        <v>0</v>
      </c>
      <c r="Y945" s="62"/>
      <c r="Z945" s="63"/>
      <c r="AA945" s="61">
        <v>0</v>
      </c>
      <c r="AB945" s="62"/>
      <c r="AC945" s="63"/>
      <c r="AD945" s="61">
        <v>0</v>
      </c>
      <c r="AE945" s="62"/>
      <c r="AF945" s="63"/>
      <c r="AG945" s="61">
        <v>0</v>
      </c>
      <c r="AH945" s="63"/>
      <c r="AI945" s="61">
        <v>0</v>
      </c>
      <c r="AJ945" s="63"/>
      <c r="AK945" s="61">
        <v>0</v>
      </c>
      <c r="AL945" s="62"/>
      <c r="AM945" s="63"/>
      <c r="AN945" s="72">
        <v>1</v>
      </c>
      <c r="AO945" s="73"/>
    </row>
    <row r="946" spans="1:41" ht="16.5" customHeight="1" x14ac:dyDescent="0.2">
      <c r="A946" s="33" t="s">
        <v>53</v>
      </c>
      <c r="B946" s="35"/>
      <c r="C946" s="61">
        <v>0</v>
      </c>
      <c r="D946" s="62"/>
      <c r="E946" s="62"/>
      <c r="F946" s="63"/>
      <c r="G946" s="61">
        <v>0</v>
      </c>
      <c r="H946" s="62"/>
      <c r="I946" s="63"/>
      <c r="J946" s="61">
        <v>0</v>
      </c>
      <c r="K946" s="62"/>
      <c r="L946" s="62"/>
      <c r="M946" s="63"/>
      <c r="N946" s="61">
        <v>0</v>
      </c>
      <c r="O946" s="62"/>
      <c r="P946" s="63"/>
      <c r="Q946" s="61">
        <v>0</v>
      </c>
      <c r="R946" s="62"/>
      <c r="S946" s="62"/>
      <c r="T946" s="63"/>
      <c r="U946" s="61">
        <v>0</v>
      </c>
      <c r="V946" s="62"/>
      <c r="W946" s="63"/>
      <c r="X946" s="61">
        <v>0</v>
      </c>
      <c r="Y946" s="62"/>
      <c r="Z946" s="63"/>
      <c r="AA946" s="61">
        <v>2</v>
      </c>
      <c r="AB946" s="62"/>
      <c r="AC946" s="63"/>
      <c r="AD946" s="61">
        <v>0</v>
      </c>
      <c r="AE946" s="62"/>
      <c r="AF946" s="63"/>
      <c r="AG946" s="61">
        <v>0</v>
      </c>
      <c r="AH946" s="63"/>
      <c r="AI946" s="61">
        <v>0</v>
      </c>
      <c r="AJ946" s="63"/>
      <c r="AK946" s="61">
        <v>0</v>
      </c>
      <c r="AL946" s="62"/>
      <c r="AM946" s="63"/>
      <c r="AN946" s="72">
        <v>2</v>
      </c>
      <c r="AO946" s="73"/>
    </row>
    <row r="947" spans="1:41" ht="16.5" customHeight="1" x14ac:dyDescent="0.2">
      <c r="A947" s="54" t="s">
        <v>55</v>
      </c>
      <c r="B947" s="55"/>
      <c r="C947" s="61">
        <v>1</v>
      </c>
      <c r="D947" s="62"/>
      <c r="E947" s="62"/>
      <c r="F947" s="63"/>
      <c r="G947" s="61">
        <v>0</v>
      </c>
      <c r="H947" s="62"/>
      <c r="I947" s="63"/>
      <c r="J947" s="61">
        <v>0</v>
      </c>
      <c r="K947" s="62"/>
      <c r="L947" s="62"/>
      <c r="M947" s="63"/>
      <c r="N947" s="61">
        <v>0</v>
      </c>
      <c r="O947" s="62"/>
      <c r="P947" s="63"/>
      <c r="Q947" s="61">
        <v>0</v>
      </c>
      <c r="R947" s="62"/>
      <c r="S947" s="62"/>
      <c r="T947" s="63"/>
      <c r="U947" s="61">
        <v>0</v>
      </c>
      <c r="V947" s="62"/>
      <c r="W947" s="63"/>
      <c r="X947" s="61">
        <v>0</v>
      </c>
      <c r="Y947" s="62"/>
      <c r="Z947" s="63"/>
      <c r="AA947" s="61">
        <v>0</v>
      </c>
      <c r="AB947" s="62"/>
      <c r="AC947" s="63"/>
      <c r="AD947" s="61">
        <v>0</v>
      </c>
      <c r="AE947" s="62"/>
      <c r="AF947" s="63"/>
      <c r="AG947" s="61">
        <v>0</v>
      </c>
      <c r="AH947" s="63"/>
      <c r="AI947" s="61">
        <v>0</v>
      </c>
      <c r="AJ947" s="63"/>
      <c r="AK947" s="61">
        <v>0</v>
      </c>
      <c r="AL947" s="62"/>
      <c r="AM947" s="63"/>
      <c r="AN947" s="72">
        <v>1</v>
      </c>
      <c r="AO947" s="73"/>
    </row>
    <row r="948" spans="1:41" ht="16.5" customHeight="1" x14ac:dyDescent="0.2">
      <c r="A948" s="33" t="s">
        <v>54</v>
      </c>
      <c r="B948" s="35"/>
      <c r="C948" s="61">
        <v>0</v>
      </c>
      <c r="D948" s="62"/>
      <c r="E948" s="62"/>
      <c r="F948" s="63"/>
      <c r="G948" s="61">
        <v>2</v>
      </c>
      <c r="H948" s="62"/>
      <c r="I948" s="63"/>
      <c r="J948" s="61">
        <v>1</v>
      </c>
      <c r="K948" s="62"/>
      <c r="L948" s="62"/>
      <c r="M948" s="63"/>
      <c r="N948" s="61">
        <v>0</v>
      </c>
      <c r="O948" s="62"/>
      <c r="P948" s="63"/>
      <c r="Q948" s="61">
        <v>0</v>
      </c>
      <c r="R948" s="62"/>
      <c r="S948" s="62"/>
      <c r="T948" s="63"/>
      <c r="U948" s="61">
        <v>1</v>
      </c>
      <c r="V948" s="62"/>
      <c r="W948" s="63"/>
      <c r="X948" s="61">
        <v>0</v>
      </c>
      <c r="Y948" s="62"/>
      <c r="Z948" s="63"/>
      <c r="AA948" s="61">
        <v>0</v>
      </c>
      <c r="AB948" s="62"/>
      <c r="AC948" s="63"/>
      <c r="AD948" s="61">
        <v>0</v>
      </c>
      <c r="AE948" s="62"/>
      <c r="AF948" s="63"/>
      <c r="AG948" s="61">
        <v>0</v>
      </c>
      <c r="AH948" s="63"/>
      <c r="AI948" s="61">
        <v>1</v>
      </c>
      <c r="AJ948" s="63"/>
      <c r="AK948" s="61">
        <v>0</v>
      </c>
      <c r="AL948" s="62"/>
      <c r="AM948" s="63"/>
      <c r="AN948" s="72">
        <v>5</v>
      </c>
      <c r="AO948" s="73"/>
    </row>
    <row r="949" spans="1:41" ht="16.5" customHeight="1" x14ac:dyDescent="0.2">
      <c r="A949" s="33" t="s">
        <v>56</v>
      </c>
      <c r="B949" s="35"/>
      <c r="C949" s="61">
        <v>0</v>
      </c>
      <c r="D949" s="62"/>
      <c r="E949" s="62"/>
      <c r="F949" s="63"/>
      <c r="G949" s="61">
        <v>2</v>
      </c>
      <c r="H949" s="62"/>
      <c r="I949" s="63"/>
      <c r="J949" s="61">
        <v>3</v>
      </c>
      <c r="K949" s="62"/>
      <c r="L949" s="62"/>
      <c r="M949" s="63"/>
      <c r="N949" s="61">
        <v>0</v>
      </c>
      <c r="O949" s="62"/>
      <c r="P949" s="63"/>
      <c r="Q949" s="61">
        <v>0</v>
      </c>
      <c r="R949" s="62"/>
      <c r="S949" s="62"/>
      <c r="T949" s="63"/>
      <c r="U949" s="61">
        <v>0</v>
      </c>
      <c r="V949" s="62"/>
      <c r="W949" s="63"/>
      <c r="X949" s="61">
        <v>0</v>
      </c>
      <c r="Y949" s="62"/>
      <c r="Z949" s="63"/>
      <c r="AA949" s="61">
        <v>0</v>
      </c>
      <c r="AB949" s="62"/>
      <c r="AC949" s="63"/>
      <c r="AD949" s="61">
        <v>0</v>
      </c>
      <c r="AE949" s="62"/>
      <c r="AF949" s="63"/>
      <c r="AG949" s="61">
        <v>0</v>
      </c>
      <c r="AH949" s="63"/>
      <c r="AI949" s="61">
        <v>0</v>
      </c>
      <c r="AJ949" s="63"/>
      <c r="AK949" s="61">
        <v>0</v>
      </c>
      <c r="AL949" s="62"/>
      <c r="AM949" s="63"/>
      <c r="AN949" s="72">
        <v>5</v>
      </c>
      <c r="AO949" s="73"/>
    </row>
    <row r="950" spans="1:41" ht="16.5" customHeight="1" x14ac:dyDescent="0.2">
      <c r="A950" s="33" t="s">
        <v>58</v>
      </c>
      <c r="B950" s="35"/>
      <c r="C950" s="61">
        <v>0</v>
      </c>
      <c r="D950" s="62"/>
      <c r="E950" s="62"/>
      <c r="F950" s="63"/>
      <c r="G950" s="61">
        <v>0</v>
      </c>
      <c r="H950" s="62"/>
      <c r="I950" s="63"/>
      <c r="J950" s="61">
        <v>1</v>
      </c>
      <c r="K950" s="62"/>
      <c r="L950" s="62"/>
      <c r="M950" s="63"/>
      <c r="N950" s="61">
        <v>1</v>
      </c>
      <c r="O950" s="62"/>
      <c r="P950" s="63"/>
      <c r="Q950" s="61">
        <v>0</v>
      </c>
      <c r="R950" s="62"/>
      <c r="S950" s="62"/>
      <c r="T950" s="63"/>
      <c r="U950" s="61">
        <v>0</v>
      </c>
      <c r="V950" s="62"/>
      <c r="W950" s="63"/>
      <c r="X950" s="61">
        <v>0</v>
      </c>
      <c r="Y950" s="62"/>
      <c r="Z950" s="63"/>
      <c r="AA950" s="61">
        <v>0</v>
      </c>
      <c r="AB950" s="62"/>
      <c r="AC950" s="63"/>
      <c r="AD950" s="61">
        <v>0</v>
      </c>
      <c r="AE950" s="62"/>
      <c r="AF950" s="63"/>
      <c r="AG950" s="61">
        <v>0</v>
      </c>
      <c r="AH950" s="63"/>
      <c r="AI950" s="61">
        <v>0</v>
      </c>
      <c r="AJ950" s="63"/>
      <c r="AK950" s="61">
        <v>0</v>
      </c>
      <c r="AL950" s="62"/>
      <c r="AM950" s="63"/>
      <c r="AN950" s="72">
        <v>2</v>
      </c>
      <c r="AO950" s="73"/>
    </row>
    <row r="951" spans="1:41" ht="16.5" customHeight="1" x14ac:dyDescent="0.2">
      <c r="A951" s="33" t="s">
        <v>57</v>
      </c>
      <c r="B951" s="35"/>
      <c r="C951" s="61">
        <v>0</v>
      </c>
      <c r="D951" s="62"/>
      <c r="E951" s="62"/>
      <c r="F951" s="63"/>
      <c r="G951" s="61">
        <v>0</v>
      </c>
      <c r="H951" s="62"/>
      <c r="I951" s="63"/>
      <c r="J951" s="61">
        <v>0</v>
      </c>
      <c r="K951" s="62"/>
      <c r="L951" s="62"/>
      <c r="M951" s="63"/>
      <c r="N951" s="61">
        <v>0</v>
      </c>
      <c r="O951" s="62"/>
      <c r="P951" s="63"/>
      <c r="Q951" s="61">
        <v>0</v>
      </c>
      <c r="R951" s="62"/>
      <c r="S951" s="62"/>
      <c r="T951" s="63"/>
      <c r="U951" s="61">
        <v>0</v>
      </c>
      <c r="V951" s="62"/>
      <c r="W951" s="63"/>
      <c r="X951" s="61">
        <v>0</v>
      </c>
      <c r="Y951" s="62"/>
      <c r="Z951" s="63"/>
      <c r="AA951" s="61">
        <v>2</v>
      </c>
      <c r="AB951" s="62"/>
      <c r="AC951" s="63"/>
      <c r="AD951" s="61">
        <v>0</v>
      </c>
      <c r="AE951" s="62"/>
      <c r="AF951" s="63"/>
      <c r="AG951" s="61">
        <v>0</v>
      </c>
      <c r="AH951" s="63"/>
      <c r="AI951" s="61">
        <v>12</v>
      </c>
      <c r="AJ951" s="63"/>
      <c r="AK951" s="61">
        <v>0</v>
      </c>
      <c r="AL951" s="62"/>
      <c r="AM951" s="63"/>
      <c r="AN951" s="72">
        <v>14</v>
      </c>
      <c r="AO951" s="73"/>
    </row>
    <row r="952" spans="1:41" ht="16.5" customHeight="1" x14ac:dyDescent="0.2">
      <c r="A952" s="33" t="s">
        <v>59</v>
      </c>
      <c r="B952" s="35"/>
      <c r="C952" s="61">
        <v>0</v>
      </c>
      <c r="D952" s="62"/>
      <c r="E952" s="62"/>
      <c r="F952" s="63"/>
      <c r="G952" s="61">
        <v>0</v>
      </c>
      <c r="H952" s="62"/>
      <c r="I952" s="63"/>
      <c r="J952" s="61">
        <v>1</v>
      </c>
      <c r="K952" s="62"/>
      <c r="L952" s="62"/>
      <c r="M952" s="63"/>
      <c r="N952" s="61">
        <v>0</v>
      </c>
      <c r="O952" s="62"/>
      <c r="P952" s="63"/>
      <c r="Q952" s="61">
        <v>0</v>
      </c>
      <c r="R952" s="62"/>
      <c r="S952" s="62"/>
      <c r="T952" s="63"/>
      <c r="U952" s="61">
        <v>0</v>
      </c>
      <c r="V952" s="62"/>
      <c r="W952" s="63"/>
      <c r="X952" s="61">
        <v>0</v>
      </c>
      <c r="Y952" s="62"/>
      <c r="Z952" s="63"/>
      <c r="AA952" s="61">
        <v>0</v>
      </c>
      <c r="AB952" s="62"/>
      <c r="AC952" s="63"/>
      <c r="AD952" s="61">
        <v>0</v>
      </c>
      <c r="AE952" s="62"/>
      <c r="AF952" s="63"/>
      <c r="AG952" s="61">
        <v>0</v>
      </c>
      <c r="AH952" s="63"/>
      <c r="AI952" s="61">
        <v>0</v>
      </c>
      <c r="AJ952" s="63"/>
      <c r="AK952" s="61">
        <v>0</v>
      </c>
      <c r="AL952" s="62"/>
      <c r="AM952" s="63"/>
      <c r="AN952" s="72">
        <v>1</v>
      </c>
      <c r="AO952" s="73"/>
    </row>
    <row r="953" spans="1:41" ht="16.5" customHeight="1" x14ac:dyDescent="0.2">
      <c r="A953" s="33" t="s">
        <v>62</v>
      </c>
      <c r="B953" s="35"/>
      <c r="C953" s="61">
        <v>0</v>
      </c>
      <c r="D953" s="62"/>
      <c r="E953" s="62"/>
      <c r="F953" s="63"/>
      <c r="G953" s="61">
        <v>0</v>
      </c>
      <c r="H953" s="62"/>
      <c r="I953" s="63"/>
      <c r="J953" s="61">
        <v>2</v>
      </c>
      <c r="K953" s="62"/>
      <c r="L953" s="62"/>
      <c r="M953" s="63"/>
      <c r="N953" s="61">
        <v>0</v>
      </c>
      <c r="O953" s="62"/>
      <c r="P953" s="63"/>
      <c r="Q953" s="61">
        <v>0</v>
      </c>
      <c r="R953" s="62"/>
      <c r="S953" s="62"/>
      <c r="T953" s="63"/>
      <c r="U953" s="61">
        <v>0</v>
      </c>
      <c r="V953" s="62"/>
      <c r="W953" s="63"/>
      <c r="X953" s="61">
        <v>0</v>
      </c>
      <c r="Y953" s="62"/>
      <c r="Z953" s="63"/>
      <c r="AA953" s="61">
        <v>0</v>
      </c>
      <c r="AB953" s="62"/>
      <c r="AC953" s="63"/>
      <c r="AD953" s="61">
        <v>1</v>
      </c>
      <c r="AE953" s="62"/>
      <c r="AF953" s="63"/>
      <c r="AG953" s="61">
        <v>0</v>
      </c>
      <c r="AH953" s="63"/>
      <c r="AI953" s="61">
        <v>1</v>
      </c>
      <c r="AJ953" s="63"/>
      <c r="AK953" s="61">
        <v>1</v>
      </c>
      <c r="AL953" s="62"/>
      <c r="AM953" s="63"/>
      <c r="AN953" s="72">
        <v>5</v>
      </c>
      <c r="AO953" s="73"/>
    </row>
    <row r="954" spans="1:41" ht="16.5" customHeight="1" x14ac:dyDescent="0.2">
      <c r="A954" s="33" t="s">
        <v>63</v>
      </c>
      <c r="B954" s="35"/>
      <c r="C954" s="61">
        <v>2</v>
      </c>
      <c r="D954" s="62"/>
      <c r="E954" s="62"/>
      <c r="F954" s="63"/>
      <c r="G954" s="61">
        <v>3</v>
      </c>
      <c r="H954" s="62"/>
      <c r="I954" s="63"/>
      <c r="J954" s="61">
        <v>8</v>
      </c>
      <c r="K954" s="62"/>
      <c r="L954" s="62"/>
      <c r="M954" s="63"/>
      <c r="N954" s="61">
        <v>2</v>
      </c>
      <c r="O954" s="62"/>
      <c r="P954" s="63"/>
      <c r="Q954" s="61">
        <v>3</v>
      </c>
      <c r="R954" s="62"/>
      <c r="S954" s="62"/>
      <c r="T954" s="63"/>
      <c r="U954" s="61">
        <v>6</v>
      </c>
      <c r="V954" s="62"/>
      <c r="W954" s="63"/>
      <c r="X954" s="61">
        <v>12</v>
      </c>
      <c r="Y954" s="62"/>
      <c r="Z954" s="63"/>
      <c r="AA954" s="61">
        <v>5</v>
      </c>
      <c r="AB954" s="62"/>
      <c r="AC954" s="63"/>
      <c r="AD954" s="61">
        <v>3</v>
      </c>
      <c r="AE954" s="62"/>
      <c r="AF954" s="63"/>
      <c r="AG954" s="61">
        <v>4</v>
      </c>
      <c r="AH954" s="63"/>
      <c r="AI954" s="61">
        <v>0</v>
      </c>
      <c r="AJ954" s="63"/>
      <c r="AK954" s="61">
        <v>1</v>
      </c>
      <c r="AL954" s="62"/>
      <c r="AM954" s="63"/>
      <c r="AN954" s="72">
        <v>49</v>
      </c>
      <c r="AO954" s="73"/>
    </row>
    <row r="955" spans="1:41" ht="16.5" customHeight="1" x14ac:dyDescent="0.2">
      <c r="A955" s="36" t="s">
        <v>2</v>
      </c>
      <c r="B955" s="38"/>
      <c r="C955" s="39">
        <v>5067</v>
      </c>
      <c r="D955" s="40"/>
      <c r="E955" s="40"/>
      <c r="F955" s="41"/>
      <c r="G955" s="39">
        <v>4739</v>
      </c>
      <c r="H955" s="40"/>
      <c r="I955" s="41"/>
      <c r="J955" s="39">
        <v>5438</v>
      </c>
      <c r="K955" s="40"/>
      <c r="L955" s="40"/>
      <c r="M955" s="41"/>
      <c r="N955" s="39">
        <v>4855</v>
      </c>
      <c r="O955" s="40"/>
      <c r="P955" s="41"/>
      <c r="Q955" s="39">
        <v>5155</v>
      </c>
      <c r="R955" s="40"/>
      <c r="S955" s="40"/>
      <c r="T955" s="41"/>
      <c r="U955" s="39">
        <v>4710</v>
      </c>
      <c r="V955" s="40"/>
      <c r="W955" s="41"/>
      <c r="X955" s="39">
        <v>5147</v>
      </c>
      <c r="Y955" s="40"/>
      <c r="Z955" s="41"/>
      <c r="AA955" s="39">
        <v>4869</v>
      </c>
      <c r="AB955" s="40"/>
      <c r="AC955" s="41"/>
      <c r="AD955" s="39">
        <v>4413</v>
      </c>
      <c r="AE955" s="40"/>
      <c r="AF955" s="41"/>
      <c r="AG955" s="39">
        <v>4335</v>
      </c>
      <c r="AH955" s="41"/>
      <c r="AI955" s="39">
        <v>4005</v>
      </c>
      <c r="AJ955" s="41"/>
      <c r="AK955" s="39">
        <v>3536</v>
      </c>
      <c r="AL955" s="40"/>
      <c r="AM955" s="41"/>
      <c r="AN955" s="39">
        <v>56269</v>
      </c>
      <c r="AO955" s="41"/>
    </row>
    <row r="956" spans="1:41" ht="16.5" customHeight="1" x14ac:dyDescent="0.2">
      <c r="A956" s="4"/>
      <c r="B956" s="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</row>
    <row r="957" spans="1:41" ht="16.5" customHeight="1" x14ac:dyDescent="0.2">
      <c r="A957" s="18" t="s">
        <v>70</v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20"/>
    </row>
    <row r="958" spans="1:41" ht="33.75" customHeight="1" x14ac:dyDescent="0.2">
      <c r="A958" s="18" t="s">
        <v>16</v>
      </c>
      <c r="B958" s="43"/>
      <c r="C958" s="18" t="s">
        <v>0</v>
      </c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20"/>
      <c r="O958" s="18" t="s">
        <v>1</v>
      </c>
      <c r="P958" s="19"/>
      <c r="Q958" s="19"/>
      <c r="R958" s="19"/>
      <c r="S958" s="19"/>
      <c r="T958" s="19"/>
      <c r="U958" s="19"/>
      <c r="V958" s="19"/>
      <c r="W958" s="19"/>
      <c r="X958" s="20"/>
    </row>
    <row r="959" spans="1:41" ht="16.5" customHeight="1" x14ac:dyDescent="0.2">
      <c r="A959" s="24">
        <v>1</v>
      </c>
      <c r="B959" s="26"/>
      <c r="C959" s="30">
        <v>1219</v>
      </c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2"/>
      <c r="O959" s="27">
        <v>382</v>
      </c>
      <c r="P959" s="28"/>
      <c r="Q959" s="28"/>
      <c r="R959" s="28"/>
      <c r="S959" s="28"/>
      <c r="T959" s="28"/>
      <c r="U959" s="28"/>
      <c r="V959" s="28"/>
      <c r="W959" s="28"/>
      <c r="X959" s="29"/>
    </row>
    <row r="960" spans="1:41" ht="16.5" customHeight="1" x14ac:dyDescent="0.2">
      <c r="A960" s="24">
        <v>5</v>
      </c>
      <c r="B960" s="26"/>
      <c r="C960" s="27">
        <v>834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9"/>
      <c r="O960" s="27">
        <v>331</v>
      </c>
      <c r="P960" s="28"/>
      <c r="Q960" s="28"/>
      <c r="R960" s="28"/>
      <c r="S960" s="28"/>
      <c r="T960" s="28"/>
      <c r="U960" s="28"/>
      <c r="V960" s="28"/>
      <c r="W960" s="28"/>
      <c r="X960" s="29"/>
    </row>
    <row r="961" spans="1:24" ht="16.5" customHeight="1" x14ac:dyDescent="0.2">
      <c r="A961" s="24">
        <v>6</v>
      </c>
      <c r="B961" s="26"/>
      <c r="C961" s="30">
        <v>1101</v>
      </c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2"/>
      <c r="O961" s="27">
        <v>360</v>
      </c>
      <c r="P961" s="28"/>
      <c r="Q961" s="28"/>
      <c r="R961" s="28"/>
      <c r="S961" s="28"/>
      <c r="T961" s="28"/>
      <c r="U961" s="28"/>
      <c r="V961" s="28"/>
      <c r="W961" s="28"/>
      <c r="X961" s="29"/>
    </row>
    <row r="962" spans="1:24" ht="16.5" customHeight="1" x14ac:dyDescent="0.2">
      <c r="A962" s="24">
        <v>7</v>
      </c>
      <c r="B962" s="26"/>
      <c r="C962" s="27">
        <v>455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9"/>
      <c r="O962" s="27">
        <v>109</v>
      </c>
      <c r="P962" s="28"/>
      <c r="Q962" s="28"/>
      <c r="R962" s="28"/>
      <c r="S962" s="28"/>
      <c r="T962" s="28"/>
      <c r="U962" s="28"/>
      <c r="V962" s="28"/>
      <c r="W962" s="28"/>
      <c r="X962" s="29"/>
    </row>
    <row r="963" spans="1:24" ht="16.5" customHeight="1" x14ac:dyDescent="0.2">
      <c r="A963" s="24">
        <v>9</v>
      </c>
      <c r="B963" s="26"/>
      <c r="C963" s="27">
        <v>701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9"/>
      <c r="O963" s="27">
        <v>205</v>
      </c>
      <c r="P963" s="28"/>
      <c r="Q963" s="28"/>
      <c r="R963" s="28"/>
      <c r="S963" s="28"/>
      <c r="T963" s="28"/>
      <c r="U963" s="28"/>
      <c r="V963" s="28"/>
      <c r="W963" s="28"/>
      <c r="X963" s="29"/>
    </row>
    <row r="964" spans="1:24" ht="16.5" customHeight="1" x14ac:dyDescent="0.2">
      <c r="A964" s="24">
        <v>10</v>
      </c>
      <c r="B964" s="26"/>
      <c r="C964" s="27">
        <v>748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9"/>
      <c r="O964" s="27">
        <v>271</v>
      </c>
      <c r="P964" s="28"/>
      <c r="Q964" s="28"/>
      <c r="R964" s="28"/>
      <c r="S964" s="28"/>
      <c r="T964" s="28"/>
      <c r="U964" s="28"/>
      <c r="V964" s="28"/>
      <c r="W964" s="28"/>
      <c r="X964" s="29"/>
    </row>
    <row r="965" spans="1:24" ht="16.5" customHeight="1" x14ac:dyDescent="0.2">
      <c r="A965" s="24">
        <v>13</v>
      </c>
      <c r="B965" s="26"/>
      <c r="C965" s="27">
        <v>791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9"/>
      <c r="O965" s="27">
        <v>287</v>
      </c>
      <c r="P965" s="28"/>
      <c r="Q965" s="28"/>
      <c r="R965" s="28"/>
      <c r="S965" s="28"/>
      <c r="T965" s="28"/>
      <c r="U965" s="28"/>
      <c r="V965" s="28"/>
      <c r="W965" s="28"/>
      <c r="X965" s="29"/>
    </row>
    <row r="966" spans="1:24" ht="16.5" customHeight="1" x14ac:dyDescent="0.2">
      <c r="A966" s="24" t="s">
        <v>17</v>
      </c>
      <c r="B966" s="26"/>
      <c r="C966" s="30">
        <v>1467</v>
      </c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2"/>
      <c r="O966" s="27">
        <v>373</v>
      </c>
      <c r="P966" s="28"/>
      <c r="Q966" s="28"/>
      <c r="R966" s="28"/>
      <c r="S966" s="28"/>
      <c r="T966" s="28"/>
      <c r="U966" s="28"/>
      <c r="V966" s="28"/>
      <c r="W966" s="28"/>
      <c r="X966" s="29"/>
    </row>
    <row r="967" spans="1:24" ht="16.5" customHeight="1" x14ac:dyDescent="0.2">
      <c r="A967" s="24">
        <v>17</v>
      </c>
      <c r="B967" s="26"/>
      <c r="C967" s="27">
        <v>936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9"/>
      <c r="O967" s="27">
        <v>363</v>
      </c>
      <c r="P967" s="28"/>
      <c r="Q967" s="28"/>
      <c r="R967" s="28"/>
      <c r="S967" s="28"/>
      <c r="T967" s="28"/>
      <c r="U967" s="28"/>
      <c r="V967" s="28"/>
      <c r="W967" s="28"/>
      <c r="X967" s="29"/>
    </row>
    <row r="968" spans="1:24" ht="16.5" customHeight="1" x14ac:dyDescent="0.2">
      <c r="A968" s="24" t="s">
        <v>18</v>
      </c>
      <c r="B968" s="26"/>
      <c r="C968" s="30">
        <v>1044</v>
      </c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2"/>
      <c r="O968" s="27">
        <v>269</v>
      </c>
      <c r="P968" s="28"/>
      <c r="Q968" s="28"/>
      <c r="R968" s="28"/>
      <c r="S968" s="28"/>
      <c r="T968" s="28"/>
      <c r="U968" s="28"/>
      <c r="V968" s="28"/>
      <c r="W968" s="28"/>
      <c r="X968" s="29"/>
    </row>
    <row r="969" spans="1:24" ht="16.5" customHeight="1" x14ac:dyDescent="0.2">
      <c r="A969" s="24">
        <v>19</v>
      </c>
      <c r="B969" s="26"/>
      <c r="C969" s="27">
        <v>794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9"/>
      <c r="O969" s="27">
        <v>246</v>
      </c>
      <c r="P969" s="28"/>
      <c r="Q969" s="28"/>
      <c r="R969" s="28"/>
      <c r="S969" s="28"/>
      <c r="T969" s="28"/>
      <c r="U969" s="28"/>
      <c r="V969" s="28"/>
      <c r="W969" s="28"/>
      <c r="X969" s="29"/>
    </row>
    <row r="970" spans="1:24" ht="16.5" customHeight="1" x14ac:dyDescent="0.2">
      <c r="A970" s="24">
        <v>20</v>
      </c>
      <c r="B970" s="26"/>
      <c r="C970" s="27">
        <v>717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9"/>
      <c r="O970" s="27">
        <v>305</v>
      </c>
      <c r="P970" s="28"/>
      <c r="Q970" s="28"/>
      <c r="R970" s="28"/>
      <c r="S970" s="28"/>
      <c r="T970" s="28"/>
      <c r="U970" s="28"/>
      <c r="V970" s="28"/>
      <c r="W970" s="28"/>
      <c r="X970" s="29"/>
    </row>
    <row r="971" spans="1:24" ht="16.5" customHeight="1" x14ac:dyDescent="0.2">
      <c r="A971" s="24">
        <v>23</v>
      </c>
      <c r="B971" s="26"/>
      <c r="C971" s="27">
        <v>570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9"/>
      <c r="O971" s="27">
        <v>138</v>
      </c>
      <c r="P971" s="28"/>
      <c r="Q971" s="28"/>
      <c r="R971" s="28"/>
      <c r="S971" s="28"/>
      <c r="T971" s="28"/>
      <c r="U971" s="28"/>
      <c r="V971" s="28"/>
      <c r="W971" s="28"/>
      <c r="X971" s="29"/>
    </row>
    <row r="972" spans="1:24" ht="16.5" customHeight="1" x14ac:dyDescent="0.2">
      <c r="A972" s="24">
        <v>24</v>
      </c>
      <c r="B972" s="26"/>
      <c r="C972" s="27">
        <v>431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9"/>
      <c r="O972" s="27">
        <v>96</v>
      </c>
      <c r="P972" s="28"/>
      <c r="Q972" s="28"/>
      <c r="R972" s="28"/>
      <c r="S972" s="28"/>
      <c r="T972" s="28"/>
      <c r="U972" s="28"/>
      <c r="V972" s="28"/>
      <c r="W972" s="28"/>
      <c r="X972" s="29"/>
    </row>
    <row r="973" spans="1:24" ht="16.5" customHeight="1" x14ac:dyDescent="0.2">
      <c r="A973" s="24">
        <v>25</v>
      </c>
      <c r="B973" s="26"/>
      <c r="C973" s="27">
        <v>786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9"/>
      <c r="O973" s="27">
        <v>329</v>
      </c>
      <c r="P973" s="28"/>
      <c r="Q973" s="28"/>
      <c r="R973" s="28"/>
      <c r="S973" s="28"/>
      <c r="T973" s="28"/>
      <c r="U973" s="28"/>
      <c r="V973" s="28"/>
      <c r="W973" s="28"/>
      <c r="X973" s="29"/>
    </row>
    <row r="974" spans="1:24" ht="16.5" customHeight="1" x14ac:dyDescent="0.2">
      <c r="A974" s="24">
        <v>26</v>
      </c>
      <c r="B974" s="26"/>
      <c r="C974" s="27">
        <v>506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9"/>
      <c r="O974" s="27">
        <v>154</v>
      </c>
      <c r="P974" s="28"/>
      <c r="Q974" s="28"/>
      <c r="R974" s="28"/>
      <c r="S974" s="28"/>
      <c r="T974" s="28"/>
      <c r="U974" s="28"/>
      <c r="V974" s="28"/>
      <c r="W974" s="28"/>
      <c r="X974" s="29"/>
    </row>
    <row r="975" spans="1:24" ht="16.5" customHeight="1" x14ac:dyDescent="0.2">
      <c r="A975" s="24">
        <v>28</v>
      </c>
      <c r="B975" s="26"/>
      <c r="C975" s="27">
        <v>590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9"/>
      <c r="O975" s="27">
        <v>223</v>
      </c>
      <c r="P975" s="28"/>
      <c r="Q975" s="28"/>
      <c r="R975" s="28"/>
      <c r="S975" s="28"/>
      <c r="T975" s="28"/>
      <c r="U975" s="28"/>
      <c r="V975" s="28"/>
      <c r="W975" s="28"/>
      <c r="X975" s="29"/>
    </row>
    <row r="976" spans="1:24" ht="16.5" customHeight="1" x14ac:dyDescent="0.2">
      <c r="A976" s="24">
        <v>30</v>
      </c>
      <c r="B976" s="26"/>
      <c r="C976" s="27">
        <v>344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9"/>
      <c r="O976" s="27">
        <v>96</v>
      </c>
      <c r="P976" s="28"/>
      <c r="Q976" s="28"/>
      <c r="R976" s="28"/>
      <c r="S976" s="28"/>
      <c r="T976" s="28"/>
      <c r="U976" s="28"/>
      <c r="V976" s="28"/>
      <c r="W976" s="28"/>
      <c r="X976" s="29"/>
    </row>
    <row r="977" spans="1:24" ht="16.5" customHeight="1" x14ac:dyDescent="0.2">
      <c r="A977" s="24">
        <v>32</v>
      </c>
      <c r="B977" s="26"/>
      <c r="C977" s="27">
        <v>633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9"/>
      <c r="O977" s="27">
        <v>290</v>
      </c>
      <c r="P977" s="28"/>
      <c r="Q977" s="28"/>
      <c r="R977" s="28"/>
      <c r="S977" s="28"/>
      <c r="T977" s="28"/>
      <c r="U977" s="28"/>
      <c r="V977" s="28"/>
      <c r="W977" s="28"/>
      <c r="X977" s="29"/>
    </row>
    <row r="978" spans="1:24" ht="16.5" customHeight="1" x14ac:dyDescent="0.2">
      <c r="A978" s="24">
        <v>33</v>
      </c>
      <c r="B978" s="26"/>
      <c r="C978" s="27">
        <v>397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9"/>
      <c r="O978" s="27">
        <v>133</v>
      </c>
      <c r="P978" s="28"/>
      <c r="Q978" s="28"/>
      <c r="R978" s="28"/>
      <c r="S978" s="28"/>
      <c r="T978" s="28"/>
      <c r="U978" s="28"/>
      <c r="V978" s="28"/>
      <c r="W978" s="28"/>
      <c r="X978" s="29"/>
    </row>
    <row r="979" spans="1:24" ht="16.5" customHeight="1" x14ac:dyDescent="0.2">
      <c r="A979" s="24">
        <v>34</v>
      </c>
      <c r="B979" s="26"/>
      <c r="C979" s="27">
        <v>611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9"/>
      <c r="O979" s="27">
        <v>200</v>
      </c>
      <c r="P979" s="28"/>
      <c r="Q979" s="28"/>
      <c r="R979" s="28"/>
      <c r="S979" s="28"/>
      <c r="T979" s="28"/>
      <c r="U979" s="28"/>
      <c r="V979" s="28"/>
      <c r="W979" s="28"/>
      <c r="X979" s="29"/>
    </row>
    <row r="980" spans="1:24" ht="16.5" customHeight="1" x14ac:dyDescent="0.2">
      <c r="A980" s="24">
        <v>40</v>
      </c>
      <c r="B980" s="26"/>
      <c r="C980" s="27">
        <v>952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9"/>
      <c r="O980" s="27">
        <v>475</v>
      </c>
      <c r="P980" s="28"/>
      <c r="Q980" s="28"/>
      <c r="R980" s="28"/>
      <c r="S980" s="28"/>
      <c r="T980" s="28"/>
      <c r="U980" s="28"/>
      <c r="V980" s="28"/>
      <c r="W980" s="28"/>
      <c r="X980" s="29"/>
    </row>
    <row r="981" spans="1:24" ht="16.5" customHeight="1" x14ac:dyDescent="0.2">
      <c r="A981" s="24">
        <v>41</v>
      </c>
      <c r="B981" s="26"/>
      <c r="C981" s="27">
        <v>501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9"/>
      <c r="O981" s="27">
        <v>279</v>
      </c>
      <c r="P981" s="28"/>
      <c r="Q981" s="28"/>
      <c r="R981" s="28"/>
      <c r="S981" s="28"/>
      <c r="T981" s="28"/>
      <c r="U981" s="28"/>
      <c r="V981" s="28"/>
      <c r="W981" s="28"/>
      <c r="X981" s="29"/>
    </row>
    <row r="982" spans="1:24" ht="16.5" customHeight="1" x14ac:dyDescent="0.2">
      <c r="A982" s="24">
        <v>42</v>
      </c>
      <c r="B982" s="26"/>
      <c r="C982" s="27">
        <v>624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9"/>
      <c r="O982" s="27">
        <v>263</v>
      </c>
      <c r="P982" s="28"/>
      <c r="Q982" s="28"/>
      <c r="R982" s="28"/>
      <c r="S982" s="28"/>
      <c r="T982" s="28"/>
      <c r="U982" s="28"/>
      <c r="V982" s="28"/>
      <c r="W982" s="28"/>
      <c r="X982" s="29"/>
    </row>
    <row r="983" spans="1:24" ht="16.5" customHeight="1" x14ac:dyDescent="0.2">
      <c r="A983" s="24">
        <v>43</v>
      </c>
      <c r="B983" s="26"/>
      <c r="C983" s="27">
        <v>786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9"/>
      <c r="O983" s="27">
        <v>421</v>
      </c>
      <c r="P983" s="28"/>
      <c r="Q983" s="28"/>
      <c r="R983" s="28"/>
      <c r="S983" s="28"/>
      <c r="T983" s="28"/>
      <c r="U983" s="28"/>
      <c r="V983" s="28"/>
      <c r="W983" s="28"/>
      <c r="X983" s="29"/>
    </row>
    <row r="984" spans="1:24" ht="16.5" customHeight="1" x14ac:dyDescent="0.2">
      <c r="A984" s="24">
        <v>44</v>
      </c>
      <c r="B984" s="26"/>
      <c r="C984" s="30">
        <v>1046</v>
      </c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2"/>
      <c r="O984" s="27">
        <v>622</v>
      </c>
      <c r="P984" s="28"/>
      <c r="Q984" s="28"/>
      <c r="R984" s="28"/>
      <c r="S984" s="28"/>
      <c r="T984" s="28"/>
      <c r="U984" s="28"/>
      <c r="V984" s="28"/>
      <c r="W984" s="28"/>
      <c r="X984" s="29"/>
    </row>
    <row r="985" spans="1:24" ht="16.5" customHeight="1" x14ac:dyDescent="0.2">
      <c r="A985" s="24">
        <v>45</v>
      </c>
      <c r="B985" s="26"/>
      <c r="C985" s="27">
        <v>465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9"/>
      <c r="O985" s="27">
        <v>217</v>
      </c>
      <c r="P985" s="28"/>
      <c r="Q985" s="28"/>
      <c r="R985" s="28"/>
      <c r="S985" s="28"/>
      <c r="T985" s="28"/>
      <c r="U985" s="28"/>
      <c r="V985" s="28"/>
      <c r="W985" s="28"/>
      <c r="X985" s="29"/>
    </row>
    <row r="986" spans="1:24" ht="16.5" customHeight="1" x14ac:dyDescent="0.2">
      <c r="A986" s="24">
        <v>46</v>
      </c>
      <c r="B986" s="26"/>
      <c r="C986" s="27">
        <v>848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9"/>
      <c r="O986" s="27">
        <v>423</v>
      </c>
      <c r="P986" s="28"/>
      <c r="Q986" s="28"/>
      <c r="R986" s="28"/>
      <c r="S986" s="28"/>
      <c r="T986" s="28"/>
      <c r="U986" s="28"/>
      <c r="V986" s="28"/>
      <c r="W986" s="28"/>
      <c r="X986" s="29"/>
    </row>
    <row r="987" spans="1:24" ht="16.5" customHeight="1" x14ac:dyDescent="0.2">
      <c r="A987" s="24">
        <v>47</v>
      </c>
      <c r="B987" s="26"/>
      <c r="C987" s="27">
        <v>660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9"/>
      <c r="O987" s="27">
        <v>304</v>
      </c>
      <c r="P987" s="28"/>
      <c r="Q987" s="28"/>
      <c r="R987" s="28"/>
      <c r="S987" s="28"/>
      <c r="T987" s="28"/>
      <c r="U987" s="28"/>
      <c r="V987" s="28"/>
      <c r="W987" s="28"/>
      <c r="X987" s="29"/>
    </row>
    <row r="988" spans="1:24" ht="16.5" customHeight="1" x14ac:dyDescent="0.2">
      <c r="A988" s="24">
        <v>48</v>
      </c>
      <c r="B988" s="26"/>
      <c r="C988" s="27">
        <v>459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9"/>
      <c r="O988" s="27">
        <v>218</v>
      </c>
      <c r="P988" s="28"/>
      <c r="Q988" s="28"/>
      <c r="R988" s="28"/>
      <c r="S988" s="28"/>
      <c r="T988" s="28"/>
      <c r="U988" s="28"/>
      <c r="V988" s="28"/>
      <c r="W988" s="28"/>
      <c r="X988" s="29"/>
    </row>
    <row r="989" spans="1:24" ht="16.5" customHeight="1" x14ac:dyDescent="0.2">
      <c r="A989" s="24">
        <v>49</v>
      </c>
      <c r="B989" s="26"/>
      <c r="C989" s="27">
        <v>358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9"/>
      <c r="O989" s="27">
        <v>126</v>
      </c>
      <c r="P989" s="28"/>
      <c r="Q989" s="28"/>
      <c r="R989" s="28"/>
      <c r="S989" s="28"/>
      <c r="T989" s="28"/>
      <c r="U989" s="28"/>
      <c r="V989" s="28"/>
      <c r="W989" s="28"/>
      <c r="X989" s="29"/>
    </row>
    <row r="990" spans="1:24" ht="16.5" customHeight="1" x14ac:dyDescent="0.2">
      <c r="A990" s="24">
        <v>50</v>
      </c>
      <c r="B990" s="26"/>
      <c r="C990" s="27">
        <v>363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9"/>
      <c r="O990" s="27">
        <v>156</v>
      </c>
      <c r="P990" s="28"/>
      <c r="Q990" s="28"/>
      <c r="R990" s="28"/>
      <c r="S990" s="28"/>
      <c r="T990" s="28"/>
      <c r="U990" s="28"/>
      <c r="V990" s="28"/>
      <c r="W990" s="28"/>
      <c r="X990" s="29"/>
    </row>
    <row r="991" spans="1:24" ht="16.5" customHeight="1" x14ac:dyDescent="0.2">
      <c r="A991" s="24">
        <v>52</v>
      </c>
      <c r="B991" s="26"/>
      <c r="C991" s="27">
        <v>693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9"/>
      <c r="O991" s="27">
        <v>334</v>
      </c>
      <c r="P991" s="28"/>
      <c r="Q991" s="28"/>
      <c r="R991" s="28"/>
      <c r="S991" s="28"/>
      <c r="T991" s="28"/>
      <c r="U991" s="28"/>
      <c r="V991" s="28"/>
      <c r="W991" s="28"/>
      <c r="X991" s="29"/>
    </row>
    <row r="992" spans="1:24" ht="16.5" customHeight="1" x14ac:dyDescent="0.2">
      <c r="A992" s="24">
        <v>60</v>
      </c>
      <c r="B992" s="26"/>
      <c r="C992" s="27">
        <v>648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9"/>
      <c r="O992" s="27">
        <v>253</v>
      </c>
      <c r="P992" s="28"/>
      <c r="Q992" s="28"/>
      <c r="R992" s="28"/>
      <c r="S992" s="28"/>
      <c r="T992" s="28"/>
      <c r="U992" s="28"/>
      <c r="V992" s="28"/>
      <c r="W992" s="28"/>
      <c r="X992" s="29"/>
    </row>
    <row r="993" spans="1:24" ht="16.5" customHeight="1" x14ac:dyDescent="0.2">
      <c r="A993" s="24">
        <v>61</v>
      </c>
      <c r="B993" s="26"/>
      <c r="C993" s="27">
        <v>562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9"/>
      <c r="O993" s="27">
        <v>293</v>
      </c>
      <c r="P993" s="28"/>
      <c r="Q993" s="28"/>
      <c r="R993" s="28"/>
      <c r="S993" s="28"/>
      <c r="T993" s="28"/>
      <c r="U993" s="28"/>
      <c r="V993" s="28"/>
      <c r="W993" s="28"/>
      <c r="X993" s="29"/>
    </row>
    <row r="994" spans="1:24" ht="16.5" customHeight="1" x14ac:dyDescent="0.2">
      <c r="A994" s="24">
        <v>62</v>
      </c>
      <c r="B994" s="26"/>
      <c r="C994" s="27">
        <v>361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9"/>
      <c r="O994" s="27">
        <v>123</v>
      </c>
      <c r="P994" s="28"/>
      <c r="Q994" s="28"/>
      <c r="R994" s="28"/>
      <c r="S994" s="28"/>
      <c r="T994" s="28"/>
      <c r="U994" s="28"/>
      <c r="V994" s="28"/>
      <c r="W994" s="28"/>
      <c r="X994" s="29"/>
    </row>
    <row r="995" spans="1:24" ht="16.5" customHeight="1" x14ac:dyDescent="0.2">
      <c r="A995" s="24">
        <v>63</v>
      </c>
      <c r="B995" s="26"/>
      <c r="C995" s="27">
        <v>423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9"/>
      <c r="O995" s="27">
        <v>242</v>
      </c>
      <c r="P995" s="28"/>
      <c r="Q995" s="28"/>
      <c r="R995" s="28"/>
      <c r="S995" s="28"/>
      <c r="T995" s="28"/>
      <c r="U995" s="28"/>
      <c r="V995" s="28"/>
      <c r="W995" s="28"/>
      <c r="X995" s="29"/>
    </row>
    <row r="996" spans="1:24" ht="16.5" customHeight="1" x14ac:dyDescent="0.2">
      <c r="A996" s="24">
        <v>66</v>
      </c>
      <c r="B996" s="26"/>
      <c r="C996" s="27">
        <v>288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9"/>
      <c r="O996" s="27">
        <v>162</v>
      </c>
      <c r="P996" s="28"/>
      <c r="Q996" s="28"/>
      <c r="R996" s="28"/>
      <c r="S996" s="28"/>
      <c r="T996" s="28"/>
      <c r="U996" s="28"/>
      <c r="V996" s="28"/>
      <c r="W996" s="28"/>
      <c r="X996" s="29"/>
    </row>
    <row r="997" spans="1:24" ht="16.5" customHeight="1" x14ac:dyDescent="0.2">
      <c r="A997" s="24">
        <v>67</v>
      </c>
      <c r="B997" s="26"/>
      <c r="C997" s="30">
        <v>1012</v>
      </c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2"/>
      <c r="O997" s="27">
        <v>483</v>
      </c>
      <c r="P997" s="28"/>
      <c r="Q997" s="28"/>
      <c r="R997" s="28"/>
      <c r="S997" s="28"/>
      <c r="T997" s="28"/>
      <c r="U997" s="28"/>
      <c r="V997" s="28"/>
      <c r="W997" s="28"/>
      <c r="X997" s="29"/>
    </row>
    <row r="998" spans="1:24" ht="16.5" customHeight="1" x14ac:dyDescent="0.2">
      <c r="A998" s="24">
        <v>68</v>
      </c>
      <c r="B998" s="26"/>
      <c r="C998" s="27">
        <v>471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9"/>
      <c r="O998" s="27">
        <v>190</v>
      </c>
      <c r="P998" s="28"/>
      <c r="Q998" s="28"/>
      <c r="R998" s="28"/>
      <c r="S998" s="28"/>
      <c r="T998" s="28"/>
      <c r="U998" s="28"/>
      <c r="V998" s="28"/>
      <c r="W998" s="28"/>
      <c r="X998" s="29"/>
    </row>
    <row r="999" spans="1:24" ht="16.5" customHeight="1" x14ac:dyDescent="0.2">
      <c r="A999" s="24">
        <v>69</v>
      </c>
      <c r="B999" s="26"/>
      <c r="C999" s="27">
        <v>528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9"/>
      <c r="O999" s="27">
        <v>224</v>
      </c>
      <c r="P999" s="28"/>
      <c r="Q999" s="28"/>
      <c r="R999" s="28"/>
      <c r="S999" s="28"/>
      <c r="T999" s="28"/>
      <c r="U999" s="28"/>
      <c r="V999" s="28"/>
      <c r="W999" s="28"/>
      <c r="X999" s="29"/>
    </row>
    <row r="1000" spans="1:24" ht="16.5" customHeight="1" x14ac:dyDescent="0.2">
      <c r="A1000" s="24">
        <v>70</v>
      </c>
      <c r="B1000" s="26"/>
      <c r="C1000" s="27">
        <v>703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9"/>
      <c r="O1000" s="27">
        <v>385</v>
      </c>
      <c r="P1000" s="28"/>
      <c r="Q1000" s="28"/>
      <c r="R1000" s="28"/>
      <c r="S1000" s="28"/>
      <c r="T1000" s="28"/>
      <c r="U1000" s="28"/>
      <c r="V1000" s="28"/>
      <c r="W1000" s="28"/>
      <c r="X1000" s="29"/>
    </row>
    <row r="1001" spans="1:24" ht="16.5" customHeight="1" x14ac:dyDescent="0.2">
      <c r="A1001" s="24">
        <v>71</v>
      </c>
      <c r="B1001" s="26"/>
      <c r="C1001" s="27">
        <v>691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9"/>
      <c r="O1001" s="27">
        <v>199</v>
      </c>
      <c r="P1001" s="28"/>
      <c r="Q1001" s="28"/>
      <c r="R1001" s="28"/>
      <c r="S1001" s="28"/>
      <c r="T1001" s="28"/>
      <c r="U1001" s="28"/>
      <c r="V1001" s="28"/>
      <c r="W1001" s="28"/>
      <c r="X1001" s="29"/>
    </row>
    <row r="1002" spans="1:24" ht="16.5" customHeight="1" x14ac:dyDescent="0.2">
      <c r="A1002" s="24">
        <v>72</v>
      </c>
      <c r="B1002" s="26"/>
      <c r="C1002" s="27">
        <v>506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9"/>
      <c r="O1002" s="27">
        <v>171</v>
      </c>
      <c r="P1002" s="28"/>
      <c r="Q1002" s="28"/>
      <c r="R1002" s="28"/>
      <c r="S1002" s="28"/>
      <c r="T1002" s="28"/>
      <c r="U1002" s="28"/>
      <c r="V1002" s="28"/>
      <c r="W1002" s="28"/>
      <c r="X1002" s="29"/>
    </row>
    <row r="1003" spans="1:24" ht="16.5" customHeight="1" x14ac:dyDescent="0.2">
      <c r="A1003" s="24">
        <v>73</v>
      </c>
      <c r="B1003" s="26"/>
      <c r="C1003" s="27">
        <v>624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9"/>
      <c r="O1003" s="27">
        <v>238</v>
      </c>
      <c r="P1003" s="28"/>
      <c r="Q1003" s="28"/>
      <c r="R1003" s="28"/>
      <c r="S1003" s="28"/>
      <c r="T1003" s="28"/>
      <c r="U1003" s="28"/>
      <c r="V1003" s="28"/>
      <c r="W1003" s="28"/>
      <c r="X1003" s="29"/>
    </row>
    <row r="1004" spans="1:24" ht="16.5" customHeight="1" x14ac:dyDescent="0.2">
      <c r="A1004" s="24">
        <v>75</v>
      </c>
      <c r="B1004" s="26"/>
      <c r="C1004" s="27">
        <v>808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9"/>
      <c r="O1004" s="27">
        <v>295</v>
      </c>
      <c r="P1004" s="28"/>
      <c r="Q1004" s="28"/>
      <c r="R1004" s="28"/>
      <c r="S1004" s="28"/>
      <c r="T1004" s="28"/>
      <c r="U1004" s="28"/>
      <c r="V1004" s="28"/>
      <c r="W1004" s="28"/>
      <c r="X1004" s="29"/>
    </row>
    <row r="1005" spans="1:24" ht="16.5" customHeight="1" x14ac:dyDescent="0.2">
      <c r="A1005" s="24">
        <v>76</v>
      </c>
      <c r="B1005" s="26"/>
      <c r="C1005" s="27">
        <v>446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9"/>
      <c r="O1005" s="27">
        <v>247</v>
      </c>
      <c r="P1005" s="28"/>
      <c r="Q1005" s="28"/>
      <c r="R1005" s="28"/>
      <c r="S1005" s="28"/>
      <c r="T1005" s="28"/>
      <c r="U1005" s="28"/>
      <c r="V1005" s="28"/>
      <c r="W1005" s="28"/>
      <c r="X1005" s="29"/>
    </row>
    <row r="1006" spans="1:24" ht="16.5" customHeight="1" x14ac:dyDescent="0.2">
      <c r="A1006" s="24">
        <v>77</v>
      </c>
      <c r="B1006" s="26"/>
      <c r="C1006" s="27">
        <v>565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9"/>
      <c r="O1006" s="27">
        <v>220</v>
      </c>
      <c r="P1006" s="28"/>
      <c r="Q1006" s="28"/>
      <c r="R1006" s="28"/>
      <c r="S1006" s="28"/>
      <c r="T1006" s="28"/>
      <c r="U1006" s="28"/>
      <c r="V1006" s="28"/>
      <c r="W1006" s="28"/>
      <c r="X1006" s="29"/>
    </row>
    <row r="1007" spans="1:24" ht="16.5" customHeight="1" x14ac:dyDescent="0.2">
      <c r="A1007" s="24">
        <v>78</v>
      </c>
      <c r="B1007" s="26"/>
      <c r="C1007" s="27">
        <v>555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9"/>
      <c r="O1007" s="27">
        <v>178</v>
      </c>
      <c r="P1007" s="28"/>
      <c r="Q1007" s="28"/>
      <c r="R1007" s="28"/>
      <c r="S1007" s="28"/>
      <c r="T1007" s="28"/>
      <c r="U1007" s="28"/>
      <c r="V1007" s="28"/>
      <c r="W1007" s="28"/>
      <c r="X1007" s="29"/>
    </row>
    <row r="1008" spans="1:24" ht="16.5" customHeight="1" x14ac:dyDescent="0.2">
      <c r="A1008" s="24">
        <v>79</v>
      </c>
      <c r="B1008" s="26"/>
      <c r="C1008" s="27">
        <v>547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9"/>
      <c r="O1008" s="27">
        <v>273</v>
      </c>
      <c r="P1008" s="28"/>
      <c r="Q1008" s="28"/>
      <c r="R1008" s="28"/>
      <c r="S1008" s="28"/>
      <c r="T1008" s="28"/>
      <c r="U1008" s="28"/>
      <c r="V1008" s="28"/>
      <c r="W1008" s="28"/>
      <c r="X1008" s="29"/>
    </row>
    <row r="1009" spans="1:24" ht="16.5" customHeight="1" x14ac:dyDescent="0.2">
      <c r="A1009" s="24">
        <v>81</v>
      </c>
      <c r="B1009" s="26"/>
      <c r="C1009" s="27">
        <v>412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9"/>
      <c r="O1009" s="27">
        <v>175</v>
      </c>
      <c r="P1009" s="28"/>
      <c r="Q1009" s="28"/>
      <c r="R1009" s="28"/>
      <c r="S1009" s="28"/>
      <c r="T1009" s="28"/>
      <c r="U1009" s="28"/>
      <c r="V1009" s="28"/>
      <c r="W1009" s="28"/>
      <c r="X1009" s="29"/>
    </row>
    <row r="1010" spans="1:24" ht="16.5" customHeight="1" x14ac:dyDescent="0.2">
      <c r="A1010" s="24">
        <v>83</v>
      </c>
      <c r="B1010" s="26"/>
      <c r="C1010" s="27">
        <v>459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  <c r="O1010" s="27">
        <v>194</v>
      </c>
      <c r="P1010" s="28"/>
      <c r="Q1010" s="28"/>
      <c r="R1010" s="28"/>
      <c r="S1010" s="28"/>
      <c r="T1010" s="28"/>
      <c r="U1010" s="28"/>
      <c r="V1010" s="28"/>
      <c r="W1010" s="28"/>
      <c r="X1010" s="29"/>
    </row>
    <row r="1011" spans="1:24" ht="16.5" customHeight="1" x14ac:dyDescent="0.2">
      <c r="A1011" s="24">
        <v>84</v>
      </c>
      <c r="B1011" s="26"/>
      <c r="C1011" s="27">
        <v>652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9"/>
      <c r="O1011" s="27">
        <v>230</v>
      </c>
      <c r="P1011" s="28"/>
      <c r="Q1011" s="28"/>
      <c r="R1011" s="28"/>
      <c r="S1011" s="28"/>
      <c r="T1011" s="28"/>
      <c r="U1011" s="28"/>
      <c r="V1011" s="28"/>
      <c r="W1011" s="28"/>
      <c r="X1011" s="29"/>
    </row>
    <row r="1012" spans="1:24" ht="16.5" customHeight="1" x14ac:dyDescent="0.2">
      <c r="A1012" s="24">
        <v>88</v>
      </c>
      <c r="B1012" s="26"/>
      <c r="C1012" s="27">
        <v>403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9"/>
      <c r="O1012" s="27">
        <v>162</v>
      </c>
      <c r="P1012" s="28"/>
      <c r="Q1012" s="28"/>
      <c r="R1012" s="28"/>
      <c r="S1012" s="28"/>
      <c r="T1012" s="28"/>
      <c r="U1012" s="28"/>
      <c r="V1012" s="28"/>
      <c r="W1012" s="28"/>
      <c r="X1012" s="29"/>
    </row>
    <row r="1013" spans="1:24" ht="16.5" customHeight="1" x14ac:dyDescent="0.2">
      <c r="A1013" s="24">
        <v>90</v>
      </c>
      <c r="B1013" s="26"/>
      <c r="C1013" s="27">
        <v>562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9"/>
      <c r="O1013" s="27">
        <v>220</v>
      </c>
      <c r="P1013" s="28"/>
      <c r="Q1013" s="28"/>
      <c r="R1013" s="28"/>
      <c r="S1013" s="28"/>
      <c r="T1013" s="28"/>
      <c r="U1013" s="28"/>
      <c r="V1013" s="28"/>
      <c r="W1013" s="28"/>
      <c r="X1013" s="29"/>
    </row>
    <row r="1014" spans="1:24" ht="16.5" customHeight="1" x14ac:dyDescent="0.2">
      <c r="A1014" s="24">
        <v>94</v>
      </c>
      <c r="B1014" s="26"/>
      <c r="C1014" s="27">
        <v>531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9"/>
      <c r="O1014" s="27">
        <v>231</v>
      </c>
      <c r="P1014" s="28"/>
      <c r="Q1014" s="28"/>
      <c r="R1014" s="28"/>
      <c r="S1014" s="28"/>
      <c r="T1014" s="28"/>
      <c r="U1014" s="28"/>
      <c r="V1014" s="28"/>
      <c r="W1014" s="28"/>
      <c r="X1014" s="29"/>
    </row>
    <row r="1015" spans="1:24" ht="16.5" customHeight="1" x14ac:dyDescent="0.2">
      <c r="A1015" s="24">
        <v>100</v>
      </c>
      <c r="B1015" s="26"/>
      <c r="C1015" s="27">
        <v>237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9"/>
      <c r="O1015" s="27">
        <v>107</v>
      </c>
      <c r="P1015" s="28"/>
      <c r="Q1015" s="28"/>
      <c r="R1015" s="28"/>
      <c r="S1015" s="28"/>
      <c r="T1015" s="28"/>
      <c r="U1015" s="28"/>
      <c r="V1015" s="28"/>
      <c r="W1015" s="28"/>
      <c r="X1015" s="29"/>
    </row>
    <row r="1016" spans="1:24" ht="16.5" customHeight="1" x14ac:dyDescent="0.2">
      <c r="A1016" s="24">
        <v>101</v>
      </c>
      <c r="B1016" s="26"/>
      <c r="C1016" s="27">
        <v>395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9"/>
      <c r="O1016" s="27">
        <v>194</v>
      </c>
      <c r="P1016" s="28"/>
      <c r="Q1016" s="28"/>
      <c r="R1016" s="28"/>
      <c r="S1016" s="28"/>
      <c r="T1016" s="28"/>
      <c r="U1016" s="28"/>
      <c r="V1016" s="28"/>
      <c r="W1016" s="28"/>
      <c r="X1016" s="29"/>
    </row>
    <row r="1017" spans="1:24" ht="16.5" customHeight="1" x14ac:dyDescent="0.2">
      <c r="A1017" s="24">
        <v>102</v>
      </c>
      <c r="B1017" s="26"/>
      <c r="C1017" s="27">
        <v>447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9"/>
      <c r="O1017" s="27">
        <v>227</v>
      </c>
      <c r="P1017" s="28"/>
      <c r="Q1017" s="28"/>
      <c r="R1017" s="28"/>
      <c r="S1017" s="28"/>
      <c r="T1017" s="28"/>
      <c r="U1017" s="28"/>
      <c r="V1017" s="28"/>
      <c r="W1017" s="28"/>
      <c r="X1017" s="29"/>
    </row>
    <row r="1018" spans="1:24" ht="16.5" customHeight="1" x14ac:dyDescent="0.2">
      <c r="A1018" s="24">
        <v>103</v>
      </c>
      <c r="B1018" s="26"/>
      <c r="C1018" s="27">
        <v>757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9"/>
      <c r="O1018" s="27">
        <v>324</v>
      </c>
      <c r="P1018" s="28"/>
      <c r="Q1018" s="28"/>
      <c r="R1018" s="28"/>
      <c r="S1018" s="28"/>
      <c r="T1018" s="28"/>
      <c r="U1018" s="28"/>
      <c r="V1018" s="28"/>
      <c r="W1018" s="28"/>
      <c r="X1018" s="29"/>
    </row>
    <row r="1019" spans="1:24" ht="16.5" customHeight="1" x14ac:dyDescent="0.2">
      <c r="A1019" s="24">
        <v>104</v>
      </c>
      <c r="B1019" s="26"/>
      <c r="C1019" s="27">
        <v>388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9"/>
      <c r="O1019" s="27">
        <v>185</v>
      </c>
      <c r="P1019" s="28"/>
      <c r="Q1019" s="28"/>
      <c r="R1019" s="28"/>
      <c r="S1019" s="28"/>
      <c r="T1019" s="28"/>
      <c r="U1019" s="28"/>
      <c r="V1019" s="28"/>
      <c r="W1019" s="28"/>
      <c r="X1019" s="29"/>
    </row>
    <row r="1020" spans="1:24" ht="16.5" customHeight="1" x14ac:dyDescent="0.2">
      <c r="A1020" s="24">
        <v>105</v>
      </c>
      <c r="B1020" s="26"/>
      <c r="C1020" s="27">
        <v>502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9"/>
      <c r="O1020" s="27">
        <v>279</v>
      </c>
      <c r="P1020" s="28"/>
      <c r="Q1020" s="28"/>
      <c r="R1020" s="28"/>
      <c r="S1020" s="28"/>
      <c r="T1020" s="28"/>
      <c r="U1020" s="28"/>
      <c r="V1020" s="28"/>
      <c r="W1020" s="28"/>
      <c r="X1020" s="29"/>
    </row>
    <row r="1021" spans="1:24" ht="16.5" customHeight="1" x14ac:dyDescent="0.2">
      <c r="A1021" s="24">
        <v>106</v>
      </c>
      <c r="B1021" s="26"/>
      <c r="C1021" s="27">
        <v>407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9"/>
      <c r="O1021" s="27">
        <v>197</v>
      </c>
      <c r="P1021" s="28"/>
      <c r="Q1021" s="28"/>
      <c r="R1021" s="28"/>
      <c r="S1021" s="28"/>
      <c r="T1021" s="28"/>
      <c r="U1021" s="28"/>
      <c r="V1021" s="28"/>
      <c r="W1021" s="28"/>
      <c r="X1021" s="29"/>
    </row>
    <row r="1022" spans="1:24" ht="16.5" customHeight="1" x14ac:dyDescent="0.2">
      <c r="A1022" s="24">
        <v>107</v>
      </c>
      <c r="B1022" s="26"/>
      <c r="C1022" s="27">
        <v>404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9"/>
      <c r="O1022" s="27">
        <v>172</v>
      </c>
      <c r="P1022" s="28"/>
      <c r="Q1022" s="28"/>
      <c r="R1022" s="28"/>
      <c r="S1022" s="28"/>
      <c r="T1022" s="28"/>
      <c r="U1022" s="28"/>
      <c r="V1022" s="28"/>
      <c r="W1022" s="28"/>
      <c r="X1022" s="29"/>
    </row>
    <row r="1023" spans="1:24" ht="16.5" customHeight="1" x14ac:dyDescent="0.2">
      <c r="A1023" s="24">
        <v>108</v>
      </c>
      <c r="B1023" s="26"/>
      <c r="C1023" s="27">
        <v>489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9"/>
      <c r="O1023" s="27">
        <v>213</v>
      </c>
      <c r="P1023" s="28"/>
      <c r="Q1023" s="28"/>
      <c r="R1023" s="28"/>
      <c r="S1023" s="28"/>
      <c r="T1023" s="28"/>
      <c r="U1023" s="28"/>
      <c r="V1023" s="28"/>
      <c r="W1023" s="28"/>
      <c r="X1023" s="29"/>
    </row>
    <row r="1024" spans="1:24" ht="16.5" customHeight="1" x14ac:dyDescent="0.2">
      <c r="A1024" s="24">
        <v>109</v>
      </c>
      <c r="B1024" s="26"/>
      <c r="C1024" s="27">
        <v>944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9"/>
      <c r="O1024" s="27">
        <v>388</v>
      </c>
      <c r="P1024" s="28"/>
      <c r="Q1024" s="28"/>
      <c r="R1024" s="28"/>
      <c r="S1024" s="28"/>
      <c r="T1024" s="28"/>
      <c r="U1024" s="28"/>
      <c r="V1024" s="28"/>
      <c r="W1024" s="28"/>
      <c r="X1024" s="29"/>
    </row>
    <row r="1025" spans="1:24" ht="16.5" customHeight="1" x14ac:dyDescent="0.2">
      <c r="A1025" s="24">
        <v>110</v>
      </c>
      <c r="B1025" s="26"/>
      <c r="C1025" s="27">
        <v>557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9"/>
      <c r="O1025" s="27">
        <v>257</v>
      </c>
      <c r="P1025" s="28"/>
      <c r="Q1025" s="28"/>
      <c r="R1025" s="28"/>
      <c r="S1025" s="28"/>
      <c r="T1025" s="28"/>
      <c r="U1025" s="28"/>
      <c r="V1025" s="28"/>
      <c r="W1025" s="28"/>
      <c r="X1025" s="29"/>
    </row>
    <row r="1026" spans="1:24" ht="16.5" customHeight="1" x14ac:dyDescent="0.2">
      <c r="A1026" s="24">
        <v>111</v>
      </c>
      <c r="B1026" s="26"/>
      <c r="C1026" s="27">
        <v>285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9"/>
      <c r="O1026" s="27">
        <v>139</v>
      </c>
      <c r="P1026" s="28"/>
      <c r="Q1026" s="28"/>
      <c r="R1026" s="28"/>
      <c r="S1026" s="28"/>
      <c r="T1026" s="28"/>
      <c r="U1026" s="28"/>
      <c r="V1026" s="28"/>
      <c r="W1026" s="28"/>
      <c r="X1026" s="29"/>
    </row>
    <row r="1027" spans="1:24" ht="16.5" customHeight="1" x14ac:dyDescent="0.2">
      <c r="A1027" s="24">
        <v>112</v>
      </c>
      <c r="B1027" s="26"/>
      <c r="C1027" s="27">
        <v>485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9"/>
      <c r="O1027" s="27">
        <v>219</v>
      </c>
      <c r="P1027" s="28"/>
      <c r="Q1027" s="28"/>
      <c r="R1027" s="28"/>
      <c r="S1027" s="28"/>
      <c r="T1027" s="28"/>
      <c r="U1027" s="28"/>
      <c r="V1027" s="28"/>
      <c r="W1027" s="28"/>
      <c r="X1027" s="29"/>
    </row>
    <row r="1028" spans="1:24" ht="16.5" customHeight="1" x14ac:dyDescent="0.2">
      <c r="A1028" s="24">
        <v>113</v>
      </c>
      <c r="B1028" s="26"/>
      <c r="C1028" s="27">
        <v>879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9"/>
      <c r="O1028" s="27">
        <v>395</v>
      </c>
      <c r="P1028" s="28"/>
      <c r="Q1028" s="28"/>
      <c r="R1028" s="28"/>
      <c r="S1028" s="28"/>
      <c r="T1028" s="28"/>
      <c r="U1028" s="28"/>
      <c r="V1028" s="28"/>
      <c r="W1028" s="28"/>
      <c r="X1028" s="29"/>
    </row>
    <row r="1029" spans="1:24" ht="16.5" customHeight="1" x14ac:dyDescent="0.2">
      <c r="A1029" s="24">
        <v>114</v>
      </c>
      <c r="B1029" s="26"/>
      <c r="C1029" s="27">
        <v>737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9"/>
      <c r="O1029" s="27">
        <v>395</v>
      </c>
      <c r="P1029" s="28"/>
      <c r="Q1029" s="28"/>
      <c r="R1029" s="28"/>
      <c r="S1029" s="28"/>
      <c r="T1029" s="28"/>
      <c r="U1029" s="28"/>
      <c r="V1029" s="28"/>
      <c r="W1029" s="28"/>
      <c r="X1029" s="29"/>
    </row>
    <row r="1030" spans="1:24" ht="16.5" customHeight="1" x14ac:dyDescent="0.2">
      <c r="A1030" s="24">
        <v>115</v>
      </c>
      <c r="B1030" s="26"/>
      <c r="C1030" s="27">
        <v>717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9"/>
      <c r="O1030" s="27">
        <v>308</v>
      </c>
      <c r="P1030" s="28"/>
      <c r="Q1030" s="28"/>
      <c r="R1030" s="28"/>
      <c r="S1030" s="28"/>
      <c r="T1030" s="28"/>
      <c r="U1030" s="28"/>
      <c r="V1030" s="28"/>
      <c r="W1030" s="28"/>
      <c r="X1030" s="29"/>
    </row>
    <row r="1031" spans="1:24" ht="16.5" customHeight="1" x14ac:dyDescent="0.2">
      <c r="A1031" s="24">
        <v>120</v>
      </c>
      <c r="B1031" s="26"/>
      <c r="C1031" s="27">
        <v>500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9"/>
      <c r="O1031" s="27">
        <v>241</v>
      </c>
      <c r="P1031" s="28"/>
      <c r="Q1031" s="28"/>
      <c r="R1031" s="28"/>
      <c r="S1031" s="28"/>
      <c r="T1031" s="28"/>
      <c r="U1031" s="28"/>
      <c r="V1031" s="28"/>
      <c r="W1031" s="28"/>
      <c r="X1031" s="29"/>
    </row>
    <row r="1032" spans="1:24" ht="16.5" customHeight="1" x14ac:dyDescent="0.2">
      <c r="A1032" s="24">
        <v>121</v>
      </c>
      <c r="B1032" s="26"/>
      <c r="C1032" s="27">
        <v>451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9"/>
      <c r="O1032" s="27">
        <v>230</v>
      </c>
      <c r="P1032" s="28"/>
      <c r="Q1032" s="28"/>
      <c r="R1032" s="28"/>
      <c r="S1032" s="28"/>
      <c r="T1032" s="28"/>
      <c r="U1032" s="28"/>
      <c r="V1032" s="28"/>
      <c r="W1032" s="28"/>
      <c r="X1032" s="29"/>
    </row>
    <row r="1033" spans="1:24" ht="16.5" customHeight="1" x14ac:dyDescent="0.2">
      <c r="A1033" s="24">
        <v>122</v>
      </c>
      <c r="B1033" s="26"/>
      <c r="C1033" s="27">
        <v>365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9"/>
      <c r="O1033" s="27">
        <v>171</v>
      </c>
      <c r="P1033" s="28"/>
      <c r="Q1033" s="28"/>
      <c r="R1033" s="28"/>
      <c r="S1033" s="28"/>
      <c r="T1033" s="28"/>
      <c r="U1033" s="28"/>
      <c r="V1033" s="28"/>
      <c r="W1033" s="28"/>
      <c r="X1033" s="29"/>
    </row>
    <row r="1034" spans="1:24" ht="16.5" customHeight="1" x14ac:dyDescent="0.2">
      <c r="A1034" s="24">
        <v>123</v>
      </c>
      <c r="B1034" s="26"/>
      <c r="C1034" s="27">
        <v>212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9"/>
      <c r="O1034" s="27">
        <v>110</v>
      </c>
      <c r="P1034" s="28"/>
      <c r="Q1034" s="28"/>
      <c r="R1034" s="28"/>
      <c r="S1034" s="28"/>
      <c r="T1034" s="28"/>
      <c r="U1034" s="28"/>
      <c r="V1034" s="28"/>
      <c r="W1034" s="28"/>
      <c r="X1034" s="29"/>
    </row>
    <row r="1035" spans="1:24" ht="16.5" customHeight="1" x14ac:dyDescent="0.2">
      <c r="A1035" s="24" t="s">
        <v>21</v>
      </c>
      <c r="B1035" s="26"/>
      <c r="C1035" s="27">
        <v>7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9"/>
      <c r="O1035" s="27">
        <v>0</v>
      </c>
      <c r="P1035" s="28"/>
      <c r="Q1035" s="28"/>
      <c r="R1035" s="28"/>
      <c r="S1035" s="28"/>
      <c r="T1035" s="28"/>
      <c r="U1035" s="28"/>
      <c r="V1035" s="28"/>
      <c r="W1035" s="28"/>
      <c r="X1035" s="29"/>
    </row>
    <row r="1036" spans="1:24" ht="16.5" customHeight="1" x14ac:dyDescent="0.2">
      <c r="A1036" s="24" t="s">
        <v>22</v>
      </c>
      <c r="B1036" s="26"/>
      <c r="C1036" s="27">
        <v>1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9"/>
      <c r="O1036" s="27">
        <v>0</v>
      </c>
      <c r="P1036" s="28"/>
      <c r="Q1036" s="28"/>
      <c r="R1036" s="28"/>
      <c r="S1036" s="28"/>
      <c r="T1036" s="28"/>
      <c r="U1036" s="28"/>
      <c r="V1036" s="28"/>
      <c r="W1036" s="28"/>
      <c r="X1036" s="29"/>
    </row>
    <row r="1037" spans="1:24" ht="16.5" customHeight="1" x14ac:dyDescent="0.2">
      <c r="A1037" s="24" t="s">
        <v>25</v>
      </c>
      <c r="B1037" s="26"/>
      <c r="C1037" s="27">
        <v>48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9"/>
      <c r="O1037" s="27">
        <v>14</v>
      </c>
      <c r="P1037" s="28"/>
      <c r="Q1037" s="28"/>
      <c r="R1037" s="28"/>
      <c r="S1037" s="28"/>
      <c r="T1037" s="28"/>
      <c r="U1037" s="28"/>
      <c r="V1037" s="28"/>
      <c r="W1037" s="28"/>
      <c r="X1037" s="29"/>
    </row>
    <row r="1038" spans="1:24" ht="16.5" customHeight="1" x14ac:dyDescent="0.2">
      <c r="A1038" s="24" t="s">
        <v>65</v>
      </c>
      <c r="B1038" s="26"/>
      <c r="C1038" s="27">
        <v>5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9"/>
      <c r="O1038" s="27">
        <v>0</v>
      </c>
      <c r="P1038" s="28"/>
      <c r="Q1038" s="28"/>
      <c r="R1038" s="28"/>
      <c r="S1038" s="28"/>
      <c r="T1038" s="28"/>
      <c r="U1038" s="28"/>
      <c r="V1038" s="28"/>
      <c r="W1038" s="28"/>
      <c r="X1038" s="29"/>
    </row>
    <row r="1039" spans="1:24" ht="16.5" customHeight="1" x14ac:dyDescent="0.2">
      <c r="A1039" s="24" t="s">
        <v>23</v>
      </c>
      <c r="B1039" s="26"/>
      <c r="C1039" s="27">
        <v>496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9"/>
      <c r="O1039" s="27">
        <v>188</v>
      </c>
      <c r="P1039" s="28"/>
      <c r="Q1039" s="28"/>
      <c r="R1039" s="28"/>
      <c r="S1039" s="28"/>
      <c r="T1039" s="28"/>
      <c r="U1039" s="28"/>
      <c r="V1039" s="28"/>
      <c r="W1039" s="28"/>
      <c r="X1039" s="29"/>
    </row>
    <row r="1040" spans="1:24" ht="16.5" customHeight="1" x14ac:dyDescent="0.2">
      <c r="A1040" s="24" t="s">
        <v>26</v>
      </c>
      <c r="B1040" s="26"/>
      <c r="C1040" s="27">
        <v>3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9"/>
      <c r="O1040" s="27">
        <v>1</v>
      </c>
      <c r="P1040" s="28"/>
      <c r="Q1040" s="28"/>
      <c r="R1040" s="28"/>
      <c r="S1040" s="28"/>
      <c r="T1040" s="28"/>
      <c r="U1040" s="28"/>
      <c r="V1040" s="28"/>
      <c r="W1040" s="28"/>
      <c r="X1040" s="29"/>
    </row>
    <row r="1041" spans="1:24" ht="16.5" customHeight="1" x14ac:dyDescent="0.2">
      <c r="A1041" s="24" t="s">
        <v>27</v>
      </c>
      <c r="B1041" s="26"/>
      <c r="C1041" s="27">
        <v>15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9"/>
      <c r="O1041" s="27">
        <v>0</v>
      </c>
      <c r="P1041" s="28"/>
      <c r="Q1041" s="28"/>
      <c r="R1041" s="28"/>
      <c r="S1041" s="28"/>
      <c r="T1041" s="28"/>
      <c r="U1041" s="28"/>
      <c r="V1041" s="28"/>
      <c r="W1041" s="28"/>
      <c r="X1041" s="29"/>
    </row>
    <row r="1042" spans="1:24" ht="16.5" customHeight="1" x14ac:dyDescent="0.2">
      <c r="A1042" s="24" t="s">
        <v>28</v>
      </c>
      <c r="B1042" s="26"/>
      <c r="C1042" s="27">
        <v>2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9"/>
      <c r="O1042" s="27">
        <v>0</v>
      </c>
      <c r="P1042" s="28"/>
      <c r="Q1042" s="28"/>
      <c r="R1042" s="28"/>
      <c r="S1042" s="28"/>
      <c r="T1042" s="28"/>
      <c r="U1042" s="28"/>
      <c r="V1042" s="28"/>
      <c r="W1042" s="28"/>
      <c r="X1042" s="29"/>
    </row>
    <row r="1043" spans="1:24" ht="16.5" customHeight="1" x14ac:dyDescent="0.2">
      <c r="A1043" s="24" t="s">
        <v>29</v>
      </c>
      <c r="B1043" s="26"/>
      <c r="C1043" s="27">
        <v>98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9"/>
      <c r="O1043" s="27">
        <v>34</v>
      </c>
      <c r="P1043" s="28"/>
      <c r="Q1043" s="28"/>
      <c r="R1043" s="28"/>
      <c r="S1043" s="28"/>
      <c r="T1043" s="28"/>
      <c r="U1043" s="28"/>
      <c r="V1043" s="28"/>
      <c r="W1043" s="28"/>
      <c r="X1043" s="29"/>
    </row>
    <row r="1044" spans="1:24" ht="16.5" customHeight="1" x14ac:dyDescent="0.2">
      <c r="A1044" s="24" t="s">
        <v>30</v>
      </c>
      <c r="B1044" s="26"/>
      <c r="C1044" s="27">
        <v>375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9"/>
      <c r="O1044" s="27">
        <v>147</v>
      </c>
      <c r="P1044" s="28"/>
      <c r="Q1044" s="28"/>
      <c r="R1044" s="28"/>
      <c r="S1044" s="28"/>
      <c r="T1044" s="28"/>
      <c r="U1044" s="28"/>
      <c r="V1044" s="28"/>
      <c r="W1044" s="28"/>
      <c r="X1044" s="29"/>
    </row>
    <row r="1045" spans="1:24" ht="16.5" customHeight="1" x14ac:dyDescent="0.2">
      <c r="A1045" s="24" t="s">
        <v>31</v>
      </c>
      <c r="B1045" s="26"/>
      <c r="C1045" s="27">
        <v>298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9"/>
      <c r="O1045" s="27">
        <v>116</v>
      </c>
      <c r="P1045" s="28"/>
      <c r="Q1045" s="28"/>
      <c r="R1045" s="28"/>
      <c r="S1045" s="28"/>
      <c r="T1045" s="28"/>
      <c r="U1045" s="28"/>
      <c r="V1045" s="28"/>
      <c r="W1045" s="28"/>
      <c r="X1045" s="29"/>
    </row>
    <row r="1046" spans="1:24" ht="16.5" customHeight="1" x14ac:dyDescent="0.2">
      <c r="A1046" s="24" t="s">
        <v>32</v>
      </c>
      <c r="B1046" s="26"/>
      <c r="C1046" s="27">
        <v>295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9"/>
      <c r="O1046" s="27">
        <v>83</v>
      </c>
      <c r="P1046" s="28"/>
      <c r="Q1046" s="28"/>
      <c r="R1046" s="28"/>
      <c r="S1046" s="28"/>
      <c r="T1046" s="28"/>
      <c r="U1046" s="28"/>
      <c r="V1046" s="28"/>
      <c r="W1046" s="28"/>
      <c r="X1046" s="29"/>
    </row>
    <row r="1047" spans="1:24" ht="16.5" customHeight="1" x14ac:dyDescent="0.2">
      <c r="A1047" s="24" t="s">
        <v>33</v>
      </c>
      <c r="B1047" s="26"/>
      <c r="C1047" s="27">
        <v>288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9"/>
      <c r="O1047" s="27">
        <v>99</v>
      </c>
      <c r="P1047" s="28"/>
      <c r="Q1047" s="28"/>
      <c r="R1047" s="28"/>
      <c r="S1047" s="28"/>
      <c r="T1047" s="28"/>
      <c r="U1047" s="28"/>
      <c r="V1047" s="28"/>
      <c r="W1047" s="28"/>
      <c r="X1047" s="29"/>
    </row>
    <row r="1048" spans="1:24" ht="16.5" customHeight="1" x14ac:dyDescent="0.2">
      <c r="A1048" s="24" t="s">
        <v>34</v>
      </c>
      <c r="B1048" s="26"/>
      <c r="C1048" s="27">
        <v>298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9"/>
      <c r="O1048" s="27">
        <v>75</v>
      </c>
      <c r="P1048" s="28"/>
      <c r="Q1048" s="28"/>
      <c r="R1048" s="28"/>
      <c r="S1048" s="28"/>
      <c r="T1048" s="28"/>
      <c r="U1048" s="28"/>
      <c r="V1048" s="28"/>
      <c r="W1048" s="28"/>
      <c r="X1048" s="29"/>
    </row>
    <row r="1049" spans="1:24" ht="16.5" customHeight="1" x14ac:dyDescent="0.2">
      <c r="A1049" s="24" t="s">
        <v>35</v>
      </c>
      <c r="B1049" s="26"/>
      <c r="C1049" s="27">
        <v>256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9"/>
      <c r="O1049" s="27">
        <v>103</v>
      </c>
      <c r="P1049" s="28"/>
      <c r="Q1049" s="28"/>
      <c r="R1049" s="28"/>
      <c r="S1049" s="28"/>
      <c r="T1049" s="28"/>
      <c r="U1049" s="28"/>
      <c r="V1049" s="28"/>
      <c r="W1049" s="28"/>
      <c r="X1049" s="29"/>
    </row>
    <row r="1050" spans="1:24" ht="16.5" customHeight="1" x14ac:dyDescent="0.2">
      <c r="A1050" s="24" t="s">
        <v>36</v>
      </c>
      <c r="B1050" s="26"/>
      <c r="C1050" s="27">
        <v>90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9"/>
      <c r="O1050" s="27">
        <v>40</v>
      </c>
      <c r="P1050" s="28"/>
      <c r="Q1050" s="28"/>
      <c r="R1050" s="28"/>
      <c r="S1050" s="28"/>
      <c r="T1050" s="28"/>
      <c r="U1050" s="28"/>
      <c r="V1050" s="28"/>
      <c r="W1050" s="28"/>
      <c r="X1050" s="29"/>
    </row>
    <row r="1051" spans="1:24" ht="16.5" customHeight="1" x14ac:dyDescent="0.2">
      <c r="A1051" s="24" t="s">
        <v>37</v>
      </c>
      <c r="B1051" s="26"/>
      <c r="C1051" s="27">
        <v>105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9"/>
      <c r="O1051" s="27">
        <v>30</v>
      </c>
      <c r="P1051" s="28"/>
      <c r="Q1051" s="28"/>
      <c r="R1051" s="28"/>
      <c r="S1051" s="28"/>
      <c r="T1051" s="28"/>
      <c r="U1051" s="28"/>
      <c r="V1051" s="28"/>
      <c r="W1051" s="28"/>
      <c r="X1051" s="29"/>
    </row>
    <row r="1052" spans="1:24" ht="16.5" customHeight="1" x14ac:dyDescent="0.2">
      <c r="A1052" s="24" t="s">
        <v>38</v>
      </c>
      <c r="B1052" s="26"/>
      <c r="C1052" s="27">
        <v>636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9"/>
      <c r="O1052" s="27">
        <v>186</v>
      </c>
      <c r="P1052" s="28"/>
      <c r="Q1052" s="28"/>
      <c r="R1052" s="28"/>
      <c r="S1052" s="28"/>
      <c r="T1052" s="28"/>
      <c r="U1052" s="28"/>
      <c r="V1052" s="28"/>
      <c r="W1052" s="28"/>
      <c r="X1052" s="29"/>
    </row>
    <row r="1053" spans="1:24" ht="16.5" customHeight="1" x14ac:dyDescent="0.2">
      <c r="A1053" s="24" t="s">
        <v>39</v>
      </c>
      <c r="B1053" s="26"/>
      <c r="C1053" s="27">
        <v>373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9"/>
      <c r="O1053" s="27">
        <v>112</v>
      </c>
      <c r="P1053" s="28"/>
      <c r="Q1053" s="28"/>
      <c r="R1053" s="28"/>
      <c r="S1053" s="28"/>
      <c r="T1053" s="28"/>
      <c r="U1053" s="28"/>
      <c r="V1053" s="28"/>
      <c r="W1053" s="28"/>
      <c r="X1053" s="29"/>
    </row>
    <row r="1054" spans="1:24" ht="16.5" customHeight="1" x14ac:dyDescent="0.2">
      <c r="A1054" s="24" t="s">
        <v>40</v>
      </c>
      <c r="B1054" s="26"/>
      <c r="C1054" s="27">
        <v>257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9"/>
      <c r="O1054" s="27">
        <v>59</v>
      </c>
      <c r="P1054" s="28"/>
      <c r="Q1054" s="28"/>
      <c r="R1054" s="28"/>
      <c r="S1054" s="28"/>
      <c r="T1054" s="28"/>
      <c r="U1054" s="28"/>
      <c r="V1054" s="28"/>
      <c r="W1054" s="28"/>
      <c r="X1054" s="29"/>
    </row>
    <row r="1055" spans="1:24" ht="16.5" customHeight="1" x14ac:dyDescent="0.2">
      <c r="A1055" s="24" t="s">
        <v>41</v>
      </c>
      <c r="B1055" s="26"/>
      <c r="C1055" s="27">
        <v>659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9"/>
      <c r="O1055" s="27">
        <v>180</v>
      </c>
      <c r="P1055" s="28"/>
      <c r="Q1055" s="28"/>
      <c r="R1055" s="28"/>
      <c r="S1055" s="28"/>
      <c r="T1055" s="28"/>
      <c r="U1055" s="28"/>
      <c r="V1055" s="28"/>
      <c r="W1055" s="28"/>
      <c r="X1055" s="29"/>
    </row>
    <row r="1056" spans="1:24" ht="16.5" customHeight="1" x14ac:dyDescent="0.2">
      <c r="A1056" s="24" t="s">
        <v>42</v>
      </c>
      <c r="B1056" s="26"/>
      <c r="C1056" s="27">
        <v>314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9"/>
      <c r="O1056" s="27">
        <v>144</v>
      </c>
      <c r="P1056" s="28"/>
      <c r="Q1056" s="28"/>
      <c r="R1056" s="28"/>
      <c r="S1056" s="28"/>
      <c r="T1056" s="28"/>
      <c r="U1056" s="28"/>
      <c r="V1056" s="28"/>
      <c r="W1056" s="28"/>
      <c r="X1056" s="29"/>
    </row>
    <row r="1057" spans="1:24" ht="16.5" customHeight="1" x14ac:dyDescent="0.2">
      <c r="A1057" s="24" t="s">
        <v>43</v>
      </c>
      <c r="B1057" s="26"/>
      <c r="C1057" s="27">
        <v>241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9"/>
      <c r="O1057" s="27">
        <v>117</v>
      </c>
      <c r="P1057" s="28"/>
      <c r="Q1057" s="28"/>
      <c r="R1057" s="28"/>
      <c r="S1057" s="28"/>
      <c r="T1057" s="28"/>
      <c r="U1057" s="28"/>
      <c r="V1057" s="28"/>
      <c r="W1057" s="28"/>
      <c r="X1057" s="29"/>
    </row>
    <row r="1058" spans="1:24" ht="16.5" customHeight="1" x14ac:dyDescent="0.2">
      <c r="A1058" s="24" t="s">
        <v>44</v>
      </c>
      <c r="B1058" s="26"/>
      <c r="C1058" s="27">
        <v>226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9"/>
      <c r="O1058" s="27">
        <v>117</v>
      </c>
      <c r="P1058" s="28"/>
      <c r="Q1058" s="28"/>
      <c r="R1058" s="28"/>
      <c r="S1058" s="28"/>
      <c r="T1058" s="28"/>
      <c r="U1058" s="28"/>
      <c r="V1058" s="28"/>
      <c r="W1058" s="28"/>
      <c r="X1058" s="29"/>
    </row>
    <row r="1059" spans="1:24" ht="16.5" customHeight="1" x14ac:dyDescent="0.2">
      <c r="A1059" s="24" t="s">
        <v>45</v>
      </c>
      <c r="B1059" s="26"/>
      <c r="C1059" s="27">
        <v>93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9"/>
      <c r="O1059" s="27">
        <v>33</v>
      </c>
      <c r="P1059" s="28"/>
      <c r="Q1059" s="28"/>
      <c r="R1059" s="28"/>
      <c r="S1059" s="28"/>
      <c r="T1059" s="28"/>
      <c r="U1059" s="28"/>
      <c r="V1059" s="28"/>
      <c r="W1059" s="28"/>
      <c r="X1059" s="29"/>
    </row>
    <row r="1060" spans="1:24" ht="16.5" customHeight="1" x14ac:dyDescent="0.2">
      <c r="A1060" s="24" t="s">
        <v>46</v>
      </c>
      <c r="B1060" s="26"/>
      <c r="C1060" s="27">
        <v>356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9"/>
      <c r="O1060" s="27">
        <v>149</v>
      </c>
      <c r="P1060" s="28"/>
      <c r="Q1060" s="28"/>
      <c r="R1060" s="28"/>
      <c r="S1060" s="28"/>
      <c r="T1060" s="28"/>
      <c r="U1060" s="28"/>
      <c r="V1060" s="28"/>
      <c r="W1060" s="28"/>
      <c r="X1060" s="29"/>
    </row>
    <row r="1061" spans="1:24" ht="16.5" customHeight="1" x14ac:dyDescent="0.2">
      <c r="A1061" s="24" t="s">
        <v>47</v>
      </c>
      <c r="B1061" s="26"/>
      <c r="C1061" s="27">
        <v>269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9"/>
      <c r="O1061" s="27">
        <v>95</v>
      </c>
      <c r="P1061" s="28"/>
      <c r="Q1061" s="28"/>
      <c r="R1061" s="28"/>
      <c r="S1061" s="28"/>
      <c r="T1061" s="28"/>
      <c r="U1061" s="28"/>
      <c r="V1061" s="28"/>
      <c r="W1061" s="28"/>
      <c r="X1061" s="29"/>
    </row>
    <row r="1062" spans="1:24" ht="16.5" customHeight="1" x14ac:dyDescent="0.2">
      <c r="A1062" s="24" t="s">
        <v>48</v>
      </c>
      <c r="B1062" s="26"/>
      <c r="C1062" s="27">
        <v>238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9"/>
      <c r="O1062" s="27">
        <v>80</v>
      </c>
      <c r="P1062" s="28"/>
      <c r="Q1062" s="28"/>
      <c r="R1062" s="28"/>
      <c r="S1062" s="28"/>
      <c r="T1062" s="28"/>
      <c r="U1062" s="28"/>
      <c r="V1062" s="28"/>
      <c r="W1062" s="28"/>
      <c r="X1062" s="29"/>
    </row>
    <row r="1063" spans="1:24" ht="16.5" customHeight="1" x14ac:dyDescent="0.2">
      <c r="A1063" s="24" t="s">
        <v>49</v>
      </c>
      <c r="B1063" s="26"/>
      <c r="C1063" s="27">
        <v>257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9"/>
      <c r="O1063" s="27">
        <v>89</v>
      </c>
      <c r="P1063" s="28"/>
      <c r="Q1063" s="28"/>
      <c r="R1063" s="28"/>
      <c r="S1063" s="28"/>
      <c r="T1063" s="28"/>
      <c r="U1063" s="28"/>
      <c r="V1063" s="28"/>
      <c r="W1063" s="28"/>
      <c r="X1063" s="29"/>
    </row>
    <row r="1064" spans="1:24" ht="16.5" customHeight="1" x14ac:dyDescent="0.2">
      <c r="A1064" s="24" t="s">
        <v>50</v>
      </c>
      <c r="B1064" s="26"/>
      <c r="C1064" s="27">
        <v>394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9"/>
      <c r="O1064" s="27">
        <v>3</v>
      </c>
      <c r="P1064" s="28"/>
      <c r="Q1064" s="28"/>
      <c r="R1064" s="28"/>
      <c r="S1064" s="28"/>
      <c r="T1064" s="28"/>
      <c r="U1064" s="28"/>
      <c r="V1064" s="28"/>
      <c r="W1064" s="28"/>
      <c r="X1064" s="29"/>
    </row>
    <row r="1065" spans="1:24" ht="16.5" customHeight="1" x14ac:dyDescent="0.2">
      <c r="A1065" s="33" t="s">
        <v>52</v>
      </c>
      <c r="B1065" s="35"/>
      <c r="C1065" s="27">
        <v>4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9"/>
      <c r="O1065" s="27">
        <v>1</v>
      </c>
      <c r="P1065" s="28"/>
      <c r="Q1065" s="28"/>
      <c r="R1065" s="28"/>
      <c r="S1065" s="28"/>
      <c r="T1065" s="28"/>
      <c r="U1065" s="28"/>
      <c r="V1065" s="28"/>
      <c r="W1065" s="28"/>
      <c r="X1065" s="29"/>
    </row>
    <row r="1066" spans="1:24" ht="16.5" customHeight="1" x14ac:dyDescent="0.2">
      <c r="A1066" s="33" t="s">
        <v>51</v>
      </c>
      <c r="B1066" s="35"/>
      <c r="C1066" s="27">
        <v>56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9"/>
      <c r="O1066" s="27">
        <v>0</v>
      </c>
      <c r="P1066" s="28"/>
      <c r="Q1066" s="28"/>
      <c r="R1066" s="28"/>
      <c r="S1066" s="28"/>
      <c r="T1066" s="28"/>
      <c r="U1066" s="28"/>
      <c r="V1066" s="28"/>
      <c r="W1066" s="28"/>
      <c r="X1066" s="29"/>
    </row>
    <row r="1067" spans="1:24" ht="16.5" customHeight="1" x14ac:dyDescent="0.2">
      <c r="A1067" s="33" t="s">
        <v>53</v>
      </c>
      <c r="B1067" s="35"/>
      <c r="C1067" s="27">
        <v>11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9"/>
      <c r="O1067" s="27">
        <v>5</v>
      </c>
      <c r="P1067" s="28"/>
      <c r="Q1067" s="28"/>
      <c r="R1067" s="28"/>
      <c r="S1067" s="28"/>
      <c r="T1067" s="28"/>
      <c r="U1067" s="28"/>
      <c r="V1067" s="28"/>
      <c r="W1067" s="28"/>
      <c r="X1067" s="29"/>
    </row>
    <row r="1068" spans="1:24" ht="16.5" customHeight="1" x14ac:dyDescent="0.2">
      <c r="A1068" s="33" t="s">
        <v>54</v>
      </c>
      <c r="B1068" s="35"/>
      <c r="C1068" s="27">
        <v>10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9"/>
      <c r="O1068" s="27">
        <v>0</v>
      </c>
      <c r="P1068" s="28"/>
      <c r="Q1068" s="28"/>
      <c r="R1068" s="28"/>
      <c r="S1068" s="28"/>
      <c r="T1068" s="28"/>
      <c r="U1068" s="28"/>
      <c r="V1068" s="28"/>
      <c r="W1068" s="28"/>
      <c r="X1068" s="29"/>
    </row>
    <row r="1069" spans="1:24" ht="16.5" customHeight="1" x14ac:dyDescent="0.2">
      <c r="A1069" s="33" t="s">
        <v>58</v>
      </c>
      <c r="B1069" s="35"/>
      <c r="C1069" s="27">
        <v>26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9"/>
      <c r="O1069" s="27">
        <v>0</v>
      </c>
      <c r="P1069" s="28"/>
      <c r="Q1069" s="28"/>
      <c r="R1069" s="28"/>
      <c r="S1069" s="28"/>
      <c r="T1069" s="28"/>
      <c r="U1069" s="28"/>
      <c r="V1069" s="28"/>
      <c r="W1069" s="28"/>
      <c r="X1069" s="29"/>
    </row>
    <row r="1070" spans="1:24" ht="16.5" customHeight="1" x14ac:dyDescent="0.2">
      <c r="A1070" s="33" t="s">
        <v>57</v>
      </c>
      <c r="B1070" s="35"/>
      <c r="C1070" s="27">
        <v>2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9"/>
      <c r="O1070" s="27">
        <v>0</v>
      </c>
      <c r="P1070" s="28"/>
      <c r="Q1070" s="28"/>
      <c r="R1070" s="28"/>
      <c r="S1070" s="28"/>
      <c r="T1070" s="28"/>
      <c r="U1070" s="28"/>
      <c r="V1070" s="28"/>
      <c r="W1070" s="28"/>
      <c r="X1070" s="29"/>
    </row>
    <row r="1071" spans="1:24" ht="16.5" customHeight="1" x14ac:dyDescent="0.2">
      <c r="A1071" s="33" t="s">
        <v>59</v>
      </c>
      <c r="B1071" s="35"/>
      <c r="C1071" s="27">
        <v>1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9"/>
      <c r="O1071" s="27">
        <v>0</v>
      </c>
      <c r="P1071" s="28"/>
      <c r="Q1071" s="28"/>
      <c r="R1071" s="28"/>
      <c r="S1071" s="28"/>
      <c r="T1071" s="28"/>
      <c r="U1071" s="28"/>
      <c r="V1071" s="28"/>
      <c r="W1071" s="28"/>
      <c r="X1071" s="29"/>
    </row>
    <row r="1072" spans="1:24" ht="16.5" customHeight="1" x14ac:dyDescent="0.2">
      <c r="A1072" s="54" t="s">
        <v>74</v>
      </c>
      <c r="B1072" s="55"/>
      <c r="C1072" s="27">
        <v>1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9"/>
      <c r="O1072" s="27">
        <v>0</v>
      </c>
      <c r="P1072" s="28"/>
      <c r="Q1072" s="28"/>
      <c r="R1072" s="28"/>
      <c r="S1072" s="28"/>
      <c r="T1072" s="28"/>
      <c r="U1072" s="28"/>
      <c r="V1072" s="28"/>
      <c r="W1072" s="28"/>
      <c r="X1072" s="29"/>
    </row>
    <row r="1073" spans="1:40" ht="16.5" customHeight="1" x14ac:dyDescent="0.2">
      <c r="A1073" s="54" t="s">
        <v>60</v>
      </c>
      <c r="B1073" s="55"/>
      <c r="C1073" s="27">
        <v>12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9"/>
      <c r="O1073" s="27">
        <v>3</v>
      </c>
      <c r="P1073" s="28"/>
      <c r="Q1073" s="28"/>
      <c r="R1073" s="28"/>
      <c r="S1073" s="28"/>
      <c r="T1073" s="28"/>
      <c r="U1073" s="28"/>
      <c r="V1073" s="28"/>
      <c r="W1073" s="28"/>
      <c r="X1073" s="29"/>
    </row>
    <row r="1074" spans="1:40" ht="16.5" customHeight="1" x14ac:dyDescent="0.2">
      <c r="A1074" s="33" t="s">
        <v>61</v>
      </c>
      <c r="B1074" s="35"/>
      <c r="C1074" s="27">
        <v>67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9"/>
      <c r="O1074" s="27">
        <v>7</v>
      </c>
      <c r="P1074" s="28"/>
      <c r="Q1074" s="28"/>
      <c r="R1074" s="28"/>
      <c r="S1074" s="28"/>
      <c r="T1074" s="28"/>
      <c r="U1074" s="28"/>
      <c r="V1074" s="28"/>
      <c r="W1074" s="28"/>
      <c r="X1074" s="29"/>
    </row>
    <row r="1075" spans="1:40" ht="16.5" customHeight="1" x14ac:dyDescent="0.2">
      <c r="A1075" s="33" t="s">
        <v>62</v>
      </c>
      <c r="B1075" s="35"/>
      <c r="C1075" s="27">
        <v>6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9"/>
      <c r="O1075" s="27">
        <v>0</v>
      </c>
      <c r="P1075" s="28"/>
      <c r="Q1075" s="28"/>
      <c r="R1075" s="28"/>
      <c r="S1075" s="28"/>
      <c r="T1075" s="28"/>
      <c r="U1075" s="28"/>
      <c r="V1075" s="28"/>
      <c r="W1075" s="28"/>
      <c r="X1075" s="29"/>
    </row>
    <row r="1076" spans="1:40" ht="16.5" customHeight="1" x14ac:dyDescent="0.2">
      <c r="A1076" s="33" t="s">
        <v>63</v>
      </c>
      <c r="B1076" s="35"/>
      <c r="C1076" s="27">
        <v>59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9"/>
      <c r="O1076" s="27">
        <v>26</v>
      </c>
      <c r="P1076" s="28"/>
      <c r="Q1076" s="28"/>
      <c r="R1076" s="28"/>
      <c r="S1076" s="28"/>
      <c r="T1076" s="28"/>
      <c r="U1076" s="28"/>
      <c r="V1076" s="28"/>
      <c r="W1076" s="28"/>
      <c r="X1076" s="29"/>
    </row>
    <row r="1077" spans="1:40" ht="16.5" customHeight="1" x14ac:dyDescent="0.2">
      <c r="A1077" s="36" t="s">
        <v>2</v>
      </c>
      <c r="B1077" s="38"/>
      <c r="C1077" s="39">
        <v>53593</v>
      </c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1"/>
      <c r="O1077" s="39">
        <v>21473</v>
      </c>
      <c r="P1077" s="40"/>
      <c r="Q1077" s="40"/>
      <c r="R1077" s="40"/>
      <c r="S1077" s="40"/>
      <c r="T1077" s="40"/>
      <c r="U1077" s="40"/>
      <c r="V1077" s="40"/>
      <c r="W1077" s="40"/>
      <c r="X1077" s="41"/>
    </row>
    <row r="1078" spans="1:40" ht="16.5" customHeight="1" x14ac:dyDescent="0.2">
      <c r="A1078" s="4"/>
      <c r="B1078" s="5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40" ht="16.5" customHeight="1" x14ac:dyDescent="0.2">
      <c r="A1079" s="18" t="s">
        <v>71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20"/>
    </row>
    <row r="1080" spans="1:40" ht="33" customHeight="1" x14ac:dyDescent="0.2">
      <c r="A1080" s="14" t="s">
        <v>16</v>
      </c>
      <c r="B1080" s="44" t="s">
        <v>3</v>
      </c>
      <c r="C1080" s="45"/>
      <c r="D1080" s="45"/>
      <c r="E1080" s="46"/>
      <c r="F1080" s="44" t="s">
        <v>4</v>
      </c>
      <c r="G1080" s="45"/>
      <c r="H1080" s="46"/>
      <c r="I1080" s="44" t="s">
        <v>5</v>
      </c>
      <c r="J1080" s="45"/>
      <c r="K1080" s="45"/>
      <c r="L1080" s="46"/>
      <c r="M1080" s="44" t="s">
        <v>6</v>
      </c>
      <c r="N1080" s="45"/>
      <c r="O1080" s="46"/>
      <c r="P1080" s="44" t="s">
        <v>7</v>
      </c>
      <c r="Q1080" s="45"/>
      <c r="R1080" s="45"/>
      <c r="S1080" s="46"/>
      <c r="T1080" s="44" t="s">
        <v>8</v>
      </c>
      <c r="U1080" s="45"/>
      <c r="V1080" s="46"/>
      <c r="W1080" s="44" t="s">
        <v>9</v>
      </c>
      <c r="X1080" s="45"/>
      <c r="Y1080" s="46"/>
      <c r="Z1080" s="44" t="s">
        <v>10</v>
      </c>
      <c r="AA1080" s="45"/>
      <c r="AB1080" s="46"/>
      <c r="AC1080" s="44" t="s">
        <v>11</v>
      </c>
      <c r="AD1080" s="45"/>
      <c r="AE1080" s="46"/>
      <c r="AF1080" s="44" t="s">
        <v>12</v>
      </c>
      <c r="AG1080" s="46"/>
      <c r="AH1080" s="44" t="s">
        <v>13</v>
      </c>
      <c r="AI1080" s="46"/>
      <c r="AJ1080" s="44" t="s">
        <v>14</v>
      </c>
      <c r="AK1080" s="45"/>
      <c r="AL1080" s="46"/>
      <c r="AM1080" s="44" t="s">
        <v>2</v>
      </c>
      <c r="AN1080" s="46"/>
    </row>
    <row r="1081" spans="1:40" ht="16.5" customHeight="1" x14ac:dyDescent="0.2">
      <c r="A1081" s="15">
        <v>1</v>
      </c>
      <c r="B1081" s="27">
        <v>101</v>
      </c>
      <c r="C1081" s="28"/>
      <c r="D1081" s="28"/>
      <c r="E1081" s="29"/>
      <c r="F1081" s="27">
        <v>79</v>
      </c>
      <c r="G1081" s="28"/>
      <c r="H1081" s="29"/>
      <c r="I1081" s="27">
        <v>79</v>
      </c>
      <c r="J1081" s="28"/>
      <c r="K1081" s="28"/>
      <c r="L1081" s="29"/>
      <c r="M1081" s="27">
        <v>83</v>
      </c>
      <c r="N1081" s="28"/>
      <c r="O1081" s="29"/>
      <c r="P1081" s="27">
        <v>84</v>
      </c>
      <c r="Q1081" s="28"/>
      <c r="R1081" s="28"/>
      <c r="S1081" s="29"/>
      <c r="T1081" s="27">
        <v>179</v>
      </c>
      <c r="U1081" s="28"/>
      <c r="V1081" s="29"/>
      <c r="W1081" s="27">
        <v>117</v>
      </c>
      <c r="X1081" s="28"/>
      <c r="Y1081" s="29"/>
      <c r="Z1081" s="27">
        <v>116</v>
      </c>
      <c r="AA1081" s="28"/>
      <c r="AB1081" s="29"/>
      <c r="AC1081" s="27">
        <v>89</v>
      </c>
      <c r="AD1081" s="28"/>
      <c r="AE1081" s="29"/>
      <c r="AF1081" s="27">
        <v>100</v>
      </c>
      <c r="AG1081" s="29"/>
      <c r="AH1081" s="27">
        <v>79</v>
      </c>
      <c r="AI1081" s="29"/>
      <c r="AJ1081" s="27">
        <v>113</v>
      </c>
      <c r="AK1081" s="28"/>
      <c r="AL1081" s="29"/>
      <c r="AM1081" s="49">
        <v>1219</v>
      </c>
      <c r="AN1081" s="50"/>
    </row>
    <row r="1082" spans="1:40" ht="16.5" customHeight="1" x14ac:dyDescent="0.2">
      <c r="A1082" s="15">
        <v>5</v>
      </c>
      <c r="B1082" s="27">
        <v>69</v>
      </c>
      <c r="C1082" s="28"/>
      <c r="D1082" s="28"/>
      <c r="E1082" s="29"/>
      <c r="F1082" s="27">
        <v>54</v>
      </c>
      <c r="G1082" s="28"/>
      <c r="H1082" s="29"/>
      <c r="I1082" s="27">
        <v>48</v>
      </c>
      <c r="J1082" s="28"/>
      <c r="K1082" s="28"/>
      <c r="L1082" s="29"/>
      <c r="M1082" s="27">
        <v>45</v>
      </c>
      <c r="N1082" s="28"/>
      <c r="O1082" s="29"/>
      <c r="P1082" s="27">
        <v>68</v>
      </c>
      <c r="Q1082" s="28"/>
      <c r="R1082" s="28"/>
      <c r="S1082" s="29"/>
      <c r="T1082" s="27">
        <v>69</v>
      </c>
      <c r="U1082" s="28"/>
      <c r="V1082" s="29"/>
      <c r="W1082" s="27">
        <v>72</v>
      </c>
      <c r="X1082" s="28"/>
      <c r="Y1082" s="29"/>
      <c r="Z1082" s="27">
        <v>65</v>
      </c>
      <c r="AA1082" s="28"/>
      <c r="AB1082" s="29"/>
      <c r="AC1082" s="27">
        <v>98</v>
      </c>
      <c r="AD1082" s="28"/>
      <c r="AE1082" s="29"/>
      <c r="AF1082" s="27">
        <v>123</v>
      </c>
      <c r="AG1082" s="29"/>
      <c r="AH1082" s="27">
        <v>64</v>
      </c>
      <c r="AI1082" s="29"/>
      <c r="AJ1082" s="27">
        <v>59</v>
      </c>
      <c r="AK1082" s="28"/>
      <c r="AL1082" s="29"/>
      <c r="AM1082" s="47">
        <v>834</v>
      </c>
      <c r="AN1082" s="48"/>
    </row>
    <row r="1083" spans="1:40" ht="16.5" customHeight="1" x14ac:dyDescent="0.2">
      <c r="A1083" s="15">
        <v>6</v>
      </c>
      <c r="B1083" s="27">
        <v>45</v>
      </c>
      <c r="C1083" s="28"/>
      <c r="D1083" s="28"/>
      <c r="E1083" s="29"/>
      <c r="F1083" s="27">
        <v>66</v>
      </c>
      <c r="G1083" s="28"/>
      <c r="H1083" s="29"/>
      <c r="I1083" s="27">
        <v>42</v>
      </c>
      <c r="J1083" s="28"/>
      <c r="K1083" s="28"/>
      <c r="L1083" s="29"/>
      <c r="M1083" s="27">
        <v>90</v>
      </c>
      <c r="N1083" s="28"/>
      <c r="O1083" s="29"/>
      <c r="P1083" s="27">
        <v>92</v>
      </c>
      <c r="Q1083" s="28"/>
      <c r="R1083" s="28"/>
      <c r="S1083" s="29"/>
      <c r="T1083" s="27">
        <v>195</v>
      </c>
      <c r="U1083" s="28"/>
      <c r="V1083" s="29"/>
      <c r="W1083" s="27">
        <v>107</v>
      </c>
      <c r="X1083" s="28"/>
      <c r="Y1083" s="29"/>
      <c r="Z1083" s="27">
        <v>112</v>
      </c>
      <c r="AA1083" s="28"/>
      <c r="AB1083" s="29"/>
      <c r="AC1083" s="27">
        <v>71</v>
      </c>
      <c r="AD1083" s="28"/>
      <c r="AE1083" s="29"/>
      <c r="AF1083" s="27">
        <v>106</v>
      </c>
      <c r="AG1083" s="29"/>
      <c r="AH1083" s="27">
        <v>99</v>
      </c>
      <c r="AI1083" s="29"/>
      <c r="AJ1083" s="27">
        <v>76</v>
      </c>
      <c r="AK1083" s="28"/>
      <c r="AL1083" s="29"/>
      <c r="AM1083" s="49">
        <v>1101</v>
      </c>
      <c r="AN1083" s="50"/>
    </row>
    <row r="1084" spans="1:40" ht="16.5" customHeight="1" x14ac:dyDescent="0.2">
      <c r="A1084" s="15">
        <v>7</v>
      </c>
      <c r="B1084" s="27">
        <v>52</v>
      </c>
      <c r="C1084" s="28"/>
      <c r="D1084" s="28"/>
      <c r="E1084" s="29"/>
      <c r="F1084" s="27">
        <v>20</v>
      </c>
      <c r="G1084" s="28"/>
      <c r="H1084" s="29"/>
      <c r="I1084" s="27">
        <v>28</v>
      </c>
      <c r="J1084" s="28"/>
      <c r="K1084" s="28"/>
      <c r="L1084" s="29"/>
      <c r="M1084" s="27">
        <v>21</v>
      </c>
      <c r="N1084" s="28"/>
      <c r="O1084" s="29"/>
      <c r="P1084" s="27">
        <v>60</v>
      </c>
      <c r="Q1084" s="28"/>
      <c r="R1084" s="28"/>
      <c r="S1084" s="29"/>
      <c r="T1084" s="27">
        <v>46</v>
      </c>
      <c r="U1084" s="28"/>
      <c r="V1084" s="29"/>
      <c r="W1084" s="27">
        <v>46</v>
      </c>
      <c r="X1084" s="28"/>
      <c r="Y1084" s="29"/>
      <c r="Z1084" s="27">
        <v>40</v>
      </c>
      <c r="AA1084" s="28"/>
      <c r="AB1084" s="29"/>
      <c r="AC1084" s="27">
        <v>29</v>
      </c>
      <c r="AD1084" s="28"/>
      <c r="AE1084" s="29"/>
      <c r="AF1084" s="27">
        <v>32</v>
      </c>
      <c r="AG1084" s="29"/>
      <c r="AH1084" s="27">
        <v>45</v>
      </c>
      <c r="AI1084" s="29"/>
      <c r="AJ1084" s="27">
        <v>36</v>
      </c>
      <c r="AK1084" s="28"/>
      <c r="AL1084" s="29"/>
      <c r="AM1084" s="47">
        <v>455</v>
      </c>
      <c r="AN1084" s="48"/>
    </row>
    <row r="1085" spans="1:40" ht="16.5" customHeight="1" x14ac:dyDescent="0.2">
      <c r="A1085" s="15">
        <v>9</v>
      </c>
      <c r="B1085" s="27">
        <v>47</v>
      </c>
      <c r="C1085" s="28"/>
      <c r="D1085" s="28"/>
      <c r="E1085" s="29"/>
      <c r="F1085" s="27">
        <v>65</v>
      </c>
      <c r="G1085" s="28"/>
      <c r="H1085" s="29"/>
      <c r="I1085" s="27">
        <v>66</v>
      </c>
      <c r="J1085" s="28"/>
      <c r="K1085" s="28"/>
      <c r="L1085" s="29"/>
      <c r="M1085" s="27">
        <v>58</v>
      </c>
      <c r="N1085" s="28"/>
      <c r="O1085" s="29"/>
      <c r="P1085" s="27">
        <v>49</v>
      </c>
      <c r="Q1085" s="28"/>
      <c r="R1085" s="28"/>
      <c r="S1085" s="29"/>
      <c r="T1085" s="27">
        <v>57</v>
      </c>
      <c r="U1085" s="28"/>
      <c r="V1085" s="29"/>
      <c r="W1085" s="27">
        <v>65</v>
      </c>
      <c r="X1085" s="28"/>
      <c r="Y1085" s="29"/>
      <c r="Z1085" s="27">
        <v>66</v>
      </c>
      <c r="AA1085" s="28"/>
      <c r="AB1085" s="29"/>
      <c r="AC1085" s="27">
        <v>79</v>
      </c>
      <c r="AD1085" s="28"/>
      <c r="AE1085" s="29"/>
      <c r="AF1085" s="27">
        <v>59</v>
      </c>
      <c r="AG1085" s="29"/>
      <c r="AH1085" s="27">
        <v>37</v>
      </c>
      <c r="AI1085" s="29"/>
      <c r="AJ1085" s="27">
        <v>53</v>
      </c>
      <c r="AK1085" s="28"/>
      <c r="AL1085" s="29"/>
      <c r="AM1085" s="47">
        <v>701</v>
      </c>
      <c r="AN1085" s="48"/>
    </row>
    <row r="1086" spans="1:40" ht="16.5" customHeight="1" x14ac:dyDescent="0.2">
      <c r="A1086" s="15">
        <v>10</v>
      </c>
      <c r="B1086" s="27">
        <v>53</v>
      </c>
      <c r="C1086" s="28"/>
      <c r="D1086" s="28"/>
      <c r="E1086" s="29"/>
      <c r="F1086" s="27">
        <v>56</v>
      </c>
      <c r="G1086" s="28"/>
      <c r="H1086" s="29"/>
      <c r="I1086" s="27">
        <v>43</v>
      </c>
      <c r="J1086" s="28"/>
      <c r="K1086" s="28"/>
      <c r="L1086" s="29"/>
      <c r="M1086" s="27">
        <v>49</v>
      </c>
      <c r="N1086" s="28"/>
      <c r="O1086" s="29"/>
      <c r="P1086" s="27">
        <v>83</v>
      </c>
      <c r="Q1086" s="28"/>
      <c r="R1086" s="28"/>
      <c r="S1086" s="29"/>
      <c r="T1086" s="27">
        <v>98</v>
      </c>
      <c r="U1086" s="28"/>
      <c r="V1086" s="29"/>
      <c r="W1086" s="27">
        <v>68</v>
      </c>
      <c r="X1086" s="28"/>
      <c r="Y1086" s="29"/>
      <c r="Z1086" s="27">
        <v>55</v>
      </c>
      <c r="AA1086" s="28"/>
      <c r="AB1086" s="29"/>
      <c r="AC1086" s="27">
        <v>73</v>
      </c>
      <c r="AD1086" s="28"/>
      <c r="AE1086" s="29"/>
      <c r="AF1086" s="27">
        <v>69</v>
      </c>
      <c r="AG1086" s="29"/>
      <c r="AH1086" s="27">
        <v>41</v>
      </c>
      <c r="AI1086" s="29"/>
      <c r="AJ1086" s="27">
        <v>60</v>
      </c>
      <c r="AK1086" s="28"/>
      <c r="AL1086" s="29"/>
      <c r="AM1086" s="47">
        <v>748</v>
      </c>
      <c r="AN1086" s="48"/>
    </row>
    <row r="1087" spans="1:40" ht="16.5" customHeight="1" x14ac:dyDescent="0.2">
      <c r="A1087" s="15">
        <v>13</v>
      </c>
      <c r="B1087" s="27">
        <v>75</v>
      </c>
      <c r="C1087" s="28"/>
      <c r="D1087" s="28"/>
      <c r="E1087" s="29"/>
      <c r="F1087" s="27">
        <v>37</v>
      </c>
      <c r="G1087" s="28"/>
      <c r="H1087" s="29"/>
      <c r="I1087" s="27">
        <v>77</v>
      </c>
      <c r="J1087" s="28"/>
      <c r="K1087" s="28"/>
      <c r="L1087" s="29"/>
      <c r="M1087" s="27">
        <v>75</v>
      </c>
      <c r="N1087" s="28"/>
      <c r="O1087" s="29"/>
      <c r="P1087" s="27">
        <v>95</v>
      </c>
      <c r="Q1087" s="28"/>
      <c r="R1087" s="28"/>
      <c r="S1087" s="29"/>
      <c r="T1087" s="27">
        <v>90</v>
      </c>
      <c r="U1087" s="28"/>
      <c r="V1087" s="29"/>
      <c r="W1087" s="27">
        <v>52</v>
      </c>
      <c r="X1087" s="28"/>
      <c r="Y1087" s="29"/>
      <c r="Z1087" s="27">
        <v>91</v>
      </c>
      <c r="AA1087" s="28"/>
      <c r="AB1087" s="29"/>
      <c r="AC1087" s="27">
        <v>36</v>
      </c>
      <c r="AD1087" s="28"/>
      <c r="AE1087" s="29"/>
      <c r="AF1087" s="27">
        <v>65</v>
      </c>
      <c r="AG1087" s="29"/>
      <c r="AH1087" s="27">
        <v>52</v>
      </c>
      <c r="AI1087" s="29"/>
      <c r="AJ1087" s="27">
        <v>46</v>
      </c>
      <c r="AK1087" s="28"/>
      <c r="AL1087" s="29"/>
      <c r="AM1087" s="47">
        <v>791</v>
      </c>
      <c r="AN1087" s="48"/>
    </row>
    <row r="1088" spans="1:40" ht="16.5" customHeight="1" x14ac:dyDescent="0.2">
      <c r="A1088" s="15" t="s">
        <v>17</v>
      </c>
      <c r="B1088" s="27">
        <v>113</v>
      </c>
      <c r="C1088" s="28"/>
      <c r="D1088" s="28"/>
      <c r="E1088" s="29"/>
      <c r="F1088" s="27">
        <v>126</v>
      </c>
      <c r="G1088" s="28"/>
      <c r="H1088" s="29"/>
      <c r="I1088" s="27">
        <v>112</v>
      </c>
      <c r="J1088" s="28"/>
      <c r="K1088" s="28"/>
      <c r="L1088" s="29"/>
      <c r="M1088" s="27">
        <v>110</v>
      </c>
      <c r="N1088" s="28"/>
      <c r="O1088" s="29"/>
      <c r="P1088" s="27">
        <v>137</v>
      </c>
      <c r="Q1088" s="28"/>
      <c r="R1088" s="28"/>
      <c r="S1088" s="29"/>
      <c r="T1088" s="27">
        <v>131</v>
      </c>
      <c r="U1088" s="28"/>
      <c r="V1088" s="29"/>
      <c r="W1088" s="27">
        <v>137</v>
      </c>
      <c r="X1088" s="28"/>
      <c r="Y1088" s="29"/>
      <c r="Z1088" s="27">
        <v>127</v>
      </c>
      <c r="AA1088" s="28"/>
      <c r="AB1088" s="29"/>
      <c r="AC1088" s="27">
        <v>103</v>
      </c>
      <c r="AD1088" s="28"/>
      <c r="AE1088" s="29"/>
      <c r="AF1088" s="27">
        <v>130</v>
      </c>
      <c r="AG1088" s="29"/>
      <c r="AH1088" s="27">
        <v>126</v>
      </c>
      <c r="AI1088" s="29"/>
      <c r="AJ1088" s="27">
        <v>115</v>
      </c>
      <c r="AK1088" s="28"/>
      <c r="AL1088" s="29"/>
      <c r="AM1088" s="49">
        <v>1467</v>
      </c>
      <c r="AN1088" s="50"/>
    </row>
    <row r="1089" spans="1:40" ht="16.5" customHeight="1" x14ac:dyDescent="0.2">
      <c r="A1089" s="15">
        <v>17</v>
      </c>
      <c r="B1089" s="27">
        <v>61</v>
      </c>
      <c r="C1089" s="28"/>
      <c r="D1089" s="28"/>
      <c r="E1089" s="29"/>
      <c r="F1089" s="27">
        <v>35</v>
      </c>
      <c r="G1089" s="28"/>
      <c r="H1089" s="29"/>
      <c r="I1089" s="27">
        <v>96</v>
      </c>
      <c r="J1089" s="28"/>
      <c r="K1089" s="28"/>
      <c r="L1089" s="29"/>
      <c r="M1089" s="27">
        <v>88</v>
      </c>
      <c r="N1089" s="28"/>
      <c r="O1089" s="29"/>
      <c r="P1089" s="27">
        <v>86</v>
      </c>
      <c r="Q1089" s="28"/>
      <c r="R1089" s="28"/>
      <c r="S1089" s="29"/>
      <c r="T1089" s="27">
        <v>72</v>
      </c>
      <c r="U1089" s="28"/>
      <c r="V1089" s="29"/>
      <c r="W1089" s="27">
        <v>62</v>
      </c>
      <c r="X1089" s="28"/>
      <c r="Y1089" s="29"/>
      <c r="Z1089" s="27">
        <v>89</v>
      </c>
      <c r="AA1089" s="28"/>
      <c r="AB1089" s="29"/>
      <c r="AC1089" s="27">
        <v>77</v>
      </c>
      <c r="AD1089" s="28"/>
      <c r="AE1089" s="29"/>
      <c r="AF1089" s="27">
        <v>116</v>
      </c>
      <c r="AG1089" s="29"/>
      <c r="AH1089" s="27">
        <v>64</v>
      </c>
      <c r="AI1089" s="29"/>
      <c r="AJ1089" s="27">
        <v>90</v>
      </c>
      <c r="AK1089" s="28"/>
      <c r="AL1089" s="29"/>
      <c r="AM1089" s="47">
        <v>936</v>
      </c>
      <c r="AN1089" s="48"/>
    </row>
    <row r="1090" spans="1:40" ht="16.5" customHeight="1" x14ac:dyDescent="0.2">
      <c r="A1090" s="15" t="s">
        <v>18</v>
      </c>
      <c r="B1090" s="27">
        <v>85</v>
      </c>
      <c r="C1090" s="28"/>
      <c r="D1090" s="28"/>
      <c r="E1090" s="29"/>
      <c r="F1090" s="27">
        <v>72</v>
      </c>
      <c r="G1090" s="28"/>
      <c r="H1090" s="29"/>
      <c r="I1090" s="27">
        <v>131</v>
      </c>
      <c r="J1090" s="28"/>
      <c r="K1090" s="28"/>
      <c r="L1090" s="29"/>
      <c r="M1090" s="27">
        <v>73</v>
      </c>
      <c r="N1090" s="28"/>
      <c r="O1090" s="29"/>
      <c r="P1090" s="27">
        <v>87</v>
      </c>
      <c r="Q1090" s="28"/>
      <c r="R1090" s="28"/>
      <c r="S1090" s="29"/>
      <c r="T1090" s="27">
        <v>104</v>
      </c>
      <c r="U1090" s="28"/>
      <c r="V1090" s="29"/>
      <c r="W1090" s="27">
        <v>70</v>
      </c>
      <c r="X1090" s="28"/>
      <c r="Y1090" s="29"/>
      <c r="Z1090" s="27">
        <v>66</v>
      </c>
      <c r="AA1090" s="28"/>
      <c r="AB1090" s="29"/>
      <c r="AC1090" s="27">
        <v>120</v>
      </c>
      <c r="AD1090" s="28"/>
      <c r="AE1090" s="29"/>
      <c r="AF1090" s="27">
        <v>73</v>
      </c>
      <c r="AG1090" s="29"/>
      <c r="AH1090" s="27">
        <v>67</v>
      </c>
      <c r="AI1090" s="29"/>
      <c r="AJ1090" s="27">
        <v>96</v>
      </c>
      <c r="AK1090" s="28"/>
      <c r="AL1090" s="29"/>
      <c r="AM1090" s="49">
        <v>1044</v>
      </c>
      <c r="AN1090" s="50"/>
    </row>
    <row r="1091" spans="1:40" ht="16.5" customHeight="1" x14ac:dyDescent="0.2">
      <c r="A1091" s="15">
        <v>19</v>
      </c>
      <c r="B1091" s="27">
        <v>69</v>
      </c>
      <c r="C1091" s="28"/>
      <c r="D1091" s="28"/>
      <c r="E1091" s="29"/>
      <c r="F1091" s="27">
        <v>79</v>
      </c>
      <c r="G1091" s="28"/>
      <c r="H1091" s="29"/>
      <c r="I1091" s="27">
        <v>49</v>
      </c>
      <c r="J1091" s="28"/>
      <c r="K1091" s="28"/>
      <c r="L1091" s="29"/>
      <c r="M1091" s="27">
        <v>61</v>
      </c>
      <c r="N1091" s="28"/>
      <c r="O1091" s="29"/>
      <c r="P1091" s="27">
        <v>89</v>
      </c>
      <c r="Q1091" s="28"/>
      <c r="R1091" s="28"/>
      <c r="S1091" s="29"/>
      <c r="T1091" s="27">
        <v>61</v>
      </c>
      <c r="U1091" s="28"/>
      <c r="V1091" s="29"/>
      <c r="W1091" s="27">
        <v>50</v>
      </c>
      <c r="X1091" s="28"/>
      <c r="Y1091" s="29"/>
      <c r="Z1091" s="27">
        <v>90</v>
      </c>
      <c r="AA1091" s="28"/>
      <c r="AB1091" s="29"/>
      <c r="AC1091" s="27">
        <v>56</v>
      </c>
      <c r="AD1091" s="28"/>
      <c r="AE1091" s="29"/>
      <c r="AF1091" s="27">
        <v>86</v>
      </c>
      <c r="AG1091" s="29"/>
      <c r="AH1091" s="27">
        <v>48</v>
      </c>
      <c r="AI1091" s="29"/>
      <c r="AJ1091" s="27">
        <v>56</v>
      </c>
      <c r="AK1091" s="28"/>
      <c r="AL1091" s="29"/>
      <c r="AM1091" s="47">
        <v>794</v>
      </c>
      <c r="AN1091" s="48"/>
    </row>
    <row r="1092" spans="1:40" ht="16.5" customHeight="1" x14ac:dyDescent="0.2">
      <c r="A1092" s="15">
        <v>20</v>
      </c>
      <c r="B1092" s="27">
        <v>35</v>
      </c>
      <c r="C1092" s="28"/>
      <c r="D1092" s="28"/>
      <c r="E1092" s="29"/>
      <c r="F1092" s="27">
        <v>64</v>
      </c>
      <c r="G1092" s="28"/>
      <c r="H1092" s="29"/>
      <c r="I1092" s="27">
        <v>27</v>
      </c>
      <c r="J1092" s="28"/>
      <c r="K1092" s="28"/>
      <c r="L1092" s="29"/>
      <c r="M1092" s="27">
        <v>52</v>
      </c>
      <c r="N1092" s="28"/>
      <c r="O1092" s="29"/>
      <c r="P1092" s="27">
        <v>83</v>
      </c>
      <c r="Q1092" s="28"/>
      <c r="R1092" s="28"/>
      <c r="S1092" s="29"/>
      <c r="T1092" s="27">
        <v>74</v>
      </c>
      <c r="U1092" s="28"/>
      <c r="V1092" s="29"/>
      <c r="W1092" s="27">
        <v>65</v>
      </c>
      <c r="X1092" s="28"/>
      <c r="Y1092" s="29"/>
      <c r="Z1092" s="27">
        <v>52</v>
      </c>
      <c r="AA1092" s="28"/>
      <c r="AB1092" s="29"/>
      <c r="AC1092" s="27">
        <v>98</v>
      </c>
      <c r="AD1092" s="28"/>
      <c r="AE1092" s="29"/>
      <c r="AF1092" s="27">
        <v>63</v>
      </c>
      <c r="AG1092" s="29"/>
      <c r="AH1092" s="27">
        <v>50</v>
      </c>
      <c r="AI1092" s="29"/>
      <c r="AJ1092" s="27">
        <v>54</v>
      </c>
      <c r="AK1092" s="28"/>
      <c r="AL1092" s="29"/>
      <c r="AM1092" s="47">
        <v>717</v>
      </c>
      <c r="AN1092" s="48"/>
    </row>
    <row r="1093" spans="1:40" ht="16.5" customHeight="1" x14ac:dyDescent="0.2">
      <c r="A1093" s="15">
        <v>23</v>
      </c>
      <c r="B1093" s="27">
        <v>41</v>
      </c>
      <c r="C1093" s="28"/>
      <c r="D1093" s="28"/>
      <c r="E1093" s="29"/>
      <c r="F1093" s="27">
        <v>45</v>
      </c>
      <c r="G1093" s="28"/>
      <c r="H1093" s="29"/>
      <c r="I1093" s="27">
        <v>48</v>
      </c>
      <c r="J1093" s="28"/>
      <c r="K1093" s="28"/>
      <c r="L1093" s="29"/>
      <c r="M1093" s="27">
        <v>50</v>
      </c>
      <c r="N1093" s="28"/>
      <c r="O1093" s="29"/>
      <c r="P1093" s="27">
        <v>52</v>
      </c>
      <c r="Q1093" s="28"/>
      <c r="R1093" s="28"/>
      <c r="S1093" s="29"/>
      <c r="T1093" s="27">
        <v>37</v>
      </c>
      <c r="U1093" s="28"/>
      <c r="V1093" s="29"/>
      <c r="W1093" s="27">
        <v>29</v>
      </c>
      <c r="X1093" s="28"/>
      <c r="Y1093" s="29"/>
      <c r="Z1093" s="27">
        <v>47</v>
      </c>
      <c r="AA1093" s="28"/>
      <c r="AB1093" s="29"/>
      <c r="AC1093" s="27">
        <v>40</v>
      </c>
      <c r="AD1093" s="28"/>
      <c r="AE1093" s="29"/>
      <c r="AF1093" s="27">
        <v>55</v>
      </c>
      <c r="AG1093" s="29"/>
      <c r="AH1093" s="27">
        <v>36</v>
      </c>
      <c r="AI1093" s="29"/>
      <c r="AJ1093" s="27">
        <v>90</v>
      </c>
      <c r="AK1093" s="28"/>
      <c r="AL1093" s="29"/>
      <c r="AM1093" s="47">
        <v>570</v>
      </c>
      <c r="AN1093" s="48"/>
    </row>
    <row r="1094" spans="1:40" ht="16.5" customHeight="1" x14ac:dyDescent="0.2">
      <c r="A1094" s="15">
        <v>24</v>
      </c>
      <c r="B1094" s="27">
        <v>39</v>
      </c>
      <c r="C1094" s="28"/>
      <c r="D1094" s="28"/>
      <c r="E1094" s="29"/>
      <c r="F1094" s="27">
        <v>20</v>
      </c>
      <c r="G1094" s="28"/>
      <c r="H1094" s="29"/>
      <c r="I1094" s="27">
        <v>52</v>
      </c>
      <c r="J1094" s="28"/>
      <c r="K1094" s="28"/>
      <c r="L1094" s="29"/>
      <c r="M1094" s="27">
        <v>31</v>
      </c>
      <c r="N1094" s="28"/>
      <c r="O1094" s="29"/>
      <c r="P1094" s="27">
        <v>50</v>
      </c>
      <c r="Q1094" s="28"/>
      <c r="R1094" s="28"/>
      <c r="S1094" s="29"/>
      <c r="T1094" s="27">
        <v>28</v>
      </c>
      <c r="U1094" s="28"/>
      <c r="V1094" s="29"/>
      <c r="W1094" s="27">
        <v>32</v>
      </c>
      <c r="X1094" s="28"/>
      <c r="Y1094" s="29"/>
      <c r="Z1094" s="27">
        <v>28</v>
      </c>
      <c r="AA1094" s="28"/>
      <c r="AB1094" s="29"/>
      <c r="AC1094" s="27">
        <v>64</v>
      </c>
      <c r="AD1094" s="28"/>
      <c r="AE1094" s="29"/>
      <c r="AF1094" s="27">
        <v>34</v>
      </c>
      <c r="AG1094" s="29"/>
      <c r="AH1094" s="27">
        <v>28</v>
      </c>
      <c r="AI1094" s="29"/>
      <c r="AJ1094" s="27">
        <v>25</v>
      </c>
      <c r="AK1094" s="28"/>
      <c r="AL1094" s="29"/>
      <c r="AM1094" s="47">
        <v>431</v>
      </c>
      <c r="AN1094" s="48"/>
    </row>
    <row r="1095" spans="1:40" ht="16.5" customHeight="1" x14ac:dyDescent="0.2">
      <c r="A1095" s="15">
        <v>25</v>
      </c>
      <c r="B1095" s="27">
        <v>63</v>
      </c>
      <c r="C1095" s="28"/>
      <c r="D1095" s="28"/>
      <c r="E1095" s="29"/>
      <c r="F1095" s="27">
        <v>94</v>
      </c>
      <c r="G1095" s="28"/>
      <c r="H1095" s="29"/>
      <c r="I1095" s="27">
        <v>62</v>
      </c>
      <c r="J1095" s="28"/>
      <c r="K1095" s="28"/>
      <c r="L1095" s="29"/>
      <c r="M1095" s="27">
        <v>86</v>
      </c>
      <c r="N1095" s="28"/>
      <c r="O1095" s="29"/>
      <c r="P1095" s="27">
        <v>73</v>
      </c>
      <c r="Q1095" s="28"/>
      <c r="R1095" s="28"/>
      <c r="S1095" s="29"/>
      <c r="T1095" s="27">
        <v>91</v>
      </c>
      <c r="U1095" s="28"/>
      <c r="V1095" s="29"/>
      <c r="W1095" s="27">
        <v>57</v>
      </c>
      <c r="X1095" s="28"/>
      <c r="Y1095" s="29"/>
      <c r="Z1095" s="27">
        <v>88</v>
      </c>
      <c r="AA1095" s="28"/>
      <c r="AB1095" s="29"/>
      <c r="AC1095" s="27">
        <v>52</v>
      </c>
      <c r="AD1095" s="28"/>
      <c r="AE1095" s="29"/>
      <c r="AF1095" s="27">
        <v>40</v>
      </c>
      <c r="AG1095" s="29"/>
      <c r="AH1095" s="27">
        <v>41</v>
      </c>
      <c r="AI1095" s="29"/>
      <c r="AJ1095" s="27">
        <v>39</v>
      </c>
      <c r="AK1095" s="28"/>
      <c r="AL1095" s="29"/>
      <c r="AM1095" s="47">
        <v>786</v>
      </c>
      <c r="AN1095" s="48"/>
    </row>
    <row r="1096" spans="1:40" ht="16.5" customHeight="1" x14ac:dyDescent="0.2">
      <c r="A1096" s="15">
        <v>26</v>
      </c>
      <c r="B1096" s="27">
        <v>23</v>
      </c>
      <c r="C1096" s="28"/>
      <c r="D1096" s="28"/>
      <c r="E1096" s="29"/>
      <c r="F1096" s="27">
        <v>48</v>
      </c>
      <c r="G1096" s="28"/>
      <c r="H1096" s="29"/>
      <c r="I1096" s="27">
        <v>29</v>
      </c>
      <c r="J1096" s="28"/>
      <c r="K1096" s="28"/>
      <c r="L1096" s="29"/>
      <c r="M1096" s="27">
        <v>35</v>
      </c>
      <c r="N1096" s="28"/>
      <c r="O1096" s="29"/>
      <c r="P1096" s="27">
        <v>19</v>
      </c>
      <c r="Q1096" s="28"/>
      <c r="R1096" s="28"/>
      <c r="S1096" s="29"/>
      <c r="T1096" s="27">
        <v>25</v>
      </c>
      <c r="U1096" s="28"/>
      <c r="V1096" s="29"/>
      <c r="W1096" s="27">
        <v>34</v>
      </c>
      <c r="X1096" s="28"/>
      <c r="Y1096" s="29"/>
      <c r="Z1096" s="27">
        <v>79</v>
      </c>
      <c r="AA1096" s="28"/>
      <c r="AB1096" s="29"/>
      <c r="AC1096" s="27">
        <v>63</v>
      </c>
      <c r="AD1096" s="28"/>
      <c r="AE1096" s="29"/>
      <c r="AF1096" s="27">
        <v>97</v>
      </c>
      <c r="AG1096" s="29"/>
      <c r="AH1096" s="27">
        <v>38</v>
      </c>
      <c r="AI1096" s="29"/>
      <c r="AJ1096" s="27">
        <v>16</v>
      </c>
      <c r="AK1096" s="28"/>
      <c r="AL1096" s="29"/>
      <c r="AM1096" s="47">
        <v>506</v>
      </c>
      <c r="AN1096" s="48"/>
    </row>
    <row r="1097" spans="1:40" ht="16.5" customHeight="1" x14ac:dyDescent="0.2">
      <c r="A1097" s="15">
        <v>28</v>
      </c>
      <c r="B1097" s="27">
        <v>70</v>
      </c>
      <c r="C1097" s="28"/>
      <c r="D1097" s="28"/>
      <c r="E1097" s="29"/>
      <c r="F1097" s="27">
        <v>49</v>
      </c>
      <c r="G1097" s="28"/>
      <c r="H1097" s="29"/>
      <c r="I1097" s="27">
        <v>38</v>
      </c>
      <c r="J1097" s="28"/>
      <c r="K1097" s="28"/>
      <c r="L1097" s="29"/>
      <c r="M1097" s="27">
        <v>58</v>
      </c>
      <c r="N1097" s="28"/>
      <c r="O1097" s="29"/>
      <c r="P1097" s="27">
        <v>64</v>
      </c>
      <c r="Q1097" s="28"/>
      <c r="R1097" s="28"/>
      <c r="S1097" s="29"/>
      <c r="T1097" s="27">
        <v>48</v>
      </c>
      <c r="U1097" s="28"/>
      <c r="V1097" s="29"/>
      <c r="W1097" s="27">
        <v>43</v>
      </c>
      <c r="X1097" s="28"/>
      <c r="Y1097" s="29"/>
      <c r="Z1097" s="27">
        <v>23</v>
      </c>
      <c r="AA1097" s="28"/>
      <c r="AB1097" s="29"/>
      <c r="AC1097" s="27">
        <v>50</v>
      </c>
      <c r="AD1097" s="28"/>
      <c r="AE1097" s="29"/>
      <c r="AF1097" s="27">
        <v>64</v>
      </c>
      <c r="AG1097" s="29"/>
      <c r="AH1097" s="27">
        <v>37</v>
      </c>
      <c r="AI1097" s="29"/>
      <c r="AJ1097" s="27">
        <v>46</v>
      </c>
      <c r="AK1097" s="28"/>
      <c r="AL1097" s="29"/>
      <c r="AM1097" s="47">
        <v>590</v>
      </c>
      <c r="AN1097" s="48"/>
    </row>
    <row r="1098" spans="1:40" ht="16.5" customHeight="1" x14ac:dyDescent="0.2">
      <c r="A1098" s="15">
        <v>30</v>
      </c>
      <c r="B1098" s="27">
        <v>11</v>
      </c>
      <c r="C1098" s="28"/>
      <c r="D1098" s="28"/>
      <c r="E1098" s="29"/>
      <c r="F1098" s="27">
        <v>17</v>
      </c>
      <c r="G1098" s="28"/>
      <c r="H1098" s="29"/>
      <c r="I1098" s="27">
        <v>24</v>
      </c>
      <c r="J1098" s="28"/>
      <c r="K1098" s="28"/>
      <c r="L1098" s="29"/>
      <c r="M1098" s="27">
        <v>28</v>
      </c>
      <c r="N1098" s="28"/>
      <c r="O1098" s="29"/>
      <c r="P1098" s="27">
        <v>31</v>
      </c>
      <c r="Q1098" s="28"/>
      <c r="R1098" s="28"/>
      <c r="S1098" s="29"/>
      <c r="T1098" s="27">
        <v>42</v>
      </c>
      <c r="U1098" s="28"/>
      <c r="V1098" s="29"/>
      <c r="W1098" s="27">
        <v>29</v>
      </c>
      <c r="X1098" s="28"/>
      <c r="Y1098" s="29"/>
      <c r="Z1098" s="27">
        <v>34</v>
      </c>
      <c r="AA1098" s="28"/>
      <c r="AB1098" s="29"/>
      <c r="AC1098" s="27">
        <v>13</v>
      </c>
      <c r="AD1098" s="28"/>
      <c r="AE1098" s="29"/>
      <c r="AF1098" s="27">
        <v>23</v>
      </c>
      <c r="AG1098" s="29"/>
      <c r="AH1098" s="27">
        <v>60</v>
      </c>
      <c r="AI1098" s="29"/>
      <c r="AJ1098" s="27">
        <v>32</v>
      </c>
      <c r="AK1098" s="28"/>
      <c r="AL1098" s="29"/>
      <c r="AM1098" s="47">
        <v>344</v>
      </c>
      <c r="AN1098" s="48"/>
    </row>
    <row r="1099" spans="1:40" ht="16.5" customHeight="1" x14ac:dyDescent="0.2">
      <c r="A1099" s="15">
        <v>32</v>
      </c>
      <c r="B1099" s="27">
        <v>64</v>
      </c>
      <c r="C1099" s="28"/>
      <c r="D1099" s="28"/>
      <c r="E1099" s="29"/>
      <c r="F1099" s="27">
        <v>47</v>
      </c>
      <c r="G1099" s="28"/>
      <c r="H1099" s="29"/>
      <c r="I1099" s="27">
        <v>69</v>
      </c>
      <c r="J1099" s="28"/>
      <c r="K1099" s="28"/>
      <c r="L1099" s="29"/>
      <c r="M1099" s="27">
        <v>45</v>
      </c>
      <c r="N1099" s="28"/>
      <c r="O1099" s="29"/>
      <c r="P1099" s="27">
        <v>59</v>
      </c>
      <c r="Q1099" s="28"/>
      <c r="R1099" s="28"/>
      <c r="S1099" s="29"/>
      <c r="T1099" s="27">
        <v>39</v>
      </c>
      <c r="U1099" s="28"/>
      <c r="V1099" s="29"/>
      <c r="W1099" s="27">
        <v>73</v>
      </c>
      <c r="X1099" s="28"/>
      <c r="Y1099" s="29"/>
      <c r="Z1099" s="27">
        <v>62</v>
      </c>
      <c r="AA1099" s="28"/>
      <c r="AB1099" s="29"/>
      <c r="AC1099" s="27">
        <v>38</v>
      </c>
      <c r="AD1099" s="28"/>
      <c r="AE1099" s="29"/>
      <c r="AF1099" s="27">
        <v>68</v>
      </c>
      <c r="AG1099" s="29"/>
      <c r="AH1099" s="27">
        <v>35</v>
      </c>
      <c r="AI1099" s="29"/>
      <c r="AJ1099" s="27">
        <v>34</v>
      </c>
      <c r="AK1099" s="28"/>
      <c r="AL1099" s="29"/>
      <c r="AM1099" s="47">
        <v>633</v>
      </c>
      <c r="AN1099" s="48"/>
    </row>
    <row r="1100" spans="1:40" ht="16.5" customHeight="1" x14ac:dyDescent="0.2">
      <c r="A1100" s="15">
        <v>33</v>
      </c>
      <c r="B1100" s="27">
        <v>50</v>
      </c>
      <c r="C1100" s="28"/>
      <c r="D1100" s="28"/>
      <c r="E1100" s="29"/>
      <c r="F1100" s="27">
        <v>23</v>
      </c>
      <c r="G1100" s="28"/>
      <c r="H1100" s="29"/>
      <c r="I1100" s="27">
        <v>19</v>
      </c>
      <c r="J1100" s="28"/>
      <c r="K1100" s="28"/>
      <c r="L1100" s="29"/>
      <c r="M1100" s="27">
        <v>24</v>
      </c>
      <c r="N1100" s="28"/>
      <c r="O1100" s="29"/>
      <c r="P1100" s="27">
        <v>42</v>
      </c>
      <c r="Q1100" s="28"/>
      <c r="R1100" s="28"/>
      <c r="S1100" s="29"/>
      <c r="T1100" s="27">
        <v>60</v>
      </c>
      <c r="U1100" s="28"/>
      <c r="V1100" s="29"/>
      <c r="W1100" s="27">
        <v>29</v>
      </c>
      <c r="X1100" s="28"/>
      <c r="Y1100" s="29"/>
      <c r="Z1100" s="27">
        <v>28</v>
      </c>
      <c r="AA1100" s="28"/>
      <c r="AB1100" s="29"/>
      <c r="AC1100" s="27">
        <v>28</v>
      </c>
      <c r="AD1100" s="28"/>
      <c r="AE1100" s="29"/>
      <c r="AF1100" s="27">
        <v>52</v>
      </c>
      <c r="AG1100" s="29"/>
      <c r="AH1100" s="27">
        <v>31</v>
      </c>
      <c r="AI1100" s="29"/>
      <c r="AJ1100" s="27">
        <v>11</v>
      </c>
      <c r="AK1100" s="28"/>
      <c r="AL1100" s="29"/>
      <c r="AM1100" s="47">
        <v>397</v>
      </c>
      <c r="AN1100" s="48"/>
    </row>
    <row r="1101" spans="1:40" ht="16.5" customHeight="1" x14ac:dyDescent="0.2">
      <c r="A1101" s="15">
        <v>34</v>
      </c>
      <c r="B1101" s="27">
        <v>72</v>
      </c>
      <c r="C1101" s="28"/>
      <c r="D1101" s="28"/>
      <c r="E1101" s="29"/>
      <c r="F1101" s="27">
        <v>69</v>
      </c>
      <c r="G1101" s="28"/>
      <c r="H1101" s="29"/>
      <c r="I1101" s="27">
        <v>46</v>
      </c>
      <c r="J1101" s="28"/>
      <c r="K1101" s="28"/>
      <c r="L1101" s="29"/>
      <c r="M1101" s="27">
        <v>40</v>
      </c>
      <c r="N1101" s="28"/>
      <c r="O1101" s="29"/>
      <c r="P1101" s="27">
        <v>89</v>
      </c>
      <c r="Q1101" s="28"/>
      <c r="R1101" s="28"/>
      <c r="S1101" s="29"/>
      <c r="T1101" s="27">
        <v>42</v>
      </c>
      <c r="U1101" s="28"/>
      <c r="V1101" s="29"/>
      <c r="W1101" s="27">
        <v>58</v>
      </c>
      <c r="X1101" s="28"/>
      <c r="Y1101" s="29"/>
      <c r="Z1101" s="27">
        <v>40</v>
      </c>
      <c r="AA1101" s="28"/>
      <c r="AB1101" s="29"/>
      <c r="AC1101" s="27">
        <v>25</v>
      </c>
      <c r="AD1101" s="28"/>
      <c r="AE1101" s="29"/>
      <c r="AF1101" s="27">
        <v>65</v>
      </c>
      <c r="AG1101" s="29"/>
      <c r="AH1101" s="27">
        <v>42</v>
      </c>
      <c r="AI1101" s="29"/>
      <c r="AJ1101" s="27">
        <v>23</v>
      </c>
      <c r="AK1101" s="28"/>
      <c r="AL1101" s="29"/>
      <c r="AM1101" s="47">
        <v>611</v>
      </c>
      <c r="AN1101" s="48"/>
    </row>
    <row r="1102" spans="1:40" ht="16.5" customHeight="1" x14ac:dyDescent="0.2">
      <c r="A1102" s="15">
        <v>40</v>
      </c>
      <c r="B1102" s="27">
        <v>58</v>
      </c>
      <c r="C1102" s="28"/>
      <c r="D1102" s="28"/>
      <c r="E1102" s="29"/>
      <c r="F1102" s="27">
        <v>52</v>
      </c>
      <c r="G1102" s="28"/>
      <c r="H1102" s="29"/>
      <c r="I1102" s="27">
        <v>82</v>
      </c>
      <c r="J1102" s="28"/>
      <c r="K1102" s="28"/>
      <c r="L1102" s="29"/>
      <c r="M1102" s="27">
        <v>120</v>
      </c>
      <c r="N1102" s="28"/>
      <c r="O1102" s="29"/>
      <c r="P1102" s="27">
        <v>99</v>
      </c>
      <c r="Q1102" s="28"/>
      <c r="R1102" s="28"/>
      <c r="S1102" s="29"/>
      <c r="T1102" s="27">
        <v>84</v>
      </c>
      <c r="U1102" s="28"/>
      <c r="V1102" s="29"/>
      <c r="W1102" s="27">
        <v>91</v>
      </c>
      <c r="X1102" s="28"/>
      <c r="Y1102" s="29"/>
      <c r="Z1102" s="27">
        <v>87</v>
      </c>
      <c r="AA1102" s="28"/>
      <c r="AB1102" s="29"/>
      <c r="AC1102" s="27">
        <v>66</v>
      </c>
      <c r="AD1102" s="28"/>
      <c r="AE1102" s="29"/>
      <c r="AF1102" s="27">
        <v>51</v>
      </c>
      <c r="AG1102" s="29"/>
      <c r="AH1102" s="27">
        <v>86</v>
      </c>
      <c r="AI1102" s="29"/>
      <c r="AJ1102" s="27">
        <v>76</v>
      </c>
      <c r="AK1102" s="28"/>
      <c r="AL1102" s="29"/>
      <c r="AM1102" s="47">
        <v>952</v>
      </c>
      <c r="AN1102" s="48"/>
    </row>
    <row r="1103" spans="1:40" ht="16.5" customHeight="1" x14ac:dyDescent="0.2">
      <c r="A1103" s="15">
        <v>41</v>
      </c>
      <c r="B1103" s="27">
        <v>47</v>
      </c>
      <c r="C1103" s="28"/>
      <c r="D1103" s="28"/>
      <c r="E1103" s="29"/>
      <c r="F1103" s="27">
        <v>29</v>
      </c>
      <c r="G1103" s="28"/>
      <c r="H1103" s="29"/>
      <c r="I1103" s="27">
        <v>51</v>
      </c>
      <c r="J1103" s="28"/>
      <c r="K1103" s="28"/>
      <c r="L1103" s="29"/>
      <c r="M1103" s="27">
        <v>41</v>
      </c>
      <c r="N1103" s="28"/>
      <c r="O1103" s="29"/>
      <c r="P1103" s="27">
        <v>85</v>
      </c>
      <c r="Q1103" s="28"/>
      <c r="R1103" s="28"/>
      <c r="S1103" s="29"/>
      <c r="T1103" s="27">
        <v>32</v>
      </c>
      <c r="U1103" s="28"/>
      <c r="V1103" s="29"/>
      <c r="W1103" s="27">
        <v>53</v>
      </c>
      <c r="X1103" s="28"/>
      <c r="Y1103" s="29"/>
      <c r="Z1103" s="27">
        <v>50</v>
      </c>
      <c r="AA1103" s="28"/>
      <c r="AB1103" s="29"/>
      <c r="AC1103" s="27">
        <v>17</v>
      </c>
      <c r="AD1103" s="28"/>
      <c r="AE1103" s="29"/>
      <c r="AF1103" s="27">
        <v>47</v>
      </c>
      <c r="AG1103" s="29"/>
      <c r="AH1103" s="27">
        <v>20</v>
      </c>
      <c r="AI1103" s="29"/>
      <c r="AJ1103" s="27">
        <v>29</v>
      </c>
      <c r="AK1103" s="28"/>
      <c r="AL1103" s="29"/>
      <c r="AM1103" s="47">
        <v>501</v>
      </c>
      <c r="AN1103" s="48"/>
    </row>
    <row r="1104" spans="1:40" ht="16.5" customHeight="1" x14ac:dyDescent="0.2">
      <c r="A1104" s="15">
        <v>42</v>
      </c>
      <c r="B1104" s="27">
        <v>43</v>
      </c>
      <c r="C1104" s="28"/>
      <c r="D1104" s="28"/>
      <c r="E1104" s="29"/>
      <c r="F1104" s="27">
        <v>51</v>
      </c>
      <c r="G1104" s="28"/>
      <c r="H1104" s="29"/>
      <c r="I1104" s="27">
        <v>26</v>
      </c>
      <c r="J1104" s="28"/>
      <c r="K1104" s="28"/>
      <c r="L1104" s="29"/>
      <c r="M1104" s="27">
        <v>46</v>
      </c>
      <c r="N1104" s="28"/>
      <c r="O1104" s="29"/>
      <c r="P1104" s="27">
        <v>73</v>
      </c>
      <c r="Q1104" s="28"/>
      <c r="R1104" s="28"/>
      <c r="S1104" s="29"/>
      <c r="T1104" s="27">
        <v>89</v>
      </c>
      <c r="U1104" s="28"/>
      <c r="V1104" s="29"/>
      <c r="W1104" s="27">
        <v>60</v>
      </c>
      <c r="X1104" s="28"/>
      <c r="Y1104" s="29"/>
      <c r="Z1104" s="27">
        <v>24</v>
      </c>
      <c r="AA1104" s="28"/>
      <c r="AB1104" s="29"/>
      <c r="AC1104" s="27">
        <v>51</v>
      </c>
      <c r="AD1104" s="28"/>
      <c r="AE1104" s="29"/>
      <c r="AF1104" s="27">
        <v>62</v>
      </c>
      <c r="AG1104" s="29"/>
      <c r="AH1104" s="27">
        <v>52</v>
      </c>
      <c r="AI1104" s="29"/>
      <c r="AJ1104" s="27">
        <v>47</v>
      </c>
      <c r="AK1104" s="28"/>
      <c r="AL1104" s="29"/>
      <c r="AM1104" s="47">
        <v>624</v>
      </c>
      <c r="AN1104" s="48"/>
    </row>
    <row r="1105" spans="1:40" ht="16.5" customHeight="1" x14ac:dyDescent="0.2">
      <c r="A1105" s="15">
        <v>43</v>
      </c>
      <c r="B1105" s="27">
        <v>50</v>
      </c>
      <c r="C1105" s="28"/>
      <c r="D1105" s="28"/>
      <c r="E1105" s="29"/>
      <c r="F1105" s="27">
        <v>47</v>
      </c>
      <c r="G1105" s="28"/>
      <c r="H1105" s="29"/>
      <c r="I1105" s="27">
        <v>89</v>
      </c>
      <c r="J1105" s="28"/>
      <c r="K1105" s="28"/>
      <c r="L1105" s="29"/>
      <c r="M1105" s="27">
        <v>90</v>
      </c>
      <c r="N1105" s="28"/>
      <c r="O1105" s="29"/>
      <c r="P1105" s="27">
        <v>78</v>
      </c>
      <c r="Q1105" s="28"/>
      <c r="R1105" s="28"/>
      <c r="S1105" s="29"/>
      <c r="T1105" s="27">
        <v>70</v>
      </c>
      <c r="U1105" s="28"/>
      <c r="V1105" s="29"/>
      <c r="W1105" s="27">
        <v>49</v>
      </c>
      <c r="X1105" s="28"/>
      <c r="Y1105" s="29"/>
      <c r="Z1105" s="27">
        <v>66</v>
      </c>
      <c r="AA1105" s="28"/>
      <c r="AB1105" s="29"/>
      <c r="AC1105" s="27">
        <v>63</v>
      </c>
      <c r="AD1105" s="28"/>
      <c r="AE1105" s="29"/>
      <c r="AF1105" s="27">
        <v>61</v>
      </c>
      <c r="AG1105" s="29"/>
      <c r="AH1105" s="27">
        <v>55</v>
      </c>
      <c r="AI1105" s="29"/>
      <c r="AJ1105" s="27">
        <v>68</v>
      </c>
      <c r="AK1105" s="28"/>
      <c r="AL1105" s="29"/>
      <c r="AM1105" s="47">
        <v>786</v>
      </c>
      <c r="AN1105" s="48"/>
    </row>
    <row r="1106" spans="1:40" ht="16.5" customHeight="1" x14ac:dyDescent="0.2">
      <c r="A1106" s="15">
        <v>44</v>
      </c>
      <c r="B1106" s="27">
        <v>57</v>
      </c>
      <c r="C1106" s="28"/>
      <c r="D1106" s="28"/>
      <c r="E1106" s="29"/>
      <c r="F1106" s="27">
        <v>89</v>
      </c>
      <c r="G1106" s="28"/>
      <c r="H1106" s="29"/>
      <c r="I1106" s="27">
        <v>138</v>
      </c>
      <c r="J1106" s="28"/>
      <c r="K1106" s="28"/>
      <c r="L1106" s="29"/>
      <c r="M1106" s="27">
        <v>93</v>
      </c>
      <c r="N1106" s="28"/>
      <c r="O1106" s="29"/>
      <c r="P1106" s="27">
        <v>121</v>
      </c>
      <c r="Q1106" s="28"/>
      <c r="R1106" s="28"/>
      <c r="S1106" s="29"/>
      <c r="T1106" s="27">
        <v>75</v>
      </c>
      <c r="U1106" s="28"/>
      <c r="V1106" s="29"/>
      <c r="W1106" s="27">
        <v>121</v>
      </c>
      <c r="X1106" s="28"/>
      <c r="Y1106" s="29"/>
      <c r="Z1106" s="27">
        <v>59</v>
      </c>
      <c r="AA1106" s="28"/>
      <c r="AB1106" s="29"/>
      <c r="AC1106" s="27">
        <v>75</v>
      </c>
      <c r="AD1106" s="28"/>
      <c r="AE1106" s="29"/>
      <c r="AF1106" s="27">
        <v>82</v>
      </c>
      <c r="AG1106" s="29"/>
      <c r="AH1106" s="27">
        <v>97</v>
      </c>
      <c r="AI1106" s="29"/>
      <c r="AJ1106" s="27">
        <v>39</v>
      </c>
      <c r="AK1106" s="28"/>
      <c r="AL1106" s="29"/>
      <c r="AM1106" s="49">
        <v>1046</v>
      </c>
      <c r="AN1106" s="50"/>
    </row>
    <row r="1107" spans="1:40" ht="16.5" customHeight="1" x14ac:dyDescent="0.2">
      <c r="A1107" s="15">
        <v>45</v>
      </c>
      <c r="B1107" s="27">
        <v>47</v>
      </c>
      <c r="C1107" s="28"/>
      <c r="D1107" s="28"/>
      <c r="E1107" s="29"/>
      <c r="F1107" s="27">
        <v>53</v>
      </c>
      <c r="G1107" s="28"/>
      <c r="H1107" s="29"/>
      <c r="I1107" s="27">
        <v>42</v>
      </c>
      <c r="J1107" s="28"/>
      <c r="K1107" s="28"/>
      <c r="L1107" s="29"/>
      <c r="M1107" s="27">
        <v>48</v>
      </c>
      <c r="N1107" s="28"/>
      <c r="O1107" s="29"/>
      <c r="P1107" s="27">
        <v>17</v>
      </c>
      <c r="Q1107" s="28"/>
      <c r="R1107" s="28"/>
      <c r="S1107" s="29"/>
      <c r="T1107" s="27">
        <v>38</v>
      </c>
      <c r="U1107" s="28"/>
      <c r="V1107" s="29"/>
      <c r="W1107" s="27">
        <v>43</v>
      </c>
      <c r="X1107" s="28"/>
      <c r="Y1107" s="29"/>
      <c r="Z1107" s="27">
        <v>42</v>
      </c>
      <c r="AA1107" s="28"/>
      <c r="AB1107" s="29"/>
      <c r="AC1107" s="27">
        <v>36</v>
      </c>
      <c r="AD1107" s="28"/>
      <c r="AE1107" s="29"/>
      <c r="AF1107" s="27">
        <v>45</v>
      </c>
      <c r="AG1107" s="29"/>
      <c r="AH1107" s="27">
        <v>33</v>
      </c>
      <c r="AI1107" s="29"/>
      <c r="AJ1107" s="27">
        <v>21</v>
      </c>
      <c r="AK1107" s="28"/>
      <c r="AL1107" s="29"/>
      <c r="AM1107" s="47">
        <v>465</v>
      </c>
      <c r="AN1107" s="48"/>
    </row>
    <row r="1108" spans="1:40" ht="16.5" customHeight="1" x14ac:dyDescent="0.2">
      <c r="A1108" s="15">
        <v>46</v>
      </c>
      <c r="B1108" s="27">
        <v>65</v>
      </c>
      <c r="C1108" s="28"/>
      <c r="D1108" s="28"/>
      <c r="E1108" s="29"/>
      <c r="F1108" s="27">
        <v>83</v>
      </c>
      <c r="G1108" s="28"/>
      <c r="H1108" s="29"/>
      <c r="I1108" s="27">
        <v>120</v>
      </c>
      <c r="J1108" s="28"/>
      <c r="K1108" s="28"/>
      <c r="L1108" s="29"/>
      <c r="M1108" s="27">
        <v>51</v>
      </c>
      <c r="N1108" s="28"/>
      <c r="O1108" s="29"/>
      <c r="P1108" s="27">
        <v>82</v>
      </c>
      <c r="Q1108" s="28"/>
      <c r="R1108" s="28"/>
      <c r="S1108" s="29"/>
      <c r="T1108" s="27">
        <v>83</v>
      </c>
      <c r="U1108" s="28"/>
      <c r="V1108" s="29"/>
      <c r="W1108" s="27">
        <v>52</v>
      </c>
      <c r="X1108" s="28"/>
      <c r="Y1108" s="29"/>
      <c r="Z1108" s="27">
        <v>57</v>
      </c>
      <c r="AA1108" s="28"/>
      <c r="AB1108" s="29"/>
      <c r="AC1108" s="27">
        <v>53</v>
      </c>
      <c r="AD1108" s="28"/>
      <c r="AE1108" s="29"/>
      <c r="AF1108" s="27">
        <v>74</v>
      </c>
      <c r="AG1108" s="29"/>
      <c r="AH1108" s="27">
        <v>50</v>
      </c>
      <c r="AI1108" s="29"/>
      <c r="AJ1108" s="27">
        <v>78</v>
      </c>
      <c r="AK1108" s="28"/>
      <c r="AL1108" s="29"/>
      <c r="AM1108" s="47">
        <v>848</v>
      </c>
      <c r="AN1108" s="48"/>
    </row>
    <row r="1109" spans="1:40" ht="16.5" customHeight="1" x14ac:dyDescent="0.2">
      <c r="A1109" s="15">
        <v>47</v>
      </c>
      <c r="B1109" s="27">
        <v>72</v>
      </c>
      <c r="C1109" s="28"/>
      <c r="D1109" s="28"/>
      <c r="E1109" s="29"/>
      <c r="F1109" s="27">
        <v>20</v>
      </c>
      <c r="G1109" s="28"/>
      <c r="H1109" s="29"/>
      <c r="I1109" s="27">
        <v>63</v>
      </c>
      <c r="J1109" s="28"/>
      <c r="K1109" s="28"/>
      <c r="L1109" s="29"/>
      <c r="M1109" s="27">
        <v>65</v>
      </c>
      <c r="N1109" s="28"/>
      <c r="O1109" s="29"/>
      <c r="P1109" s="27">
        <v>57</v>
      </c>
      <c r="Q1109" s="28"/>
      <c r="R1109" s="28"/>
      <c r="S1109" s="29"/>
      <c r="T1109" s="27">
        <v>55</v>
      </c>
      <c r="U1109" s="28"/>
      <c r="V1109" s="29"/>
      <c r="W1109" s="27">
        <v>70</v>
      </c>
      <c r="X1109" s="28"/>
      <c r="Y1109" s="29"/>
      <c r="Z1109" s="27">
        <v>82</v>
      </c>
      <c r="AA1109" s="28"/>
      <c r="AB1109" s="29"/>
      <c r="AC1109" s="27">
        <v>39</v>
      </c>
      <c r="AD1109" s="28"/>
      <c r="AE1109" s="29"/>
      <c r="AF1109" s="27">
        <v>50</v>
      </c>
      <c r="AG1109" s="29"/>
      <c r="AH1109" s="27">
        <v>46</v>
      </c>
      <c r="AI1109" s="29"/>
      <c r="AJ1109" s="27">
        <v>41</v>
      </c>
      <c r="AK1109" s="28"/>
      <c r="AL1109" s="29"/>
      <c r="AM1109" s="47">
        <v>660</v>
      </c>
      <c r="AN1109" s="48"/>
    </row>
    <row r="1110" spans="1:40" ht="16.5" customHeight="1" x14ac:dyDescent="0.2">
      <c r="A1110" s="15">
        <v>48</v>
      </c>
      <c r="B1110" s="27">
        <v>25</v>
      </c>
      <c r="C1110" s="28"/>
      <c r="D1110" s="28"/>
      <c r="E1110" s="29"/>
      <c r="F1110" s="27">
        <v>31</v>
      </c>
      <c r="G1110" s="28"/>
      <c r="H1110" s="29"/>
      <c r="I1110" s="27">
        <v>26</v>
      </c>
      <c r="J1110" s="28"/>
      <c r="K1110" s="28"/>
      <c r="L1110" s="29"/>
      <c r="M1110" s="27">
        <v>61</v>
      </c>
      <c r="N1110" s="28"/>
      <c r="O1110" s="29"/>
      <c r="P1110" s="27">
        <v>26</v>
      </c>
      <c r="Q1110" s="28"/>
      <c r="R1110" s="28"/>
      <c r="S1110" s="29"/>
      <c r="T1110" s="27">
        <v>35</v>
      </c>
      <c r="U1110" s="28"/>
      <c r="V1110" s="29"/>
      <c r="W1110" s="27">
        <v>41</v>
      </c>
      <c r="X1110" s="28"/>
      <c r="Y1110" s="29"/>
      <c r="Z1110" s="27">
        <v>54</v>
      </c>
      <c r="AA1110" s="28"/>
      <c r="AB1110" s="29"/>
      <c r="AC1110" s="27">
        <v>32</v>
      </c>
      <c r="AD1110" s="28"/>
      <c r="AE1110" s="29"/>
      <c r="AF1110" s="27">
        <v>20</v>
      </c>
      <c r="AG1110" s="29"/>
      <c r="AH1110" s="27">
        <v>61</v>
      </c>
      <c r="AI1110" s="29"/>
      <c r="AJ1110" s="27">
        <v>47</v>
      </c>
      <c r="AK1110" s="28"/>
      <c r="AL1110" s="29"/>
      <c r="AM1110" s="47">
        <v>459</v>
      </c>
      <c r="AN1110" s="48"/>
    </row>
    <row r="1111" spans="1:40" ht="16.5" customHeight="1" x14ac:dyDescent="0.2">
      <c r="A1111" s="15">
        <v>49</v>
      </c>
      <c r="B1111" s="27">
        <v>36</v>
      </c>
      <c r="C1111" s="28"/>
      <c r="D1111" s="28"/>
      <c r="E1111" s="29"/>
      <c r="F1111" s="27">
        <v>12</v>
      </c>
      <c r="G1111" s="28"/>
      <c r="H1111" s="29"/>
      <c r="I1111" s="27">
        <v>32</v>
      </c>
      <c r="J1111" s="28"/>
      <c r="K1111" s="28"/>
      <c r="L1111" s="29"/>
      <c r="M1111" s="27">
        <v>13</v>
      </c>
      <c r="N1111" s="28"/>
      <c r="O1111" s="29"/>
      <c r="P1111" s="27">
        <v>24</v>
      </c>
      <c r="Q1111" s="28"/>
      <c r="R1111" s="28"/>
      <c r="S1111" s="29"/>
      <c r="T1111" s="27">
        <v>25</v>
      </c>
      <c r="U1111" s="28"/>
      <c r="V1111" s="29"/>
      <c r="W1111" s="27">
        <v>36</v>
      </c>
      <c r="X1111" s="28"/>
      <c r="Y1111" s="29"/>
      <c r="Z1111" s="27">
        <v>34</v>
      </c>
      <c r="AA1111" s="28"/>
      <c r="AB1111" s="29"/>
      <c r="AC1111" s="27">
        <v>31</v>
      </c>
      <c r="AD1111" s="28"/>
      <c r="AE1111" s="29"/>
      <c r="AF1111" s="27">
        <v>17</v>
      </c>
      <c r="AG1111" s="29"/>
      <c r="AH1111" s="27">
        <v>83</v>
      </c>
      <c r="AI1111" s="29"/>
      <c r="AJ1111" s="27">
        <v>15</v>
      </c>
      <c r="AK1111" s="28"/>
      <c r="AL1111" s="29"/>
      <c r="AM1111" s="47">
        <v>358</v>
      </c>
      <c r="AN1111" s="48"/>
    </row>
    <row r="1112" spans="1:40" ht="16.5" customHeight="1" x14ac:dyDescent="0.2">
      <c r="A1112" s="15">
        <v>50</v>
      </c>
      <c r="B1112" s="27">
        <v>36</v>
      </c>
      <c r="C1112" s="28"/>
      <c r="D1112" s="28"/>
      <c r="E1112" s="29"/>
      <c r="F1112" s="27">
        <v>11</v>
      </c>
      <c r="G1112" s="28"/>
      <c r="H1112" s="29"/>
      <c r="I1112" s="27">
        <v>17</v>
      </c>
      <c r="J1112" s="28"/>
      <c r="K1112" s="28"/>
      <c r="L1112" s="29"/>
      <c r="M1112" s="27">
        <v>49</v>
      </c>
      <c r="N1112" s="28"/>
      <c r="O1112" s="29"/>
      <c r="P1112" s="27">
        <v>28</v>
      </c>
      <c r="Q1112" s="28"/>
      <c r="R1112" s="28"/>
      <c r="S1112" s="29"/>
      <c r="T1112" s="27">
        <v>40</v>
      </c>
      <c r="U1112" s="28"/>
      <c r="V1112" s="29"/>
      <c r="W1112" s="27">
        <v>41</v>
      </c>
      <c r="X1112" s="28"/>
      <c r="Y1112" s="29"/>
      <c r="Z1112" s="27">
        <v>23</v>
      </c>
      <c r="AA1112" s="28"/>
      <c r="AB1112" s="29"/>
      <c r="AC1112" s="27">
        <v>40</v>
      </c>
      <c r="AD1112" s="28"/>
      <c r="AE1112" s="29"/>
      <c r="AF1112" s="27">
        <v>33</v>
      </c>
      <c r="AG1112" s="29"/>
      <c r="AH1112" s="27">
        <v>21</v>
      </c>
      <c r="AI1112" s="29"/>
      <c r="AJ1112" s="27">
        <v>24</v>
      </c>
      <c r="AK1112" s="28"/>
      <c r="AL1112" s="29"/>
      <c r="AM1112" s="47">
        <v>363</v>
      </c>
      <c r="AN1112" s="48"/>
    </row>
    <row r="1113" spans="1:40" ht="16.5" customHeight="1" x14ac:dyDescent="0.2">
      <c r="A1113" s="15">
        <v>52</v>
      </c>
      <c r="B1113" s="27">
        <v>47</v>
      </c>
      <c r="C1113" s="28"/>
      <c r="D1113" s="28"/>
      <c r="E1113" s="29"/>
      <c r="F1113" s="27">
        <v>30</v>
      </c>
      <c r="G1113" s="28"/>
      <c r="H1113" s="29"/>
      <c r="I1113" s="27">
        <v>67</v>
      </c>
      <c r="J1113" s="28"/>
      <c r="K1113" s="28"/>
      <c r="L1113" s="29"/>
      <c r="M1113" s="27">
        <v>58</v>
      </c>
      <c r="N1113" s="28"/>
      <c r="O1113" s="29"/>
      <c r="P1113" s="27">
        <v>62</v>
      </c>
      <c r="Q1113" s="28"/>
      <c r="R1113" s="28"/>
      <c r="S1113" s="29"/>
      <c r="T1113" s="27">
        <v>75</v>
      </c>
      <c r="U1113" s="28"/>
      <c r="V1113" s="29"/>
      <c r="W1113" s="27">
        <v>48</v>
      </c>
      <c r="X1113" s="28"/>
      <c r="Y1113" s="29"/>
      <c r="Z1113" s="27">
        <v>105</v>
      </c>
      <c r="AA1113" s="28"/>
      <c r="AB1113" s="29"/>
      <c r="AC1113" s="27">
        <v>48</v>
      </c>
      <c r="AD1113" s="28"/>
      <c r="AE1113" s="29"/>
      <c r="AF1113" s="27">
        <v>60</v>
      </c>
      <c r="AG1113" s="29"/>
      <c r="AH1113" s="27">
        <v>45</v>
      </c>
      <c r="AI1113" s="29"/>
      <c r="AJ1113" s="27">
        <v>48</v>
      </c>
      <c r="AK1113" s="28"/>
      <c r="AL1113" s="29"/>
      <c r="AM1113" s="47">
        <v>693</v>
      </c>
      <c r="AN1113" s="48"/>
    </row>
    <row r="1114" spans="1:40" ht="16.5" customHeight="1" x14ac:dyDescent="0.2">
      <c r="A1114" s="15">
        <v>60</v>
      </c>
      <c r="B1114" s="27">
        <v>62</v>
      </c>
      <c r="C1114" s="28"/>
      <c r="D1114" s="28"/>
      <c r="E1114" s="29"/>
      <c r="F1114" s="27">
        <v>23</v>
      </c>
      <c r="G1114" s="28"/>
      <c r="H1114" s="29"/>
      <c r="I1114" s="27">
        <v>26</v>
      </c>
      <c r="J1114" s="28"/>
      <c r="K1114" s="28"/>
      <c r="L1114" s="29"/>
      <c r="M1114" s="27">
        <v>42</v>
      </c>
      <c r="N1114" s="28"/>
      <c r="O1114" s="29"/>
      <c r="P1114" s="27">
        <v>70</v>
      </c>
      <c r="Q1114" s="28"/>
      <c r="R1114" s="28"/>
      <c r="S1114" s="29"/>
      <c r="T1114" s="27">
        <v>89</v>
      </c>
      <c r="U1114" s="28"/>
      <c r="V1114" s="29"/>
      <c r="W1114" s="27">
        <v>96</v>
      </c>
      <c r="X1114" s="28"/>
      <c r="Y1114" s="29"/>
      <c r="Z1114" s="27">
        <v>106</v>
      </c>
      <c r="AA1114" s="28"/>
      <c r="AB1114" s="29"/>
      <c r="AC1114" s="27">
        <v>27</v>
      </c>
      <c r="AD1114" s="28"/>
      <c r="AE1114" s="29"/>
      <c r="AF1114" s="27">
        <v>35</v>
      </c>
      <c r="AG1114" s="29"/>
      <c r="AH1114" s="27">
        <v>28</v>
      </c>
      <c r="AI1114" s="29"/>
      <c r="AJ1114" s="27">
        <v>44</v>
      </c>
      <c r="AK1114" s="28"/>
      <c r="AL1114" s="29"/>
      <c r="AM1114" s="47">
        <v>648</v>
      </c>
      <c r="AN1114" s="48"/>
    </row>
    <row r="1115" spans="1:40" ht="16.5" customHeight="1" x14ac:dyDescent="0.2">
      <c r="A1115" s="15">
        <v>61</v>
      </c>
      <c r="B1115" s="27">
        <v>32</v>
      </c>
      <c r="C1115" s="28"/>
      <c r="D1115" s="28"/>
      <c r="E1115" s="29"/>
      <c r="F1115" s="27">
        <v>20</v>
      </c>
      <c r="G1115" s="28"/>
      <c r="H1115" s="29"/>
      <c r="I1115" s="27">
        <v>64</v>
      </c>
      <c r="J1115" s="28"/>
      <c r="K1115" s="28"/>
      <c r="L1115" s="29"/>
      <c r="M1115" s="27">
        <v>63</v>
      </c>
      <c r="N1115" s="28"/>
      <c r="O1115" s="29"/>
      <c r="P1115" s="27">
        <v>37</v>
      </c>
      <c r="Q1115" s="28"/>
      <c r="R1115" s="28"/>
      <c r="S1115" s="29"/>
      <c r="T1115" s="27">
        <v>39</v>
      </c>
      <c r="U1115" s="28"/>
      <c r="V1115" s="29"/>
      <c r="W1115" s="27">
        <v>45</v>
      </c>
      <c r="X1115" s="28"/>
      <c r="Y1115" s="29"/>
      <c r="Z1115" s="27">
        <v>51</v>
      </c>
      <c r="AA1115" s="28"/>
      <c r="AB1115" s="29"/>
      <c r="AC1115" s="27">
        <v>40</v>
      </c>
      <c r="AD1115" s="28"/>
      <c r="AE1115" s="29"/>
      <c r="AF1115" s="27">
        <v>40</v>
      </c>
      <c r="AG1115" s="29"/>
      <c r="AH1115" s="27">
        <v>75</v>
      </c>
      <c r="AI1115" s="29"/>
      <c r="AJ1115" s="27">
        <v>56</v>
      </c>
      <c r="AK1115" s="28"/>
      <c r="AL1115" s="29"/>
      <c r="AM1115" s="47">
        <v>562</v>
      </c>
      <c r="AN1115" s="48"/>
    </row>
    <row r="1116" spans="1:40" ht="16.5" customHeight="1" x14ac:dyDescent="0.2">
      <c r="A1116" s="15">
        <v>62</v>
      </c>
      <c r="B1116" s="27">
        <v>47</v>
      </c>
      <c r="C1116" s="28"/>
      <c r="D1116" s="28"/>
      <c r="E1116" s="29"/>
      <c r="F1116" s="27">
        <v>24</v>
      </c>
      <c r="G1116" s="28"/>
      <c r="H1116" s="29"/>
      <c r="I1116" s="27">
        <v>32</v>
      </c>
      <c r="J1116" s="28"/>
      <c r="K1116" s="28"/>
      <c r="L1116" s="29"/>
      <c r="M1116" s="27">
        <v>30</v>
      </c>
      <c r="N1116" s="28"/>
      <c r="O1116" s="29"/>
      <c r="P1116" s="27">
        <v>34</v>
      </c>
      <c r="Q1116" s="28"/>
      <c r="R1116" s="28"/>
      <c r="S1116" s="29"/>
      <c r="T1116" s="27">
        <v>31</v>
      </c>
      <c r="U1116" s="28"/>
      <c r="V1116" s="29"/>
      <c r="W1116" s="27">
        <v>14</v>
      </c>
      <c r="X1116" s="28"/>
      <c r="Y1116" s="29"/>
      <c r="Z1116" s="27">
        <v>29</v>
      </c>
      <c r="AA1116" s="28"/>
      <c r="AB1116" s="29"/>
      <c r="AC1116" s="27">
        <v>13</v>
      </c>
      <c r="AD1116" s="28"/>
      <c r="AE1116" s="29"/>
      <c r="AF1116" s="27">
        <v>35</v>
      </c>
      <c r="AG1116" s="29"/>
      <c r="AH1116" s="27">
        <v>39</v>
      </c>
      <c r="AI1116" s="29"/>
      <c r="AJ1116" s="27">
        <v>33</v>
      </c>
      <c r="AK1116" s="28"/>
      <c r="AL1116" s="29"/>
      <c r="AM1116" s="47">
        <v>361</v>
      </c>
      <c r="AN1116" s="48"/>
    </row>
    <row r="1117" spans="1:40" ht="16.5" customHeight="1" x14ac:dyDescent="0.2">
      <c r="A1117" s="15">
        <v>63</v>
      </c>
      <c r="B1117" s="27">
        <v>49</v>
      </c>
      <c r="C1117" s="28"/>
      <c r="D1117" s="28"/>
      <c r="E1117" s="29"/>
      <c r="F1117" s="27">
        <v>21</v>
      </c>
      <c r="G1117" s="28"/>
      <c r="H1117" s="29"/>
      <c r="I1117" s="27">
        <v>38</v>
      </c>
      <c r="J1117" s="28"/>
      <c r="K1117" s="28"/>
      <c r="L1117" s="29"/>
      <c r="M1117" s="27">
        <v>50</v>
      </c>
      <c r="N1117" s="28"/>
      <c r="O1117" s="29"/>
      <c r="P1117" s="27">
        <v>47</v>
      </c>
      <c r="Q1117" s="28"/>
      <c r="R1117" s="28"/>
      <c r="S1117" s="29"/>
      <c r="T1117" s="27">
        <v>49</v>
      </c>
      <c r="U1117" s="28"/>
      <c r="V1117" s="29"/>
      <c r="W1117" s="27">
        <v>17</v>
      </c>
      <c r="X1117" s="28"/>
      <c r="Y1117" s="29"/>
      <c r="Z1117" s="27">
        <v>53</v>
      </c>
      <c r="AA1117" s="28"/>
      <c r="AB1117" s="29"/>
      <c r="AC1117" s="27">
        <v>25</v>
      </c>
      <c r="AD1117" s="28"/>
      <c r="AE1117" s="29"/>
      <c r="AF1117" s="27">
        <v>14</v>
      </c>
      <c r="AG1117" s="29"/>
      <c r="AH1117" s="27">
        <v>25</v>
      </c>
      <c r="AI1117" s="29"/>
      <c r="AJ1117" s="27">
        <v>35</v>
      </c>
      <c r="AK1117" s="28"/>
      <c r="AL1117" s="29"/>
      <c r="AM1117" s="47">
        <v>423</v>
      </c>
      <c r="AN1117" s="48"/>
    </row>
    <row r="1118" spans="1:40" ht="16.5" customHeight="1" x14ac:dyDescent="0.2">
      <c r="A1118" s="15">
        <v>66</v>
      </c>
      <c r="B1118" s="27">
        <v>34</v>
      </c>
      <c r="C1118" s="28"/>
      <c r="D1118" s="28"/>
      <c r="E1118" s="29"/>
      <c r="F1118" s="27">
        <v>20</v>
      </c>
      <c r="G1118" s="28"/>
      <c r="H1118" s="29"/>
      <c r="I1118" s="27">
        <v>17</v>
      </c>
      <c r="J1118" s="28"/>
      <c r="K1118" s="28"/>
      <c r="L1118" s="29"/>
      <c r="M1118" s="27">
        <v>20</v>
      </c>
      <c r="N1118" s="28"/>
      <c r="O1118" s="29"/>
      <c r="P1118" s="27">
        <v>17</v>
      </c>
      <c r="Q1118" s="28"/>
      <c r="R1118" s="28"/>
      <c r="S1118" s="29"/>
      <c r="T1118" s="27">
        <v>21</v>
      </c>
      <c r="U1118" s="28"/>
      <c r="V1118" s="29"/>
      <c r="W1118" s="27">
        <v>19</v>
      </c>
      <c r="X1118" s="28"/>
      <c r="Y1118" s="29"/>
      <c r="Z1118" s="27">
        <v>54</v>
      </c>
      <c r="AA1118" s="28"/>
      <c r="AB1118" s="29"/>
      <c r="AC1118" s="27">
        <v>21</v>
      </c>
      <c r="AD1118" s="28"/>
      <c r="AE1118" s="29"/>
      <c r="AF1118" s="27">
        <v>16</v>
      </c>
      <c r="AG1118" s="29"/>
      <c r="AH1118" s="27">
        <v>9</v>
      </c>
      <c r="AI1118" s="29"/>
      <c r="AJ1118" s="27">
        <v>40</v>
      </c>
      <c r="AK1118" s="28"/>
      <c r="AL1118" s="29"/>
      <c r="AM1118" s="47">
        <v>288</v>
      </c>
      <c r="AN1118" s="48"/>
    </row>
    <row r="1119" spans="1:40" ht="16.5" customHeight="1" x14ac:dyDescent="0.2">
      <c r="A1119" s="15">
        <v>67</v>
      </c>
      <c r="B1119" s="27">
        <v>78</v>
      </c>
      <c r="C1119" s="28"/>
      <c r="D1119" s="28"/>
      <c r="E1119" s="29"/>
      <c r="F1119" s="27">
        <v>89</v>
      </c>
      <c r="G1119" s="28"/>
      <c r="H1119" s="29"/>
      <c r="I1119" s="27">
        <v>96</v>
      </c>
      <c r="J1119" s="28"/>
      <c r="K1119" s="28"/>
      <c r="L1119" s="29"/>
      <c r="M1119" s="27">
        <v>124</v>
      </c>
      <c r="N1119" s="28"/>
      <c r="O1119" s="29"/>
      <c r="P1119" s="27">
        <v>96</v>
      </c>
      <c r="Q1119" s="28"/>
      <c r="R1119" s="28"/>
      <c r="S1119" s="29"/>
      <c r="T1119" s="27">
        <v>81</v>
      </c>
      <c r="U1119" s="28"/>
      <c r="V1119" s="29"/>
      <c r="W1119" s="27">
        <v>81</v>
      </c>
      <c r="X1119" s="28"/>
      <c r="Y1119" s="29"/>
      <c r="Z1119" s="27">
        <v>93</v>
      </c>
      <c r="AA1119" s="28"/>
      <c r="AB1119" s="29"/>
      <c r="AC1119" s="27">
        <v>105</v>
      </c>
      <c r="AD1119" s="28"/>
      <c r="AE1119" s="29"/>
      <c r="AF1119" s="27">
        <v>63</v>
      </c>
      <c r="AG1119" s="29"/>
      <c r="AH1119" s="27">
        <v>44</v>
      </c>
      <c r="AI1119" s="29"/>
      <c r="AJ1119" s="27">
        <v>62</v>
      </c>
      <c r="AK1119" s="28"/>
      <c r="AL1119" s="29"/>
      <c r="AM1119" s="49">
        <v>1012</v>
      </c>
      <c r="AN1119" s="50"/>
    </row>
    <row r="1120" spans="1:40" ht="16.5" customHeight="1" x14ac:dyDescent="0.2">
      <c r="A1120" s="15">
        <v>68</v>
      </c>
      <c r="B1120" s="27">
        <v>33</v>
      </c>
      <c r="C1120" s="28"/>
      <c r="D1120" s="28"/>
      <c r="E1120" s="29"/>
      <c r="F1120" s="27">
        <v>50</v>
      </c>
      <c r="G1120" s="28"/>
      <c r="H1120" s="29"/>
      <c r="I1120" s="27">
        <v>36</v>
      </c>
      <c r="J1120" s="28"/>
      <c r="K1120" s="28"/>
      <c r="L1120" s="29"/>
      <c r="M1120" s="27">
        <v>36</v>
      </c>
      <c r="N1120" s="28"/>
      <c r="O1120" s="29"/>
      <c r="P1120" s="27">
        <v>48</v>
      </c>
      <c r="Q1120" s="28"/>
      <c r="R1120" s="28"/>
      <c r="S1120" s="29"/>
      <c r="T1120" s="27">
        <v>24</v>
      </c>
      <c r="U1120" s="28"/>
      <c r="V1120" s="29"/>
      <c r="W1120" s="27">
        <v>32</v>
      </c>
      <c r="X1120" s="28"/>
      <c r="Y1120" s="29"/>
      <c r="Z1120" s="27">
        <v>48</v>
      </c>
      <c r="AA1120" s="28"/>
      <c r="AB1120" s="29"/>
      <c r="AC1120" s="27">
        <v>35</v>
      </c>
      <c r="AD1120" s="28"/>
      <c r="AE1120" s="29"/>
      <c r="AF1120" s="27">
        <v>30</v>
      </c>
      <c r="AG1120" s="29"/>
      <c r="AH1120" s="27">
        <v>39</v>
      </c>
      <c r="AI1120" s="29"/>
      <c r="AJ1120" s="27">
        <v>60</v>
      </c>
      <c r="AK1120" s="28"/>
      <c r="AL1120" s="29"/>
      <c r="AM1120" s="47">
        <v>471</v>
      </c>
      <c r="AN1120" s="48"/>
    </row>
    <row r="1121" spans="1:40" ht="16.5" customHeight="1" x14ac:dyDescent="0.2">
      <c r="A1121" s="15">
        <v>69</v>
      </c>
      <c r="B1121" s="27">
        <v>16</v>
      </c>
      <c r="C1121" s="28"/>
      <c r="D1121" s="28"/>
      <c r="E1121" s="29"/>
      <c r="F1121" s="27">
        <v>35</v>
      </c>
      <c r="G1121" s="28"/>
      <c r="H1121" s="29"/>
      <c r="I1121" s="27">
        <v>60</v>
      </c>
      <c r="J1121" s="28"/>
      <c r="K1121" s="28"/>
      <c r="L1121" s="29"/>
      <c r="M1121" s="27">
        <v>16</v>
      </c>
      <c r="N1121" s="28"/>
      <c r="O1121" s="29"/>
      <c r="P1121" s="27">
        <v>58</v>
      </c>
      <c r="Q1121" s="28"/>
      <c r="R1121" s="28"/>
      <c r="S1121" s="29"/>
      <c r="T1121" s="27">
        <v>58</v>
      </c>
      <c r="U1121" s="28"/>
      <c r="V1121" s="29"/>
      <c r="W1121" s="27">
        <v>44</v>
      </c>
      <c r="X1121" s="28"/>
      <c r="Y1121" s="29"/>
      <c r="Z1121" s="27">
        <v>75</v>
      </c>
      <c r="AA1121" s="28"/>
      <c r="AB1121" s="29"/>
      <c r="AC1121" s="27">
        <v>46</v>
      </c>
      <c r="AD1121" s="28"/>
      <c r="AE1121" s="29"/>
      <c r="AF1121" s="27">
        <v>38</v>
      </c>
      <c r="AG1121" s="29"/>
      <c r="AH1121" s="27">
        <v>41</v>
      </c>
      <c r="AI1121" s="29"/>
      <c r="AJ1121" s="27">
        <v>41</v>
      </c>
      <c r="AK1121" s="28"/>
      <c r="AL1121" s="29"/>
      <c r="AM1121" s="47">
        <v>528</v>
      </c>
      <c r="AN1121" s="48"/>
    </row>
    <row r="1122" spans="1:40" ht="16.5" customHeight="1" x14ac:dyDescent="0.2">
      <c r="A1122" s="15">
        <v>70</v>
      </c>
      <c r="B1122" s="27">
        <v>52</v>
      </c>
      <c r="C1122" s="28"/>
      <c r="D1122" s="28"/>
      <c r="E1122" s="29"/>
      <c r="F1122" s="27">
        <v>71</v>
      </c>
      <c r="G1122" s="28"/>
      <c r="H1122" s="29"/>
      <c r="I1122" s="27">
        <v>48</v>
      </c>
      <c r="J1122" s="28"/>
      <c r="K1122" s="28"/>
      <c r="L1122" s="29"/>
      <c r="M1122" s="27">
        <v>98</v>
      </c>
      <c r="N1122" s="28"/>
      <c r="O1122" s="29"/>
      <c r="P1122" s="27">
        <v>65</v>
      </c>
      <c r="Q1122" s="28"/>
      <c r="R1122" s="28"/>
      <c r="S1122" s="29"/>
      <c r="T1122" s="27">
        <v>51</v>
      </c>
      <c r="U1122" s="28"/>
      <c r="V1122" s="29"/>
      <c r="W1122" s="27">
        <v>64</v>
      </c>
      <c r="X1122" s="28"/>
      <c r="Y1122" s="29"/>
      <c r="Z1122" s="27">
        <v>56</v>
      </c>
      <c r="AA1122" s="28"/>
      <c r="AB1122" s="29"/>
      <c r="AC1122" s="27">
        <v>48</v>
      </c>
      <c r="AD1122" s="28"/>
      <c r="AE1122" s="29"/>
      <c r="AF1122" s="27">
        <v>49</v>
      </c>
      <c r="AG1122" s="29"/>
      <c r="AH1122" s="27">
        <v>49</v>
      </c>
      <c r="AI1122" s="29"/>
      <c r="AJ1122" s="27">
        <v>52</v>
      </c>
      <c r="AK1122" s="28"/>
      <c r="AL1122" s="29"/>
      <c r="AM1122" s="47">
        <v>703</v>
      </c>
      <c r="AN1122" s="48"/>
    </row>
    <row r="1123" spans="1:40" ht="16.5" customHeight="1" x14ac:dyDescent="0.2">
      <c r="A1123" s="15">
        <v>71</v>
      </c>
      <c r="B1123" s="27">
        <v>37</v>
      </c>
      <c r="C1123" s="28"/>
      <c r="D1123" s="28"/>
      <c r="E1123" s="29"/>
      <c r="F1123" s="27">
        <v>37</v>
      </c>
      <c r="G1123" s="28"/>
      <c r="H1123" s="29"/>
      <c r="I1123" s="27">
        <v>39</v>
      </c>
      <c r="J1123" s="28"/>
      <c r="K1123" s="28"/>
      <c r="L1123" s="29"/>
      <c r="M1123" s="27">
        <v>25</v>
      </c>
      <c r="N1123" s="28"/>
      <c r="O1123" s="29"/>
      <c r="P1123" s="27">
        <v>17</v>
      </c>
      <c r="Q1123" s="28"/>
      <c r="R1123" s="28"/>
      <c r="S1123" s="29"/>
      <c r="T1123" s="27">
        <v>42</v>
      </c>
      <c r="U1123" s="28"/>
      <c r="V1123" s="29"/>
      <c r="W1123" s="27">
        <v>149</v>
      </c>
      <c r="X1123" s="28"/>
      <c r="Y1123" s="29"/>
      <c r="Z1123" s="27">
        <v>87</v>
      </c>
      <c r="AA1123" s="28"/>
      <c r="AB1123" s="29"/>
      <c r="AC1123" s="27">
        <v>63</v>
      </c>
      <c r="AD1123" s="28"/>
      <c r="AE1123" s="29"/>
      <c r="AF1123" s="27">
        <v>60</v>
      </c>
      <c r="AG1123" s="29"/>
      <c r="AH1123" s="27">
        <v>36</v>
      </c>
      <c r="AI1123" s="29"/>
      <c r="AJ1123" s="27">
        <v>99</v>
      </c>
      <c r="AK1123" s="28"/>
      <c r="AL1123" s="29"/>
      <c r="AM1123" s="47">
        <v>691</v>
      </c>
      <c r="AN1123" s="48"/>
    </row>
    <row r="1124" spans="1:40" ht="16.5" customHeight="1" x14ac:dyDescent="0.2">
      <c r="A1124" s="15">
        <v>72</v>
      </c>
      <c r="B1124" s="27">
        <v>25</v>
      </c>
      <c r="C1124" s="28"/>
      <c r="D1124" s="28"/>
      <c r="E1124" s="29"/>
      <c r="F1124" s="27">
        <v>27</v>
      </c>
      <c r="G1124" s="28"/>
      <c r="H1124" s="29"/>
      <c r="I1124" s="27">
        <v>51</v>
      </c>
      <c r="J1124" s="28"/>
      <c r="K1124" s="28"/>
      <c r="L1124" s="29"/>
      <c r="M1124" s="27">
        <v>44</v>
      </c>
      <c r="N1124" s="28"/>
      <c r="O1124" s="29"/>
      <c r="P1124" s="27">
        <v>62</v>
      </c>
      <c r="Q1124" s="28"/>
      <c r="R1124" s="28"/>
      <c r="S1124" s="29"/>
      <c r="T1124" s="27">
        <v>41</v>
      </c>
      <c r="U1124" s="28"/>
      <c r="V1124" s="29"/>
      <c r="W1124" s="27">
        <v>56</v>
      </c>
      <c r="X1124" s="28"/>
      <c r="Y1124" s="29"/>
      <c r="Z1124" s="27">
        <v>31</v>
      </c>
      <c r="AA1124" s="28"/>
      <c r="AB1124" s="29"/>
      <c r="AC1124" s="27">
        <v>53</v>
      </c>
      <c r="AD1124" s="28"/>
      <c r="AE1124" s="29"/>
      <c r="AF1124" s="27">
        <v>37</v>
      </c>
      <c r="AG1124" s="29"/>
      <c r="AH1124" s="27">
        <v>64</v>
      </c>
      <c r="AI1124" s="29"/>
      <c r="AJ1124" s="27">
        <v>15</v>
      </c>
      <c r="AK1124" s="28"/>
      <c r="AL1124" s="29"/>
      <c r="AM1124" s="47">
        <v>506</v>
      </c>
      <c r="AN1124" s="48"/>
    </row>
    <row r="1125" spans="1:40" ht="16.5" customHeight="1" x14ac:dyDescent="0.2">
      <c r="A1125" s="15">
        <v>73</v>
      </c>
      <c r="B1125" s="27">
        <v>72</v>
      </c>
      <c r="C1125" s="28"/>
      <c r="D1125" s="28"/>
      <c r="E1125" s="29"/>
      <c r="F1125" s="27">
        <v>55</v>
      </c>
      <c r="G1125" s="28"/>
      <c r="H1125" s="29"/>
      <c r="I1125" s="27">
        <v>38</v>
      </c>
      <c r="J1125" s="28"/>
      <c r="K1125" s="28"/>
      <c r="L1125" s="29"/>
      <c r="M1125" s="27">
        <v>40</v>
      </c>
      <c r="N1125" s="28"/>
      <c r="O1125" s="29"/>
      <c r="P1125" s="27">
        <v>53</v>
      </c>
      <c r="Q1125" s="28"/>
      <c r="R1125" s="28"/>
      <c r="S1125" s="29"/>
      <c r="T1125" s="27">
        <v>68</v>
      </c>
      <c r="U1125" s="28"/>
      <c r="V1125" s="29"/>
      <c r="W1125" s="27">
        <v>44</v>
      </c>
      <c r="X1125" s="28"/>
      <c r="Y1125" s="29"/>
      <c r="Z1125" s="27">
        <v>46</v>
      </c>
      <c r="AA1125" s="28"/>
      <c r="AB1125" s="29"/>
      <c r="AC1125" s="27">
        <v>43</v>
      </c>
      <c r="AD1125" s="28"/>
      <c r="AE1125" s="29"/>
      <c r="AF1125" s="27">
        <v>39</v>
      </c>
      <c r="AG1125" s="29"/>
      <c r="AH1125" s="27">
        <v>77</v>
      </c>
      <c r="AI1125" s="29"/>
      <c r="AJ1125" s="27">
        <v>49</v>
      </c>
      <c r="AK1125" s="28"/>
      <c r="AL1125" s="29"/>
      <c r="AM1125" s="47">
        <v>624</v>
      </c>
      <c r="AN1125" s="48"/>
    </row>
    <row r="1126" spans="1:40" ht="16.5" customHeight="1" x14ac:dyDescent="0.2">
      <c r="A1126" s="15">
        <v>75</v>
      </c>
      <c r="B1126" s="27">
        <v>98</v>
      </c>
      <c r="C1126" s="28"/>
      <c r="D1126" s="28"/>
      <c r="E1126" s="29"/>
      <c r="F1126" s="27">
        <v>38</v>
      </c>
      <c r="G1126" s="28"/>
      <c r="H1126" s="29"/>
      <c r="I1126" s="27">
        <v>59</v>
      </c>
      <c r="J1126" s="28"/>
      <c r="K1126" s="28"/>
      <c r="L1126" s="29"/>
      <c r="M1126" s="27">
        <v>48</v>
      </c>
      <c r="N1126" s="28"/>
      <c r="O1126" s="29"/>
      <c r="P1126" s="27">
        <v>62</v>
      </c>
      <c r="Q1126" s="28"/>
      <c r="R1126" s="28"/>
      <c r="S1126" s="29"/>
      <c r="T1126" s="27">
        <v>80</v>
      </c>
      <c r="U1126" s="28"/>
      <c r="V1126" s="29"/>
      <c r="W1126" s="27">
        <v>76</v>
      </c>
      <c r="X1126" s="28"/>
      <c r="Y1126" s="29"/>
      <c r="Z1126" s="27">
        <v>95</v>
      </c>
      <c r="AA1126" s="28"/>
      <c r="AB1126" s="29"/>
      <c r="AC1126" s="27">
        <v>55</v>
      </c>
      <c r="AD1126" s="28"/>
      <c r="AE1126" s="29"/>
      <c r="AF1126" s="27">
        <v>57</v>
      </c>
      <c r="AG1126" s="29"/>
      <c r="AH1126" s="27">
        <v>61</v>
      </c>
      <c r="AI1126" s="29"/>
      <c r="AJ1126" s="27">
        <v>79</v>
      </c>
      <c r="AK1126" s="28"/>
      <c r="AL1126" s="29"/>
      <c r="AM1126" s="47">
        <v>808</v>
      </c>
      <c r="AN1126" s="48"/>
    </row>
    <row r="1127" spans="1:40" ht="16.5" customHeight="1" x14ac:dyDescent="0.2">
      <c r="A1127" s="15">
        <v>76</v>
      </c>
      <c r="B1127" s="27">
        <v>50</v>
      </c>
      <c r="C1127" s="28"/>
      <c r="D1127" s="28"/>
      <c r="E1127" s="29"/>
      <c r="F1127" s="27">
        <v>37</v>
      </c>
      <c r="G1127" s="28"/>
      <c r="H1127" s="29"/>
      <c r="I1127" s="27">
        <v>36</v>
      </c>
      <c r="J1127" s="28"/>
      <c r="K1127" s="28"/>
      <c r="L1127" s="29"/>
      <c r="M1127" s="27">
        <v>25</v>
      </c>
      <c r="N1127" s="28"/>
      <c r="O1127" s="29"/>
      <c r="P1127" s="27">
        <v>36</v>
      </c>
      <c r="Q1127" s="28"/>
      <c r="R1127" s="28"/>
      <c r="S1127" s="29"/>
      <c r="T1127" s="27">
        <v>45</v>
      </c>
      <c r="U1127" s="28"/>
      <c r="V1127" s="29"/>
      <c r="W1127" s="27">
        <v>35</v>
      </c>
      <c r="X1127" s="28"/>
      <c r="Y1127" s="29"/>
      <c r="Z1127" s="27">
        <v>42</v>
      </c>
      <c r="AA1127" s="28"/>
      <c r="AB1127" s="29"/>
      <c r="AC1127" s="27">
        <v>35</v>
      </c>
      <c r="AD1127" s="28"/>
      <c r="AE1127" s="29"/>
      <c r="AF1127" s="27">
        <v>23</v>
      </c>
      <c r="AG1127" s="29"/>
      <c r="AH1127" s="27">
        <v>37</v>
      </c>
      <c r="AI1127" s="29"/>
      <c r="AJ1127" s="27">
        <v>45</v>
      </c>
      <c r="AK1127" s="28"/>
      <c r="AL1127" s="29"/>
      <c r="AM1127" s="47">
        <v>446</v>
      </c>
      <c r="AN1127" s="48"/>
    </row>
    <row r="1128" spans="1:40" ht="16.5" customHeight="1" x14ac:dyDescent="0.2">
      <c r="A1128" s="15">
        <v>77</v>
      </c>
      <c r="B1128" s="27">
        <v>45</v>
      </c>
      <c r="C1128" s="28"/>
      <c r="D1128" s="28"/>
      <c r="E1128" s="29"/>
      <c r="F1128" s="27">
        <v>32</v>
      </c>
      <c r="G1128" s="28"/>
      <c r="H1128" s="29"/>
      <c r="I1128" s="27">
        <v>66</v>
      </c>
      <c r="J1128" s="28"/>
      <c r="K1128" s="28"/>
      <c r="L1128" s="29"/>
      <c r="M1128" s="27">
        <v>33</v>
      </c>
      <c r="N1128" s="28"/>
      <c r="O1128" s="29"/>
      <c r="P1128" s="27">
        <v>38</v>
      </c>
      <c r="Q1128" s="28"/>
      <c r="R1128" s="28"/>
      <c r="S1128" s="29"/>
      <c r="T1128" s="27">
        <v>60</v>
      </c>
      <c r="U1128" s="28"/>
      <c r="V1128" s="29"/>
      <c r="W1128" s="27">
        <v>61</v>
      </c>
      <c r="X1128" s="28"/>
      <c r="Y1128" s="29"/>
      <c r="Z1128" s="27">
        <v>31</v>
      </c>
      <c r="AA1128" s="28"/>
      <c r="AB1128" s="29"/>
      <c r="AC1128" s="27">
        <v>51</v>
      </c>
      <c r="AD1128" s="28"/>
      <c r="AE1128" s="29"/>
      <c r="AF1128" s="27">
        <v>65</v>
      </c>
      <c r="AG1128" s="29"/>
      <c r="AH1128" s="27">
        <v>48</v>
      </c>
      <c r="AI1128" s="29"/>
      <c r="AJ1128" s="27">
        <v>35</v>
      </c>
      <c r="AK1128" s="28"/>
      <c r="AL1128" s="29"/>
      <c r="AM1128" s="47">
        <v>565</v>
      </c>
      <c r="AN1128" s="48"/>
    </row>
    <row r="1129" spans="1:40" ht="16.5" customHeight="1" x14ac:dyDescent="0.2">
      <c r="A1129" s="15">
        <v>78</v>
      </c>
      <c r="B1129" s="27">
        <v>35</v>
      </c>
      <c r="C1129" s="28"/>
      <c r="D1129" s="28"/>
      <c r="E1129" s="29"/>
      <c r="F1129" s="27">
        <v>24</v>
      </c>
      <c r="G1129" s="28"/>
      <c r="H1129" s="29"/>
      <c r="I1129" s="27">
        <v>41</v>
      </c>
      <c r="J1129" s="28"/>
      <c r="K1129" s="28"/>
      <c r="L1129" s="29"/>
      <c r="M1129" s="27">
        <v>99</v>
      </c>
      <c r="N1129" s="28"/>
      <c r="O1129" s="29"/>
      <c r="P1129" s="27">
        <v>57</v>
      </c>
      <c r="Q1129" s="28"/>
      <c r="R1129" s="28"/>
      <c r="S1129" s="29"/>
      <c r="T1129" s="27">
        <v>40</v>
      </c>
      <c r="U1129" s="28"/>
      <c r="V1129" s="29"/>
      <c r="W1129" s="27">
        <v>33</v>
      </c>
      <c r="X1129" s="28"/>
      <c r="Y1129" s="29"/>
      <c r="Z1129" s="27">
        <v>42</v>
      </c>
      <c r="AA1129" s="28"/>
      <c r="AB1129" s="29"/>
      <c r="AC1129" s="27">
        <v>59</v>
      </c>
      <c r="AD1129" s="28"/>
      <c r="AE1129" s="29"/>
      <c r="AF1129" s="27">
        <v>49</v>
      </c>
      <c r="AG1129" s="29"/>
      <c r="AH1129" s="27">
        <v>37</v>
      </c>
      <c r="AI1129" s="29"/>
      <c r="AJ1129" s="27">
        <v>39</v>
      </c>
      <c r="AK1129" s="28"/>
      <c r="AL1129" s="29"/>
      <c r="AM1129" s="47">
        <v>555</v>
      </c>
      <c r="AN1129" s="48"/>
    </row>
    <row r="1130" spans="1:40" ht="16.5" customHeight="1" x14ac:dyDescent="0.2">
      <c r="A1130" s="15">
        <v>79</v>
      </c>
      <c r="B1130" s="27">
        <v>54</v>
      </c>
      <c r="C1130" s="28"/>
      <c r="D1130" s="28"/>
      <c r="E1130" s="29"/>
      <c r="F1130" s="27">
        <v>50</v>
      </c>
      <c r="G1130" s="28"/>
      <c r="H1130" s="29"/>
      <c r="I1130" s="27">
        <v>68</v>
      </c>
      <c r="J1130" s="28"/>
      <c r="K1130" s="28"/>
      <c r="L1130" s="29"/>
      <c r="M1130" s="27">
        <v>44</v>
      </c>
      <c r="N1130" s="28"/>
      <c r="O1130" s="29"/>
      <c r="P1130" s="27">
        <v>39</v>
      </c>
      <c r="Q1130" s="28"/>
      <c r="R1130" s="28"/>
      <c r="S1130" s="29"/>
      <c r="T1130" s="27">
        <v>39</v>
      </c>
      <c r="U1130" s="28"/>
      <c r="V1130" s="29"/>
      <c r="W1130" s="27">
        <v>48</v>
      </c>
      <c r="X1130" s="28"/>
      <c r="Y1130" s="29"/>
      <c r="Z1130" s="27">
        <v>34</v>
      </c>
      <c r="AA1130" s="28"/>
      <c r="AB1130" s="29"/>
      <c r="AC1130" s="27">
        <v>30</v>
      </c>
      <c r="AD1130" s="28"/>
      <c r="AE1130" s="29"/>
      <c r="AF1130" s="27">
        <v>53</v>
      </c>
      <c r="AG1130" s="29"/>
      <c r="AH1130" s="27">
        <v>40</v>
      </c>
      <c r="AI1130" s="29"/>
      <c r="AJ1130" s="27">
        <v>48</v>
      </c>
      <c r="AK1130" s="28"/>
      <c r="AL1130" s="29"/>
      <c r="AM1130" s="47">
        <v>547</v>
      </c>
      <c r="AN1130" s="48"/>
    </row>
    <row r="1131" spans="1:40" ht="16.5" customHeight="1" x14ac:dyDescent="0.2">
      <c r="A1131" s="15">
        <v>81</v>
      </c>
      <c r="B1131" s="27">
        <v>42</v>
      </c>
      <c r="C1131" s="28"/>
      <c r="D1131" s="28"/>
      <c r="E1131" s="29"/>
      <c r="F1131" s="27">
        <v>18</v>
      </c>
      <c r="G1131" s="28"/>
      <c r="H1131" s="29"/>
      <c r="I1131" s="27">
        <v>52</v>
      </c>
      <c r="J1131" s="28"/>
      <c r="K1131" s="28"/>
      <c r="L1131" s="29"/>
      <c r="M1131" s="27">
        <v>38</v>
      </c>
      <c r="N1131" s="28"/>
      <c r="O1131" s="29"/>
      <c r="P1131" s="27">
        <v>37</v>
      </c>
      <c r="Q1131" s="28"/>
      <c r="R1131" s="28"/>
      <c r="S1131" s="29"/>
      <c r="T1131" s="27">
        <v>22</v>
      </c>
      <c r="U1131" s="28"/>
      <c r="V1131" s="29"/>
      <c r="W1131" s="27">
        <v>37</v>
      </c>
      <c r="X1131" s="28"/>
      <c r="Y1131" s="29"/>
      <c r="Z1131" s="27">
        <v>44</v>
      </c>
      <c r="AA1131" s="28"/>
      <c r="AB1131" s="29"/>
      <c r="AC1131" s="27">
        <v>38</v>
      </c>
      <c r="AD1131" s="28"/>
      <c r="AE1131" s="29"/>
      <c r="AF1131" s="27">
        <v>44</v>
      </c>
      <c r="AG1131" s="29"/>
      <c r="AH1131" s="27">
        <v>21</v>
      </c>
      <c r="AI1131" s="29"/>
      <c r="AJ1131" s="27">
        <v>19</v>
      </c>
      <c r="AK1131" s="28"/>
      <c r="AL1131" s="29"/>
      <c r="AM1131" s="47">
        <v>412</v>
      </c>
      <c r="AN1131" s="48"/>
    </row>
    <row r="1132" spans="1:40" ht="16.5" customHeight="1" x14ac:dyDescent="0.2">
      <c r="A1132" s="15">
        <v>83</v>
      </c>
      <c r="B1132" s="27">
        <v>41</v>
      </c>
      <c r="C1132" s="28"/>
      <c r="D1132" s="28"/>
      <c r="E1132" s="29"/>
      <c r="F1132" s="27">
        <v>29</v>
      </c>
      <c r="G1132" s="28"/>
      <c r="H1132" s="29"/>
      <c r="I1132" s="27">
        <v>44</v>
      </c>
      <c r="J1132" s="28"/>
      <c r="K1132" s="28"/>
      <c r="L1132" s="29"/>
      <c r="M1132" s="27">
        <v>42</v>
      </c>
      <c r="N1132" s="28"/>
      <c r="O1132" s="29"/>
      <c r="P1132" s="27">
        <v>58</v>
      </c>
      <c r="Q1132" s="28"/>
      <c r="R1132" s="28"/>
      <c r="S1132" s="29"/>
      <c r="T1132" s="27">
        <v>37</v>
      </c>
      <c r="U1132" s="28"/>
      <c r="V1132" s="29"/>
      <c r="W1132" s="27">
        <v>19</v>
      </c>
      <c r="X1132" s="28"/>
      <c r="Y1132" s="29"/>
      <c r="Z1132" s="27">
        <v>61</v>
      </c>
      <c r="AA1132" s="28"/>
      <c r="AB1132" s="29"/>
      <c r="AC1132" s="27">
        <v>33</v>
      </c>
      <c r="AD1132" s="28"/>
      <c r="AE1132" s="29"/>
      <c r="AF1132" s="27">
        <v>30</v>
      </c>
      <c r="AG1132" s="29"/>
      <c r="AH1132" s="27">
        <v>17</v>
      </c>
      <c r="AI1132" s="29"/>
      <c r="AJ1132" s="27">
        <v>48</v>
      </c>
      <c r="AK1132" s="28"/>
      <c r="AL1132" s="29"/>
      <c r="AM1132" s="47">
        <v>459</v>
      </c>
      <c r="AN1132" s="48"/>
    </row>
    <row r="1133" spans="1:40" ht="16.5" customHeight="1" x14ac:dyDescent="0.2">
      <c r="A1133" s="15">
        <v>84</v>
      </c>
      <c r="B1133" s="27">
        <v>43</v>
      </c>
      <c r="C1133" s="28"/>
      <c r="D1133" s="28"/>
      <c r="E1133" s="29"/>
      <c r="F1133" s="27">
        <v>28</v>
      </c>
      <c r="G1133" s="28"/>
      <c r="H1133" s="29"/>
      <c r="I1133" s="27">
        <v>49</v>
      </c>
      <c r="J1133" s="28"/>
      <c r="K1133" s="28"/>
      <c r="L1133" s="29"/>
      <c r="M1133" s="27">
        <v>57</v>
      </c>
      <c r="N1133" s="28"/>
      <c r="O1133" s="29"/>
      <c r="P1133" s="27">
        <v>62</v>
      </c>
      <c r="Q1133" s="28"/>
      <c r="R1133" s="28"/>
      <c r="S1133" s="29"/>
      <c r="T1133" s="27">
        <v>69</v>
      </c>
      <c r="U1133" s="28"/>
      <c r="V1133" s="29"/>
      <c r="W1133" s="27">
        <v>48</v>
      </c>
      <c r="X1133" s="28"/>
      <c r="Y1133" s="29"/>
      <c r="Z1133" s="27">
        <v>97</v>
      </c>
      <c r="AA1133" s="28"/>
      <c r="AB1133" s="29"/>
      <c r="AC1133" s="27">
        <v>50</v>
      </c>
      <c r="AD1133" s="28"/>
      <c r="AE1133" s="29"/>
      <c r="AF1133" s="27">
        <v>70</v>
      </c>
      <c r="AG1133" s="29"/>
      <c r="AH1133" s="27">
        <v>45</v>
      </c>
      <c r="AI1133" s="29"/>
      <c r="AJ1133" s="27">
        <v>34</v>
      </c>
      <c r="AK1133" s="28"/>
      <c r="AL1133" s="29"/>
      <c r="AM1133" s="47">
        <v>652</v>
      </c>
      <c r="AN1133" s="48"/>
    </row>
    <row r="1134" spans="1:40" ht="16.5" customHeight="1" x14ac:dyDescent="0.2">
      <c r="A1134" s="15">
        <v>88</v>
      </c>
      <c r="B1134" s="27">
        <v>55</v>
      </c>
      <c r="C1134" s="28"/>
      <c r="D1134" s="28"/>
      <c r="E1134" s="29"/>
      <c r="F1134" s="27">
        <v>39</v>
      </c>
      <c r="G1134" s="28"/>
      <c r="H1134" s="29"/>
      <c r="I1134" s="27">
        <v>21</v>
      </c>
      <c r="J1134" s="28"/>
      <c r="K1134" s="28"/>
      <c r="L1134" s="29"/>
      <c r="M1134" s="27">
        <v>42</v>
      </c>
      <c r="N1134" s="28"/>
      <c r="O1134" s="29"/>
      <c r="P1134" s="27">
        <v>48</v>
      </c>
      <c r="Q1134" s="28"/>
      <c r="R1134" s="28"/>
      <c r="S1134" s="29"/>
      <c r="T1134" s="27">
        <v>12</v>
      </c>
      <c r="U1134" s="28"/>
      <c r="V1134" s="29"/>
      <c r="W1134" s="27">
        <v>36</v>
      </c>
      <c r="X1134" s="28"/>
      <c r="Y1134" s="29"/>
      <c r="Z1134" s="27">
        <v>40</v>
      </c>
      <c r="AA1134" s="28"/>
      <c r="AB1134" s="29"/>
      <c r="AC1134" s="27">
        <v>36</v>
      </c>
      <c r="AD1134" s="28"/>
      <c r="AE1134" s="29"/>
      <c r="AF1134" s="27">
        <v>18</v>
      </c>
      <c r="AG1134" s="29"/>
      <c r="AH1134" s="27">
        <v>28</v>
      </c>
      <c r="AI1134" s="29"/>
      <c r="AJ1134" s="27">
        <v>28</v>
      </c>
      <c r="AK1134" s="28"/>
      <c r="AL1134" s="29"/>
      <c r="AM1134" s="47">
        <v>403</v>
      </c>
      <c r="AN1134" s="48"/>
    </row>
    <row r="1135" spans="1:40" ht="16.5" customHeight="1" x14ac:dyDescent="0.2">
      <c r="A1135" s="15">
        <v>90</v>
      </c>
      <c r="B1135" s="27">
        <v>46</v>
      </c>
      <c r="C1135" s="28"/>
      <c r="D1135" s="28"/>
      <c r="E1135" s="29"/>
      <c r="F1135" s="27">
        <v>44</v>
      </c>
      <c r="G1135" s="28"/>
      <c r="H1135" s="29"/>
      <c r="I1135" s="27">
        <v>58</v>
      </c>
      <c r="J1135" s="28"/>
      <c r="K1135" s="28"/>
      <c r="L1135" s="29"/>
      <c r="M1135" s="27">
        <v>34</v>
      </c>
      <c r="N1135" s="28"/>
      <c r="O1135" s="29"/>
      <c r="P1135" s="27">
        <v>48</v>
      </c>
      <c r="Q1135" s="28"/>
      <c r="R1135" s="28"/>
      <c r="S1135" s="29"/>
      <c r="T1135" s="27">
        <v>72</v>
      </c>
      <c r="U1135" s="28"/>
      <c r="V1135" s="29"/>
      <c r="W1135" s="27">
        <v>47</v>
      </c>
      <c r="X1135" s="28"/>
      <c r="Y1135" s="29"/>
      <c r="Z1135" s="27">
        <v>37</v>
      </c>
      <c r="AA1135" s="28"/>
      <c r="AB1135" s="29"/>
      <c r="AC1135" s="27">
        <v>38</v>
      </c>
      <c r="AD1135" s="28"/>
      <c r="AE1135" s="29"/>
      <c r="AF1135" s="27">
        <v>37</v>
      </c>
      <c r="AG1135" s="29"/>
      <c r="AH1135" s="27">
        <v>60</v>
      </c>
      <c r="AI1135" s="29"/>
      <c r="AJ1135" s="27">
        <v>41</v>
      </c>
      <c r="AK1135" s="28"/>
      <c r="AL1135" s="29"/>
      <c r="AM1135" s="47">
        <v>562</v>
      </c>
      <c r="AN1135" s="48"/>
    </row>
    <row r="1136" spans="1:40" ht="16.5" customHeight="1" x14ac:dyDescent="0.2">
      <c r="A1136" s="15">
        <v>94</v>
      </c>
      <c r="B1136" s="27">
        <v>54</v>
      </c>
      <c r="C1136" s="28"/>
      <c r="D1136" s="28"/>
      <c r="E1136" s="29"/>
      <c r="F1136" s="27">
        <v>50</v>
      </c>
      <c r="G1136" s="28"/>
      <c r="H1136" s="29"/>
      <c r="I1136" s="27">
        <v>37</v>
      </c>
      <c r="J1136" s="28"/>
      <c r="K1136" s="28"/>
      <c r="L1136" s="29"/>
      <c r="M1136" s="27">
        <v>60</v>
      </c>
      <c r="N1136" s="28"/>
      <c r="O1136" s="29"/>
      <c r="P1136" s="27">
        <v>38</v>
      </c>
      <c r="Q1136" s="28"/>
      <c r="R1136" s="28"/>
      <c r="S1136" s="29"/>
      <c r="T1136" s="27">
        <v>76</v>
      </c>
      <c r="U1136" s="28"/>
      <c r="V1136" s="29"/>
      <c r="W1136" s="27">
        <v>43</v>
      </c>
      <c r="X1136" s="28"/>
      <c r="Y1136" s="29"/>
      <c r="Z1136" s="27">
        <v>42</v>
      </c>
      <c r="AA1136" s="28"/>
      <c r="AB1136" s="29"/>
      <c r="AC1136" s="27">
        <v>27</v>
      </c>
      <c r="AD1136" s="28"/>
      <c r="AE1136" s="29"/>
      <c r="AF1136" s="27">
        <v>41</v>
      </c>
      <c r="AG1136" s="29"/>
      <c r="AH1136" s="27">
        <v>30</v>
      </c>
      <c r="AI1136" s="29"/>
      <c r="AJ1136" s="27">
        <v>33</v>
      </c>
      <c r="AK1136" s="28"/>
      <c r="AL1136" s="29"/>
      <c r="AM1136" s="47">
        <v>531</v>
      </c>
      <c r="AN1136" s="48"/>
    </row>
    <row r="1137" spans="1:40" ht="16.5" customHeight="1" x14ac:dyDescent="0.2">
      <c r="A1137" s="15">
        <v>100</v>
      </c>
      <c r="B1137" s="27">
        <v>8</v>
      </c>
      <c r="C1137" s="28"/>
      <c r="D1137" s="28"/>
      <c r="E1137" s="29"/>
      <c r="F1137" s="27">
        <v>26</v>
      </c>
      <c r="G1137" s="28"/>
      <c r="H1137" s="29"/>
      <c r="I1137" s="27">
        <v>16</v>
      </c>
      <c r="J1137" s="28"/>
      <c r="K1137" s="28"/>
      <c r="L1137" s="29"/>
      <c r="M1137" s="27">
        <v>14</v>
      </c>
      <c r="N1137" s="28"/>
      <c r="O1137" s="29"/>
      <c r="P1137" s="27">
        <v>21</v>
      </c>
      <c r="Q1137" s="28"/>
      <c r="R1137" s="28"/>
      <c r="S1137" s="29"/>
      <c r="T1137" s="27">
        <v>40</v>
      </c>
      <c r="U1137" s="28"/>
      <c r="V1137" s="29"/>
      <c r="W1137" s="27">
        <v>26</v>
      </c>
      <c r="X1137" s="28"/>
      <c r="Y1137" s="29"/>
      <c r="Z1137" s="27">
        <v>28</v>
      </c>
      <c r="AA1137" s="28"/>
      <c r="AB1137" s="29"/>
      <c r="AC1137" s="27">
        <v>8</v>
      </c>
      <c r="AD1137" s="28"/>
      <c r="AE1137" s="29"/>
      <c r="AF1137" s="27">
        <v>21</v>
      </c>
      <c r="AG1137" s="29"/>
      <c r="AH1137" s="27">
        <v>16</v>
      </c>
      <c r="AI1137" s="29"/>
      <c r="AJ1137" s="27">
        <v>13</v>
      </c>
      <c r="AK1137" s="28"/>
      <c r="AL1137" s="29"/>
      <c r="AM1137" s="47">
        <v>237</v>
      </c>
      <c r="AN1137" s="48"/>
    </row>
    <row r="1138" spans="1:40" ht="16.5" customHeight="1" x14ac:dyDescent="0.2">
      <c r="A1138" s="15">
        <v>101</v>
      </c>
      <c r="B1138" s="27">
        <v>43</v>
      </c>
      <c r="C1138" s="28"/>
      <c r="D1138" s="28"/>
      <c r="E1138" s="29"/>
      <c r="F1138" s="27">
        <v>27</v>
      </c>
      <c r="G1138" s="28"/>
      <c r="H1138" s="29"/>
      <c r="I1138" s="27">
        <v>17</v>
      </c>
      <c r="J1138" s="28"/>
      <c r="K1138" s="28"/>
      <c r="L1138" s="29"/>
      <c r="M1138" s="27">
        <v>18</v>
      </c>
      <c r="N1138" s="28"/>
      <c r="O1138" s="29"/>
      <c r="P1138" s="27">
        <v>51</v>
      </c>
      <c r="Q1138" s="28"/>
      <c r="R1138" s="28"/>
      <c r="S1138" s="29"/>
      <c r="T1138" s="27">
        <v>60</v>
      </c>
      <c r="U1138" s="28"/>
      <c r="V1138" s="29"/>
      <c r="W1138" s="27">
        <v>29</v>
      </c>
      <c r="X1138" s="28"/>
      <c r="Y1138" s="29"/>
      <c r="Z1138" s="27">
        <v>45</v>
      </c>
      <c r="AA1138" s="28"/>
      <c r="AB1138" s="29"/>
      <c r="AC1138" s="27">
        <v>42</v>
      </c>
      <c r="AD1138" s="28"/>
      <c r="AE1138" s="29"/>
      <c r="AF1138" s="27">
        <v>18</v>
      </c>
      <c r="AG1138" s="29"/>
      <c r="AH1138" s="27">
        <v>36</v>
      </c>
      <c r="AI1138" s="29"/>
      <c r="AJ1138" s="27">
        <v>9</v>
      </c>
      <c r="AK1138" s="28"/>
      <c r="AL1138" s="29"/>
      <c r="AM1138" s="47">
        <v>395</v>
      </c>
      <c r="AN1138" s="48"/>
    </row>
    <row r="1139" spans="1:40" ht="16.5" customHeight="1" x14ac:dyDescent="0.2">
      <c r="A1139" s="15">
        <v>102</v>
      </c>
      <c r="B1139" s="27">
        <v>51</v>
      </c>
      <c r="C1139" s="28"/>
      <c r="D1139" s="28"/>
      <c r="E1139" s="29"/>
      <c r="F1139" s="27">
        <v>20</v>
      </c>
      <c r="G1139" s="28"/>
      <c r="H1139" s="29"/>
      <c r="I1139" s="27">
        <v>21</v>
      </c>
      <c r="J1139" s="28"/>
      <c r="K1139" s="28"/>
      <c r="L1139" s="29"/>
      <c r="M1139" s="27">
        <v>35</v>
      </c>
      <c r="N1139" s="28"/>
      <c r="O1139" s="29"/>
      <c r="P1139" s="27">
        <v>45</v>
      </c>
      <c r="Q1139" s="28"/>
      <c r="R1139" s="28"/>
      <c r="S1139" s="29"/>
      <c r="T1139" s="27">
        <v>29</v>
      </c>
      <c r="U1139" s="28"/>
      <c r="V1139" s="29"/>
      <c r="W1139" s="27">
        <v>39</v>
      </c>
      <c r="X1139" s="28"/>
      <c r="Y1139" s="29"/>
      <c r="Z1139" s="27">
        <v>48</v>
      </c>
      <c r="AA1139" s="28"/>
      <c r="AB1139" s="29"/>
      <c r="AC1139" s="27">
        <v>50</v>
      </c>
      <c r="AD1139" s="28"/>
      <c r="AE1139" s="29"/>
      <c r="AF1139" s="27">
        <v>36</v>
      </c>
      <c r="AG1139" s="29"/>
      <c r="AH1139" s="27">
        <v>58</v>
      </c>
      <c r="AI1139" s="29"/>
      <c r="AJ1139" s="27">
        <v>15</v>
      </c>
      <c r="AK1139" s="28"/>
      <c r="AL1139" s="29"/>
      <c r="AM1139" s="47">
        <v>447</v>
      </c>
      <c r="AN1139" s="48"/>
    </row>
    <row r="1140" spans="1:40" ht="16.5" customHeight="1" x14ac:dyDescent="0.2">
      <c r="A1140" s="15">
        <v>103</v>
      </c>
      <c r="B1140" s="27">
        <v>71</v>
      </c>
      <c r="C1140" s="28"/>
      <c r="D1140" s="28"/>
      <c r="E1140" s="29"/>
      <c r="F1140" s="27">
        <v>63</v>
      </c>
      <c r="G1140" s="28"/>
      <c r="H1140" s="29"/>
      <c r="I1140" s="27">
        <v>78</v>
      </c>
      <c r="J1140" s="28"/>
      <c r="K1140" s="28"/>
      <c r="L1140" s="29"/>
      <c r="M1140" s="27">
        <v>51</v>
      </c>
      <c r="N1140" s="28"/>
      <c r="O1140" s="29"/>
      <c r="P1140" s="27">
        <v>58</v>
      </c>
      <c r="Q1140" s="28"/>
      <c r="R1140" s="28"/>
      <c r="S1140" s="29"/>
      <c r="T1140" s="27">
        <v>59</v>
      </c>
      <c r="U1140" s="28"/>
      <c r="V1140" s="29"/>
      <c r="W1140" s="27">
        <v>59</v>
      </c>
      <c r="X1140" s="28"/>
      <c r="Y1140" s="29"/>
      <c r="Z1140" s="27">
        <v>105</v>
      </c>
      <c r="AA1140" s="28"/>
      <c r="AB1140" s="29"/>
      <c r="AC1140" s="27">
        <v>58</v>
      </c>
      <c r="AD1140" s="28"/>
      <c r="AE1140" s="29"/>
      <c r="AF1140" s="27">
        <v>40</v>
      </c>
      <c r="AG1140" s="29"/>
      <c r="AH1140" s="27">
        <v>70</v>
      </c>
      <c r="AI1140" s="29"/>
      <c r="AJ1140" s="27">
        <v>45</v>
      </c>
      <c r="AK1140" s="28"/>
      <c r="AL1140" s="29"/>
      <c r="AM1140" s="47">
        <v>757</v>
      </c>
      <c r="AN1140" s="48"/>
    </row>
    <row r="1141" spans="1:40" ht="16.5" customHeight="1" x14ac:dyDescent="0.2">
      <c r="A1141" s="15">
        <v>104</v>
      </c>
      <c r="B1141" s="27">
        <v>39</v>
      </c>
      <c r="C1141" s="28"/>
      <c r="D1141" s="28"/>
      <c r="E1141" s="29"/>
      <c r="F1141" s="27">
        <v>38</v>
      </c>
      <c r="G1141" s="28"/>
      <c r="H1141" s="29"/>
      <c r="I1141" s="27">
        <v>27</v>
      </c>
      <c r="J1141" s="28"/>
      <c r="K1141" s="28"/>
      <c r="L1141" s="29"/>
      <c r="M1141" s="27">
        <v>25</v>
      </c>
      <c r="N1141" s="28"/>
      <c r="O1141" s="29"/>
      <c r="P1141" s="27">
        <v>29</v>
      </c>
      <c r="Q1141" s="28"/>
      <c r="R1141" s="28"/>
      <c r="S1141" s="29"/>
      <c r="T1141" s="27">
        <v>58</v>
      </c>
      <c r="U1141" s="28"/>
      <c r="V1141" s="29"/>
      <c r="W1141" s="27">
        <v>15</v>
      </c>
      <c r="X1141" s="28"/>
      <c r="Y1141" s="29"/>
      <c r="Z1141" s="27">
        <v>37</v>
      </c>
      <c r="AA1141" s="28"/>
      <c r="AB1141" s="29"/>
      <c r="AC1141" s="27">
        <v>25</v>
      </c>
      <c r="AD1141" s="28"/>
      <c r="AE1141" s="29"/>
      <c r="AF1141" s="27">
        <v>22</v>
      </c>
      <c r="AG1141" s="29"/>
      <c r="AH1141" s="27">
        <v>45</v>
      </c>
      <c r="AI1141" s="29"/>
      <c r="AJ1141" s="27">
        <v>28</v>
      </c>
      <c r="AK1141" s="28"/>
      <c r="AL1141" s="29"/>
      <c r="AM1141" s="47">
        <v>388</v>
      </c>
      <c r="AN1141" s="48"/>
    </row>
    <row r="1142" spans="1:40" ht="16.5" customHeight="1" x14ac:dyDescent="0.2">
      <c r="A1142" s="15">
        <v>105</v>
      </c>
      <c r="B1142" s="27">
        <v>19</v>
      </c>
      <c r="C1142" s="28"/>
      <c r="D1142" s="28"/>
      <c r="E1142" s="29"/>
      <c r="F1142" s="27">
        <v>39</v>
      </c>
      <c r="G1142" s="28"/>
      <c r="H1142" s="29"/>
      <c r="I1142" s="27">
        <v>41</v>
      </c>
      <c r="J1142" s="28"/>
      <c r="K1142" s="28"/>
      <c r="L1142" s="29"/>
      <c r="M1142" s="27">
        <v>41</v>
      </c>
      <c r="N1142" s="28"/>
      <c r="O1142" s="29"/>
      <c r="P1142" s="27">
        <v>45</v>
      </c>
      <c r="Q1142" s="28"/>
      <c r="R1142" s="28"/>
      <c r="S1142" s="29"/>
      <c r="T1142" s="27">
        <v>50</v>
      </c>
      <c r="U1142" s="28"/>
      <c r="V1142" s="29"/>
      <c r="W1142" s="27">
        <v>51</v>
      </c>
      <c r="X1142" s="28"/>
      <c r="Y1142" s="29"/>
      <c r="Z1142" s="27">
        <v>65</v>
      </c>
      <c r="AA1142" s="28"/>
      <c r="AB1142" s="29"/>
      <c r="AC1142" s="27">
        <v>50</v>
      </c>
      <c r="AD1142" s="28"/>
      <c r="AE1142" s="29"/>
      <c r="AF1142" s="27">
        <v>47</v>
      </c>
      <c r="AG1142" s="29"/>
      <c r="AH1142" s="27">
        <v>16</v>
      </c>
      <c r="AI1142" s="29"/>
      <c r="AJ1142" s="27">
        <v>38</v>
      </c>
      <c r="AK1142" s="28"/>
      <c r="AL1142" s="29"/>
      <c r="AM1142" s="47">
        <v>502</v>
      </c>
      <c r="AN1142" s="48"/>
    </row>
    <row r="1143" spans="1:40" ht="16.5" customHeight="1" x14ac:dyDescent="0.2">
      <c r="A1143" s="15">
        <v>106</v>
      </c>
      <c r="B1143" s="27">
        <v>53</v>
      </c>
      <c r="C1143" s="28"/>
      <c r="D1143" s="28"/>
      <c r="E1143" s="29"/>
      <c r="F1143" s="27">
        <v>31</v>
      </c>
      <c r="G1143" s="28"/>
      <c r="H1143" s="29"/>
      <c r="I1143" s="27">
        <v>38</v>
      </c>
      <c r="J1143" s="28"/>
      <c r="K1143" s="28"/>
      <c r="L1143" s="29"/>
      <c r="M1143" s="27">
        <v>56</v>
      </c>
      <c r="N1143" s="28"/>
      <c r="O1143" s="29"/>
      <c r="P1143" s="27">
        <v>20</v>
      </c>
      <c r="Q1143" s="28"/>
      <c r="R1143" s="28"/>
      <c r="S1143" s="29"/>
      <c r="T1143" s="27">
        <v>22</v>
      </c>
      <c r="U1143" s="28"/>
      <c r="V1143" s="29"/>
      <c r="W1143" s="27">
        <v>45</v>
      </c>
      <c r="X1143" s="28"/>
      <c r="Y1143" s="29"/>
      <c r="Z1143" s="27">
        <v>30</v>
      </c>
      <c r="AA1143" s="28"/>
      <c r="AB1143" s="29"/>
      <c r="AC1143" s="27">
        <v>30</v>
      </c>
      <c r="AD1143" s="28"/>
      <c r="AE1143" s="29"/>
      <c r="AF1143" s="27">
        <v>33</v>
      </c>
      <c r="AG1143" s="29"/>
      <c r="AH1143" s="27">
        <v>25</v>
      </c>
      <c r="AI1143" s="29"/>
      <c r="AJ1143" s="27">
        <v>24</v>
      </c>
      <c r="AK1143" s="28"/>
      <c r="AL1143" s="29"/>
      <c r="AM1143" s="47">
        <v>407</v>
      </c>
      <c r="AN1143" s="48"/>
    </row>
    <row r="1144" spans="1:40" ht="16.5" customHeight="1" x14ac:dyDescent="0.2">
      <c r="A1144" s="15">
        <v>107</v>
      </c>
      <c r="B1144" s="27">
        <v>43</v>
      </c>
      <c r="C1144" s="28"/>
      <c r="D1144" s="28"/>
      <c r="E1144" s="29"/>
      <c r="F1144" s="27">
        <v>40</v>
      </c>
      <c r="G1144" s="28"/>
      <c r="H1144" s="29"/>
      <c r="I1144" s="27">
        <v>16</v>
      </c>
      <c r="J1144" s="28"/>
      <c r="K1144" s="28"/>
      <c r="L1144" s="29"/>
      <c r="M1144" s="27">
        <v>30</v>
      </c>
      <c r="N1144" s="28"/>
      <c r="O1144" s="29"/>
      <c r="P1144" s="27">
        <v>66</v>
      </c>
      <c r="Q1144" s="28"/>
      <c r="R1144" s="28"/>
      <c r="S1144" s="29"/>
      <c r="T1144" s="27">
        <v>33</v>
      </c>
      <c r="U1144" s="28"/>
      <c r="V1144" s="29"/>
      <c r="W1144" s="27">
        <v>26</v>
      </c>
      <c r="X1144" s="28"/>
      <c r="Y1144" s="29"/>
      <c r="Z1144" s="27">
        <v>31</v>
      </c>
      <c r="AA1144" s="28"/>
      <c r="AB1144" s="29"/>
      <c r="AC1144" s="27">
        <v>31</v>
      </c>
      <c r="AD1144" s="28"/>
      <c r="AE1144" s="29"/>
      <c r="AF1144" s="27">
        <v>31</v>
      </c>
      <c r="AG1144" s="29"/>
      <c r="AH1144" s="27">
        <v>25</v>
      </c>
      <c r="AI1144" s="29"/>
      <c r="AJ1144" s="27">
        <v>32</v>
      </c>
      <c r="AK1144" s="28"/>
      <c r="AL1144" s="29"/>
      <c r="AM1144" s="47">
        <v>404</v>
      </c>
      <c r="AN1144" s="48"/>
    </row>
    <row r="1145" spans="1:40" ht="16.5" customHeight="1" x14ac:dyDescent="0.2">
      <c r="A1145" s="15">
        <v>108</v>
      </c>
      <c r="B1145" s="27">
        <v>51</v>
      </c>
      <c r="C1145" s="28"/>
      <c r="D1145" s="28"/>
      <c r="E1145" s="29"/>
      <c r="F1145" s="27">
        <v>40</v>
      </c>
      <c r="G1145" s="28"/>
      <c r="H1145" s="29"/>
      <c r="I1145" s="27">
        <v>49</v>
      </c>
      <c r="J1145" s="28"/>
      <c r="K1145" s="28"/>
      <c r="L1145" s="29"/>
      <c r="M1145" s="27">
        <v>40</v>
      </c>
      <c r="N1145" s="28"/>
      <c r="O1145" s="29"/>
      <c r="P1145" s="27">
        <v>48</v>
      </c>
      <c r="Q1145" s="28"/>
      <c r="R1145" s="28"/>
      <c r="S1145" s="29"/>
      <c r="T1145" s="27">
        <v>43</v>
      </c>
      <c r="U1145" s="28"/>
      <c r="V1145" s="29"/>
      <c r="W1145" s="27">
        <v>37</v>
      </c>
      <c r="X1145" s="28"/>
      <c r="Y1145" s="29"/>
      <c r="Z1145" s="27">
        <v>39</v>
      </c>
      <c r="AA1145" s="28"/>
      <c r="AB1145" s="29"/>
      <c r="AC1145" s="27">
        <v>33</v>
      </c>
      <c r="AD1145" s="28"/>
      <c r="AE1145" s="29"/>
      <c r="AF1145" s="27">
        <v>34</v>
      </c>
      <c r="AG1145" s="29"/>
      <c r="AH1145" s="27">
        <v>42</v>
      </c>
      <c r="AI1145" s="29"/>
      <c r="AJ1145" s="27">
        <v>33</v>
      </c>
      <c r="AK1145" s="28"/>
      <c r="AL1145" s="29"/>
      <c r="AM1145" s="47">
        <v>489</v>
      </c>
      <c r="AN1145" s="48"/>
    </row>
    <row r="1146" spans="1:40" ht="16.5" customHeight="1" x14ac:dyDescent="0.2">
      <c r="A1146" s="15">
        <v>109</v>
      </c>
      <c r="B1146" s="27">
        <v>124</v>
      </c>
      <c r="C1146" s="28"/>
      <c r="D1146" s="28"/>
      <c r="E1146" s="29"/>
      <c r="F1146" s="27">
        <v>40</v>
      </c>
      <c r="G1146" s="28"/>
      <c r="H1146" s="29"/>
      <c r="I1146" s="27">
        <v>101</v>
      </c>
      <c r="J1146" s="28"/>
      <c r="K1146" s="28"/>
      <c r="L1146" s="29"/>
      <c r="M1146" s="27">
        <v>71</v>
      </c>
      <c r="N1146" s="28"/>
      <c r="O1146" s="29"/>
      <c r="P1146" s="27">
        <v>82</v>
      </c>
      <c r="Q1146" s="28"/>
      <c r="R1146" s="28"/>
      <c r="S1146" s="29"/>
      <c r="T1146" s="27">
        <v>58</v>
      </c>
      <c r="U1146" s="28"/>
      <c r="V1146" s="29"/>
      <c r="W1146" s="27">
        <v>79</v>
      </c>
      <c r="X1146" s="28"/>
      <c r="Y1146" s="29"/>
      <c r="Z1146" s="27">
        <v>67</v>
      </c>
      <c r="AA1146" s="28"/>
      <c r="AB1146" s="29"/>
      <c r="AC1146" s="27">
        <v>100</v>
      </c>
      <c r="AD1146" s="28"/>
      <c r="AE1146" s="29"/>
      <c r="AF1146" s="27">
        <v>101</v>
      </c>
      <c r="AG1146" s="29"/>
      <c r="AH1146" s="27">
        <v>63</v>
      </c>
      <c r="AI1146" s="29"/>
      <c r="AJ1146" s="27">
        <v>58</v>
      </c>
      <c r="AK1146" s="28"/>
      <c r="AL1146" s="29"/>
      <c r="AM1146" s="47">
        <v>944</v>
      </c>
      <c r="AN1146" s="48"/>
    </row>
    <row r="1147" spans="1:40" ht="16.5" customHeight="1" x14ac:dyDescent="0.2">
      <c r="A1147" s="15">
        <v>110</v>
      </c>
      <c r="B1147" s="27">
        <v>59</v>
      </c>
      <c r="C1147" s="28"/>
      <c r="D1147" s="28"/>
      <c r="E1147" s="29"/>
      <c r="F1147" s="27">
        <v>26</v>
      </c>
      <c r="G1147" s="28"/>
      <c r="H1147" s="29"/>
      <c r="I1147" s="27">
        <v>51</v>
      </c>
      <c r="J1147" s="28"/>
      <c r="K1147" s="28"/>
      <c r="L1147" s="29"/>
      <c r="M1147" s="27">
        <v>45</v>
      </c>
      <c r="N1147" s="28"/>
      <c r="O1147" s="29"/>
      <c r="P1147" s="27">
        <v>52</v>
      </c>
      <c r="Q1147" s="28"/>
      <c r="R1147" s="28"/>
      <c r="S1147" s="29"/>
      <c r="T1147" s="27">
        <v>41</v>
      </c>
      <c r="U1147" s="28"/>
      <c r="V1147" s="29"/>
      <c r="W1147" s="27">
        <v>35</v>
      </c>
      <c r="X1147" s="28"/>
      <c r="Y1147" s="29"/>
      <c r="Z1147" s="27">
        <v>63</v>
      </c>
      <c r="AA1147" s="28"/>
      <c r="AB1147" s="29"/>
      <c r="AC1147" s="27">
        <v>33</v>
      </c>
      <c r="AD1147" s="28"/>
      <c r="AE1147" s="29"/>
      <c r="AF1147" s="27">
        <v>67</v>
      </c>
      <c r="AG1147" s="29"/>
      <c r="AH1147" s="27">
        <v>38</v>
      </c>
      <c r="AI1147" s="29"/>
      <c r="AJ1147" s="27">
        <v>47</v>
      </c>
      <c r="AK1147" s="28"/>
      <c r="AL1147" s="29"/>
      <c r="AM1147" s="47">
        <v>557</v>
      </c>
      <c r="AN1147" s="48"/>
    </row>
    <row r="1148" spans="1:40" ht="16.5" customHeight="1" x14ac:dyDescent="0.2">
      <c r="A1148" s="15">
        <v>111</v>
      </c>
      <c r="B1148" s="27">
        <v>17</v>
      </c>
      <c r="C1148" s="28"/>
      <c r="D1148" s="28"/>
      <c r="E1148" s="29"/>
      <c r="F1148" s="27">
        <v>24</v>
      </c>
      <c r="G1148" s="28"/>
      <c r="H1148" s="29"/>
      <c r="I1148" s="27">
        <v>27</v>
      </c>
      <c r="J1148" s="28"/>
      <c r="K1148" s="28"/>
      <c r="L1148" s="29"/>
      <c r="M1148" s="27">
        <v>29</v>
      </c>
      <c r="N1148" s="28"/>
      <c r="O1148" s="29"/>
      <c r="P1148" s="27">
        <v>8</v>
      </c>
      <c r="Q1148" s="28"/>
      <c r="R1148" s="28"/>
      <c r="S1148" s="29"/>
      <c r="T1148" s="27">
        <v>16</v>
      </c>
      <c r="U1148" s="28"/>
      <c r="V1148" s="29"/>
      <c r="W1148" s="27">
        <v>25</v>
      </c>
      <c r="X1148" s="28"/>
      <c r="Y1148" s="29"/>
      <c r="Z1148" s="27">
        <v>23</v>
      </c>
      <c r="AA1148" s="28"/>
      <c r="AB1148" s="29"/>
      <c r="AC1148" s="27">
        <v>28</v>
      </c>
      <c r="AD1148" s="28"/>
      <c r="AE1148" s="29"/>
      <c r="AF1148" s="27">
        <v>12</v>
      </c>
      <c r="AG1148" s="29"/>
      <c r="AH1148" s="27">
        <v>39</v>
      </c>
      <c r="AI1148" s="29"/>
      <c r="AJ1148" s="27">
        <v>37</v>
      </c>
      <c r="AK1148" s="28"/>
      <c r="AL1148" s="29"/>
      <c r="AM1148" s="47">
        <v>285</v>
      </c>
      <c r="AN1148" s="48"/>
    </row>
    <row r="1149" spans="1:40" ht="16.5" customHeight="1" x14ac:dyDescent="0.2">
      <c r="A1149" s="15">
        <v>112</v>
      </c>
      <c r="B1149" s="27">
        <v>48</v>
      </c>
      <c r="C1149" s="28"/>
      <c r="D1149" s="28"/>
      <c r="E1149" s="29"/>
      <c r="F1149" s="27">
        <v>34</v>
      </c>
      <c r="G1149" s="28"/>
      <c r="H1149" s="29"/>
      <c r="I1149" s="27">
        <v>22</v>
      </c>
      <c r="J1149" s="28"/>
      <c r="K1149" s="28"/>
      <c r="L1149" s="29"/>
      <c r="M1149" s="27">
        <v>38</v>
      </c>
      <c r="N1149" s="28"/>
      <c r="O1149" s="29"/>
      <c r="P1149" s="27">
        <v>62</v>
      </c>
      <c r="Q1149" s="28"/>
      <c r="R1149" s="28"/>
      <c r="S1149" s="29"/>
      <c r="T1149" s="27">
        <v>25</v>
      </c>
      <c r="U1149" s="28"/>
      <c r="V1149" s="29"/>
      <c r="W1149" s="27">
        <v>28</v>
      </c>
      <c r="X1149" s="28"/>
      <c r="Y1149" s="29"/>
      <c r="Z1149" s="27">
        <v>59</v>
      </c>
      <c r="AA1149" s="28"/>
      <c r="AB1149" s="29"/>
      <c r="AC1149" s="27">
        <v>47</v>
      </c>
      <c r="AD1149" s="28"/>
      <c r="AE1149" s="29"/>
      <c r="AF1149" s="27">
        <v>60</v>
      </c>
      <c r="AG1149" s="29"/>
      <c r="AH1149" s="27">
        <v>37</v>
      </c>
      <c r="AI1149" s="29"/>
      <c r="AJ1149" s="27">
        <v>25</v>
      </c>
      <c r="AK1149" s="28"/>
      <c r="AL1149" s="29"/>
      <c r="AM1149" s="47">
        <v>485</v>
      </c>
      <c r="AN1149" s="48"/>
    </row>
    <row r="1150" spans="1:40" ht="16.5" customHeight="1" x14ac:dyDescent="0.2">
      <c r="A1150" s="15">
        <v>113</v>
      </c>
      <c r="B1150" s="27">
        <v>52</v>
      </c>
      <c r="C1150" s="28"/>
      <c r="D1150" s="28"/>
      <c r="E1150" s="29"/>
      <c r="F1150" s="27">
        <v>43</v>
      </c>
      <c r="G1150" s="28"/>
      <c r="H1150" s="29"/>
      <c r="I1150" s="27">
        <v>80</v>
      </c>
      <c r="J1150" s="28"/>
      <c r="K1150" s="28"/>
      <c r="L1150" s="29"/>
      <c r="M1150" s="27">
        <v>80</v>
      </c>
      <c r="N1150" s="28"/>
      <c r="O1150" s="29"/>
      <c r="P1150" s="27">
        <v>99</v>
      </c>
      <c r="Q1150" s="28"/>
      <c r="R1150" s="28"/>
      <c r="S1150" s="29"/>
      <c r="T1150" s="27">
        <v>53</v>
      </c>
      <c r="U1150" s="28"/>
      <c r="V1150" s="29"/>
      <c r="W1150" s="27">
        <v>72</v>
      </c>
      <c r="X1150" s="28"/>
      <c r="Y1150" s="29"/>
      <c r="Z1150" s="27">
        <v>90</v>
      </c>
      <c r="AA1150" s="28"/>
      <c r="AB1150" s="29"/>
      <c r="AC1150" s="27">
        <v>48</v>
      </c>
      <c r="AD1150" s="28"/>
      <c r="AE1150" s="29"/>
      <c r="AF1150" s="27">
        <v>119</v>
      </c>
      <c r="AG1150" s="29"/>
      <c r="AH1150" s="27">
        <v>83</v>
      </c>
      <c r="AI1150" s="29"/>
      <c r="AJ1150" s="27">
        <v>60</v>
      </c>
      <c r="AK1150" s="28"/>
      <c r="AL1150" s="29"/>
      <c r="AM1150" s="47">
        <v>879</v>
      </c>
      <c r="AN1150" s="48"/>
    </row>
    <row r="1151" spans="1:40" ht="16.5" customHeight="1" x14ac:dyDescent="0.2">
      <c r="A1151" s="15">
        <v>114</v>
      </c>
      <c r="B1151" s="27">
        <v>58</v>
      </c>
      <c r="C1151" s="28"/>
      <c r="D1151" s="28"/>
      <c r="E1151" s="29"/>
      <c r="F1151" s="27">
        <v>35</v>
      </c>
      <c r="G1151" s="28"/>
      <c r="H1151" s="29"/>
      <c r="I1151" s="27">
        <v>53</v>
      </c>
      <c r="J1151" s="28"/>
      <c r="K1151" s="28"/>
      <c r="L1151" s="29"/>
      <c r="M1151" s="27">
        <v>51</v>
      </c>
      <c r="N1151" s="28"/>
      <c r="O1151" s="29"/>
      <c r="P1151" s="27">
        <v>82</v>
      </c>
      <c r="Q1151" s="28"/>
      <c r="R1151" s="28"/>
      <c r="S1151" s="29"/>
      <c r="T1151" s="27">
        <v>71</v>
      </c>
      <c r="U1151" s="28"/>
      <c r="V1151" s="29"/>
      <c r="W1151" s="27">
        <v>77</v>
      </c>
      <c r="X1151" s="28"/>
      <c r="Y1151" s="29"/>
      <c r="Z1151" s="27">
        <v>66</v>
      </c>
      <c r="AA1151" s="28"/>
      <c r="AB1151" s="29"/>
      <c r="AC1151" s="27">
        <v>75</v>
      </c>
      <c r="AD1151" s="28"/>
      <c r="AE1151" s="29"/>
      <c r="AF1151" s="27">
        <v>53</v>
      </c>
      <c r="AG1151" s="29"/>
      <c r="AH1151" s="27">
        <v>52</v>
      </c>
      <c r="AI1151" s="29"/>
      <c r="AJ1151" s="27">
        <v>64</v>
      </c>
      <c r="AK1151" s="28"/>
      <c r="AL1151" s="29"/>
      <c r="AM1151" s="47">
        <v>737</v>
      </c>
      <c r="AN1151" s="48"/>
    </row>
    <row r="1152" spans="1:40" ht="16.5" customHeight="1" x14ac:dyDescent="0.2">
      <c r="A1152" s="15">
        <v>115</v>
      </c>
      <c r="B1152" s="27">
        <v>78</v>
      </c>
      <c r="C1152" s="28"/>
      <c r="D1152" s="28"/>
      <c r="E1152" s="29"/>
      <c r="F1152" s="27">
        <v>55</v>
      </c>
      <c r="G1152" s="28"/>
      <c r="H1152" s="29"/>
      <c r="I1152" s="27">
        <v>72</v>
      </c>
      <c r="J1152" s="28"/>
      <c r="K1152" s="28"/>
      <c r="L1152" s="29"/>
      <c r="M1152" s="27">
        <v>66</v>
      </c>
      <c r="N1152" s="28"/>
      <c r="O1152" s="29"/>
      <c r="P1152" s="27">
        <v>78</v>
      </c>
      <c r="Q1152" s="28"/>
      <c r="R1152" s="28"/>
      <c r="S1152" s="29"/>
      <c r="T1152" s="27">
        <v>51</v>
      </c>
      <c r="U1152" s="28"/>
      <c r="V1152" s="29"/>
      <c r="W1152" s="27">
        <v>55</v>
      </c>
      <c r="X1152" s="28"/>
      <c r="Y1152" s="29"/>
      <c r="Z1152" s="27">
        <v>74</v>
      </c>
      <c r="AA1152" s="28"/>
      <c r="AB1152" s="29"/>
      <c r="AC1152" s="27">
        <v>51</v>
      </c>
      <c r="AD1152" s="28"/>
      <c r="AE1152" s="29"/>
      <c r="AF1152" s="27">
        <v>60</v>
      </c>
      <c r="AG1152" s="29"/>
      <c r="AH1152" s="27">
        <v>50</v>
      </c>
      <c r="AI1152" s="29"/>
      <c r="AJ1152" s="27">
        <v>27</v>
      </c>
      <c r="AK1152" s="28"/>
      <c r="AL1152" s="29"/>
      <c r="AM1152" s="47">
        <v>717</v>
      </c>
      <c r="AN1152" s="48"/>
    </row>
    <row r="1153" spans="1:40" ht="16.5" customHeight="1" x14ac:dyDescent="0.2">
      <c r="A1153" s="15">
        <v>120</v>
      </c>
      <c r="B1153" s="27">
        <v>54</v>
      </c>
      <c r="C1153" s="28"/>
      <c r="D1153" s="28"/>
      <c r="E1153" s="29"/>
      <c r="F1153" s="27">
        <v>22</v>
      </c>
      <c r="G1153" s="28"/>
      <c r="H1153" s="29"/>
      <c r="I1153" s="27">
        <v>32</v>
      </c>
      <c r="J1153" s="28"/>
      <c r="K1153" s="28"/>
      <c r="L1153" s="29"/>
      <c r="M1153" s="27">
        <v>60</v>
      </c>
      <c r="N1153" s="28"/>
      <c r="O1153" s="29"/>
      <c r="P1153" s="27">
        <v>34</v>
      </c>
      <c r="Q1153" s="28"/>
      <c r="R1153" s="28"/>
      <c r="S1153" s="29"/>
      <c r="T1153" s="27">
        <v>45</v>
      </c>
      <c r="U1153" s="28"/>
      <c r="V1153" s="29"/>
      <c r="W1153" s="27">
        <v>52</v>
      </c>
      <c r="X1153" s="28"/>
      <c r="Y1153" s="29"/>
      <c r="Z1153" s="27">
        <v>35</v>
      </c>
      <c r="AA1153" s="28"/>
      <c r="AB1153" s="29"/>
      <c r="AC1153" s="27">
        <v>42</v>
      </c>
      <c r="AD1153" s="28"/>
      <c r="AE1153" s="29"/>
      <c r="AF1153" s="27">
        <v>33</v>
      </c>
      <c r="AG1153" s="29"/>
      <c r="AH1153" s="27">
        <v>30</v>
      </c>
      <c r="AI1153" s="29"/>
      <c r="AJ1153" s="27">
        <v>61</v>
      </c>
      <c r="AK1153" s="28"/>
      <c r="AL1153" s="29"/>
      <c r="AM1153" s="47">
        <v>500</v>
      </c>
      <c r="AN1153" s="48"/>
    </row>
    <row r="1154" spans="1:40" ht="16.5" customHeight="1" x14ac:dyDescent="0.2">
      <c r="A1154" s="15">
        <v>121</v>
      </c>
      <c r="B1154" s="27">
        <v>47</v>
      </c>
      <c r="C1154" s="28"/>
      <c r="D1154" s="28"/>
      <c r="E1154" s="29"/>
      <c r="F1154" s="27">
        <v>23</v>
      </c>
      <c r="G1154" s="28"/>
      <c r="H1154" s="29"/>
      <c r="I1154" s="27">
        <v>28</v>
      </c>
      <c r="J1154" s="28"/>
      <c r="K1154" s="28"/>
      <c r="L1154" s="29"/>
      <c r="M1154" s="27">
        <v>40</v>
      </c>
      <c r="N1154" s="28"/>
      <c r="O1154" s="29"/>
      <c r="P1154" s="27">
        <v>41</v>
      </c>
      <c r="Q1154" s="28"/>
      <c r="R1154" s="28"/>
      <c r="S1154" s="29"/>
      <c r="T1154" s="27">
        <v>36</v>
      </c>
      <c r="U1154" s="28"/>
      <c r="V1154" s="29"/>
      <c r="W1154" s="27">
        <v>34</v>
      </c>
      <c r="X1154" s="28"/>
      <c r="Y1154" s="29"/>
      <c r="Z1154" s="27">
        <v>33</v>
      </c>
      <c r="AA1154" s="28"/>
      <c r="AB1154" s="29"/>
      <c r="AC1154" s="27">
        <v>66</v>
      </c>
      <c r="AD1154" s="28"/>
      <c r="AE1154" s="29"/>
      <c r="AF1154" s="27">
        <v>40</v>
      </c>
      <c r="AG1154" s="29"/>
      <c r="AH1154" s="27">
        <v>57</v>
      </c>
      <c r="AI1154" s="29"/>
      <c r="AJ1154" s="27">
        <v>6</v>
      </c>
      <c r="AK1154" s="28"/>
      <c r="AL1154" s="29"/>
      <c r="AM1154" s="47">
        <v>451</v>
      </c>
      <c r="AN1154" s="48"/>
    </row>
    <row r="1155" spans="1:40" ht="16.5" customHeight="1" x14ac:dyDescent="0.2">
      <c r="A1155" s="15">
        <v>122</v>
      </c>
      <c r="B1155" s="27">
        <v>31</v>
      </c>
      <c r="C1155" s="28"/>
      <c r="D1155" s="28"/>
      <c r="E1155" s="29"/>
      <c r="F1155" s="27">
        <v>18</v>
      </c>
      <c r="G1155" s="28"/>
      <c r="H1155" s="29"/>
      <c r="I1155" s="27">
        <v>43</v>
      </c>
      <c r="J1155" s="28"/>
      <c r="K1155" s="28"/>
      <c r="L1155" s="29"/>
      <c r="M1155" s="27">
        <v>11</v>
      </c>
      <c r="N1155" s="28"/>
      <c r="O1155" s="29"/>
      <c r="P1155" s="27">
        <v>34</v>
      </c>
      <c r="Q1155" s="28"/>
      <c r="R1155" s="28"/>
      <c r="S1155" s="29"/>
      <c r="T1155" s="27">
        <v>55</v>
      </c>
      <c r="U1155" s="28"/>
      <c r="V1155" s="29"/>
      <c r="W1155" s="27">
        <v>36</v>
      </c>
      <c r="X1155" s="28"/>
      <c r="Y1155" s="29"/>
      <c r="Z1155" s="27">
        <v>30</v>
      </c>
      <c r="AA1155" s="28"/>
      <c r="AB1155" s="29"/>
      <c r="AC1155" s="27">
        <v>38</v>
      </c>
      <c r="AD1155" s="28"/>
      <c r="AE1155" s="29"/>
      <c r="AF1155" s="27">
        <v>9</v>
      </c>
      <c r="AG1155" s="29"/>
      <c r="AH1155" s="27">
        <v>25</v>
      </c>
      <c r="AI1155" s="29"/>
      <c r="AJ1155" s="27">
        <v>35</v>
      </c>
      <c r="AK1155" s="28"/>
      <c r="AL1155" s="29"/>
      <c r="AM1155" s="47">
        <v>365</v>
      </c>
      <c r="AN1155" s="48"/>
    </row>
    <row r="1156" spans="1:40" ht="16.5" customHeight="1" x14ac:dyDescent="0.2">
      <c r="A1156" s="15">
        <v>123</v>
      </c>
      <c r="B1156" s="27">
        <v>19</v>
      </c>
      <c r="C1156" s="28"/>
      <c r="D1156" s="28"/>
      <c r="E1156" s="29"/>
      <c r="F1156" s="27">
        <v>11</v>
      </c>
      <c r="G1156" s="28"/>
      <c r="H1156" s="29"/>
      <c r="I1156" s="27">
        <v>6</v>
      </c>
      <c r="J1156" s="28"/>
      <c r="K1156" s="28"/>
      <c r="L1156" s="29"/>
      <c r="M1156" s="27">
        <v>45</v>
      </c>
      <c r="N1156" s="28"/>
      <c r="O1156" s="29"/>
      <c r="P1156" s="27">
        <v>12</v>
      </c>
      <c r="Q1156" s="28"/>
      <c r="R1156" s="28"/>
      <c r="S1156" s="29"/>
      <c r="T1156" s="27">
        <v>19</v>
      </c>
      <c r="U1156" s="28"/>
      <c r="V1156" s="29"/>
      <c r="W1156" s="27">
        <v>24</v>
      </c>
      <c r="X1156" s="28"/>
      <c r="Y1156" s="29"/>
      <c r="Z1156" s="27">
        <v>9</v>
      </c>
      <c r="AA1156" s="28"/>
      <c r="AB1156" s="29"/>
      <c r="AC1156" s="27">
        <v>12</v>
      </c>
      <c r="AD1156" s="28"/>
      <c r="AE1156" s="29"/>
      <c r="AF1156" s="27">
        <v>24</v>
      </c>
      <c r="AG1156" s="29"/>
      <c r="AH1156" s="27">
        <v>14</v>
      </c>
      <c r="AI1156" s="29"/>
      <c r="AJ1156" s="27">
        <v>17</v>
      </c>
      <c r="AK1156" s="28"/>
      <c r="AL1156" s="29"/>
      <c r="AM1156" s="47">
        <v>212</v>
      </c>
      <c r="AN1156" s="48"/>
    </row>
    <row r="1157" spans="1:40" ht="16.5" customHeight="1" x14ac:dyDescent="0.2">
      <c r="A1157" s="15" t="s">
        <v>21</v>
      </c>
      <c r="B1157" s="27">
        <v>0</v>
      </c>
      <c r="C1157" s="28"/>
      <c r="D1157" s="28"/>
      <c r="E1157" s="29"/>
      <c r="F1157" s="27">
        <v>0</v>
      </c>
      <c r="G1157" s="28"/>
      <c r="H1157" s="29"/>
      <c r="I1157" s="27">
        <v>0</v>
      </c>
      <c r="J1157" s="28"/>
      <c r="K1157" s="28"/>
      <c r="L1157" s="29"/>
      <c r="M1157" s="27">
        <v>1</v>
      </c>
      <c r="N1157" s="28"/>
      <c r="O1157" s="29"/>
      <c r="P1157" s="27">
        <v>3</v>
      </c>
      <c r="Q1157" s="28"/>
      <c r="R1157" s="28"/>
      <c r="S1157" s="29"/>
      <c r="T1157" s="27">
        <v>1</v>
      </c>
      <c r="U1157" s="28"/>
      <c r="V1157" s="29"/>
      <c r="W1157" s="27">
        <v>0</v>
      </c>
      <c r="X1157" s="28"/>
      <c r="Y1157" s="29"/>
      <c r="Z1157" s="27">
        <v>2</v>
      </c>
      <c r="AA1157" s="28"/>
      <c r="AB1157" s="29"/>
      <c r="AC1157" s="27">
        <v>0</v>
      </c>
      <c r="AD1157" s="28"/>
      <c r="AE1157" s="29"/>
      <c r="AF1157" s="27">
        <v>0</v>
      </c>
      <c r="AG1157" s="29"/>
      <c r="AH1157" s="27">
        <v>0</v>
      </c>
      <c r="AI1157" s="29"/>
      <c r="AJ1157" s="27">
        <v>0</v>
      </c>
      <c r="AK1157" s="28"/>
      <c r="AL1157" s="29"/>
      <c r="AM1157" s="47">
        <v>7</v>
      </c>
      <c r="AN1157" s="48"/>
    </row>
    <row r="1158" spans="1:40" ht="16.5" customHeight="1" x14ac:dyDescent="0.2">
      <c r="A1158" s="15" t="s">
        <v>22</v>
      </c>
      <c r="B1158" s="27">
        <v>0</v>
      </c>
      <c r="C1158" s="28"/>
      <c r="D1158" s="28"/>
      <c r="E1158" s="29"/>
      <c r="F1158" s="27">
        <v>0</v>
      </c>
      <c r="G1158" s="28"/>
      <c r="H1158" s="29"/>
      <c r="I1158" s="27">
        <v>0</v>
      </c>
      <c r="J1158" s="28"/>
      <c r="K1158" s="28"/>
      <c r="L1158" s="29"/>
      <c r="M1158" s="27">
        <v>0</v>
      </c>
      <c r="N1158" s="28"/>
      <c r="O1158" s="29"/>
      <c r="P1158" s="27">
        <v>0</v>
      </c>
      <c r="Q1158" s="28"/>
      <c r="R1158" s="28"/>
      <c r="S1158" s="29"/>
      <c r="T1158" s="27">
        <v>0</v>
      </c>
      <c r="U1158" s="28"/>
      <c r="V1158" s="29"/>
      <c r="W1158" s="27">
        <v>1</v>
      </c>
      <c r="X1158" s="28"/>
      <c r="Y1158" s="29"/>
      <c r="Z1158" s="27">
        <v>0</v>
      </c>
      <c r="AA1158" s="28"/>
      <c r="AB1158" s="29"/>
      <c r="AC1158" s="27">
        <v>0</v>
      </c>
      <c r="AD1158" s="28"/>
      <c r="AE1158" s="29"/>
      <c r="AF1158" s="27">
        <v>0</v>
      </c>
      <c r="AG1158" s="29"/>
      <c r="AH1158" s="27">
        <v>0</v>
      </c>
      <c r="AI1158" s="29"/>
      <c r="AJ1158" s="27">
        <v>0</v>
      </c>
      <c r="AK1158" s="28"/>
      <c r="AL1158" s="29"/>
      <c r="AM1158" s="47">
        <v>1</v>
      </c>
      <c r="AN1158" s="48"/>
    </row>
    <row r="1159" spans="1:40" ht="16.5" customHeight="1" x14ac:dyDescent="0.2">
      <c r="A1159" s="15" t="s">
        <v>25</v>
      </c>
      <c r="B1159" s="27">
        <v>1</v>
      </c>
      <c r="C1159" s="28"/>
      <c r="D1159" s="28"/>
      <c r="E1159" s="29"/>
      <c r="F1159" s="27">
        <v>1</v>
      </c>
      <c r="G1159" s="28"/>
      <c r="H1159" s="29"/>
      <c r="I1159" s="27">
        <v>1</v>
      </c>
      <c r="J1159" s="28"/>
      <c r="K1159" s="28"/>
      <c r="L1159" s="29"/>
      <c r="M1159" s="27">
        <v>2</v>
      </c>
      <c r="N1159" s="28"/>
      <c r="O1159" s="29"/>
      <c r="P1159" s="27">
        <v>1</v>
      </c>
      <c r="Q1159" s="28"/>
      <c r="R1159" s="28"/>
      <c r="S1159" s="29"/>
      <c r="T1159" s="27">
        <v>3</v>
      </c>
      <c r="U1159" s="28"/>
      <c r="V1159" s="29"/>
      <c r="W1159" s="27">
        <v>2</v>
      </c>
      <c r="X1159" s="28"/>
      <c r="Y1159" s="29"/>
      <c r="Z1159" s="27">
        <v>13</v>
      </c>
      <c r="AA1159" s="28"/>
      <c r="AB1159" s="29"/>
      <c r="AC1159" s="27">
        <v>16</v>
      </c>
      <c r="AD1159" s="28"/>
      <c r="AE1159" s="29"/>
      <c r="AF1159" s="27">
        <v>3</v>
      </c>
      <c r="AG1159" s="29"/>
      <c r="AH1159" s="27">
        <v>4</v>
      </c>
      <c r="AI1159" s="29"/>
      <c r="AJ1159" s="27">
        <v>1</v>
      </c>
      <c r="AK1159" s="28"/>
      <c r="AL1159" s="29"/>
      <c r="AM1159" s="47">
        <v>48</v>
      </c>
      <c r="AN1159" s="48"/>
    </row>
    <row r="1160" spans="1:40" ht="16.5" customHeight="1" x14ac:dyDescent="0.2">
      <c r="A1160" s="15" t="s">
        <v>65</v>
      </c>
      <c r="B1160" s="27">
        <v>0</v>
      </c>
      <c r="C1160" s="28"/>
      <c r="D1160" s="28"/>
      <c r="E1160" s="29"/>
      <c r="F1160" s="27">
        <v>0</v>
      </c>
      <c r="G1160" s="28"/>
      <c r="H1160" s="29"/>
      <c r="I1160" s="27">
        <v>0</v>
      </c>
      <c r="J1160" s="28"/>
      <c r="K1160" s="28"/>
      <c r="L1160" s="29"/>
      <c r="M1160" s="27">
        <v>0</v>
      </c>
      <c r="N1160" s="28"/>
      <c r="O1160" s="29"/>
      <c r="P1160" s="27">
        <v>0</v>
      </c>
      <c r="Q1160" s="28"/>
      <c r="R1160" s="28"/>
      <c r="S1160" s="29"/>
      <c r="T1160" s="27">
        <v>0</v>
      </c>
      <c r="U1160" s="28"/>
      <c r="V1160" s="29"/>
      <c r="W1160" s="27">
        <v>5</v>
      </c>
      <c r="X1160" s="28"/>
      <c r="Y1160" s="29"/>
      <c r="Z1160" s="27">
        <v>0</v>
      </c>
      <c r="AA1160" s="28"/>
      <c r="AB1160" s="29"/>
      <c r="AC1160" s="27">
        <v>0</v>
      </c>
      <c r="AD1160" s="28"/>
      <c r="AE1160" s="29"/>
      <c r="AF1160" s="27">
        <v>0</v>
      </c>
      <c r="AG1160" s="29"/>
      <c r="AH1160" s="27">
        <v>0</v>
      </c>
      <c r="AI1160" s="29"/>
      <c r="AJ1160" s="27">
        <v>0</v>
      </c>
      <c r="AK1160" s="28"/>
      <c r="AL1160" s="29"/>
      <c r="AM1160" s="47">
        <v>5</v>
      </c>
      <c r="AN1160" s="48"/>
    </row>
    <row r="1161" spans="1:40" ht="16.5" customHeight="1" x14ac:dyDescent="0.2">
      <c r="A1161" s="15" t="s">
        <v>23</v>
      </c>
      <c r="B1161" s="27">
        <v>34</v>
      </c>
      <c r="C1161" s="28"/>
      <c r="D1161" s="28"/>
      <c r="E1161" s="29"/>
      <c r="F1161" s="27">
        <v>26</v>
      </c>
      <c r="G1161" s="28"/>
      <c r="H1161" s="29"/>
      <c r="I1161" s="27">
        <v>40</v>
      </c>
      <c r="J1161" s="28"/>
      <c r="K1161" s="28"/>
      <c r="L1161" s="29"/>
      <c r="M1161" s="27">
        <v>46</v>
      </c>
      <c r="N1161" s="28"/>
      <c r="O1161" s="29"/>
      <c r="P1161" s="27">
        <v>26</v>
      </c>
      <c r="Q1161" s="28"/>
      <c r="R1161" s="28"/>
      <c r="S1161" s="29"/>
      <c r="T1161" s="27">
        <v>77</v>
      </c>
      <c r="U1161" s="28"/>
      <c r="V1161" s="29"/>
      <c r="W1161" s="27">
        <v>75</v>
      </c>
      <c r="X1161" s="28"/>
      <c r="Y1161" s="29"/>
      <c r="Z1161" s="27">
        <v>49</v>
      </c>
      <c r="AA1161" s="28"/>
      <c r="AB1161" s="29"/>
      <c r="AC1161" s="27">
        <v>35</v>
      </c>
      <c r="AD1161" s="28"/>
      <c r="AE1161" s="29"/>
      <c r="AF1161" s="27">
        <v>40</v>
      </c>
      <c r="AG1161" s="29"/>
      <c r="AH1161" s="27">
        <v>19</v>
      </c>
      <c r="AI1161" s="29"/>
      <c r="AJ1161" s="27">
        <v>29</v>
      </c>
      <c r="AK1161" s="28"/>
      <c r="AL1161" s="29"/>
      <c r="AM1161" s="47">
        <v>496</v>
      </c>
      <c r="AN1161" s="48"/>
    </row>
    <row r="1162" spans="1:40" ht="16.5" customHeight="1" x14ac:dyDescent="0.2">
      <c r="A1162" s="15" t="s">
        <v>26</v>
      </c>
      <c r="B1162" s="27">
        <v>0</v>
      </c>
      <c r="C1162" s="28"/>
      <c r="D1162" s="28"/>
      <c r="E1162" s="29"/>
      <c r="F1162" s="27">
        <v>0</v>
      </c>
      <c r="G1162" s="28"/>
      <c r="H1162" s="29"/>
      <c r="I1162" s="27">
        <v>0</v>
      </c>
      <c r="J1162" s="28"/>
      <c r="K1162" s="28"/>
      <c r="L1162" s="29"/>
      <c r="M1162" s="27">
        <v>0</v>
      </c>
      <c r="N1162" s="28"/>
      <c r="O1162" s="29"/>
      <c r="P1162" s="27">
        <v>0</v>
      </c>
      <c r="Q1162" s="28"/>
      <c r="R1162" s="28"/>
      <c r="S1162" s="29"/>
      <c r="T1162" s="27">
        <v>0</v>
      </c>
      <c r="U1162" s="28"/>
      <c r="V1162" s="29"/>
      <c r="W1162" s="27">
        <v>0</v>
      </c>
      <c r="X1162" s="28"/>
      <c r="Y1162" s="29"/>
      <c r="Z1162" s="27">
        <v>0</v>
      </c>
      <c r="AA1162" s="28"/>
      <c r="AB1162" s="29"/>
      <c r="AC1162" s="27">
        <v>0</v>
      </c>
      <c r="AD1162" s="28"/>
      <c r="AE1162" s="29"/>
      <c r="AF1162" s="27">
        <v>2</v>
      </c>
      <c r="AG1162" s="29"/>
      <c r="AH1162" s="27">
        <v>0</v>
      </c>
      <c r="AI1162" s="29"/>
      <c r="AJ1162" s="27">
        <v>1</v>
      </c>
      <c r="AK1162" s="28"/>
      <c r="AL1162" s="29"/>
      <c r="AM1162" s="47">
        <v>3</v>
      </c>
      <c r="AN1162" s="48"/>
    </row>
    <row r="1163" spans="1:40" ht="16.5" customHeight="1" x14ac:dyDescent="0.2">
      <c r="A1163" s="15" t="s">
        <v>27</v>
      </c>
      <c r="B1163" s="27">
        <v>0</v>
      </c>
      <c r="C1163" s="28"/>
      <c r="D1163" s="28"/>
      <c r="E1163" s="29"/>
      <c r="F1163" s="27">
        <v>0</v>
      </c>
      <c r="G1163" s="28"/>
      <c r="H1163" s="29"/>
      <c r="I1163" s="27">
        <v>2</v>
      </c>
      <c r="J1163" s="28"/>
      <c r="K1163" s="28"/>
      <c r="L1163" s="29"/>
      <c r="M1163" s="27">
        <v>0</v>
      </c>
      <c r="N1163" s="28"/>
      <c r="O1163" s="29"/>
      <c r="P1163" s="27">
        <v>0</v>
      </c>
      <c r="Q1163" s="28"/>
      <c r="R1163" s="28"/>
      <c r="S1163" s="29"/>
      <c r="T1163" s="27">
        <v>0</v>
      </c>
      <c r="U1163" s="28"/>
      <c r="V1163" s="29"/>
      <c r="W1163" s="27">
        <v>13</v>
      </c>
      <c r="X1163" s="28"/>
      <c r="Y1163" s="29"/>
      <c r="Z1163" s="27">
        <v>0</v>
      </c>
      <c r="AA1163" s="28"/>
      <c r="AB1163" s="29"/>
      <c r="AC1163" s="27">
        <v>0</v>
      </c>
      <c r="AD1163" s="28"/>
      <c r="AE1163" s="29"/>
      <c r="AF1163" s="27">
        <v>0</v>
      </c>
      <c r="AG1163" s="29"/>
      <c r="AH1163" s="27">
        <v>0</v>
      </c>
      <c r="AI1163" s="29"/>
      <c r="AJ1163" s="27">
        <v>0</v>
      </c>
      <c r="AK1163" s="28"/>
      <c r="AL1163" s="29"/>
      <c r="AM1163" s="47">
        <v>15</v>
      </c>
      <c r="AN1163" s="48"/>
    </row>
    <row r="1164" spans="1:40" ht="16.5" customHeight="1" x14ac:dyDescent="0.2">
      <c r="A1164" s="15" t="s">
        <v>28</v>
      </c>
      <c r="B1164" s="27">
        <v>2</v>
      </c>
      <c r="C1164" s="28"/>
      <c r="D1164" s="28"/>
      <c r="E1164" s="29"/>
      <c r="F1164" s="27">
        <v>0</v>
      </c>
      <c r="G1164" s="28"/>
      <c r="H1164" s="29"/>
      <c r="I1164" s="27">
        <v>0</v>
      </c>
      <c r="J1164" s="28"/>
      <c r="K1164" s="28"/>
      <c r="L1164" s="29"/>
      <c r="M1164" s="27">
        <v>0</v>
      </c>
      <c r="N1164" s="28"/>
      <c r="O1164" s="29"/>
      <c r="P1164" s="27">
        <v>0</v>
      </c>
      <c r="Q1164" s="28"/>
      <c r="R1164" s="28"/>
      <c r="S1164" s="29"/>
      <c r="T1164" s="27">
        <v>0</v>
      </c>
      <c r="U1164" s="28"/>
      <c r="V1164" s="29"/>
      <c r="W1164" s="27">
        <v>0</v>
      </c>
      <c r="X1164" s="28"/>
      <c r="Y1164" s="29"/>
      <c r="Z1164" s="27">
        <v>0</v>
      </c>
      <c r="AA1164" s="28"/>
      <c r="AB1164" s="29"/>
      <c r="AC1164" s="27">
        <v>0</v>
      </c>
      <c r="AD1164" s="28"/>
      <c r="AE1164" s="29"/>
      <c r="AF1164" s="27">
        <v>0</v>
      </c>
      <c r="AG1164" s="29"/>
      <c r="AH1164" s="27">
        <v>0</v>
      </c>
      <c r="AI1164" s="29"/>
      <c r="AJ1164" s="27">
        <v>0</v>
      </c>
      <c r="AK1164" s="28"/>
      <c r="AL1164" s="29"/>
      <c r="AM1164" s="47">
        <v>2</v>
      </c>
      <c r="AN1164" s="48"/>
    </row>
    <row r="1165" spans="1:40" ht="16.5" customHeight="1" x14ac:dyDescent="0.2">
      <c r="A1165" s="15" t="s">
        <v>29</v>
      </c>
      <c r="B1165" s="27">
        <v>6</v>
      </c>
      <c r="C1165" s="28"/>
      <c r="D1165" s="28"/>
      <c r="E1165" s="29"/>
      <c r="F1165" s="27">
        <v>7</v>
      </c>
      <c r="G1165" s="28"/>
      <c r="H1165" s="29"/>
      <c r="I1165" s="27">
        <v>6</v>
      </c>
      <c r="J1165" s="28"/>
      <c r="K1165" s="28"/>
      <c r="L1165" s="29"/>
      <c r="M1165" s="27">
        <v>12</v>
      </c>
      <c r="N1165" s="28"/>
      <c r="O1165" s="29"/>
      <c r="P1165" s="27">
        <v>11</v>
      </c>
      <c r="Q1165" s="28"/>
      <c r="R1165" s="28"/>
      <c r="S1165" s="29"/>
      <c r="T1165" s="27">
        <v>14</v>
      </c>
      <c r="U1165" s="28"/>
      <c r="V1165" s="29"/>
      <c r="W1165" s="27">
        <v>5</v>
      </c>
      <c r="X1165" s="28"/>
      <c r="Y1165" s="29"/>
      <c r="Z1165" s="27">
        <v>6</v>
      </c>
      <c r="AA1165" s="28"/>
      <c r="AB1165" s="29"/>
      <c r="AC1165" s="27">
        <v>7</v>
      </c>
      <c r="AD1165" s="28"/>
      <c r="AE1165" s="29"/>
      <c r="AF1165" s="27">
        <v>11</v>
      </c>
      <c r="AG1165" s="29"/>
      <c r="AH1165" s="27">
        <v>10</v>
      </c>
      <c r="AI1165" s="29"/>
      <c r="AJ1165" s="27">
        <v>3</v>
      </c>
      <c r="AK1165" s="28"/>
      <c r="AL1165" s="29"/>
      <c r="AM1165" s="47">
        <v>98</v>
      </c>
      <c r="AN1165" s="48"/>
    </row>
    <row r="1166" spans="1:40" ht="16.5" customHeight="1" x14ac:dyDescent="0.2">
      <c r="A1166" s="15" t="s">
        <v>30</v>
      </c>
      <c r="B1166" s="27">
        <v>55</v>
      </c>
      <c r="C1166" s="28"/>
      <c r="D1166" s="28"/>
      <c r="E1166" s="29"/>
      <c r="F1166" s="27">
        <v>22</v>
      </c>
      <c r="G1166" s="28"/>
      <c r="H1166" s="29"/>
      <c r="I1166" s="27">
        <v>29</v>
      </c>
      <c r="J1166" s="28"/>
      <c r="K1166" s="28"/>
      <c r="L1166" s="29"/>
      <c r="M1166" s="27">
        <v>53</v>
      </c>
      <c r="N1166" s="28"/>
      <c r="O1166" s="29"/>
      <c r="P1166" s="27">
        <v>33</v>
      </c>
      <c r="Q1166" s="28"/>
      <c r="R1166" s="28"/>
      <c r="S1166" s="29"/>
      <c r="T1166" s="27">
        <v>19</v>
      </c>
      <c r="U1166" s="28"/>
      <c r="V1166" s="29"/>
      <c r="W1166" s="27">
        <v>26</v>
      </c>
      <c r="X1166" s="28"/>
      <c r="Y1166" s="29"/>
      <c r="Z1166" s="27">
        <v>24</v>
      </c>
      <c r="AA1166" s="28"/>
      <c r="AB1166" s="29"/>
      <c r="AC1166" s="27">
        <v>48</v>
      </c>
      <c r="AD1166" s="28"/>
      <c r="AE1166" s="29"/>
      <c r="AF1166" s="27">
        <v>22</v>
      </c>
      <c r="AG1166" s="29"/>
      <c r="AH1166" s="27">
        <v>26</v>
      </c>
      <c r="AI1166" s="29"/>
      <c r="AJ1166" s="27">
        <v>18</v>
      </c>
      <c r="AK1166" s="28"/>
      <c r="AL1166" s="29"/>
      <c r="AM1166" s="47">
        <v>375</v>
      </c>
      <c r="AN1166" s="48"/>
    </row>
    <row r="1167" spans="1:40" ht="16.5" customHeight="1" x14ac:dyDescent="0.2">
      <c r="A1167" s="15" t="s">
        <v>31</v>
      </c>
      <c r="B1167" s="27">
        <v>33</v>
      </c>
      <c r="C1167" s="28"/>
      <c r="D1167" s="28"/>
      <c r="E1167" s="29"/>
      <c r="F1167" s="27">
        <v>24</v>
      </c>
      <c r="G1167" s="28"/>
      <c r="H1167" s="29"/>
      <c r="I1167" s="27">
        <v>42</v>
      </c>
      <c r="J1167" s="28"/>
      <c r="K1167" s="28"/>
      <c r="L1167" s="29"/>
      <c r="M1167" s="27">
        <v>19</v>
      </c>
      <c r="N1167" s="28"/>
      <c r="O1167" s="29"/>
      <c r="P1167" s="27">
        <v>15</v>
      </c>
      <c r="Q1167" s="28"/>
      <c r="R1167" s="28"/>
      <c r="S1167" s="29"/>
      <c r="T1167" s="27">
        <v>16</v>
      </c>
      <c r="U1167" s="28"/>
      <c r="V1167" s="29"/>
      <c r="W1167" s="27">
        <v>27</v>
      </c>
      <c r="X1167" s="28"/>
      <c r="Y1167" s="29"/>
      <c r="Z1167" s="27">
        <v>40</v>
      </c>
      <c r="AA1167" s="28"/>
      <c r="AB1167" s="29"/>
      <c r="AC1167" s="27">
        <v>11</v>
      </c>
      <c r="AD1167" s="28"/>
      <c r="AE1167" s="29"/>
      <c r="AF1167" s="27">
        <v>22</v>
      </c>
      <c r="AG1167" s="29"/>
      <c r="AH1167" s="27">
        <v>18</v>
      </c>
      <c r="AI1167" s="29"/>
      <c r="AJ1167" s="27">
        <v>31</v>
      </c>
      <c r="AK1167" s="28"/>
      <c r="AL1167" s="29"/>
      <c r="AM1167" s="47">
        <v>298</v>
      </c>
      <c r="AN1167" s="48"/>
    </row>
    <row r="1168" spans="1:40" ht="16.5" customHeight="1" x14ac:dyDescent="0.2">
      <c r="A1168" s="15" t="s">
        <v>32</v>
      </c>
      <c r="B1168" s="27">
        <v>18</v>
      </c>
      <c r="C1168" s="28"/>
      <c r="D1168" s="28"/>
      <c r="E1168" s="29"/>
      <c r="F1168" s="27">
        <v>10</v>
      </c>
      <c r="G1168" s="28"/>
      <c r="H1168" s="29"/>
      <c r="I1168" s="27">
        <v>32</v>
      </c>
      <c r="J1168" s="28"/>
      <c r="K1168" s="28"/>
      <c r="L1168" s="29"/>
      <c r="M1168" s="27">
        <v>27</v>
      </c>
      <c r="N1168" s="28"/>
      <c r="O1168" s="29"/>
      <c r="P1168" s="27">
        <v>22</v>
      </c>
      <c r="Q1168" s="28"/>
      <c r="R1168" s="28"/>
      <c r="S1168" s="29"/>
      <c r="T1168" s="27">
        <v>18</v>
      </c>
      <c r="U1168" s="28"/>
      <c r="V1168" s="29"/>
      <c r="W1168" s="27">
        <v>15</v>
      </c>
      <c r="X1168" s="28"/>
      <c r="Y1168" s="29"/>
      <c r="Z1168" s="27">
        <v>27</v>
      </c>
      <c r="AA1168" s="28"/>
      <c r="AB1168" s="29"/>
      <c r="AC1168" s="27">
        <v>26</v>
      </c>
      <c r="AD1168" s="28"/>
      <c r="AE1168" s="29"/>
      <c r="AF1168" s="27">
        <v>44</v>
      </c>
      <c r="AG1168" s="29"/>
      <c r="AH1168" s="27">
        <v>31</v>
      </c>
      <c r="AI1168" s="29"/>
      <c r="AJ1168" s="27">
        <v>25</v>
      </c>
      <c r="AK1168" s="28"/>
      <c r="AL1168" s="29"/>
      <c r="AM1168" s="47">
        <v>295</v>
      </c>
      <c r="AN1168" s="48"/>
    </row>
    <row r="1169" spans="1:40" ht="16.5" customHeight="1" x14ac:dyDescent="0.2">
      <c r="A1169" s="15" t="s">
        <v>33</v>
      </c>
      <c r="B1169" s="27">
        <v>20</v>
      </c>
      <c r="C1169" s="28"/>
      <c r="D1169" s="28"/>
      <c r="E1169" s="29"/>
      <c r="F1169" s="27">
        <v>14</v>
      </c>
      <c r="G1169" s="28"/>
      <c r="H1169" s="29"/>
      <c r="I1169" s="27">
        <v>24</v>
      </c>
      <c r="J1169" s="28"/>
      <c r="K1169" s="28"/>
      <c r="L1169" s="29"/>
      <c r="M1169" s="27">
        <v>30</v>
      </c>
      <c r="N1169" s="28"/>
      <c r="O1169" s="29"/>
      <c r="P1169" s="27">
        <v>31</v>
      </c>
      <c r="Q1169" s="28"/>
      <c r="R1169" s="28"/>
      <c r="S1169" s="29"/>
      <c r="T1169" s="27">
        <v>19</v>
      </c>
      <c r="U1169" s="28"/>
      <c r="V1169" s="29"/>
      <c r="W1169" s="27">
        <v>61</v>
      </c>
      <c r="X1169" s="28"/>
      <c r="Y1169" s="29"/>
      <c r="Z1169" s="27">
        <v>34</v>
      </c>
      <c r="AA1169" s="28"/>
      <c r="AB1169" s="29"/>
      <c r="AC1169" s="27">
        <v>20</v>
      </c>
      <c r="AD1169" s="28"/>
      <c r="AE1169" s="29"/>
      <c r="AF1169" s="27">
        <v>15</v>
      </c>
      <c r="AG1169" s="29"/>
      <c r="AH1169" s="27">
        <v>6</v>
      </c>
      <c r="AI1169" s="29"/>
      <c r="AJ1169" s="27">
        <v>14</v>
      </c>
      <c r="AK1169" s="28"/>
      <c r="AL1169" s="29"/>
      <c r="AM1169" s="47">
        <v>288</v>
      </c>
      <c r="AN1169" s="48"/>
    </row>
    <row r="1170" spans="1:40" ht="16.5" customHeight="1" x14ac:dyDescent="0.2">
      <c r="A1170" s="15" t="s">
        <v>34</v>
      </c>
      <c r="B1170" s="27">
        <v>36</v>
      </c>
      <c r="C1170" s="28"/>
      <c r="D1170" s="28"/>
      <c r="E1170" s="29"/>
      <c r="F1170" s="27">
        <v>41</v>
      </c>
      <c r="G1170" s="28"/>
      <c r="H1170" s="29"/>
      <c r="I1170" s="27">
        <v>59</v>
      </c>
      <c r="J1170" s="28"/>
      <c r="K1170" s="28"/>
      <c r="L1170" s="29"/>
      <c r="M1170" s="27">
        <v>28</v>
      </c>
      <c r="N1170" s="28"/>
      <c r="O1170" s="29"/>
      <c r="P1170" s="27">
        <v>14</v>
      </c>
      <c r="Q1170" s="28"/>
      <c r="R1170" s="28"/>
      <c r="S1170" s="29"/>
      <c r="T1170" s="27">
        <v>17</v>
      </c>
      <c r="U1170" s="28"/>
      <c r="V1170" s="29"/>
      <c r="W1170" s="27">
        <v>31</v>
      </c>
      <c r="X1170" s="28"/>
      <c r="Y1170" s="29"/>
      <c r="Z1170" s="27">
        <v>16</v>
      </c>
      <c r="AA1170" s="28"/>
      <c r="AB1170" s="29"/>
      <c r="AC1170" s="27">
        <v>11</v>
      </c>
      <c r="AD1170" s="28"/>
      <c r="AE1170" s="29"/>
      <c r="AF1170" s="27">
        <v>13</v>
      </c>
      <c r="AG1170" s="29"/>
      <c r="AH1170" s="27">
        <v>17</v>
      </c>
      <c r="AI1170" s="29"/>
      <c r="AJ1170" s="27">
        <v>15</v>
      </c>
      <c r="AK1170" s="28"/>
      <c r="AL1170" s="29"/>
      <c r="AM1170" s="47">
        <v>298</v>
      </c>
      <c r="AN1170" s="48"/>
    </row>
    <row r="1171" spans="1:40" ht="16.5" customHeight="1" x14ac:dyDescent="0.2">
      <c r="A1171" s="15" t="s">
        <v>35</v>
      </c>
      <c r="B1171" s="27">
        <v>17</v>
      </c>
      <c r="C1171" s="28"/>
      <c r="D1171" s="28"/>
      <c r="E1171" s="29"/>
      <c r="F1171" s="27">
        <v>17</v>
      </c>
      <c r="G1171" s="28"/>
      <c r="H1171" s="29"/>
      <c r="I1171" s="27">
        <v>17</v>
      </c>
      <c r="J1171" s="28"/>
      <c r="K1171" s="28"/>
      <c r="L1171" s="29"/>
      <c r="M1171" s="27">
        <v>20</v>
      </c>
      <c r="N1171" s="28"/>
      <c r="O1171" s="29"/>
      <c r="P1171" s="27">
        <v>23</v>
      </c>
      <c r="Q1171" s="28"/>
      <c r="R1171" s="28"/>
      <c r="S1171" s="29"/>
      <c r="T1171" s="27">
        <v>25</v>
      </c>
      <c r="U1171" s="28"/>
      <c r="V1171" s="29"/>
      <c r="W1171" s="27">
        <v>33</v>
      </c>
      <c r="X1171" s="28"/>
      <c r="Y1171" s="29"/>
      <c r="Z1171" s="27">
        <v>11</v>
      </c>
      <c r="AA1171" s="28"/>
      <c r="AB1171" s="29"/>
      <c r="AC1171" s="27">
        <v>10</v>
      </c>
      <c r="AD1171" s="28"/>
      <c r="AE1171" s="29"/>
      <c r="AF1171" s="27">
        <v>9</v>
      </c>
      <c r="AG1171" s="29"/>
      <c r="AH1171" s="27">
        <v>31</v>
      </c>
      <c r="AI1171" s="29"/>
      <c r="AJ1171" s="27">
        <v>43</v>
      </c>
      <c r="AK1171" s="28"/>
      <c r="AL1171" s="29"/>
      <c r="AM1171" s="47">
        <v>256</v>
      </c>
      <c r="AN1171" s="48"/>
    </row>
    <row r="1172" spans="1:40" ht="16.5" customHeight="1" x14ac:dyDescent="0.2">
      <c r="A1172" s="15" t="s">
        <v>36</v>
      </c>
      <c r="B1172" s="27">
        <v>1</v>
      </c>
      <c r="C1172" s="28"/>
      <c r="D1172" s="28"/>
      <c r="E1172" s="29"/>
      <c r="F1172" s="27">
        <v>10</v>
      </c>
      <c r="G1172" s="28"/>
      <c r="H1172" s="29"/>
      <c r="I1172" s="27">
        <v>7</v>
      </c>
      <c r="J1172" s="28"/>
      <c r="K1172" s="28"/>
      <c r="L1172" s="29"/>
      <c r="M1172" s="27">
        <v>9</v>
      </c>
      <c r="N1172" s="28"/>
      <c r="O1172" s="29"/>
      <c r="P1172" s="27">
        <v>4</v>
      </c>
      <c r="Q1172" s="28"/>
      <c r="R1172" s="28"/>
      <c r="S1172" s="29"/>
      <c r="T1172" s="27">
        <v>9</v>
      </c>
      <c r="U1172" s="28"/>
      <c r="V1172" s="29"/>
      <c r="W1172" s="27">
        <v>7</v>
      </c>
      <c r="X1172" s="28"/>
      <c r="Y1172" s="29"/>
      <c r="Z1172" s="27">
        <v>3</v>
      </c>
      <c r="AA1172" s="28"/>
      <c r="AB1172" s="29"/>
      <c r="AC1172" s="27">
        <v>13</v>
      </c>
      <c r="AD1172" s="28"/>
      <c r="AE1172" s="29"/>
      <c r="AF1172" s="27">
        <v>5</v>
      </c>
      <c r="AG1172" s="29"/>
      <c r="AH1172" s="27">
        <v>7</v>
      </c>
      <c r="AI1172" s="29"/>
      <c r="AJ1172" s="27">
        <v>15</v>
      </c>
      <c r="AK1172" s="28"/>
      <c r="AL1172" s="29"/>
      <c r="AM1172" s="47">
        <v>90</v>
      </c>
      <c r="AN1172" s="48"/>
    </row>
    <row r="1173" spans="1:40" ht="16.5" customHeight="1" x14ac:dyDescent="0.2">
      <c r="A1173" s="15" t="s">
        <v>37</v>
      </c>
      <c r="B1173" s="27">
        <v>8</v>
      </c>
      <c r="C1173" s="28"/>
      <c r="D1173" s="28"/>
      <c r="E1173" s="29"/>
      <c r="F1173" s="27">
        <v>5</v>
      </c>
      <c r="G1173" s="28"/>
      <c r="H1173" s="29"/>
      <c r="I1173" s="27">
        <v>4</v>
      </c>
      <c r="J1173" s="28"/>
      <c r="K1173" s="28"/>
      <c r="L1173" s="29"/>
      <c r="M1173" s="27">
        <v>3</v>
      </c>
      <c r="N1173" s="28"/>
      <c r="O1173" s="29"/>
      <c r="P1173" s="27">
        <v>14</v>
      </c>
      <c r="Q1173" s="28"/>
      <c r="R1173" s="28"/>
      <c r="S1173" s="29"/>
      <c r="T1173" s="27">
        <v>23</v>
      </c>
      <c r="U1173" s="28"/>
      <c r="V1173" s="29"/>
      <c r="W1173" s="27">
        <v>8</v>
      </c>
      <c r="X1173" s="28"/>
      <c r="Y1173" s="29"/>
      <c r="Z1173" s="27">
        <v>18</v>
      </c>
      <c r="AA1173" s="28"/>
      <c r="AB1173" s="29"/>
      <c r="AC1173" s="27">
        <v>3</v>
      </c>
      <c r="AD1173" s="28"/>
      <c r="AE1173" s="29"/>
      <c r="AF1173" s="27">
        <v>2</v>
      </c>
      <c r="AG1173" s="29"/>
      <c r="AH1173" s="27">
        <v>6</v>
      </c>
      <c r="AI1173" s="29"/>
      <c r="AJ1173" s="27">
        <v>11</v>
      </c>
      <c r="AK1173" s="28"/>
      <c r="AL1173" s="29"/>
      <c r="AM1173" s="47">
        <v>105</v>
      </c>
      <c r="AN1173" s="48"/>
    </row>
    <row r="1174" spans="1:40" ht="16.5" customHeight="1" x14ac:dyDescent="0.2">
      <c r="A1174" s="15" t="s">
        <v>38</v>
      </c>
      <c r="B1174" s="27">
        <v>50</v>
      </c>
      <c r="C1174" s="28"/>
      <c r="D1174" s="28"/>
      <c r="E1174" s="29"/>
      <c r="F1174" s="27">
        <v>36</v>
      </c>
      <c r="G1174" s="28"/>
      <c r="H1174" s="29"/>
      <c r="I1174" s="27">
        <v>45</v>
      </c>
      <c r="J1174" s="28"/>
      <c r="K1174" s="28"/>
      <c r="L1174" s="29"/>
      <c r="M1174" s="27">
        <v>34</v>
      </c>
      <c r="N1174" s="28"/>
      <c r="O1174" s="29"/>
      <c r="P1174" s="27">
        <v>54</v>
      </c>
      <c r="Q1174" s="28"/>
      <c r="R1174" s="28"/>
      <c r="S1174" s="29"/>
      <c r="T1174" s="27">
        <v>38</v>
      </c>
      <c r="U1174" s="28"/>
      <c r="V1174" s="29"/>
      <c r="W1174" s="27">
        <v>68</v>
      </c>
      <c r="X1174" s="28"/>
      <c r="Y1174" s="29"/>
      <c r="Z1174" s="27">
        <v>50</v>
      </c>
      <c r="AA1174" s="28"/>
      <c r="AB1174" s="29"/>
      <c r="AC1174" s="27">
        <v>63</v>
      </c>
      <c r="AD1174" s="28"/>
      <c r="AE1174" s="29"/>
      <c r="AF1174" s="27">
        <v>78</v>
      </c>
      <c r="AG1174" s="29"/>
      <c r="AH1174" s="27">
        <v>66</v>
      </c>
      <c r="AI1174" s="29"/>
      <c r="AJ1174" s="27">
        <v>54</v>
      </c>
      <c r="AK1174" s="28"/>
      <c r="AL1174" s="29"/>
      <c r="AM1174" s="47">
        <v>636</v>
      </c>
      <c r="AN1174" s="48"/>
    </row>
    <row r="1175" spans="1:40" ht="16.5" customHeight="1" x14ac:dyDescent="0.2">
      <c r="A1175" s="15" t="s">
        <v>39</v>
      </c>
      <c r="B1175" s="27">
        <v>54</v>
      </c>
      <c r="C1175" s="28"/>
      <c r="D1175" s="28"/>
      <c r="E1175" s="29"/>
      <c r="F1175" s="27">
        <v>22</v>
      </c>
      <c r="G1175" s="28"/>
      <c r="H1175" s="29"/>
      <c r="I1175" s="27">
        <v>24</v>
      </c>
      <c r="J1175" s="28"/>
      <c r="K1175" s="28"/>
      <c r="L1175" s="29"/>
      <c r="M1175" s="27">
        <v>25</v>
      </c>
      <c r="N1175" s="28"/>
      <c r="O1175" s="29"/>
      <c r="P1175" s="27">
        <v>72</v>
      </c>
      <c r="Q1175" s="28"/>
      <c r="R1175" s="28"/>
      <c r="S1175" s="29"/>
      <c r="T1175" s="27">
        <v>27</v>
      </c>
      <c r="U1175" s="28"/>
      <c r="V1175" s="29"/>
      <c r="W1175" s="27">
        <v>27</v>
      </c>
      <c r="X1175" s="28"/>
      <c r="Y1175" s="29"/>
      <c r="Z1175" s="27">
        <v>8</v>
      </c>
      <c r="AA1175" s="28"/>
      <c r="AB1175" s="29"/>
      <c r="AC1175" s="27">
        <v>42</v>
      </c>
      <c r="AD1175" s="28"/>
      <c r="AE1175" s="29"/>
      <c r="AF1175" s="27">
        <v>34</v>
      </c>
      <c r="AG1175" s="29"/>
      <c r="AH1175" s="27">
        <v>19</v>
      </c>
      <c r="AI1175" s="29"/>
      <c r="AJ1175" s="27">
        <v>19</v>
      </c>
      <c r="AK1175" s="28"/>
      <c r="AL1175" s="29"/>
      <c r="AM1175" s="47">
        <v>373</v>
      </c>
      <c r="AN1175" s="48"/>
    </row>
    <row r="1176" spans="1:40" ht="16.5" customHeight="1" x14ac:dyDescent="0.2">
      <c r="A1176" s="15" t="s">
        <v>40</v>
      </c>
      <c r="B1176" s="27">
        <v>6</v>
      </c>
      <c r="C1176" s="28"/>
      <c r="D1176" s="28"/>
      <c r="E1176" s="29"/>
      <c r="F1176" s="27">
        <v>21</v>
      </c>
      <c r="G1176" s="28"/>
      <c r="H1176" s="29"/>
      <c r="I1176" s="27">
        <v>13</v>
      </c>
      <c r="J1176" s="28"/>
      <c r="K1176" s="28"/>
      <c r="L1176" s="29"/>
      <c r="M1176" s="27">
        <v>28</v>
      </c>
      <c r="N1176" s="28"/>
      <c r="O1176" s="29"/>
      <c r="P1176" s="27">
        <v>16</v>
      </c>
      <c r="Q1176" s="28"/>
      <c r="R1176" s="28"/>
      <c r="S1176" s="29"/>
      <c r="T1176" s="27">
        <v>18</v>
      </c>
      <c r="U1176" s="28"/>
      <c r="V1176" s="29"/>
      <c r="W1176" s="27">
        <v>35</v>
      </c>
      <c r="X1176" s="28"/>
      <c r="Y1176" s="29"/>
      <c r="Z1176" s="27">
        <v>22</v>
      </c>
      <c r="AA1176" s="28"/>
      <c r="AB1176" s="29"/>
      <c r="AC1176" s="27">
        <v>20</v>
      </c>
      <c r="AD1176" s="28"/>
      <c r="AE1176" s="29"/>
      <c r="AF1176" s="27">
        <v>17</v>
      </c>
      <c r="AG1176" s="29"/>
      <c r="AH1176" s="27">
        <v>26</v>
      </c>
      <c r="AI1176" s="29"/>
      <c r="AJ1176" s="27">
        <v>35</v>
      </c>
      <c r="AK1176" s="28"/>
      <c r="AL1176" s="29"/>
      <c r="AM1176" s="47">
        <v>257</v>
      </c>
      <c r="AN1176" s="48"/>
    </row>
    <row r="1177" spans="1:40" ht="16.5" customHeight="1" x14ac:dyDescent="0.2">
      <c r="A1177" s="15" t="s">
        <v>41</v>
      </c>
      <c r="B1177" s="27">
        <v>34</v>
      </c>
      <c r="C1177" s="28"/>
      <c r="D1177" s="28"/>
      <c r="E1177" s="29"/>
      <c r="F1177" s="27">
        <v>44</v>
      </c>
      <c r="G1177" s="28"/>
      <c r="H1177" s="29"/>
      <c r="I1177" s="27">
        <v>50</v>
      </c>
      <c r="J1177" s="28"/>
      <c r="K1177" s="28"/>
      <c r="L1177" s="29"/>
      <c r="M1177" s="27">
        <v>60</v>
      </c>
      <c r="N1177" s="28"/>
      <c r="O1177" s="29"/>
      <c r="P1177" s="27">
        <v>65</v>
      </c>
      <c r="Q1177" s="28"/>
      <c r="R1177" s="28"/>
      <c r="S1177" s="29"/>
      <c r="T1177" s="27">
        <v>76</v>
      </c>
      <c r="U1177" s="28"/>
      <c r="V1177" s="29"/>
      <c r="W1177" s="27">
        <v>55</v>
      </c>
      <c r="X1177" s="28"/>
      <c r="Y1177" s="29"/>
      <c r="Z1177" s="27">
        <v>66</v>
      </c>
      <c r="AA1177" s="28"/>
      <c r="AB1177" s="29"/>
      <c r="AC1177" s="27">
        <v>50</v>
      </c>
      <c r="AD1177" s="28"/>
      <c r="AE1177" s="29"/>
      <c r="AF1177" s="27">
        <v>54</v>
      </c>
      <c r="AG1177" s="29"/>
      <c r="AH1177" s="27">
        <v>55</v>
      </c>
      <c r="AI1177" s="29"/>
      <c r="AJ1177" s="27">
        <v>50</v>
      </c>
      <c r="AK1177" s="28"/>
      <c r="AL1177" s="29"/>
      <c r="AM1177" s="47">
        <v>659</v>
      </c>
      <c r="AN1177" s="48"/>
    </row>
    <row r="1178" spans="1:40" ht="16.5" customHeight="1" x14ac:dyDescent="0.2">
      <c r="A1178" s="15" t="s">
        <v>42</v>
      </c>
      <c r="B1178" s="27">
        <v>27</v>
      </c>
      <c r="C1178" s="28"/>
      <c r="D1178" s="28"/>
      <c r="E1178" s="29"/>
      <c r="F1178" s="27">
        <v>24</v>
      </c>
      <c r="G1178" s="28"/>
      <c r="H1178" s="29"/>
      <c r="I1178" s="27">
        <v>16</v>
      </c>
      <c r="J1178" s="28"/>
      <c r="K1178" s="28"/>
      <c r="L1178" s="29"/>
      <c r="M1178" s="27">
        <v>32</v>
      </c>
      <c r="N1178" s="28"/>
      <c r="O1178" s="29"/>
      <c r="P1178" s="27">
        <v>36</v>
      </c>
      <c r="Q1178" s="28"/>
      <c r="R1178" s="28"/>
      <c r="S1178" s="29"/>
      <c r="T1178" s="27">
        <v>26</v>
      </c>
      <c r="U1178" s="28"/>
      <c r="V1178" s="29"/>
      <c r="W1178" s="27">
        <v>34</v>
      </c>
      <c r="X1178" s="28"/>
      <c r="Y1178" s="29"/>
      <c r="Z1178" s="27">
        <v>17</v>
      </c>
      <c r="AA1178" s="28"/>
      <c r="AB1178" s="29"/>
      <c r="AC1178" s="27">
        <v>38</v>
      </c>
      <c r="AD1178" s="28"/>
      <c r="AE1178" s="29"/>
      <c r="AF1178" s="27">
        <v>41</v>
      </c>
      <c r="AG1178" s="29"/>
      <c r="AH1178" s="27">
        <v>6</v>
      </c>
      <c r="AI1178" s="29"/>
      <c r="AJ1178" s="27">
        <v>17</v>
      </c>
      <c r="AK1178" s="28"/>
      <c r="AL1178" s="29"/>
      <c r="AM1178" s="47">
        <v>314</v>
      </c>
      <c r="AN1178" s="48"/>
    </row>
    <row r="1179" spans="1:40" ht="16.5" customHeight="1" x14ac:dyDescent="0.2">
      <c r="A1179" s="15" t="s">
        <v>43</v>
      </c>
      <c r="B1179" s="27">
        <v>19</v>
      </c>
      <c r="C1179" s="28"/>
      <c r="D1179" s="28"/>
      <c r="E1179" s="29"/>
      <c r="F1179" s="27">
        <v>18</v>
      </c>
      <c r="G1179" s="28"/>
      <c r="H1179" s="29"/>
      <c r="I1179" s="27">
        <v>16</v>
      </c>
      <c r="J1179" s="28"/>
      <c r="K1179" s="28"/>
      <c r="L1179" s="29"/>
      <c r="M1179" s="27">
        <v>48</v>
      </c>
      <c r="N1179" s="28"/>
      <c r="O1179" s="29"/>
      <c r="P1179" s="27">
        <v>25</v>
      </c>
      <c r="Q1179" s="28"/>
      <c r="R1179" s="28"/>
      <c r="S1179" s="29"/>
      <c r="T1179" s="27">
        <v>22</v>
      </c>
      <c r="U1179" s="28"/>
      <c r="V1179" s="29"/>
      <c r="W1179" s="27">
        <v>28</v>
      </c>
      <c r="X1179" s="28"/>
      <c r="Y1179" s="29"/>
      <c r="Z1179" s="27">
        <v>17</v>
      </c>
      <c r="AA1179" s="28"/>
      <c r="AB1179" s="29"/>
      <c r="AC1179" s="27">
        <v>15</v>
      </c>
      <c r="AD1179" s="28"/>
      <c r="AE1179" s="29"/>
      <c r="AF1179" s="27">
        <v>5</v>
      </c>
      <c r="AG1179" s="29"/>
      <c r="AH1179" s="27">
        <v>10</v>
      </c>
      <c r="AI1179" s="29"/>
      <c r="AJ1179" s="27">
        <v>18</v>
      </c>
      <c r="AK1179" s="28"/>
      <c r="AL1179" s="29"/>
      <c r="AM1179" s="47">
        <v>241</v>
      </c>
      <c r="AN1179" s="48"/>
    </row>
    <row r="1180" spans="1:40" ht="16.5" customHeight="1" x14ac:dyDescent="0.2">
      <c r="A1180" s="15" t="s">
        <v>44</v>
      </c>
      <c r="B1180" s="27">
        <v>18</v>
      </c>
      <c r="C1180" s="28"/>
      <c r="D1180" s="28"/>
      <c r="E1180" s="29"/>
      <c r="F1180" s="27">
        <v>15</v>
      </c>
      <c r="G1180" s="28"/>
      <c r="H1180" s="29"/>
      <c r="I1180" s="27">
        <v>54</v>
      </c>
      <c r="J1180" s="28"/>
      <c r="K1180" s="28"/>
      <c r="L1180" s="29"/>
      <c r="M1180" s="27">
        <v>19</v>
      </c>
      <c r="N1180" s="28"/>
      <c r="O1180" s="29"/>
      <c r="P1180" s="27">
        <v>4</v>
      </c>
      <c r="Q1180" s="28"/>
      <c r="R1180" s="28"/>
      <c r="S1180" s="29"/>
      <c r="T1180" s="27">
        <v>9</v>
      </c>
      <c r="U1180" s="28"/>
      <c r="V1180" s="29"/>
      <c r="W1180" s="27">
        <v>6</v>
      </c>
      <c r="X1180" s="28"/>
      <c r="Y1180" s="29"/>
      <c r="Z1180" s="27">
        <v>23</v>
      </c>
      <c r="AA1180" s="28"/>
      <c r="AB1180" s="29"/>
      <c r="AC1180" s="27">
        <v>10</v>
      </c>
      <c r="AD1180" s="28"/>
      <c r="AE1180" s="29"/>
      <c r="AF1180" s="27">
        <v>13</v>
      </c>
      <c r="AG1180" s="29"/>
      <c r="AH1180" s="27">
        <v>35</v>
      </c>
      <c r="AI1180" s="29"/>
      <c r="AJ1180" s="27">
        <v>20</v>
      </c>
      <c r="AK1180" s="28"/>
      <c r="AL1180" s="29"/>
      <c r="AM1180" s="47">
        <v>226</v>
      </c>
      <c r="AN1180" s="48"/>
    </row>
    <row r="1181" spans="1:40" ht="16.5" customHeight="1" x14ac:dyDescent="0.2">
      <c r="A1181" s="15" t="s">
        <v>45</v>
      </c>
      <c r="B1181" s="27">
        <v>5</v>
      </c>
      <c r="C1181" s="28"/>
      <c r="D1181" s="28"/>
      <c r="E1181" s="29"/>
      <c r="F1181" s="27">
        <v>4</v>
      </c>
      <c r="G1181" s="28"/>
      <c r="H1181" s="29"/>
      <c r="I1181" s="27">
        <v>6</v>
      </c>
      <c r="J1181" s="28"/>
      <c r="K1181" s="28"/>
      <c r="L1181" s="29"/>
      <c r="M1181" s="27">
        <v>15</v>
      </c>
      <c r="N1181" s="28"/>
      <c r="O1181" s="29"/>
      <c r="P1181" s="27">
        <v>10</v>
      </c>
      <c r="Q1181" s="28"/>
      <c r="R1181" s="28"/>
      <c r="S1181" s="29"/>
      <c r="T1181" s="27">
        <v>13</v>
      </c>
      <c r="U1181" s="28"/>
      <c r="V1181" s="29"/>
      <c r="W1181" s="27">
        <v>6</v>
      </c>
      <c r="X1181" s="28"/>
      <c r="Y1181" s="29"/>
      <c r="Z1181" s="27">
        <v>11</v>
      </c>
      <c r="AA1181" s="28"/>
      <c r="AB1181" s="29"/>
      <c r="AC1181" s="27">
        <v>8</v>
      </c>
      <c r="AD1181" s="28"/>
      <c r="AE1181" s="29"/>
      <c r="AF1181" s="27">
        <v>7</v>
      </c>
      <c r="AG1181" s="29"/>
      <c r="AH1181" s="27">
        <v>7</v>
      </c>
      <c r="AI1181" s="29"/>
      <c r="AJ1181" s="27">
        <v>1</v>
      </c>
      <c r="AK1181" s="28"/>
      <c r="AL1181" s="29"/>
      <c r="AM1181" s="47">
        <v>93</v>
      </c>
      <c r="AN1181" s="48"/>
    </row>
    <row r="1182" spans="1:40" ht="16.5" customHeight="1" x14ac:dyDescent="0.2">
      <c r="A1182" s="15" t="s">
        <v>46</v>
      </c>
      <c r="B1182" s="27">
        <v>34</v>
      </c>
      <c r="C1182" s="28"/>
      <c r="D1182" s="28"/>
      <c r="E1182" s="29"/>
      <c r="F1182" s="27">
        <v>18</v>
      </c>
      <c r="G1182" s="28"/>
      <c r="H1182" s="29"/>
      <c r="I1182" s="27">
        <v>25</v>
      </c>
      <c r="J1182" s="28"/>
      <c r="K1182" s="28"/>
      <c r="L1182" s="29"/>
      <c r="M1182" s="27">
        <v>30</v>
      </c>
      <c r="N1182" s="28"/>
      <c r="O1182" s="29"/>
      <c r="P1182" s="27">
        <v>48</v>
      </c>
      <c r="Q1182" s="28"/>
      <c r="R1182" s="28"/>
      <c r="S1182" s="29"/>
      <c r="T1182" s="27">
        <v>15</v>
      </c>
      <c r="U1182" s="28"/>
      <c r="V1182" s="29"/>
      <c r="W1182" s="27">
        <v>31</v>
      </c>
      <c r="X1182" s="28"/>
      <c r="Y1182" s="29"/>
      <c r="Z1182" s="27">
        <v>13</v>
      </c>
      <c r="AA1182" s="28"/>
      <c r="AB1182" s="29"/>
      <c r="AC1182" s="27">
        <v>39</v>
      </c>
      <c r="AD1182" s="28"/>
      <c r="AE1182" s="29"/>
      <c r="AF1182" s="27">
        <v>33</v>
      </c>
      <c r="AG1182" s="29"/>
      <c r="AH1182" s="27">
        <v>30</v>
      </c>
      <c r="AI1182" s="29"/>
      <c r="AJ1182" s="27">
        <v>40</v>
      </c>
      <c r="AK1182" s="28"/>
      <c r="AL1182" s="29"/>
      <c r="AM1182" s="47">
        <v>356</v>
      </c>
      <c r="AN1182" s="48"/>
    </row>
    <row r="1183" spans="1:40" ht="16.5" customHeight="1" x14ac:dyDescent="0.2">
      <c r="A1183" s="15" t="s">
        <v>47</v>
      </c>
      <c r="B1183" s="27">
        <v>23</v>
      </c>
      <c r="C1183" s="28"/>
      <c r="D1183" s="28"/>
      <c r="E1183" s="29"/>
      <c r="F1183" s="27">
        <v>35</v>
      </c>
      <c r="G1183" s="28"/>
      <c r="H1183" s="29"/>
      <c r="I1183" s="27">
        <v>18</v>
      </c>
      <c r="J1183" s="28"/>
      <c r="K1183" s="28"/>
      <c r="L1183" s="29"/>
      <c r="M1183" s="27">
        <v>14</v>
      </c>
      <c r="N1183" s="28"/>
      <c r="O1183" s="29"/>
      <c r="P1183" s="27">
        <v>24</v>
      </c>
      <c r="Q1183" s="28"/>
      <c r="R1183" s="28"/>
      <c r="S1183" s="29"/>
      <c r="T1183" s="27">
        <v>29</v>
      </c>
      <c r="U1183" s="28"/>
      <c r="V1183" s="29"/>
      <c r="W1183" s="27">
        <v>27</v>
      </c>
      <c r="X1183" s="28"/>
      <c r="Y1183" s="29"/>
      <c r="Z1183" s="27">
        <v>16</v>
      </c>
      <c r="AA1183" s="28"/>
      <c r="AB1183" s="29"/>
      <c r="AC1183" s="27">
        <v>30</v>
      </c>
      <c r="AD1183" s="28"/>
      <c r="AE1183" s="29"/>
      <c r="AF1183" s="27">
        <v>28</v>
      </c>
      <c r="AG1183" s="29"/>
      <c r="AH1183" s="27">
        <v>16</v>
      </c>
      <c r="AI1183" s="29"/>
      <c r="AJ1183" s="27">
        <v>9</v>
      </c>
      <c r="AK1183" s="28"/>
      <c r="AL1183" s="29"/>
      <c r="AM1183" s="47">
        <v>269</v>
      </c>
      <c r="AN1183" s="48"/>
    </row>
    <row r="1184" spans="1:40" ht="16.5" customHeight="1" x14ac:dyDescent="0.2">
      <c r="A1184" s="15" t="s">
        <v>48</v>
      </c>
      <c r="B1184" s="27">
        <v>20</v>
      </c>
      <c r="C1184" s="28"/>
      <c r="D1184" s="28"/>
      <c r="E1184" s="29"/>
      <c r="F1184" s="27">
        <v>11</v>
      </c>
      <c r="G1184" s="28"/>
      <c r="H1184" s="29"/>
      <c r="I1184" s="27">
        <v>14</v>
      </c>
      <c r="J1184" s="28"/>
      <c r="K1184" s="28"/>
      <c r="L1184" s="29"/>
      <c r="M1184" s="27">
        <v>21</v>
      </c>
      <c r="N1184" s="28"/>
      <c r="O1184" s="29"/>
      <c r="P1184" s="27">
        <v>14</v>
      </c>
      <c r="Q1184" s="28"/>
      <c r="R1184" s="28"/>
      <c r="S1184" s="29"/>
      <c r="T1184" s="27">
        <v>13</v>
      </c>
      <c r="U1184" s="28"/>
      <c r="V1184" s="29"/>
      <c r="W1184" s="27">
        <v>22</v>
      </c>
      <c r="X1184" s="28"/>
      <c r="Y1184" s="29"/>
      <c r="Z1184" s="27">
        <v>17</v>
      </c>
      <c r="AA1184" s="28"/>
      <c r="AB1184" s="29"/>
      <c r="AC1184" s="27">
        <v>18</v>
      </c>
      <c r="AD1184" s="28"/>
      <c r="AE1184" s="29"/>
      <c r="AF1184" s="27">
        <v>51</v>
      </c>
      <c r="AG1184" s="29"/>
      <c r="AH1184" s="27">
        <v>17</v>
      </c>
      <c r="AI1184" s="29"/>
      <c r="AJ1184" s="27">
        <v>20</v>
      </c>
      <c r="AK1184" s="28"/>
      <c r="AL1184" s="29"/>
      <c r="AM1184" s="47">
        <v>238</v>
      </c>
      <c r="AN1184" s="48"/>
    </row>
    <row r="1185" spans="1:40" ht="16.5" customHeight="1" x14ac:dyDescent="0.2">
      <c r="A1185" s="15" t="s">
        <v>49</v>
      </c>
      <c r="B1185" s="27">
        <v>12</v>
      </c>
      <c r="C1185" s="28"/>
      <c r="D1185" s="28"/>
      <c r="E1185" s="29"/>
      <c r="F1185" s="27">
        <v>6</v>
      </c>
      <c r="G1185" s="28"/>
      <c r="H1185" s="29"/>
      <c r="I1185" s="27">
        <v>16</v>
      </c>
      <c r="J1185" s="28"/>
      <c r="K1185" s="28"/>
      <c r="L1185" s="29"/>
      <c r="M1185" s="27">
        <v>22</v>
      </c>
      <c r="N1185" s="28"/>
      <c r="O1185" s="29"/>
      <c r="P1185" s="27">
        <v>13</v>
      </c>
      <c r="Q1185" s="28"/>
      <c r="R1185" s="28"/>
      <c r="S1185" s="29"/>
      <c r="T1185" s="27">
        <v>23</v>
      </c>
      <c r="U1185" s="28"/>
      <c r="V1185" s="29"/>
      <c r="W1185" s="27">
        <v>22</v>
      </c>
      <c r="X1185" s="28"/>
      <c r="Y1185" s="29"/>
      <c r="Z1185" s="27">
        <v>33</v>
      </c>
      <c r="AA1185" s="28"/>
      <c r="AB1185" s="29"/>
      <c r="AC1185" s="27">
        <v>35</v>
      </c>
      <c r="AD1185" s="28"/>
      <c r="AE1185" s="29"/>
      <c r="AF1185" s="27">
        <v>12</v>
      </c>
      <c r="AG1185" s="29"/>
      <c r="AH1185" s="27">
        <v>18</v>
      </c>
      <c r="AI1185" s="29"/>
      <c r="AJ1185" s="27">
        <v>45</v>
      </c>
      <c r="AK1185" s="28"/>
      <c r="AL1185" s="29"/>
      <c r="AM1185" s="47">
        <v>257</v>
      </c>
      <c r="AN1185" s="48"/>
    </row>
    <row r="1186" spans="1:40" ht="16.5" customHeight="1" x14ac:dyDescent="0.2">
      <c r="A1186" s="15" t="s">
        <v>50</v>
      </c>
      <c r="B1186" s="27">
        <v>32</v>
      </c>
      <c r="C1186" s="28"/>
      <c r="D1186" s="28"/>
      <c r="E1186" s="29"/>
      <c r="F1186" s="27">
        <v>22</v>
      </c>
      <c r="G1186" s="28"/>
      <c r="H1186" s="29"/>
      <c r="I1186" s="27">
        <v>50</v>
      </c>
      <c r="J1186" s="28"/>
      <c r="K1186" s="28"/>
      <c r="L1186" s="29"/>
      <c r="M1186" s="27">
        <v>26</v>
      </c>
      <c r="N1186" s="28"/>
      <c r="O1186" s="29"/>
      <c r="P1186" s="27">
        <v>62</v>
      </c>
      <c r="Q1186" s="28"/>
      <c r="R1186" s="28"/>
      <c r="S1186" s="29"/>
      <c r="T1186" s="27">
        <v>35</v>
      </c>
      <c r="U1186" s="28"/>
      <c r="V1186" s="29"/>
      <c r="W1186" s="27">
        <v>24</v>
      </c>
      <c r="X1186" s="28"/>
      <c r="Y1186" s="29"/>
      <c r="Z1186" s="27">
        <v>43</v>
      </c>
      <c r="AA1186" s="28"/>
      <c r="AB1186" s="29"/>
      <c r="AC1186" s="27">
        <v>31</v>
      </c>
      <c r="AD1186" s="28"/>
      <c r="AE1186" s="29"/>
      <c r="AF1186" s="27">
        <v>35</v>
      </c>
      <c r="AG1186" s="29"/>
      <c r="AH1186" s="27">
        <v>16</v>
      </c>
      <c r="AI1186" s="29"/>
      <c r="AJ1186" s="27">
        <v>18</v>
      </c>
      <c r="AK1186" s="28"/>
      <c r="AL1186" s="29"/>
      <c r="AM1186" s="47">
        <v>394</v>
      </c>
      <c r="AN1186" s="48"/>
    </row>
    <row r="1187" spans="1:40" ht="16.5" customHeight="1" x14ac:dyDescent="0.2">
      <c r="A1187" s="16" t="s">
        <v>52</v>
      </c>
      <c r="B1187" s="27">
        <v>0</v>
      </c>
      <c r="C1187" s="28"/>
      <c r="D1187" s="28"/>
      <c r="E1187" s="29"/>
      <c r="F1187" s="27">
        <v>0</v>
      </c>
      <c r="G1187" s="28"/>
      <c r="H1187" s="29"/>
      <c r="I1187" s="27">
        <v>0</v>
      </c>
      <c r="J1187" s="28"/>
      <c r="K1187" s="28"/>
      <c r="L1187" s="29"/>
      <c r="M1187" s="27">
        <v>0</v>
      </c>
      <c r="N1187" s="28"/>
      <c r="O1187" s="29"/>
      <c r="P1187" s="27">
        <v>0</v>
      </c>
      <c r="Q1187" s="28"/>
      <c r="R1187" s="28"/>
      <c r="S1187" s="29"/>
      <c r="T1187" s="27">
        <v>0</v>
      </c>
      <c r="U1187" s="28"/>
      <c r="V1187" s="29"/>
      <c r="W1187" s="27">
        <v>0</v>
      </c>
      <c r="X1187" s="28"/>
      <c r="Y1187" s="29"/>
      <c r="Z1187" s="27">
        <v>0</v>
      </c>
      <c r="AA1187" s="28"/>
      <c r="AB1187" s="29"/>
      <c r="AC1187" s="27">
        <v>1</v>
      </c>
      <c r="AD1187" s="28"/>
      <c r="AE1187" s="29"/>
      <c r="AF1187" s="27">
        <v>1</v>
      </c>
      <c r="AG1187" s="29"/>
      <c r="AH1187" s="27">
        <v>1</v>
      </c>
      <c r="AI1187" s="29"/>
      <c r="AJ1187" s="27">
        <v>1</v>
      </c>
      <c r="AK1187" s="28"/>
      <c r="AL1187" s="29"/>
      <c r="AM1187" s="47">
        <v>4</v>
      </c>
      <c r="AN1187" s="48"/>
    </row>
    <row r="1188" spans="1:40" ht="16.5" customHeight="1" x14ac:dyDescent="0.2">
      <c r="A1188" s="16" t="s">
        <v>51</v>
      </c>
      <c r="B1188" s="27">
        <v>0</v>
      </c>
      <c r="C1188" s="28"/>
      <c r="D1188" s="28"/>
      <c r="E1188" s="29"/>
      <c r="F1188" s="27">
        <v>21</v>
      </c>
      <c r="G1188" s="28"/>
      <c r="H1188" s="29"/>
      <c r="I1188" s="27">
        <v>20</v>
      </c>
      <c r="J1188" s="28"/>
      <c r="K1188" s="28"/>
      <c r="L1188" s="29"/>
      <c r="M1188" s="27">
        <v>0</v>
      </c>
      <c r="N1188" s="28"/>
      <c r="O1188" s="29"/>
      <c r="P1188" s="27">
        <v>1</v>
      </c>
      <c r="Q1188" s="28"/>
      <c r="R1188" s="28"/>
      <c r="S1188" s="29"/>
      <c r="T1188" s="27">
        <v>0</v>
      </c>
      <c r="U1188" s="28"/>
      <c r="V1188" s="29"/>
      <c r="W1188" s="27">
        <v>0</v>
      </c>
      <c r="X1188" s="28"/>
      <c r="Y1188" s="29"/>
      <c r="Z1188" s="27">
        <v>0</v>
      </c>
      <c r="AA1188" s="28"/>
      <c r="AB1188" s="29"/>
      <c r="AC1188" s="27">
        <v>11</v>
      </c>
      <c r="AD1188" s="28"/>
      <c r="AE1188" s="29"/>
      <c r="AF1188" s="27">
        <v>3</v>
      </c>
      <c r="AG1188" s="29"/>
      <c r="AH1188" s="27">
        <v>0</v>
      </c>
      <c r="AI1188" s="29"/>
      <c r="AJ1188" s="27">
        <v>0</v>
      </c>
      <c r="AK1188" s="28"/>
      <c r="AL1188" s="29"/>
      <c r="AM1188" s="47">
        <v>56</v>
      </c>
      <c r="AN1188" s="48"/>
    </row>
    <row r="1189" spans="1:40" ht="16.5" customHeight="1" x14ac:dyDescent="0.2">
      <c r="A1189" s="16" t="s">
        <v>53</v>
      </c>
      <c r="B1189" s="27">
        <v>0</v>
      </c>
      <c r="C1189" s="28"/>
      <c r="D1189" s="28"/>
      <c r="E1189" s="29"/>
      <c r="F1189" s="27">
        <v>0</v>
      </c>
      <c r="G1189" s="28"/>
      <c r="H1189" s="29"/>
      <c r="I1189" s="27">
        <v>0</v>
      </c>
      <c r="J1189" s="28"/>
      <c r="K1189" s="28"/>
      <c r="L1189" s="29"/>
      <c r="M1189" s="27">
        <v>0</v>
      </c>
      <c r="N1189" s="28"/>
      <c r="O1189" s="29"/>
      <c r="P1189" s="27">
        <v>0</v>
      </c>
      <c r="Q1189" s="28"/>
      <c r="R1189" s="28"/>
      <c r="S1189" s="29"/>
      <c r="T1189" s="27">
        <v>0</v>
      </c>
      <c r="U1189" s="28"/>
      <c r="V1189" s="29"/>
      <c r="W1189" s="27">
        <v>0</v>
      </c>
      <c r="X1189" s="28"/>
      <c r="Y1189" s="29"/>
      <c r="Z1189" s="27">
        <v>9</v>
      </c>
      <c r="AA1189" s="28"/>
      <c r="AB1189" s="29"/>
      <c r="AC1189" s="27">
        <v>1</v>
      </c>
      <c r="AD1189" s="28"/>
      <c r="AE1189" s="29"/>
      <c r="AF1189" s="27">
        <v>0</v>
      </c>
      <c r="AG1189" s="29"/>
      <c r="AH1189" s="27">
        <v>0</v>
      </c>
      <c r="AI1189" s="29"/>
      <c r="AJ1189" s="27">
        <v>1</v>
      </c>
      <c r="AK1189" s="28"/>
      <c r="AL1189" s="29"/>
      <c r="AM1189" s="47">
        <v>11</v>
      </c>
      <c r="AN1189" s="48"/>
    </row>
    <row r="1190" spans="1:40" ht="16.5" customHeight="1" x14ac:dyDescent="0.2">
      <c r="A1190" s="16" t="s">
        <v>54</v>
      </c>
      <c r="B1190" s="27">
        <v>0</v>
      </c>
      <c r="C1190" s="28"/>
      <c r="D1190" s="28"/>
      <c r="E1190" s="29"/>
      <c r="F1190" s="27">
        <v>5</v>
      </c>
      <c r="G1190" s="28"/>
      <c r="H1190" s="29"/>
      <c r="I1190" s="27">
        <v>1</v>
      </c>
      <c r="J1190" s="28"/>
      <c r="K1190" s="28"/>
      <c r="L1190" s="29"/>
      <c r="M1190" s="27">
        <v>0</v>
      </c>
      <c r="N1190" s="28"/>
      <c r="O1190" s="29"/>
      <c r="P1190" s="27">
        <v>0</v>
      </c>
      <c r="Q1190" s="28"/>
      <c r="R1190" s="28"/>
      <c r="S1190" s="29"/>
      <c r="T1190" s="27">
        <v>0</v>
      </c>
      <c r="U1190" s="28"/>
      <c r="V1190" s="29"/>
      <c r="W1190" s="27">
        <v>1</v>
      </c>
      <c r="X1190" s="28"/>
      <c r="Y1190" s="29"/>
      <c r="Z1190" s="27">
        <v>3</v>
      </c>
      <c r="AA1190" s="28"/>
      <c r="AB1190" s="29"/>
      <c r="AC1190" s="27">
        <v>0</v>
      </c>
      <c r="AD1190" s="28"/>
      <c r="AE1190" s="29"/>
      <c r="AF1190" s="27">
        <v>0</v>
      </c>
      <c r="AG1190" s="29"/>
      <c r="AH1190" s="27">
        <v>0</v>
      </c>
      <c r="AI1190" s="29"/>
      <c r="AJ1190" s="27">
        <v>0</v>
      </c>
      <c r="AK1190" s="28"/>
      <c r="AL1190" s="29"/>
      <c r="AM1190" s="47">
        <v>10</v>
      </c>
      <c r="AN1190" s="48"/>
    </row>
    <row r="1191" spans="1:40" ht="16.5" customHeight="1" x14ac:dyDescent="0.2">
      <c r="A1191" s="16" t="s">
        <v>58</v>
      </c>
      <c r="B1191" s="27">
        <v>0</v>
      </c>
      <c r="C1191" s="28"/>
      <c r="D1191" s="28"/>
      <c r="E1191" s="29"/>
      <c r="F1191" s="27">
        <v>0</v>
      </c>
      <c r="G1191" s="28"/>
      <c r="H1191" s="29"/>
      <c r="I1191" s="27">
        <v>6</v>
      </c>
      <c r="J1191" s="28"/>
      <c r="K1191" s="28"/>
      <c r="L1191" s="29"/>
      <c r="M1191" s="27">
        <v>0</v>
      </c>
      <c r="N1191" s="28"/>
      <c r="O1191" s="29"/>
      <c r="P1191" s="27">
        <v>2</v>
      </c>
      <c r="Q1191" s="28"/>
      <c r="R1191" s="28"/>
      <c r="S1191" s="29"/>
      <c r="T1191" s="27">
        <v>1</v>
      </c>
      <c r="U1191" s="28"/>
      <c r="V1191" s="29"/>
      <c r="W1191" s="27">
        <v>0</v>
      </c>
      <c r="X1191" s="28"/>
      <c r="Y1191" s="29"/>
      <c r="Z1191" s="27">
        <v>0</v>
      </c>
      <c r="AA1191" s="28"/>
      <c r="AB1191" s="29"/>
      <c r="AC1191" s="27">
        <v>6</v>
      </c>
      <c r="AD1191" s="28"/>
      <c r="AE1191" s="29"/>
      <c r="AF1191" s="27">
        <v>0</v>
      </c>
      <c r="AG1191" s="29"/>
      <c r="AH1191" s="27">
        <v>0</v>
      </c>
      <c r="AI1191" s="29"/>
      <c r="AJ1191" s="27">
        <v>11</v>
      </c>
      <c r="AK1191" s="28"/>
      <c r="AL1191" s="29"/>
      <c r="AM1191" s="47">
        <v>26</v>
      </c>
      <c r="AN1191" s="48"/>
    </row>
    <row r="1192" spans="1:40" ht="16.5" customHeight="1" x14ac:dyDescent="0.2">
      <c r="A1192" s="16" t="s">
        <v>57</v>
      </c>
      <c r="B1192" s="27">
        <v>0</v>
      </c>
      <c r="C1192" s="28"/>
      <c r="D1192" s="28"/>
      <c r="E1192" s="29"/>
      <c r="F1192" s="27">
        <v>0</v>
      </c>
      <c r="G1192" s="28"/>
      <c r="H1192" s="29"/>
      <c r="I1192" s="27">
        <v>0</v>
      </c>
      <c r="J1192" s="28"/>
      <c r="K1192" s="28"/>
      <c r="L1192" s="29"/>
      <c r="M1192" s="27">
        <v>0</v>
      </c>
      <c r="N1192" s="28"/>
      <c r="O1192" s="29"/>
      <c r="P1192" s="27">
        <v>0</v>
      </c>
      <c r="Q1192" s="28"/>
      <c r="R1192" s="28"/>
      <c r="S1192" s="29"/>
      <c r="T1192" s="27">
        <v>0</v>
      </c>
      <c r="U1192" s="28"/>
      <c r="V1192" s="29"/>
      <c r="W1192" s="27">
        <v>0</v>
      </c>
      <c r="X1192" s="28"/>
      <c r="Y1192" s="29"/>
      <c r="Z1192" s="27">
        <v>2</v>
      </c>
      <c r="AA1192" s="28"/>
      <c r="AB1192" s="29"/>
      <c r="AC1192" s="27">
        <v>0</v>
      </c>
      <c r="AD1192" s="28"/>
      <c r="AE1192" s="29"/>
      <c r="AF1192" s="27">
        <v>0</v>
      </c>
      <c r="AG1192" s="29"/>
      <c r="AH1192" s="27">
        <v>0</v>
      </c>
      <c r="AI1192" s="29"/>
      <c r="AJ1192" s="27">
        <v>0</v>
      </c>
      <c r="AK1192" s="28"/>
      <c r="AL1192" s="29"/>
      <c r="AM1192" s="47">
        <v>2</v>
      </c>
      <c r="AN1192" s="48"/>
    </row>
    <row r="1193" spans="1:40" ht="16.5" customHeight="1" x14ac:dyDescent="0.2">
      <c r="A1193" s="16" t="s">
        <v>59</v>
      </c>
      <c r="B1193" s="27">
        <v>0</v>
      </c>
      <c r="C1193" s="28"/>
      <c r="D1193" s="28"/>
      <c r="E1193" s="29"/>
      <c r="F1193" s="27">
        <v>0</v>
      </c>
      <c r="G1193" s="28"/>
      <c r="H1193" s="29"/>
      <c r="I1193" s="27">
        <v>0</v>
      </c>
      <c r="J1193" s="28"/>
      <c r="K1193" s="28"/>
      <c r="L1193" s="29"/>
      <c r="M1193" s="27">
        <v>0</v>
      </c>
      <c r="N1193" s="28"/>
      <c r="O1193" s="29"/>
      <c r="P1193" s="27">
        <v>0</v>
      </c>
      <c r="Q1193" s="28"/>
      <c r="R1193" s="28"/>
      <c r="S1193" s="29"/>
      <c r="T1193" s="27">
        <v>0</v>
      </c>
      <c r="U1193" s="28"/>
      <c r="V1193" s="29"/>
      <c r="W1193" s="27">
        <v>0</v>
      </c>
      <c r="X1193" s="28"/>
      <c r="Y1193" s="29"/>
      <c r="Z1193" s="27">
        <v>0</v>
      </c>
      <c r="AA1193" s="28"/>
      <c r="AB1193" s="29"/>
      <c r="AC1193" s="27">
        <v>0</v>
      </c>
      <c r="AD1193" s="28"/>
      <c r="AE1193" s="29"/>
      <c r="AF1193" s="27">
        <v>1</v>
      </c>
      <c r="AG1193" s="29"/>
      <c r="AH1193" s="27">
        <v>0</v>
      </c>
      <c r="AI1193" s="29"/>
      <c r="AJ1193" s="27">
        <v>0</v>
      </c>
      <c r="AK1193" s="28"/>
      <c r="AL1193" s="29"/>
      <c r="AM1193" s="47">
        <v>1</v>
      </c>
      <c r="AN1193" s="48"/>
    </row>
    <row r="1194" spans="1:40" ht="16.5" customHeight="1" x14ac:dyDescent="0.2">
      <c r="A1194" s="17" t="s">
        <v>75</v>
      </c>
      <c r="B1194" s="27">
        <v>0</v>
      </c>
      <c r="C1194" s="28"/>
      <c r="D1194" s="28"/>
      <c r="E1194" s="29"/>
      <c r="F1194" s="27">
        <v>0</v>
      </c>
      <c r="G1194" s="28"/>
      <c r="H1194" s="29"/>
      <c r="I1194" s="27">
        <v>0</v>
      </c>
      <c r="J1194" s="28"/>
      <c r="K1194" s="28"/>
      <c r="L1194" s="29"/>
      <c r="M1194" s="27">
        <v>0</v>
      </c>
      <c r="N1194" s="28"/>
      <c r="O1194" s="29"/>
      <c r="P1194" s="27">
        <v>0</v>
      </c>
      <c r="Q1194" s="28"/>
      <c r="R1194" s="28"/>
      <c r="S1194" s="29"/>
      <c r="T1194" s="27">
        <v>0</v>
      </c>
      <c r="U1194" s="28"/>
      <c r="V1194" s="29"/>
      <c r="W1194" s="27">
        <v>0</v>
      </c>
      <c r="X1194" s="28"/>
      <c r="Y1194" s="29"/>
      <c r="Z1194" s="27">
        <v>0</v>
      </c>
      <c r="AA1194" s="28"/>
      <c r="AB1194" s="29"/>
      <c r="AC1194" s="27">
        <v>0</v>
      </c>
      <c r="AD1194" s="28"/>
      <c r="AE1194" s="29"/>
      <c r="AF1194" s="27">
        <v>0</v>
      </c>
      <c r="AG1194" s="29"/>
      <c r="AH1194" s="27">
        <v>1</v>
      </c>
      <c r="AI1194" s="29"/>
      <c r="AJ1194" s="27">
        <v>0</v>
      </c>
      <c r="AK1194" s="28"/>
      <c r="AL1194" s="29"/>
      <c r="AM1194" s="47">
        <v>1</v>
      </c>
      <c r="AN1194" s="48"/>
    </row>
    <row r="1195" spans="1:40" ht="16.5" customHeight="1" x14ac:dyDescent="0.2">
      <c r="A1195" s="16" t="s">
        <v>60</v>
      </c>
      <c r="B1195" s="27">
        <v>0</v>
      </c>
      <c r="C1195" s="28"/>
      <c r="D1195" s="28"/>
      <c r="E1195" s="29"/>
      <c r="F1195" s="27">
        <v>0</v>
      </c>
      <c r="G1195" s="28"/>
      <c r="H1195" s="29"/>
      <c r="I1195" s="27">
        <v>0</v>
      </c>
      <c r="J1195" s="28"/>
      <c r="K1195" s="28"/>
      <c r="L1195" s="29"/>
      <c r="M1195" s="27">
        <v>6</v>
      </c>
      <c r="N1195" s="28"/>
      <c r="O1195" s="29"/>
      <c r="P1195" s="27">
        <v>0</v>
      </c>
      <c r="Q1195" s="28"/>
      <c r="R1195" s="28"/>
      <c r="S1195" s="29"/>
      <c r="T1195" s="27">
        <v>0</v>
      </c>
      <c r="U1195" s="28"/>
      <c r="V1195" s="29"/>
      <c r="W1195" s="27">
        <v>3</v>
      </c>
      <c r="X1195" s="28"/>
      <c r="Y1195" s="29"/>
      <c r="Z1195" s="27">
        <v>0</v>
      </c>
      <c r="AA1195" s="28"/>
      <c r="AB1195" s="29"/>
      <c r="AC1195" s="27">
        <v>0</v>
      </c>
      <c r="AD1195" s="28"/>
      <c r="AE1195" s="29"/>
      <c r="AF1195" s="27">
        <v>3</v>
      </c>
      <c r="AG1195" s="29"/>
      <c r="AH1195" s="27">
        <v>0</v>
      </c>
      <c r="AI1195" s="29"/>
      <c r="AJ1195" s="27">
        <v>0</v>
      </c>
      <c r="AK1195" s="28"/>
      <c r="AL1195" s="29"/>
      <c r="AM1195" s="47">
        <v>12</v>
      </c>
      <c r="AN1195" s="48"/>
    </row>
    <row r="1196" spans="1:40" ht="16.5" customHeight="1" x14ac:dyDescent="0.2">
      <c r="A1196" s="16" t="s">
        <v>61</v>
      </c>
      <c r="B1196" s="27">
        <v>35</v>
      </c>
      <c r="C1196" s="28"/>
      <c r="D1196" s="28"/>
      <c r="E1196" s="29"/>
      <c r="F1196" s="27">
        <v>13</v>
      </c>
      <c r="G1196" s="28"/>
      <c r="H1196" s="29"/>
      <c r="I1196" s="27">
        <v>5</v>
      </c>
      <c r="J1196" s="28"/>
      <c r="K1196" s="28"/>
      <c r="L1196" s="29"/>
      <c r="M1196" s="27">
        <v>0</v>
      </c>
      <c r="N1196" s="28"/>
      <c r="O1196" s="29"/>
      <c r="P1196" s="27">
        <v>1</v>
      </c>
      <c r="Q1196" s="28"/>
      <c r="R1196" s="28"/>
      <c r="S1196" s="29"/>
      <c r="T1196" s="27">
        <v>0</v>
      </c>
      <c r="U1196" s="28"/>
      <c r="V1196" s="29"/>
      <c r="W1196" s="27">
        <v>0</v>
      </c>
      <c r="X1196" s="28"/>
      <c r="Y1196" s="29"/>
      <c r="Z1196" s="27">
        <v>0</v>
      </c>
      <c r="AA1196" s="28"/>
      <c r="AB1196" s="29"/>
      <c r="AC1196" s="27">
        <v>6</v>
      </c>
      <c r="AD1196" s="28"/>
      <c r="AE1196" s="29"/>
      <c r="AF1196" s="27">
        <v>0</v>
      </c>
      <c r="AG1196" s="29"/>
      <c r="AH1196" s="27">
        <v>7</v>
      </c>
      <c r="AI1196" s="29"/>
      <c r="AJ1196" s="27">
        <v>0</v>
      </c>
      <c r="AK1196" s="28"/>
      <c r="AL1196" s="29"/>
      <c r="AM1196" s="47">
        <v>67</v>
      </c>
      <c r="AN1196" s="48"/>
    </row>
    <row r="1197" spans="1:40" ht="16.5" customHeight="1" x14ac:dyDescent="0.2">
      <c r="A1197" s="16" t="s">
        <v>62</v>
      </c>
      <c r="B1197" s="27">
        <v>0</v>
      </c>
      <c r="C1197" s="28"/>
      <c r="D1197" s="28"/>
      <c r="E1197" s="29"/>
      <c r="F1197" s="27">
        <v>1</v>
      </c>
      <c r="G1197" s="28"/>
      <c r="H1197" s="29"/>
      <c r="I1197" s="27">
        <v>1</v>
      </c>
      <c r="J1197" s="28"/>
      <c r="K1197" s="28"/>
      <c r="L1197" s="29"/>
      <c r="M1197" s="27">
        <v>0</v>
      </c>
      <c r="N1197" s="28"/>
      <c r="O1197" s="29"/>
      <c r="P1197" s="27">
        <v>0</v>
      </c>
      <c r="Q1197" s="28"/>
      <c r="R1197" s="28"/>
      <c r="S1197" s="29"/>
      <c r="T1197" s="27">
        <v>0</v>
      </c>
      <c r="U1197" s="28"/>
      <c r="V1197" s="29"/>
      <c r="W1197" s="27">
        <v>1</v>
      </c>
      <c r="X1197" s="28"/>
      <c r="Y1197" s="29"/>
      <c r="Z1197" s="27">
        <v>0</v>
      </c>
      <c r="AA1197" s="28"/>
      <c r="AB1197" s="29"/>
      <c r="AC1197" s="27">
        <v>0</v>
      </c>
      <c r="AD1197" s="28"/>
      <c r="AE1197" s="29"/>
      <c r="AF1197" s="27">
        <v>0</v>
      </c>
      <c r="AG1197" s="29"/>
      <c r="AH1197" s="27">
        <v>0</v>
      </c>
      <c r="AI1197" s="29"/>
      <c r="AJ1197" s="27">
        <v>3</v>
      </c>
      <c r="AK1197" s="28"/>
      <c r="AL1197" s="29"/>
      <c r="AM1197" s="47">
        <v>6</v>
      </c>
      <c r="AN1197" s="48"/>
    </row>
    <row r="1198" spans="1:40" ht="16.5" customHeight="1" x14ac:dyDescent="0.2">
      <c r="A1198" s="16" t="s">
        <v>63</v>
      </c>
      <c r="B1198" s="27">
        <v>1</v>
      </c>
      <c r="C1198" s="28"/>
      <c r="D1198" s="28"/>
      <c r="E1198" s="29"/>
      <c r="F1198" s="27">
        <v>0</v>
      </c>
      <c r="G1198" s="28"/>
      <c r="H1198" s="29"/>
      <c r="I1198" s="27">
        <v>7</v>
      </c>
      <c r="J1198" s="28"/>
      <c r="K1198" s="28"/>
      <c r="L1198" s="29"/>
      <c r="M1198" s="27">
        <v>1</v>
      </c>
      <c r="N1198" s="28"/>
      <c r="O1198" s="29"/>
      <c r="P1198" s="27">
        <v>6</v>
      </c>
      <c r="Q1198" s="28"/>
      <c r="R1198" s="28"/>
      <c r="S1198" s="29"/>
      <c r="T1198" s="27">
        <v>10</v>
      </c>
      <c r="U1198" s="28"/>
      <c r="V1198" s="29"/>
      <c r="W1198" s="27">
        <v>1</v>
      </c>
      <c r="X1198" s="28"/>
      <c r="Y1198" s="29"/>
      <c r="Z1198" s="27">
        <v>13</v>
      </c>
      <c r="AA1198" s="28"/>
      <c r="AB1198" s="29"/>
      <c r="AC1198" s="27">
        <v>7</v>
      </c>
      <c r="AD1198" s="28"/>
      <c r="AE1198" s="29"/>
      <c r="AF1198" s="27">
        <v>12</v>
      </c>
      <c r="AG1198" s="29"/>
      <c r="AH1198" s="27">
        <v>0</v>
      </c>
      <c r="AI1198" s="29"/>
      <c r="AJ1198" s="27">
        <v>1</v>
      </c>
      <c r="AK1198" s="28"/>
      <c r="AL1198" s="29"/>
      <c r="AM1198" s="47">
        <v>59</v>
      </c>
      <c r="AN1198" s="48"/>
    </row>
    <row r="1199" spans="1:40" ht="16.5" customHeight="1" x14ac:dyDescent="0.2">
      <c r="A1199" s="6" t="s">
        <v>2</v>
      </c>
      <c r="B1199" s="39">
        <v>4487</v>
      </c>
      <c r="C1199" s="40"/>
      <c r="D1199" s="40"/>
      <c r="E1199" s="41"/>
      <c r="F1199" s="39">
        <v>3682</v>
      </c>
      <c r="G1199" s="40"/>
      <c r="H1199" s="41"/>
      <c r="I1199" s="39">
        <v>4482</v>
      </c>
      <c r="J1199" s="40"/>
      <c r="K1199" s="40"/>
      <c r="L1199" s="41"/>
      <c r="M1199" s="39">
        <v>4524</v>
      </c>
      <c r="N1199" s="40"/>
      <c r="O1199" s="41"/>
      <c r="P1199" s="39">
        <v>4988</v>
      </c>
      <c r="Q1199" s="40"/>
      <c r="R1199" s="40"/>
      <c r="S1199" s="41"/>
      <c r="T1199" s="39">
        <v>4895</v>
      </c>
      <c r="U1199" s="40"/>
      <c r="V1199" s="41"/>
      <c r="W1199" s="39">
        <v>4688</v>
      </c>
      <c r="X1199" s="40"/>
      <c r="Y1199" s="41"/>
      <c r="Z1199" s="39">
        <v>4958</v>
      </c>
      <c r="AA1199" s="40"/>
      <c r="AB1199" s="41"/>
      <c r="AC1199" s="39">
        <v>4322</v>
      </c>
      <c r="AD1199" s="40"/>
      <c r="AE1199" s="41"/>
      <c r="AF1199" s="39">
        <v>4541</v>
      </c>
      <c r="AG1199" s="41"/>
      <c r="AH1199" s="39">
        <v>4045</v>
      </c>
      <c r="AI1199" s="41"/>
      <c r="AJ1199" s="39">
        <v>3981</v>
      </c>
      <c r="AK1199" s="40"/>
      <c r="AL1199" s="41"/>
      <c r="AM1199" s="39">
        <v>53593</v>
      </c>
      <c r="AN1199" s="41"/>
    </row>
    <row r="1200" spans="1:40" ht="16.5" customHeight="1" x14ac:dyDescent="0.2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3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</row>
    <row r="1201" spans="1:15" ht="16.5" customHeight="1" x14ac:dyDescent="0.2">
      <c r="A1201" s="18" t="s">
        <v>72</v>
      </c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20"/>
    </row>
    <row r="1202" spans="1:15" ht="33.75" customHeight="1" x14ac:dyDescent="0.2">
      <c r="A1202" s="18" t="s">
        <v>16</v>
      </c>
      <c r="B1202" s="42"/>
      <c r="C1202" s="43"/>
      <c r="D1202" s="18" t="s">
        <v>0</v>
      </c>
      <c r="E1202" s="19"/>
      <c r="F1202" s="19"/>
      <c r="G1202" s="19"/>
      <c r="H1202" s="19"/>
      <c r="I1202" s="20"/>
      <c r="J1202" s="18" t="s">
        <v>1</v>
      </c>
      <c r="K1202" s="19"/>
      <c r="L1202" s="19"/>
      <c r="M1202" s="19"/>
      <c r="N1202" s="19"/>
      <c r="O1202" s="20"/>
    </row>
    <row r="1203" spans="1:15" ht="16.5" customHeight="1" x14ac:dyDescent="0.2">
      <c r="A1203" s="24">
        <v>1</v>
      </c>
      <c r="B1203" s="25"/>
      <c r="C1203" s="26"/>
      <c r="D1203" s="27">
        <v>334</v>
      </c>
      <c r="E1203" s="28"/>
      <c r="F1203" s="28"/>
      <c r="G1203" s="28"/>
      <c r="H1203" s="28"/>
      <c r="I1203" s="29"/>
      <c r="J1203" s="27">
        <v>0</v>
      </c>
      <c r="K1203" s="28"/>
      <c r="L1203" s="28"/>
      <c r="M1203" s="28"/>
      <c r="N1203" s="28"/>
      <c r="O1203" s="29"/>
    </row>
    <row r="1204" spans="1:15" ht="16.5" customHeight="1" x14ac:dyDescent="0.2">
      <c r="A1204" s="24">
        <v>5</v>
      </c>
      <c r="B1204" s="25"/>
      <c r="C1204" s="26"/>
      <c r="D1204" s="27">
        <v>60</v>
      </c>
      <c r="E1204" s="28"/>
      <c r="F1204" s="28"/>
      <c r="G1204" s="28"/>
      <c r="H1204" s="28"/>
      <c r="I1204" s="29"/>
      <c r="J1204" s="27">
        <v>0</v>
      </c>
      <c r="K1204" s="28"/>
      <c r="L1204" s="28"/>
      <c r="M1204" s="28"/>
      <c r="N1204" s="28"/>
      <c r="O1204" s="29"/>
    </row>
    <row r="1205" spans="1:15" ht="16.5" customHeight="1" x14ac:dyDescent="0.2">
      <c r="A1205" s="24">
        <v>9</v>
      </c>
      <c r="B1205" s="25"/>
      <c r="C1205" s="26"/>
      <c r="D1205" s="27">
        <v>7</v>
      </c>
      <c r="E1205" s="28"/>
      <c r="F1205" s="28"/>
      <c r="G1205" s="28"/>
      <c r="H1205" s="28"/>
      <c r="I1205" s="29"/>
      <c r="J1205" s="27">
        <v>0</v>
      </c>
      <c r="K1205" s="28"/>
      <c r="L1205" s="28"/>
      <c r="M1205" s="28"/>
      <c r="N1205" s="28"/>
      <c r="O1205" s="29"/>
    </row>
    <row r="1206" spans="1:15" ht="16.5" customHeight="1" x14ac:dyDescent="0.2">
      <c r="A1206" s="24">
        <v>13</v>
      </c>
      <c r="B1206" s="25"/>
      <c r="C1206" s="26"/>
      <c r="D1206" s="27">
        <v>52</v>
      </c>
      <c r="E1206" s="28"/>
      <c r="F1206" s="28"/>
      <c r="G1206" s="28"/>
      <c r="H1206" s="28"/>
      <c r="I1206" s="29"/>
      <c r="J1206" s="27">
        <v>0</v>
      </c>
      <c r="K1206" s="28"/>
      <c r="L1206" s="28"/>
      <c r="M1206" s="28"/>
      <c r="N1206" s="28"/>
      <c r="O1206" s="29"/>
    </row>
    <row r="1207" spans="1:15" ht="16.5" customHeight="1" x14ac:dyDescent="0.2">
      <c r="A1207" s="24" t="s">
        <v>17</v>
      </c>
      <c r="B1207" s="25"/>
      <c r="C1207" s="26"/>
      <c r="D1207" s="27">
        <v>492</v>
      </c>
      <c r="E1207" s="28"/>
      <c r="F1207" s="28"/>
      <c r="G1207" s="28"/>
      <c r="H1207" s="28"/>
      <c r="I1207" s="29"/>
      <c r="J1207" s="27">
        <v>17</v>
      </c>
      <c r="K1207" s="28"/>
      <c r="L1207" s="28"/>
      <c r="M1207" s="28"/>
      <c r="N1207" s="28"/>
      <c r="O1207" s="29"/>
    </row>
    <row r="1208" spans="1:15" ht="16.5" customHeight="1" x14ac:dyDescent="0.2">
      <c r="A1208" s="24" t="s">
        <v>18</v>
      </c>
      <c r="B1208" s="25"/>
      <c r="C1208" s="26"/>
      <c r="D1208" s="27">
        <v>57</v>
      </c>
      <c r="E1208" s="28"/>
      <c r="F1208" s="28"/>
      <c r="G1208" s="28"/>
      <c r="H1208" s="28"/>
      <c r="I1208" s="29"/>
      <c r="J1208" s="27">
        <v>0</v>
      </c>
      <c r="K1208" s="28"/>
      <c r="L1208" s="28"/>
      <c r="M1208" s="28"/>
      <c r="N1208" s="28"/>
      <c r="O1208" s="29"/>
    </row>
    <row r="1209" spans="1:15" ht="16.5" customHeight="1" x14ac:dyDescent="0.2">
      <c r="A1209" s="24">
        <v>19</v>
      </c>
      <c r="B1209" s="25"/>
      <c r="C1209" s="26"/>
      <c r="D1209" s="27">
        <v>1</v>
      </c>
      <c r="E1209" s="28"/>
      <c r="F1209" s="28"/>
      <c r="G1209" s="28"/>
      <c r="H1209" s="28"/>
      <c r="I1209" s="29"/>
      <c r="J1209" s="27">
        <v>0</v>
      </c>
      <c r="K1209" s="28"/>
      <c r="L1209" s="28"/>
      <c r="M1209" s="28"/>
      <c r="N1209" s="28"/>
      <c r="O1209" s="29"/>
    </row>
    <row r="1210" spans="1:15" ht="16.5" customHeight="1" x14ac:dyDescent="0.2">
      <c r="A1210" s="24">
        <v>20</v>
      </c>
      <c r="B1210" s="25"/>
      <c r="C1210" s="26"/>
      <c r="D1210" s="27">
        <v>15</v>
      </c>
      <c r="E1210" s="28"/>
      <c r="F1210" s="28"/>
      <c r="G1210" s="28"/>
      <c r="H1210" s="28"/>
      <c r="I1210" s="29"/>
      <c r="J1210" s="27">
        <v>0</v>
      </c>
      <c r="K1210" s="28"/>
      <c r="L1210" s="28"/>
      <c r="M1210" s="28"/>
      <c r="N1210" s="28"/>
      <c r="O1210" s="29"/>
    </row>
    <row r="1211" spans="1:15" ht="16.5" customHeight="1" x14ac:dyDescent="0.2">
      <c r="A1211" s="24">
        <v>26</v>
      </c>
      <c r="B1211" s="25"/>
      <c r="C1211" s="26"/>
      <c r="D1211" s="27">
        <v>5</v>
      </c>
      <c r="E1211" s="28"/>
      <c r="F1211" s="28"/>
      <c r="G1211" s="28"/>
      <c r="H1211" s="28"/>
      <c r="I1211" s="29"/>
      <c r="J1211" s="27">
        <v>0</v>
      </c>
      <c r="K1211" s="28"/>
      <c r="L1211" s="28"/>
      <c r="M1211" s="28"/>
      <c r="N1211" s="28"/>
      <c r="O1211" s="29"/>
    </row>
    <row r="1212" spans="1:15" ht="16.5" customHeight="1" x14ac:dyDescent="0.2">
      <c r="A1212" s="24">
        <v>28</v>
      </c>
      <c r="B1212" s="25"/>
      <c r="C1212" s="26"/>
      <c r="D1212" s="27">
        <v>9</v>
      </c>
      <c r="E1212" s="28"/>
      <c r="F1212" s="28"/>
      <c r="G1212" s="28"/>
      <c r="H1212" s="28"/>
      <c r="I1212" s="29"/>
      <c r="J1212" s="27">
        <v>0</v>
      </c>
      <c r="K1212" s="28"/>
      <c r="L1212" s="28"/>
      <c r="M1212" s="28"/>
      <c r="N1212" s="28"/>
      <c r="O1212" s="29"/>
    </row>
    <row r="1213" spans="1:15" ht="16.5" customHeight="1" x14ac:dyDescent="0.2">
      <c r="A1213" s="24">
        <v>52</v>
      </c>
      <c r="B1213" s="25"/>
      <c r="C1213" s="26"/>
      <c r="D1213" s="27">
        <v>1</v>
      </c>
      <c r="E1213" s="28"/>
      <c r="F1213" s="28"/>
      <c r="G1213" s="28"/>
      <c r="H1213" s="28"/>
      <c r="I1213" s="29"/>
      <c r="J1213" s="27">
        <v>0</v>
      </c>
      <c r="K1213" s="28"/>
      <c r="L1213" s="28"/>
      <c r="M1213" s="28"/>
      <c r="N1213" s="28"/>
      <c r="O1213" s="29"/>
    </row>
    <row r="1214" spans="1:15" ht="16.5" customHeight="1" x14ac:dyDescent="0.2">
      <c r="A1214" s="24">
        <v>60</v>
      </c>
      <c r="B1214" s="25"/>
      <c r="C1214" s="26"/>
      <c r="D1214" s="27">
        <v>140</v>
      </c>
      <c r="E1214" s="28"/>
      <c r="F1214" s="28"/>
      <c r="G1214" s="28"/>
      <c r="H1214" s="28"/>
      <c r="I1214" s="29"/>
      <c r="J1214" s="27">
        <v>0</v>
      </c>
      <c r="K1214" s="28"/>
      <c r="L1214" s="28"/>
      <c r="M1214" s="28"/>
      <c r="N1214" s="28"/>
      <c r="O1214" s="29"/>
    </row>
    <row r="1215" spans="1:15" ht="16.5" customHeight="1" x14ac:dyDescent="0.2">
      <c r="A1215" s="24">
        <v>67</v>
      </c>
      <c r="B1215" s="25"/>
      <c r="C1215" s="26"/>
      <c r="D1215" s="27">
        <v>23</v>
      </c>
      <c r="E1215" s="28"/>
      <c r="F1215" s="28"/>
      <c r="G1215" s="28"/>
      <c r="H1215" s="28"/>
      <c r="I1215" s="29"/>
      <c r="J1215" s="27">
        <v>0</v>
      </c>
      <c r="K1215" s="28"/>
      <c r="L1215" s="28"/>
      <c r="M1215" s="28"/>
      <c r="N1215" s="28"/>
      <c r="O1215" s="29"/>
    </row>
    <row r="1216" spans="1:15" ht="16.5" customHeight="1" x14ac:dyDescent="0.2">
      <c r="A1216" s="24">
        <v>72</v>
      </c>
      <c r="B1216" s="25"/>
      <c r="C1216" s="26"/>
      <c r="D1216" s="27">
        <v>5</v>
      </c>
      <c r="E1216" s="28"/>
      <c r="F1216" s="28"/>
      <c r="G1216" s="28"/>
      <c r="H1216" s="28"/>
      <c r="I1216" s="29"/>
      <c r="J1216" s="27">
        <v>0</v>
      </c>
      <c r="K1216" s="28"/>
      <c r="L1216" s="28"/>
      <c r="M1216" s="28"/>
      <c r="N1216" s="28"/>
      <c r="O1216" s="29"/>
    </row>
    <row r="1217" spans="1:37" ht="16.5" customHeight="1" x14ac:dyDescent="0.2">
      <c r="A1217" s="24">
        <v>75</v>
      </c>
      <c r="B1217" s="25"/>
      <c r="C1217" s="26"/>
      <c r="D1217" s="27">
        <v>7</v>
      </c>
      <c r="E1217" s="28"/>
      <c r="F1217" s="28"/>
      <c r="G1217" s="28"/>
      <c r="H1217" s="28"/>
      <c r="I1217" s="29"/>
      <c r="J1217" s="27">
        <v>0</v>
      </c>
      <c r="K1217" s="28"/>
      <c r="L1217" s="28"/>
      <c r="M1217" s="28"/>
      <c r="N1217" s="28"/>
      <c r="O1217" s="29"/>
    </row>
    <row r="1218" spans="1:37" ht="16.5" customHeight="1" x14ac:dyDescent="0.2">
      <c r="A1218" s="24">
        <v>76</v>
      </c>
      <c r="B1218" s="25"/>
      <c r="C1218" s="26"/>
      <c r="D1218" s="27">
        <v>2</v>
      </c>
      <c r="E1218" s="28"/>
      <c r="F1218" s="28"/>
      <c r="G1218" s="28"/>
      <c r="H1218" s="28"/>
      <c r="I1218" s="29"/>
      <c r="J1218" s="27">
        <v>0</v>
      </c>
      <c r="K1218" s="28"/>
      <c r="L1218" s="28"/>
      <c r="M1218" s="28"/>
      <c r="N1218" s="28"/>
      <c r="O1218" s="29"/>
    </row>
    <row r="1219" spans="1:37" ht="16.5" customHeight="1" x14ac:dyDescent="0.2">
      <c r="A1219" s="24">
        <v>83</v>
      </c>
      <c r="B1219" s="25"/>
      <c r="C1219" s="26"/>
      <c r="D1219" s="27">
        <v>4</v>
      </c>
      <c r="E1219" s="28"/>
      <c r="F1219" s="28"/>
      <c r="G1219" s="28"/>
      <c r="H1219" s="28"/>
      <c r="I1219" s="29"/>
      <c r="J1219" s="27">
        <v>0</v>
      </c>
      <c r="K1219" s="28"/>
      <c r="L1219" s="28"/>
      <c r="M1219" s="28"/>
      <c r="N1219" s="28"/>
      <c r="O1219" s="29"/>
    </row>
    <row r="1220" spans="1:37" ht="16.5" customHeight="1" x14ac:dyDescent="0.2">
      <c r="A1220" s="24">
        <v>84</v>
      </c>
      <c r="B1220" s="25"/>
      <c r="C1220" s="26"/>
      <c r="D1220" s="27">
        <v>6</v>
      </c>
      <c r="E1220" s="28"/>
      <c r="F1220" s="28"/>
      <c r="G1220" s="28"/>
      <c r="H1220" s="28"/>
      <c r="I1220" s="29"/>
      <c r="J1220" s="27">
        <v>0</v>
      </c>
      <c r="K1220" s="28"/>
      <c r="L1220" s="28"/>
      <c r="M1220" s="28"/>
      <c r="N1220" s="28"/>
      <c r="O1220" s="29"/>
    </row>
    <row r="1221" spans="1:37" ht="16.5" customHeight="1" x14ac:dyDescent="0.2">
      <c r="A1221" s="24">
        <v>103</v>
      </c>
      <c r="B1221" s="25"/>
      <c r="C1221" s="26"/>
      <c r="D1221" s="27">
        <v>34</v>
      </c>
      <c r="E1221" s="28"/>
      <c r="F1221" s="28"/>
      <c r="G1221" s="28"/>
      <c r="H1221" s="28"/>
      <c r="I1221" s="29"/>
      <c r="J1221" s="27">
        <v>0</v>
      </c>
      <c r="K1221" s="28"/>
      <c r="L1221" s="28"/>
      <c r="M1221" s="28"/>
      <c r="N1221" s="28"/>
      <c r="O1221" s="29"/>
    </row>
    <row r="1222" spans="1:37" ht="16.5" customHeight="1" x14ac:dyDescent="0.2">
      <c r="A1222" s="24">
        <v>109</v>
      </c>
      <c r="B1222" s="25"/>
      <c r="C1222" s="26"/>
      <c r="D1222" s="27">
        <v>3</v>
      </c>
      <c r="E1222" s="28"/>
      <c r="F1222" s="28"/>
      <c r="G1222" s="28"/>
      <c r="H1222" s="28"/>
      <c r="I1222" s="29"/>
      <c r="J1222" s="27">
        <v>0</v>
      </c>
      <c r="K1222" s="28"/>
      <c r="L1222" s="28"/>
      <c r="M1222" s="28"/>
      <c r="N1222" s="28"/>
      <c r="O1222" s="29"/>
    </row>
    <row r="1223" spans="1:37" ht="16.5" customHeight="1" x14ac:dyDescent="0.2">
      <c r="A1223" s="24">
        <v>110</v>
      </c>
      <c r="B1223" s="25"/>
      <c r="C1223" s="26"/>
      <c r="D1223" s="27">
        <v>42</v>
      </c>
      <c r="E1223" s="28"/>
      <c r="F1223" s="28"/>
      <c r="G1223" s="28"/>
      <c r="H1223" s="28"/>
      <c r="I1223" s="29"/>
      <c r="J1223" s="27">
        <v>0</v>
      </c>
      <c r="K1223" s="28"/>
      <c r="L1223" s="28"/>
      <c r="M1223" s="28"/>
      <c r="N1223" s="28"/>
      <c r="O1223" s="29"/>
    </row>
    <row r="1224" spans="1:37" ht="16.5" customHeight="1" x14ac:dyDescent="0.2">
      <c r="A1224" s="24">
        <v>115</v>
      </c>
      <c r="B1224" s="25"/>
      <c r="C1224" s="26"/>
      <c r="D1224" s="27">
        <v>6</v>
      </c>
      <c r="E1224" s="28"/>
      <c r="F1224" s="28"/>
      <c r="G1224" s="28"/>
      <c r="H1224" s="28"/>
      <c r="I1224" s="29"/>
      <c r="J1224" s="27">
        <v>0</v>
      </c>
      <c r="K1224" s="28"/>
      <c r="L1224" s="28"/>
      <c r="M1224" s="28"/>
      <c r="N1224" s="28"/>
      <c r="O1224" s="29"/>
    </row>
    <row r="1225" spans="1:37" ht="16.5" customHeight="1" x14ac:dyDescent="0.2">
      <c r="A1225" s="24">
        <v>122</v>
      </c>
      <c r="B1225" s="25"/>
      <c r="C1225" s="26"/>
      <c r="D1225" s="27">
        <v>4</v>
      </c>
      <c r="E1225" s="28"/>
      <c r="F1225" s="28"/>
      <c r="G1225" s="28"/>
      <c r="H1225" s="28"/>
      <c r="I1225" s="29"/>
      <c r="J1225" s="27">
        <v>0</v>
      </c>
      <c r="K1225" s="28"/>
      <c r="L1225" s="28"/>
      <c r="M1225" s="28"/>
      <c r="N1225" s="28"/>
      <c r="O1225" s="29"/>
    </row>
    <row r="1226" spans="1:37" ht="16.5" customHeight="1" x14ac:dyDescent="0.2">
      <c r="A1226" s="24" t="s">
        <v>21</v>
      </c>
      <c r="B1226" s="25"/>
      <c r="C1226" s="26"/>
      <c r="D1226" s="27">
        <v>831</v>
      </c>
      <c r="E1226" s="28"/>
      <c r="F1226" s="28"/>
      <c r="G1226" s="28"/>
      <c r="H1226" s="28"/>
      <c r="I1226" s="29"/>
      <c r="J1226" s="27">
        <v>4</v>
      </c>
      <c r="K1226" s="28"/>
      <c r="L1226" s="28"/>
      <c r="M1226" s="28"/>
      <c r="N1226" s="28"/>
      <c r="O1226" s="29"/>
    </row>
    <row r="1227" spans="1:37" ht="16.5" customHeight="1" x14ac:dyDescent="0.2">
      <c r="A1227" s="36" t="s">
        <v>2</v>
      </c>
      <c r="B1227" s="37"/>
      <c r="C1227" s="38"/>
      <c r="D1227" s="39">
        <v>2140</v>
      </c>
      <c r="E1227" s="40"/>
      <c r="F1227" s="40"/>
      <c r="G1227" s="40"/>
      <c r="H1227" s="40"/>
      <c r="I1227" s="41"/>
      <c r="J1227" s="76">
        <v>21</v>
      </c>
      <c r="K1227" s="77"/>
      <c r="L1227" s="77"/>
      <c r="M1227" s="77"/>
      <c r="N1227" s="77"/>
      <c r="O1227" s="78"/>
    </row>
    <row r="1228" spans="1:37" ht="16.5" customHeight="1" x14ac:dyDescent="0.2">
      <c r="A1228" s="4"/>
      <c r="B1228" s="5"/>
      <c r="C1228" s="5"/>
      <c r="D1228" s="2"/>
      <c r="E1228" s="2"/>
      <c r="F1228" s="2"/>
      <c r="G1228" s="2"/>
      <c r="H1228" s="2"/>
      <c r="I1228" s="2"/>
      <c r="J1228" s="7"/>
      <c r="K1228" s="7"/>
      <c r="L1228" s="7"/>
      <c r="M1228" s="7"/>
      <c r="N1228" s="7"/>
      <c r="O1228" s="7"/>
    </row>
    <row r="1229" spans="1:37" ht="16.5" customHeight="1" x14ac:dyDescent="0.2">
      <c r="A1229" s="18" t="s">
        <v>73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20"/>
    </row>
    <row r="1230" spans="1:37" ht="33" customHeight="1" x14ac:dyDescent="0.2">
      <c r="A1230" s="18" t="s">
        <v>16</v>
      </c>
      <c r="B1230" s="43"/>
      <c r="C1230" s="44" t="s">
        <v>3</v>
      </c>
      <c r="D1230" s="46"/>
      <c r="E1230" s="44" t="s">
        <v>4</v>
      </c>
      <c r="F1230" s="45"/>
      <c r="G1230" s="46"/>
      <c r="H1230" s="44" t="s">
        <v>5</v>
      </c>
      <c r="I1230" s="45"/>
      <c r="J1230" s="46"/>
      <c r="K1230" s="44" t="s">
        <v>6</v>
      </c>
      <c r="L1230" s="45"/>
      <c r="M1230" s="46"/>
      <c r="N1230" s="44" t="s">
        <v>7</v>
      </c>
      <c r="O1230" s="46"/>
      <c r="P1230" s="44" t="s">
        <v>8</v>
      </c>
      <c r="Q1230" s="45"/>
      <c r="R1230" s="46"/>
      <c r="S1230" s="44" t="s">
        <v>9</v>
      </c>
      <c r="T1230" s="45"/>
      <c r="U1230" s="46"/>
      <c r="V1230" s="44" t="s">
        <v>10</v>
      </c>
      <c r="W1230" s="46"/>
      <c r="X1230" s="44" t="s">
        <v>11</v>
      </c>
      <c r="Y1230" s="46"/>
      <c r="Z1230" s="44" t="s">
        <v>12</v>
      </c>
      <c r="AA1230" s="46"/>
      <c r="AB1230" s="44" t="s">
        <v>13</v>
      </c>
      <c r="AC1230" s="45"/>
      <c r="AD1230" s="46"/>
      <c r="AE1230" s="44" t="s">
        <v>14</v>
      </c>
      <c r="AF1230" s="46"/>
      <c r="AG1230" s="44" t="s">
        <v>2</v>
      </c>
      <c r="AH1230" s="45"/>
      <c r="AI1230" s="45"/>
      <c r="AJ1230" s="45"/>
      <c r="AK1230" s="46"/>
    </row>
    <row r="1231" spans="1:37" ht="16.5" customHeight="1" x14ac:dyDescent="0.2">
      <c r="A1231" s="24">
        <v>1</v>
      </c>
      <c r="B1231" s="26"/>
      <c r="C1231" s="27">
        <v>1</v>
      </c>
      <c r="D1231" s="29"/>
      <c r="E1231" s="27">
        <v>13</v>
      </c>
      <c r="F1231" s="28"/>
      <c r="G1231" s="29"/>
      <c r="H1231" s="27">
        <v>25</v>
      </c>
      <c r="I1231" s="28"/>
      <c r="J1231" s="29"/>
      <c r="K1231" s="27">
        <v>36</v>
      </c>
      <c r="L1231" s="28"/>
      <c r="M1231" s="29"/>
      <c r="N1231" s="27">
        <v>7</v>
      </c>
      <c r="O1231" s="29"/>
      <c r="P1231" s="27">
        <v>82</v>
      </c>
      <c r="Q1231" s="28"/>
      <c r="R1231" s="29"/>
      <c r="S1231" s="27">
        <v>31</v>
      </c>
      <c r="T1231" s="28"/>
      <c r="U1231" s="29"/>
      <c r="V1231" s="27">
        <v>18</v>
      </c>
      <c r="W1231" s="29"/>
      <c r="X1231" s="27">
        <v>19</v>
      </c>
      <c r="Y1231" s="29"/>
      <c r="Z1231" s="27">
        <v>46</v>
      </c>
      <c r="AA1231" s="29"/>
      <c r="AB1231" s="27">
        <v>13</v>
      </c>
      <c r="AC1231" s="28"/>
      <c r="AD1231" s="29"/>
      <c r="AE1231" s="27">
        <v>43</v>
      </c>
      <c r="AF1231" s="29"/>
      <c r="AG1231" s="47">
        <v>334</v>
      </c>
      <c r="AH1231" s="79"/>
      <c r="AI1231" s="79"/>
      <c r="AJ1231" s="79"/>
      <c r="AK1231" s="48"/>
    </row>
    <row r="1232" spans="1:37" ht="16.5" customHeight="1" x14ac:dyDescent="0.2">
      <c r="A1232" s="24">
        <v>5</v>
      </c>
      <c r="B1232" s="26"/>
      <c r="C1232" s="27">
        <v>14</v>
      </c>
      <c r="D1232" s="29"/>
      <c r="E1232" s="27">
        <v>0</v>
      </c>
      <c r="F1232" s="28"/>
      <c r="G1232" s="29"/>
      <c r="H1232" s="27">
        <v>4</v>
      </c>
      <c r="I1232" s="28"/>
      <c r="J1232" s="29"/>
      <c r="K1232" s="27">
        <v>8</v>
      </c>
      <c r="L1232" s="28"/>
      <c r="M1232" s="29"/>
      <c r="N1232" s="27">
        <v>2</v>
      </c>
      <c r="O1232" s="29"/>
      <c r="P1232" s="27">
        <v>2</v>
      </c>
      <c r="Q1232" s="28"/>
      <c r="R1232" s="29"/>
      <c r="S1232" s="27">
        <v>1</v>
      </c>
      <c r="T1232" s="28"/>
      <c r="U1232" s="29"/>
      <c r="V1232" s="27">
        <v>4</v>
      </c>
      <c r="W1232" s="29"/>
      <c r="X1232" s="27">
        <v>0</v>
      </c>
      <c r="Y1232" s="29"/>
      <c r="Z1232" s="27">
        <v>3</v>
      </c>
      <c r="AA1232" s="29"/>
      <c r="AB1232" s="27">
        <v>13</v>
      </c>
      <c r="AC1232" s="28"/>
      <c r="AD1232" s="29"/>
      <c r="AE1232" s="27">
        <v>9</v>
      </c>
      <c r="AF1232" s="29"/>
      <c r="AG1232" s="47">
        <v>60</v>
      </c>
      <c r="AH1232" s="79"/>
      <c r="AI1232" s="79"/>
      <c r="AJ1232" s="79"/>
      <c r="AK1232" s="48"/>
    </row>
    <row r="1233" spans="1:37" ht="16.5" customHeight="1" x14ac:dyDescent="0.2">
      <c r="A1233" s="24">
        <v>9</v>
      </c>
      <c r="B1233" s="26"/>
      <c r="C1233" s="27">
        <v>0</v>
      </c>
      <c r="D1233" s="29"/>
      <c r="E1233" s="27">
        <v>0</v>
      </c>
      <c r="F1233" s="28"/>
      <c r="G1233" s="29"/>
      <c r="H1233" s="27">
        <v>0</v>
      </c>
      <c r="I1233" s="28"/>
      <c r="J1233" s="29"/>
      <c r="K1233" s="27">
        <v>7</v>
      </c>
      <c r="L1233" s="28"/>
      <c r="M1233" s="29"/>
      <c r="N1233" s="27">
        <v>0</v>
      </c>
      <c r="O1233" s="29"/>
      <c r="P1233" s="27">
        <v>0</v>
      </c>
      <c r="Q1233" s="28"/>
      <c r="R1233" s="29"/>
      <c r="S1233" s="27">
        <v>0</v>
      </c>
      <c r="T1233" s="28"/>
      <c r="U1233" s="29"/>
      <c r="V1233" s="27">
        <v>0</v>
      </c>
      <c r="W1233" s="29"/>
      <c r="X1233" s="27">
        <v>0</v>
      </c>
      <c r="Y1233" s="29"/>
      <c r="Z1233" s="27">
        <v>0</v>
      </c>
      <c r="AA1233" s="29"/>
      <c r="AB1233" s="27">
        <v>0</v>
      </c>
      <c r="AC1233" s="28"/>
      <c r="AD1233" s="29"/>
      <c r="AE1233" s="27">
        <v>0</v>
      </c>
      <c r="AF1233" s="29"/>
      <c r="AG1233" s="47">
        <v>7</v>
      </c>
      <c r="AH1233" s="79"/>
      <c r="AI1233" s="79"/>
      <c r="AJ1233" s="79"/>
      <c r="AK1233" s="48"/>
    </row>
    <row r="1234" spans="1:37" ht="16.5" customHeight="1" x14ac:dyDescent="0.2">
      <c r="A1234" s="24">
        <v>13</v>
      </c>
      <c r="B1234" s="26"/>
      <c r="C1234" s="27">
        <v>0</v>
      </c>
      <c r="D1234" s="29"/>
      <c r="E1234" s="27">
        <v>0</v>
      </c>
      <c r="F1234" s="28"/>
      <c r="G1234" s="29"/>
      <c r="H1234" s="27">
        <v>0</v>
      </c>
      <c r="I1234" s="28"/>
      <c r="J1234" s="29"/>
      <c r="K1234" s="27">
        <v>0</v>
      </c>
      <c r="L1234" s="28"/>
      <c r="M1234" s="29"/>
      <c r="N1234" s="27">
        <v>0</v>
      </c>
      <c r="O1234" s="29"/>
      <c r="P1234" s="27">
        <v>0</v>
      </c>
      <c r="Q1234" s="28"/>
      <c r="R1234" s="29"/>
      <c r="S1234" s="27">
        <v>17</v>
      </c>
      <c r="T1234" s="28"/>
      <c r="U1234" s="29"/>
      <c r="V1234" s="27">
        <v>21</v>
      </c>
      <c r="W1234" s="29"/>
      <c r="X1234" s="27">
        <v>0</v>
      </c>
      <c r="Y1234" s="29"/>
      <c r="Z1234" s="27">
        <v>0</v>
      </c>
      <c r="AA1234" s="29"/>
      <c r="AB1234" s="27">
        <v>0</v>
      </c>
      <c r="AC1234" s="28"/>
      <c r="AD1234" s="29"/>
      <c r="AE1234" s="27">
        <v>14</v>
      </c>
      <c r="AF1234" s="29"/>
      <c r="AG1234" s="47">
        <v>52</v>
      </c>
      <c r="AH1234" s="79"/>
      <c r="AI1234" s="79"/>
      <c r="AJ1234" s="79"/>
      <c r="AK1234" s="48"/>
    </row>
    <row r="1235" spans="1:37" ht="16.5" customHeight="1" x14ac:dyDescent="0.2">
      <c r="A1235" s="24" t="s">
        <v>17</v>
      </c>
      <c r="B1235" s="26"/>
      <c r="C1235" s="27">
        <v>36</v>
      </c>
      <c r="D1235" s="29"/>
      <c r="E1235" s="27">
        <v>26</v>
      </c>
      <c r="F1235" s="28"/>
      <c r="G1235" s="29"/>
      <c r="H1235" s="27">
        <v>6</v>
      </c>
      <c r="I1235" s="28"/>
      <c r="J1235" s="29"/>
      <c r="K1235" s="27">
        <v>143</v>
      </c>
      <c r="L1235" s="28"/>
      <c r="M1235" s="29"/>
      <c r="N1235" s="27">
        <v>35</v>
      </c>
      <c r="O1235" s="29"/>
      <c r="P1235" s="27">
        <v>52</v>
      </c>
      <c r="Q1235" s="28"/>
      <c r="R1235" s="29"/>
      <c r="S1235" s="27">
        <v>50</v>
      </c>
      <c r="T1235" s="28"/>
      <c r="U1235" s="29"/>
      <c r="V1235" s="27">
        <v>24</v>
      </c>
      <c r="W1235" s="29"/>
      <c r="X1235" s="27">
        <v>18</v>
      </c>
      <c r="Y1235" s="29"/>
      <c r="Z1235" s="27">
        <v>35</v>
      </c>
      <c r="AA1235" s="29"/>
      <c r="AB1235" s="27">
        <v>20</v>
      </c>
      <c r="AC1235" s="28"/>
      <c r="AD1235" s="29"/>
      <c r="AE1235" s="27">
        <v>47</v>
      </c>
      <c r="AF1235" s="29"/>
      <c r="AG1235" s="47">
        <v>492</v>
      </c>
      <c r="AH1235" s="79"/>
      <c r="AI1235" s="79"/>
      <c r="AJ1235" s="79"/>
      <c r="AK1235" s="48"/>
    </row>
    <row r="1236" spans="1:37" ht="16.5" customHeight="1" x14ac:dyDescent="0.2">
      <c r="A1236" s="24" t="s">
        <v>18</v>
      </c>
      <c r="B1236" s="26"/>
      <c r="C1236" s="27">
        <v>6</v>
      </c>
      <c r="D1236" s="29"/>
      <c r="E1236" s="27">
        <v>0</v>
      </c>
      <c r="F1236" s="28"/>
      <c r="G1236" s="29"/>
      <c r="H1236" s="27">
        <v>0</v>
      </c>
      <c r="I1236" s="28"/>
      <c r="J1236" s="29"/>
      <c r="K1236" s="27">
        <v>9</v>
      </c>
      <c r="L1236" s="28"/>
      <c r="M1236" s="29"/>
      <c r="N1236" s="27">
        <v>0</v>
      </c>
      <c r="O1236" s="29"/>
      <c r="P1236" s="27">
        <v>1</v>
      </c>
      <c r="Q1236" s="28"/>
      <c r="R1236" s="29"/>
      <c r="S1236" s="27">
        <v>8</v>
      </c>
      <c r="T1236" s="28"/>
      <c r="U1236" s="29"/>
      <c r="V1236" s="27">
        <v>2</v>
      </c>
      <c r="W1236" s="29"/>
      <c r="X1236" s="27">
        <v>2</v>
      </c>
      <c r="Y1236" s="29"/>
      <c r="Z1236" s="27">
        <v>0</v>
      </c>
      <c r="AA1236" s="29"/>
      <c r="AB1236" s="27">
        <v>0</v>
      </c>
      <c r="AC1236" s="28"/>
      <c r="AD1236" s="29"/>
      <c r="AE1236" s="27">
        <v>29</v>
      </c>
      <c r="AF1236" s="29"/>
      <c r="AG1236" s="47">
        <v>57</v>
      </c>
      <c r="AH1236" s="79"/>
      <c r="AI1236" s="79"/>
      <c r="AJ1236" s="79"/>
      <c r="AK1236" s="48"/>
    </row>
    <row r="1237" spans="1:37" ht="16.5" customHeight="1" x14ac:dyDescent="0.2">
      <c r="A1237" s="24">
        <v>19</v>
      </c>
      <c r="B1237" s="26"/>
      <c r="C1237" s="27">
        <v>0</v>
      </c>
      <c r="D1237" s="29"/>
      <c r="E1237" s="27">
        <v>0</v>
      </c>
      <c r="F1237" s="28"/>
      <c r="G1237" s="29"/>
      <c r="H1237" s="27">
        <v>0</v>
      </c>
      <c r="I1237" s="28"/>
      <c r="J1237" s="29"/>
      <c r="K1237" s="27">
        <v>0</v>
      </c>
      <c r="L1237" s="28"/>
      <c r="M1237" s="29"/>
      <c r="N1237" s="27">
        <v>0</v>
      </c>
      <c r="O1237" s="29"/>
      <c r="P1237" s="27">
        <v>1</v>
      </c>
      <c r="Q1237" s="28"/>
      <c r="R1237" s="29"/>
      <c r="S1237" s="27">
        <v>0</v>
      </c>
      <c r="T1237" s="28"/>
      <c r="U1237" s="29"/>
      <c r="V1237" s="27">
        <v>0</v>
      </c>
      <c r="W1237" s="29"/>
      <c r="X1237" s="27">
        <v>0</v>
      </c>
      <c r="Y1237" s="29"/>
      <c r="Z1237" s="27">
        <v>0</v>
      </c>
      <c r="AA1237" s="29"/>
      <c r="AB1237" s="27">
        <v>0</v>
      </c>
      <c r="AC1237" s="28"/>
      <c r="AD1237" s="29"/>
      <c r="AE1237" s="27">
        <v>0</v>
      </c>
      <c r="AF1237" s="29"/>
      <c r="AG1237" s="47">
        <v>1</v>
      </c>
      <c r="AH1237" s="79"/>
      <c r="AI1237" s="79"/>
      <c r="AJ1237" s="79"/>
      <c r="AK1237" s="48"/>
    </row>
    <row r="1238" spans="1:37" ht="16.5" customHeight="1" x14ac:dyDescent="0.2">
      <c r="A1238" s="24">
        <v>20</v>
      </c>
      <c r="B1238" s="26"/>
      <c r="C1238" s="27">
        <v>0</v>
      </c>
      <c r="D1238" s="29"/>
      <c r="E1238" s="27">
        <v>0</v>
      </c>
      <c r="F1238" s="28"/>
      <c r="G1238" s="29"/>
      <c r="H1238" s="27">
        <v>0</v>
      </c>
      <c r="I1238" s="28"/>
      <c r="J1238" s="29"/>
      <c r="K1238" s="27">
        <v>0</v>
      </c>
      <c r="L1238" s="28"/>
      <c r="M1238" s="29"/>
      <c r="N1238" s="27">
        <v>0</v>
      </c>
      <c r="O1238" s="29"/>
      <c r="P1238" s="27">
        <v>0</v>
      </c>
      <c r="Q1238" s="28"/>
      <c r="R1238" s="29"/>
      <c r="S1238" s="27">
        <v>0</v>
      </c>
      <c r="T1238" s="28"/>
      <c r="U1238" s="29"/>
      <c r="V1238" s="27">
        <v>0</v>
      </c>
      <c r="W1238" s="29"/>
      <c r="X1238" s="27">
        <v>0</v>
      </c>
      <c r="Y1238" s="29"/>
      <c r="Z1238" s="27">
        <v>0</v>
      </c>
      <c r="AA1238" s="29"/>
      <c r="AB1238" s="27">
        <v>15</v>
      </c>
      <c r="AC1238" s="28"/>
      <c r="AD1238" s="29"/>
      <c r="AE1238" s="27">
        <v>0</v>
      </c>
      <c r="AF1238" s="29"/>
      <c r="AG1238" s="47">
        <v>15</v>
      </c>
      <c r="AH1238" s="79"/>
      <c r="AI1238" s="79"/>
      <c r="AJ1238" s="79"/>
      <c r="AK1238" s="48"/>
    </row>
    <row r="1239" spans="1:37" ht="16.5" customHeight="1" x14ac:dyDescent="0.2">
      <c r="A1239" s="24">
        <v>26</v>
      </c>
      <c r="B1239" s="26"/>
      <c r="C1239" s="27">
        <v>0</v>
      </c>
      <c r="D1239" s="29"/>
      <c r="E1239" s="27">
        <v>0</v>
      </c>
      <c r="F1239" s="28"/>
      <c r="G1239" s="29"/>
      <c r="H1239" s="27">
        <v>0</v>
      </c>
      <c r="I1239" s="28"/>
      <c r="J1239" s="29"/>
      <c r="K1239" s="27">
        <v>0</v>
      </c>
      <c r="L1239" s="28"/>
      <c r="M1239" s="29"/>
      <c r="N1239" s="27">
        <v>0</v>
      </c>
      <c r="O1239" s="29"/>
      <c r="P1239" s="27">
        <v>0</v>
      </c>
      <c r="Q1239" s="28"/>
      <c r="R1239" s="29"/>
      <c r="S1239" s="27">
        <v>0</v>
      </c>
      <c r="T1239" s="28"/>
      <c r="U1239" s="29"/>
      <c r="V1239" s="27">
        <v>0</v>
      </c>
      <c r="W1239" s="29"/>
      <c r="X1239" s="27">
        <v>5</v>
      </c>
      <c r="Y1239" s="29"/>
      <c r="Z1239" s="27">
        <v>0</v>
      </c>
      <c r="AA1239" s="29"/>
      <c r="AB1239" s="27">
        <v>0</v>
      </c>
      <c r="AC1239" s="28"/>
      <c r="AD1239" s="29"/>
      <c r="AE1239" s="27">
        <v>0</v>
      </c>
      <c r="AF1239" s="29"/>
      <c r="AG1239" s="47">
        <v>5</v>
      </c>
      <c r="AH1239" s="79"/>
      <c r="AI1239" s="79"/>
      <c r="AJ1239" s="79"/>
      <c r="AK1239" s="48"/>
    </row>
    <row r="1240" spans="1:37" ht="16.5" customHeight="1" x14ac:dyDescent="0.2">
      <c r="A1240" s="24">
        <v>28</v>
      </c>
      <c r="B1240" s="26"/>
      <c r="C1240" s="27">
        <v>0</v>
      </c>
      <c r="D1240" s="29"/>
      <c r="E1240" s="27">
        <v>8</v>
      </c>
      <c r="F1240" s="28"/>
      <c r="G1240" s="29"/>
      <c r="H1240" s="27">
        <v>0</v>
      </c>
      <c r="I1240" s="28"/>
      <c r="J1240" s="29"/>
      <c r="K1240" s="27">
        <v>0</v>
      </c>
      <c r="L1240" s="28"/>
      <c r="M1240" s="29"/>
      <c r="N1240" s="27">
        <v>0</v>
      </c>
      <c r="O1240" s="29"/>
      <c r="P1240" s="27">
        <v>0</v>
      </c>
      <c r="Q1240" s="28"/>
      <c r="R1240" s="29"/>
      <c r="S1240" s="27">
        <v>0</v>
      </c>
      <c r="T1240" s="28"/>
      <c r="U1240" s="29"/>
      <c r="V1240" s="27">
        <v>1</v>
      </c>
      <c r="W1240" s="29"/>
      <c r="X1240" s="27">
        <v>0</v>
      </c>
      <c r="Y1240" s="29"/>
      <c r="Z1240" s="27">
        <v>0</v>
      </c>
      <c r="AA1240" s="29"/>
      <c r="AB1240" s="27">
        <v>0</v>
      </c>
      <c r="AC1240" s="28"/>
      <c r="AD1240" s="29"/>
      <c r="AE1240" s="27">
        <v>0</v>
      </c>
      <c r="AF1240" s="29"/>
      <c r="AG1240" s="47">
        <v>9</v>
      </c>
      <c r="AH1240" s="79"/>
      <c r="AI1240" s="79"/>
      <c r="AJ1240" s="79"/>
      <c r="AK1240" s="48"/>
    </row>
    <row r="1241" spans="1:37" ht="16.5" customHeight="1" x14ac:dyDescent="0.2">
      <c r="A1241" s="24">
        <v>52</v>
      </c>
      <c r="B1241" s="26"/>
      <c r="C1241" s="27">
        <v>0</v>
      </c>
      <c r="D1241" s="29"/>
      <c r="E1241" s="27">
        <v>0</v>
      </c>
      <c r="F1241" s="28"/>
      <c r="G1241" s="29"/>
      <c r="H1241" s="27">
        <v>0</v>
      </c>
      <c r="I1241" s="28"/>
      <c r="J1241" s="29"/>
      <c r="K1241" s="27">
        <v>0</v>
      </c>
      <c r="L1241" s="28"/>
      <c r="M1241" s="29"/>
      <c r="N1241" s="27">
        <v>0</v>
      </c>
      <c r="O1241" s="29"/>
      <c r="P1241" s="27">
        <v>0</v>
      </c>
      <c r="Q1241" s="28"/>
      <c r="R1241" s="29"/>
      <c r="S1241" s="27">
        <v>1</v>
      </c>
      <c r="T1241" s="28"/>
      <c r="U1241" s="29"/>
      <c r="V1241" s="27">
        <v>0</v>
      </c>
      <c r="W1241" s="29"/>
      <c r="X1241" s="27">
        <v>0</v>
      </c>
      <c r="Y1241" s="29"/>
      <c r="Z1241" s="27">
        <v>0</v>
      </c>
      <c r="AA1241" s="29"/>
      <c r="AB1241" s="27">
        <v>0</v>
      </c>
      <c r="AC1241" s="28"/>
      <c r="AD1241" s="29"/>
      <c r="AE1241" s="27">
        <v>0</v>
      </c>
      <c r="AF1241" s="29"/>
      <c r="AG1241" s="47">
        <v>1</v>
      </c>
      <c r="AH1241" s="79"/>
      <c r="AI1241" s="79"/>
      <c r="AJ1241" s="79"/>
      <c r="AK1241" s="48"/>
    </row>
    <row r="1242" spans="1:37" ht="16.5" customHeight="1" x14ac:dyDescent="0.2">
      <c r="A1242" s="24">
        <v>60</v>
      </c>
      <c r="B1242" s="26"/>
      <c r="C1242" s="27">
        <v>0</v>
      </c>
      <c r="D1242" s="29"/>
      <c r="E1242" s="27">
        <v>0</v>
      </c>
      <c r="F1242" s="28"/>
      <c r="G1242" s="29"/>
      <c r="H1242" s="27">
        <v>0</v>
      </c>
      <c r="I1242" s="28"/>
      <c r="J1242" s="29"/>
      <c r="K1242" s="27">
        <v>0</v>
      </c>
      <c r="L1242" s="28"/>
      <c r="M1242" s="29"/>
      <c r="N1242" s="27">
        <v>4</v>
      </c>
      <c r="O1242" s="29"/>
      <c r="P1242" s="27">
        <v>53</v>
      </c>
      <c r="Q1242" s="28"/>
      <c r="R1242" s="29"/>
      <c r="S1242" s="27">
        <v>61</v>
      </c>
      <c r="T1242" s="28"/>
      <c r="U1242" s="29"/>
      <c r="V1242" s="27">
        <v>22</v>
      </c>
      <c r="W1242" s="29"/>
      <c r="X1242" s="27">
        <v>0</v>
      </c>
      <c r="Y1242" s="29"/>
      <c r="Z1242" s="27">
        <v>0</v>
      </c>
      <c r="AA1242" s="29"/>
      <c r="AB1242" s="27">
        <v>0</v>
      </c>
      <c r="AC1242" s="28"/>
      <c r="AD1242" s="29"/>
      <c r="AE1242" s="27">
        <v>0</v>
      </c>
      <c r="AF1242" s="29"/>
      <c r="AG1242" s="47">
        <v>140</v>
      </c>
      <c r="AH1242" s="79"/>
      <c r="AI1242" s="79"/>
      <c r="AJ1242" s="79"/>
      <c r="AK1242" s="48"/>
    </row>
    <row r="1243" spans="1:37" ht="16.5" customHeight="1" x14ac:dyDescent="0.2">
      <c r="A1243" s="24">
        <v>67</v>
      </c>
      <c r="B1243" s="26"/>
      <c r="C1243" s="27">
        <v>0</v>
      </c>
      <c r="D1243" s="29"/>
      <c r="E1243" s="27">
        <v>0</v>
      </c>
      <c r="F1243" s="28"/>
      <c r="G1243" s="29"/>
      <c r="H1243" s="27">
        <v>0</v>
      </c>
      <c r="I1243" s="28"/>
      <c r="J1243" s="29"/>
      <c r="K1243" s="27">
        <v>0</v>
      </c>
      <c r="L1243" s="28"/>
      <c r="M1243" s="29"/>
      <c r="N1243" s="27">
        <v>0</v>
      </c>
      <c r="O1243" s="29"/>
      <c r="P1243" s="27">
        <v>0</v>
      </c>
      <c r="Q1243" s="28"/>
      <c r="R1243" s="29"/>
      <c r="S1243" s="27">
        <v>0</v>
      </c>
      <c r="T1243" s="28"/>
      <c r="U1243" s="29"/>
      <c r="V1243" s="27">
        <v>0</v>
      </c>
      <c r="W1243" s="29"/>
      <c r="X1243" s="27">
        <v>23</v>
      </c>
      <c r="Y1243" s="29"/>
      <c r="Z1243" s="27">
        <v>0</v>
      </c>
      <c r="AA1243" s="29"/>
      <c r="AB1243" s="27">
        <v>0</v>
      </c>
      <c r="AC1243" s="28"/>
      <c r="AD1243" s="29"/>
      <c r="AE1243" s="27">
        <v>0</v>
      </c>
      <c r="AF1243" s="29"/>
      <c r="AG1243" s="47">
        <v>23</v>
      </c>
      <c r="AH1243" s="79"/>
      <c r="AI1243" s="79"/>
      <c r="AJ1243" s="79"/>
      <c r="AK1243" s="48"/>
    </row>
    <row r="1244" spans="1:37" ht="16.5" customHeight="1" x14ac:dyDescent="0.2">
      <c r="A1244" s="24">
        <v>72</v>
      </c>
      <c r="B1244" s="26"/>
      <c r="C1244" s="27">
        <v>0</v>
      </c>
      <c r="D1244" s="29"/>
      <c r="E1244" s="27">
        <v>1</v>
      </c>
      <c r="F1244" s="28"/>
      <c r="G1244" s="29"/>
      <c r="H1244" s="27">
        <v>0</v>
      </c>
      <c r="I1244" s="28"/>
      <c r="J1244" s="29"/>
      <c r="K1244" s="27">
        <v>0</v>
      </c>
      <c r="L1244" s="28"/>
      <c r="M1244" s="29"/>
      <c r="N1244" s="27">
        <v>0</v>
      </c>
      <c r="O1244" s="29"/>
      <c r="P1244" s="27">
        <v>0</v>
      </c>
      <c r="Q1244" s="28"/>
      <c r="R1244" s="29"/>
      <c r="S1244" s="27">
        <v>4</v>
      </c>
      <c r="T1244" s="28"/>
      <c r="U1244" s="29"/>
      <c r="V1244" s="27">
        <v>0</v>
      </c>
      <c r="W1244" s="29"/>
      <c r="X1244" s="27">
        <v>0</v>
      </c>
      <c r="Y1244" s="29"/>
      <c r="Z1244" s="27">
        <v>0</v>
      </c>
      <c r="AA1244" s="29"/>
      <c r="AB1244" s="27">
        <v>0</v>
      </c>
      <c r="AC1244" s="28"/>
      <c r="AD1244" s="29"/>
      <c r="AE1244" s="27">
        <v>0</v>
      </c>
      <c r="AF1244" s="29"/>
      <c r="AG1244" s="47">
        <v>5</v>
      </c>
      <c r="AH1244" s="79"/>
      <c r="AI1244" s="79"/>
      <c r="AJ1244" s="79"/>
      <c r="AK1244" s="48"/>
    </row>
    <row r="1245" spans="1:37" ht="16.5" customHeight="1" x14ac:dyDescent="0.2">
      <c r="A1245" s="24">
        <v>75</v>
      </c>
      <c r="B1245" s="26"/>
      <c r="C1245" s="27">
        <v>0</v>
      </c>
      <c r="D1245" s="29"/>
      <c r="E1245" s="27">
        <v>7</v>
      </c>
      <c r="F1245" s="28"/>
      <c r="G1245" s="29"/>
      <c r="H1245" s="27">
        <v>0</v>
      </c>
      <c r="I1245" s="28"/>
      <c r="J1245" s="29"/>
      <c r="K1245" s="27">
        <v>0</v>
      </c>
      <c r="L1245" s="28"/>
      <c r="M1245" s="29"/>
      <c r="N1245" s="27">
        <v>0</v>
      </c>
      <c r="O1245" s="29"/>
      <c r="P1245" s="27">
        <v>0</v>
      </c>
      <c r="Q1245" s="28"/>
      <c r="R1245" s="29"/>
      <c r="S1245" s="27">
        <v>0</v>
      </c>
      <c r="T1245" s="28"/>
      <c r="U1245" s="29"/>
      <c r="V1245" s="27">
        <v>0</v>
      </c>
      <c r="W1245" s="29"/>
      <c r="X1245" s="27">
        <v>0</v>
      </c>
      <c r="Y1245" s="29"/>
      <c r="Z1245" s="27">
        <v>0</v>
      </c>
      <c r="AA1245" s="29"/>
      <c r="AB1245" s="27">
        <v>0</v>
      </c>
      <c r="AC1245" s="28"/>
      <c r="AD1245" s="29"/>
      <c r="AE1245" s="27">
        <v>0</v>
      </c>
      <c r="AF1245" s="29"/>
      <c r="AG1245" s="47">
        <v>7</v>
      </c>
      <c r="AH1245" s="79"/>
      <c r="AI1245" s="79"/>
      <c r="AJ1245" s="79"/>
      <c r="AK1245" s="48"/>
    </row>
    <row r="1246" spans="1:37" ht="16.5" customHeight="1" x14ac:dyDescent="0.2">
      <c r="A1246" s="24">
        <v>76</v>
      </c>
      <c r="B1246" s="26"/>
      <c r="C1246" s="27">
        <v>0</v>
      </c>
      <c r="D1246" s="29"/>
      <c r="E1246" s="27">
        <v>0</v>
      </c>
      <c r="F1246" s="28"/>
      <c r="G1246" s="29"/>
      <c r="H1246" s="27">
        <v>0</v>
      </c>
      <c r="I1246" s="28"/>
      <c r="J1246" s="29"/>
      <c r="K1246" s="27">
        <v>0</v>
      </c>
      <c r="L1246" s="28"/>
      <c r="M1246" s="29"/>
      <c r="N1246" s="27">
        <v>0</v>
      </c>
      <c r="O1246" s="29"/>
      <c r="P1246" s="27">
        <v>0</v>
      </c>
      <c r="Q1246" s="28"/>
      <c r="R1246" s="29"/>
      <c r="S1246" s="27">
        <v>0</v>
      </c>
      <c r="T1246" s="28"/>
      <c r="U1246" s="29"/>
      <c r="V1246" s="27">
        <v>2</v>
      </c>
      <c r="W1246" s="29"/>
      <c r="X1246" s="27">
        <v>0</v>
      </c>
      <c r="Y1246" s="29"/>
      <c r="Z1246" s="27">
        <v>0</v>
      </c>
      <c r="AA1246" s="29"/>
      <c r="AB1246" s="27">
        <v>0</v>
      </c>
      <c r="AC1246" s="28"/>
      <c r="AD1246" s="29"/>
      <c r="AE1246" s="27">
        <v>0</v>
      </c>
      <c r="AF1246" s="29"/>
      <c r="AG1246" s="47">
        <v>2</v>
      </c>
      <c r="AH1246" s="79"/>
      <c r="AI1246" s="79"/>
      <c r="AJ1246" s="79"/>
      <c r="AK1246" s="48"/>
    </row>
    <row r="1247" spans="1:37" ht="16.5" customHeight="1" x14ac:dyDescent="0.2">
      <c r="A1247" s="24">
        <v>83</v>
      </c>
      <c r="B1247" s="26"/>
      <c r="C1247" s="27">
        <v>0</v>
      </c>
      <c r="D1247" s="29"/>
      <c r="E1247" s="27">
        <v>0</v>
      </c>
      <c r="F1247" s="28"/>
      <c r="G1247" s="29"/>
      <c r="H1247" s="27">
        <v>0</v>
      </c>
      <c r="I1247" s="28"/>
      <c r="J1247" s="29"/>
      <c r="K1247" s="27">
        <v>4</v>
      </c>
      <c r="L1247" s="28"/>
      <c r="M1247" s="29"/>
      <c r="N1247" s="27">
        <v>0</v>
      </c>
      <c r="O1247" s="29"/>
      <c r="P1247" s="27">
        <v>0</v>
      </c>
      <c r="Q1247" s="28"/>
      <c r="R1247" s="29"/>
      <c r="S1247" s="27">
        <v>0</v>
      </c>
      <c r="T1247" s="28"/>
      <c r="U1247" s="29"/>
      <c r="V1247" s="27">
        <v>0</v>
      </c>
      <c r="W1247" s="29"/>
      <c r="X1247" s="27">
        <v>0</v>
      </c>
      <c r="Y1247" s="29"/>
      <c r="Z1247" s="27">
        <v>0</v>
      </c>
      <c r="AA1247" s="29"/>
      <c r="AB1247" s="27">
        <v>0</v>
      </c>
      <c r="AC1247" s="28"/>
      <c r="AD1247" s="29"/>
      <c r="AE1247" s="27">
        <v>0</v>
      </c>
      <c r="AF1247" s="29"/>
      <c r="AG1247" s="47">
        <v>4</v>
      </c>
      <c r="AH1247" s="79"/>
      <c r="AI1247" s="79"/>
      <c r="AJ1247" s="79"/>
      <c r="AK1247" s="48"/>
    </row>
    <row r="1248" spans="1:37" ht="16.5" customHeight="1" x14ac:dyDescent="0.2">
      <c r="A1248" s="24">
        <v>84</v>
      </c>
      <c r="B1248" s="26"/>
      <c r="C1248" s="27">
        <v>0</v>
      </c>
      <c r="D1248" s="29"/>
      <c r="E1248" s="27">
        <v>0</v>
      </c>
      <c r="F1248" s="28"/>
      <c r="G1248" s="29"/>
      <c r="H1248" s="27">
        <v>6</v>
      </c>
      <c r="I1248" s="28"/>
      <c r="J1248" s="29"/>
      <c r="K1248" s="27">
        <v>0</v>
      </c>
      <c r="L1248" s="28"/>
      <c r="M1248" s="29"/>
      <c r="N1248" s="27">
        <v>0</v>
      </c>
      <c r="O1248" s="29"/>
      <c r="P1248" s="27">
        <v>0</v>
      </c>
      <c r="Q1248" s="28"/>
      <c r="R1248" s="29"/>
      <c r="S1248" s="27">
        <v>0</v>
      </c>
      <c r="T1248" s="28"/>
      <c r="U1248" s="29"/>
      <c r="V1248" s="27">
        <v>0</v>
      </c>
      <c r="W1248" s="29"/>
      <c r="X1248" s="27">
        <v>0</v>
      </c>
      <c r="Y1248" s="29"/>
      <c r="Z1248" s="27">
        <v>0</v>
      </c>
      <c r="AA1248" s="29"/>
      <c r="AB1248" s="27">
        <v>0</v>
      </c>
      <c r="AC1248" s="28"/>
      <c r="AD1248" s="29"/>
      <c r="AE1248" s="27">
        <v>0</v>
      </c>
      <c r="AF1248" s="29"/>
      <c r="AG1248" s="47">
        <v>6</v>
      </c>
      <c r="AH1248" s="79"/>
      <c r="AI1248" s="79"/>
      <c r="AJ1248" s="79"/>
      <c r="AK1248" s="48"/>
    </row>
    <row r="1249" spans="1:37" ht="16.5" customHeight="1" x14ac:dyDescent="0.2">
      <c r="A1249" s="24">
        <v>103</v>
      </c>
      <c r="B1249" s="26"/>
      <c r="C1249" s="27">
        <v>0</v>
      </c>
      <c r="D1249" s="29"/>
      <c r="E1249" s="27">
        <v>0</v>
      </c>
      <c r="F1249" s="28"/>
      <c r="G1249" s="29"/>
      <c r="H1249" s="27">
        <v>0</v>
      </c>
      <c r="I1249" s="28"/>
      <c r="J1249" s="29"/>
      <c r="K1249" s="27">
        <v>0</v>
      </c>
      <c r="L1249" s="28"/>
      <c r="M1249" s="29"/>
      <c r="N1249" s="27">
        <v>8</v>
      </c>
      <c r="O1249" s="29"/>
      <c r="P1249" s="27">
        <v>9</v>
      </c>
      <c r="Q1249" s="28"/>
      <c r="R1249" s="29"/>
      <c r="S1249" s="27">
        <v>2</v>
      </c>
      <c r="T1249" s="28"/>
      <c r="U1249" s="29"/>
      <c r="V1249" s="27">
        <v>0</v>
      </c>
      <c r="W1249" s="29"/>
      <c r="X1249" s="27">
        <v>15</v>
      </c>
      <c r="Y1249" s="29"/>
      <c r="Z1249" s="27">
        <v>0</v>
      </c>
      <c r="AA1249" s="29"/>
      <c r="AB1249" s="27">
        <v>0</v>
      </c>
      <c r="AC1249" s="28"/>
      <c r="AD1249" s="29"/>
      <c r="AE1249" s="27">
        <v>0</v>
      </c>
      <c r="AF1249" s="29"/>
      <c r="AG1249" s="47">
        <v>34</v>
      </c>
      <c r="AH1249" s="79"/>
      <c r="AI1249" s="79"/>
      <c r="AJ1249" s="79"/>
      <c r="AK1249" s="48"/>
    </row>
    <row r="1250" spans="1:37" ht="16.5" customHeight="1" x14ac:dyDescent="0.2">
      <c r="A1250" s="24">
        <v>109</v>
      </c>
      <c r="B1250" s="26"/>
      <c r="C1250" s="27">
        <v>0</v>
      </c>
      <c r="D1250" s="29"/>
      <c r="E1250" s="27">
        <v>0</v>
      </c>
      <c r="F1250" s="28"/>
      <c r="G1250" s="29"/>
      <c r="H1250" s="27">
        <v>0</v>
      </c>
      <c r="I1250" s="28"/>
      <c r="J1250" s="29"/>
      <c r="K1250" s="27">
        <v>0</v>
      </c>
      <c r="L1250" s="28"/>
      <c r="M1250" s="29"/>
      <c r="N1250" s="27">
        <v>0</v>
      </c>
      <c r="O1250" s="29"/>
      <c r="P1250" s="27">
        <v>0</v>
      </c>
      <c r="Q1250" s="28"/>
      <c r="R1250" s="29"/>
      <c r="S1250" s="27">
        <v>0</v>
      </c>
      <c r="T1250" s="28"/>
      <c r="U1250" s="29"/>
      <c r="V1250" s="27">
        <v>0</v>
      </c>
      <c r="W1250" s="29"/>
      <c r="X1250" s="27">
        <v>3</v>
      </c>
      <c r="Y1250" s="29"/>
      <c r="Z1250" s="27">
        <v>0</v>
      </c>
      <c r="AA1250" s="29"/>
      <c r="AB1250" s="27">
        <v>0</v>
      </c>
      <c r="AC1250" s="28"/>
      <c r="AD1250" s="29"/>
      <c r="AE1250" s="27">
        <v>0</v>
      </c>
      <c r="AF1250" s="29"/>
      <c r="AG1250" s="47">
        <v>3</v>
      </c>
      <c r="AH1250" s="79"/>
      <c r="AI1250" s="79"/>
      <c r="AJ1250" s="79"/>
      <c r="AK1250" s="48"/>
    </row>
    <row r="1251" spans="1:37" ht="16.5" customHeight="1" x14ac:dyDescent="0.2">
      <c r="A1251" s="24">
        <v>110</v>
      </c>
      <c r="B1251" s="26"/>
      <c r="C1251" s="27">
        <v>0</v>
      </c>
      <c r="D1251" s="29"/>
      <c r="E1251" s="27">
        <v>0</v>
      </c>
      <c r="F1251" s="28"/>
      <c r="G1251" s="29"/>
      <c r="H1251" s="27">
        <v>22</v>
      </c>
      <c r="I1251" s="28"/>
      <c r="J1251" s="29"/>
      <c r="K1251" s="27">
        <v>0</v>
      </c>
      <c r="L1251" s="28"/>
      <c r="M1251" s="29"/>
      <c r="N1251" s="27">
        <v>6</v>
      </c>
      <c r="O1251" s="29"/>
      <c r="P1251" s="27">
        <v>9</v>
      </c>
      <c r="Q1251" s="28"/>
      <c r="R1251" s="29"/>
      <c r="S1251" s="27">
        <v>2</v>
      </c>
      <c r="T1251" s="28"/>
      <c r="U1251" s="29"/>
      <c r="V1251" s="27">
        <v>0</v>
      </c>
      <c r="W1251" s="29"/>
      <c r="X1251" s="27">
        <v>1</v>
      </c>
      <c r="Y1251" s="29"/>
      <c r="Z1251" s="27">
        <v>2</v>
      </c>
      <c r="AA1251" s="29"/>
      <c r="AB1251" s="27">
        <v>0</v>
      </c>
      <c r="AC1251" s="28"/>
      <c r="AD1251" s="29"/>
      <c r="AE1251" s="27">
        <v>0</v>
      </c>
      <c r="AF1251" s="29"/>
      <c r="AG1251" s="47">
        <v>42</v>
      </c>
      <c r="AH1251" s="79"/>
      <c r="AI1251" s="79"/>
      <c r="AJ1251" s="79"/>
      <c r="AK1251" s="48"/>
    </row>
    <row r="1252" spans="1:37" ht="16.5" customHeight="1" x14ac:dyDescent="0.2">
      <c r="A1252" s="24">
        <v>115</v>
      </c>
      <c r="B1252" s="26"/>
      <c r="C1252" s="27">
        <v>0</v>
      </c>
      <c r="D1252" s="29"/>
      <c r="E1252" s="27">
        <v>0</v>
      </c>
      <c r="F1252" s="28"/>
      <c r="G1252" s="29"/>
      <c r="H1252" s="27">
        <v>2</v>
      </c>
      <c r="I1252" s="28"/>
      <c r="J1252" s="29"/>
      <c r="K1252" s="27">
        <v>0</v>
      </c>
      <c r="L1252" s="28"/>
      <c r="M1252" s="29"/>
      <c r="N1252" s="27">
        <v>0</v>
      </c>
      <c r="O1252" s="29"/>
      <c r="P1252" s="27">
        <v>2</v>
      </c>
      <c r="Q1252" s="28"/>
      <c r="R1252" s="29"/>
      <c r="S1252" s="27">
        <v>2</v>
      </c>
      <c r="T1252" s="28"/>
      <c r="U1252" s="29"/>
      <c r="V1252" s="27">
        <v>0</v>
      </c>
      <c r="W1252" s="29"/>
      <c r="X1252" s="27">
        <v>0</v>
      </c>
      <c r="Y1252" s="29"/>
      <c r="Z1252" s="27">
        <v>0</v>
      </c>
      <c r="AA1252" s="29"/>
      <c r="AB1252" s="27">
        <v>0</v>
      </c>
      <c r="AC1252" s="28"/>
      <c r="AD1252" s="29"/>
      <c r="AE1252" s="27">
        <v>0</v>
      </c>
      <c r="AF1252" s="29"/>
      <c r="AG1252" s="47">
        <v>6</v>
      </c>
      <c r="AH1252" s="79"/>
      <c r="AI1252" s="79"/>
      <c r="AJ1252" s="79"/>
      <c r="AK1252" s="48"/>
    </row>
    <row r="1253" spans="1:37" ht="16.5" customHeight="1" x14ac:dyDescent="0.2">
      <c r="A1253" s="24">
        <v>122</v>
      </c>
      <c r="B1253" s="26"/>
      <c r="C1253" s="27">
        <v>0</v>
      </c>
      <c r="D1253" s="29"/>
      <c r="E1253" s="27">
        <v>0</v>
      </c>
      <c r="F1253" s="28"/>
      <c r="G1253" s="29"/>
      <c r="H1253" s="27">
        <v>0</v>
      </c>
      <c r="I1253" s="28"/>
      <c r="J1253" s="29"/>
      <c r="K1253" s="27">
        <v>0</v>
      </c>
      <c r="L1253" s="28"/>
      <c r="M1253" s="29"/>
      <c r="N1253" s="27">
        <v>0</v>
      </c>
      <c r="O1253" s="29"/>
      <c r="P1253" s="27">
        <v>4</v>
      </c>
      <c r="Q1253" s="28"/>
      <c r="R1253" s="29"/>
      <c r="S1253" s="27">
        <v>0</v>
      </c>
      <c r="T1253" s="28"/>
      <c r="U1253" s="29"/>
      <c r="V1253" s="27">
        <v>0</v>
      </c>
      <c r="W1253" s="29"/>
      <c r="X1253" s="27">
        <v>0</v>
      </c>
      <c r="Y1253" s="29"/>
      <c r="Z1253" s="27">
        <v>0</v>
      </c>
      <c r="AA1253" s="29"/>
      <c r="AB1253" s="27">
        <v>0</v>
      </c>
      <c r="AC1253" s="28"/>
      <c r="AD1253" s="29"/>
      <c r="AE1253" s="27">
        <v>0</v>
      </c>
      <c r="AF1253" s="29"/>
      <c r="AG1253" s="47">
        <v>4</v>
      </c>
      <c r="AH1253" s="79"/>
      <c r="AI1253" s="79"/>
      <c r="AJ1253" s="79"/>
      <c r="AK1253" s="48"/>
    </row>
    <row r="1254" spans="1:37" ht="16.5" customHeight="1" x14ac:dyDescent="0.2">
      <c r="A1254" s="24" t="s">
        <v>21</v>
      </c>
      <c r="B1254" s="26"/>
      <c r="C1254" s="27">
        <v>15</v>
      </c>
      <c r="D1254" s="29"/>
      <c r="E1254" s="27">
        <v>72</v>
      </c>
      <c r="F1254" s="28"/>
      <c r="G1254" s="29"/>
      <c r="H1254" s="27">
        <v>56</v>
      </c>
      <c r="I1254" s="28"/>
      <c r="J1254" s="29"/>
      <c r="K1254" s="27">
        <v>90</v>
      </c>
      <c r="L1254" s="28"/>
      <c r="M1254" s="29"/>
      <c r="N1254" s="27">
        <v>58</v>
      </c>
      <c r="O1254" s="29"/>
      <c r="P1254" s="27">
        <v>117</v>
      </c>
      <c r="Q1254" s="28"/>
      <c r="R1254" s="29"/>
      <c r="S1254" s="27">
        <v>84</v>
      </c>
      <c r="T1254" s="28"/>
      <c r="U1254" s="29"/>
      <c r="V1254" s="27">
        <v>63</v>
      </c>
      <c r="W1254" s="29"/>
      <c r="X1254" s="27">
        <v>79</v>
      </c>
      <c r="Y1254" s="29"/>
      <c r="Z1254" s="27">
        <v>73</v>
      </c>
      <c r="AA1254" s="29"/>
      <c r="AB1254" s="27">
        <v>33</v>
      </c>
      <c r="AC1254" s="28"/>
      <c r="AD1254" s="29"/>
      <c r="AE1254" s="27">
        <v>91</v>
      </c>
      <c r="AF1254" s="29"/>
      <c r="AG1254" s="47">
        <v>831</v>
      </c>
      <c r="AH1254" s="79"/>
      <c r="AI1254" s="79"/>
      <c r="AJ1254" s="79"/>
      <c r="AK1254" s="48"/>
    </row>
    <row r="1255" spans="1:37" ht="16.5" customHeight="1" x14ac:dyDescent="0.2">
      <c r="A1255" s="56" t="s">
        <v>2</v>
      </c>
      <c r="B1255" s="57"/>
      <c r="C1255" s="76">
        <v>72</v>
      </c>
      <c r="D1255" s="78"/>
      <c r="E1255" s="76">
        <v>127</v>
      </c>
      <c r="F1255" s="77"/>
      <c r="G1255" s="78"/>
      <c r="H1255" s="76">
        <v>121</v>
      </c>
      <c r="I1255" s="77"/>
      <c r="J1255" s="78"/>
      <c r="K1255" s="76">
        <v>297</v>
      </c>
      <c r="L1255" s="77"/>
      <c r="M1255" s="78"/>
      <c r="N1255" s="76">
        <v>120</v>
      </c>
      <c r="O1255" s="78"/>
      <c r="P1255" s="76">
        <v>332</v>
      </c>
      <c r="Q1255" s="77"/>
      <c r="R1255" s="78"/>
      <c r="S1255" s="80">
        <v>263</v>
      </c>
      <c r="T1255" s="81"/>
      <c r="U1255" s="82"/>
      <c r="V1255" s="76">
        <v>157</v>
      </c>
      <c r="W1255" s="78"/>
      <c r="X1255" s="76">
        <v>165</v>
      </c>
      <c r="Y1255" s="78"/>
      <c r="Z1255" s="76">
        <v>159</v>
      </c>
      <c r="AA1255" s="78"/>
      <c r="AB1255" s="76">
        <v>94</v>
      </c>
      <c r="AC1255" s="77"/>
      <c r="AD1255" s="78"/>
      <c r="AE1255" s="76">
        <v>233</v>
      </c>
      <c r="AF1255" s="78"/>
      <c r="AG1255" s="39">
        <v>2140</v>
      </c>
      <c r="AH1255" s="40"/>
      <c r="AI1255" s="40"/>
      <c r="AJ1255" s="40"/>
      <c r="AK1255" s="41"/>
    </row>
  </sheetData>
  <mergeCells count="10247">
    <mergeCell ref="A1253:B1253"/>
    <mergeCell ref="C1253:D1253"/>
    <mergeCell ref="E1253:G1253"/>
    <mergeCell ref="H1253:J1253"/>
    <mergeCell ref="K1253:M1253"/>
    <mergeCell ref="N1253:O1253"/>
    <mergeCell ref="P1253:R1253"/>
    <mergeCell ref="S1253:U1253"/>
    <mergeCell ref="V1253:W1253"/>
    <mergeCell ref="X1253:Y1253"/>
    <mergeCell ref="Z1253:AA1253"/>
    <mergeCell ref="AB1253:AD1253"/>
    <mergeCell ref="AE1253:AF1253"/>
    <mergeCell ref="AG1253:AK1253"/>
    <mergeCell ref="A1254:B1254"/>
    <mergeCell ref="C1254:D1254"/>
    <mergeCell ref="E1254:G1254"/>
    <mergeCell ref="H1254:J1254"/>
    <mergeCell ref="K1254:M1254"/>
    <mergeCell ref="N1254:O1254"/>
    <mergeCell ref="P1254:R1254"/>
    <mergeCell ref="S1254:U1254"/>
    <mergeCell ref="V1254:W1254"/>
    <mergeCell ref="X1254:Y1254"/>
    <mergeCell ref="Z1254:AA1254"/>
    <mergeCell ref="AB1254:AD1254"/>
    <mergeCell ref="AE1254:AF1254"/>
    <mergeCell ref="AG1254:AK1254"/>
    <mergeCell ref="A1255:B1255"/>
    <mergeCell ref="C1255:D1255"/>
    <mergeCell ref="E1255:G1255"/>
    <mergeCell ref="H1255:J1255"/>
    <mergeCell ref="K1255:M1255"/>
    <mergeCell ref="N1255:O1255"/>
    <mergeCell ref="P1255:R1255"/>
    <mergeCell ref="S1255:U1255"/>
    <mergeCell ref="V1255:W1255"/>
    <mergeCell ref="X1255:Y1255"/>
    <mergeCell ref="Z1255:AA1255"/>
    <mergeCell ref="AB1255:AD1255"/>
    <mergeCell ref="AE1255:AF1255"/>
    <mergeCell ref="AG1255:AK1255"/>
    <mergeCell ref="A1250:B1250"/>
    <mergeCell ref="C1250:D1250"/>
    <mergeCell ref="E1250:G1250"/>
    <mergeCell ref="H1250:J1250"/>
    <mergeCell ref="K1250:M1250"/>
    <mergeCell ref="N1250:O1250"/>
    <mergeCell ref="P1250:R1250"/>
    <mergeCell ref="S1250:U1250"/>
    <mergeCell ref="V1250:W1250"/>
    <mergeCell ref="X1250:Y1250"/>
    <mergeCell ref="Z1250:AA1250"/>
    <mergeCell ref="AB1250:AD1250"/>
    <mergeCell ref="AE1250:AF1250"/>
    <mergeCell ref="AG1250:AK1250"/>
    <mergeCell ref="A1251:B1251"/>
    <mergeCell ref="C1251:D1251"/>
    <mergeCell ref="E1251:G1251"/>
    <mergeCell ref="H1251:J1251"/>
    <mergeCell ref="K1251:M1251"/>
    <mergeCell ref="N1251:O1251"/>
    <mergeCell ref="P1251:R1251"/>
    <mergeCell ref="S1251:U1251"/>
    <mergeCell ref="V1251:W1251"/>
    <mergeCell ref="X1251:Y1251"/>
    <mergeCell ref="Z1251:AA1251"/>
    <mergeCell ref="AB1251:AD1251"/>
    <mergeCell ref="AE1251:AF1251"/>
    <mergeCell ref="AG1251:AK1251"/>
    <mergeCell ref="A1252:B1252"/>
    <mergeCell ref="C1252:D1252"/>
    <mergeCell ref="E1252:G1252"/>
    <mergeCell ref="H1252:J1252"/>
    <mergeCell ref="K1252:M1252"/>
    <mergeCell ref="N1252:O1252"/>
    <mergeCell ref="P1252:R1252"/>
    <mergeCell ref="S1252:U1252"/>
    <mergeCell ref="V1252:W1252"/>
    <mergeCell ref="X1252:Y1252"/>
    <mergeCell ref="Z1252:AA1252"/>
    <mergeCell ref="AB1252:AD1252"/>
    <mergeCell ref="AE1252:AF1252"/>
    <mergeCell ref="AG1252:AK1252"/>
    <mergeCell ref="A1247:B1247"/>
    <mergeCell ref="C1247:D1247"/>
    <mergeCell ref="E1247:G1247"/>
    <mergeCell ref="H1247:J1247"/>
    <mergeCell ref="K1247:M1247"/>
    <mergeCell ref="N1247:O1247"/>
    <mergeCell ref="P1247:R1247"/>
    <mergeCell ref="S1247:U1247"/>
    <mergeCell ref="V1247:W1247"/>
    <mergeCell ref="X1247:Y1247"/>
    <mergeCell ref="Z1247:AA1247"/>
    <mergeCell ref="AB1247:AD1247"/>
    <mergeCell ref="AE1247:AF1247"/>
    <mergeCell ref="AG1247:AK1247"/>
    <mergeCell ref="A1248:B1248"/>
    <mergeCell ref="C1248:D1248"/>
    <mergeCell ref="E1248:G1248"/>
    <mergeCell ref="H1248:J1248"/>
    <mergeCell ref="K1248:M1248"/>
    <mergeCell ref="N1248:O1248"/>
    <mergeCell ref="P1248:R1248"/>
    <mergeCell ref="S1248:U1248"/>
    <mergeCell ref="V1248:W1248"/>
    <mergeCell ref="X1248:Y1248"/>
    <mergeCell ref="Z1248:AA1248"/>
    <mergeCell ref="AB1248:AD1248"/>
    <mergeCell ref="AE1248:AF1248"/>
    <mergeCell ref="AG1248:AK1248"/>
    <mergeCell ref="A1249:B1249"/>
    <mergeCell ref="C1249:D1249"/>
    <mergeCell ref="E1249:G1249"/>
    <mergeCell ref="H1249:J1249"/>
    <mergeCell ref="K1249:M1249"/>
    <mergeCell ref="N1249:O1249"/>
    <mergeCell ref="P1249:R1249"/>
    <mergeCell ref="S1249:U1249"/>
    <mergeCell ref="V1249:W1249"/>
    <mergeCell ref="X1249:Y1249"/>
    <mergeCell ref="Z1249:AA1249"/>
    <mergeCell ref="AB1249:AD1249"/>
    <mergeCell ref="AE1249:AF1249"/>
    <mergeCell ref="AG1249:AK1249"/>
    <mergeCell ref="A1244:B1244"/>
    <mergeCell ref="C1244:D1244"/>
    <mergeCell ref="E1244:G1244"/>
    <mergeCell ref="H1244:J1244"/>
    <mergeCell ref="K1244:M1244"/>
    <mergeCell ref="N1244:O1244"/>
    <mergeCell ref="P1244:R1244"/>
    <mergeCell ref="S1244:U1244"/>
    <mergeCell ref="V1244:W1244"/>
    <mergeCell ref="X1244:Y1244"/>
    <mergeCell ref="Z1244:AA1244"/>
    <mergeCell ref="AB1244:AD1244"/>
    <mergeCell ref="AE1244:AF1244"/>
    <mergeCell ref="AG1244:AK1244"/>
    <mergeCell ref="A1245:B1245"/>
    <mergeCell ref="C1245:D1245"/>
    <mergeCell ref="E1245:G1245"/>
    <mergeCell ref="H1245:J1245"/>
    <mergeCell ref="K1245:M1245"/>
    <mergeCell ref="N1245:O1245"/>
    <mergeCell ref="P1245:R1245"/>
    <mergeCell ref="S1245:U1245"/>
    <mergeCell ref="V1245:W1245"/>
    <mergeCell ref="X1245:Y1245"/>
    <mergeCell ref="Z1245:AA1245"/>
    <mergeCell ref="AB1245:AD1245"/>
    <mergeCell ref="AE1245:AF1245"/>
    <mergeCell ref="AG1245:AK1245"/>
    <mergeCell ref="A1246:B1246"/>
    <mergeCell ref="C1246:D1246"/>
    <mergeCell ref="E1246:G1246"/>
    <mergeCell ref="H1246:J1246"/>
    <mergeCell ref="K1246:M1246"/>
    <mergeCell ref="N1246:O1246"/>
    <mergeCell ref="P1246:R1246"/>
    <mergeCell ref="S1246:U1246"/>
    <mergeCell ref="V1246:W1246"/>
    <mergeCell ref="X1246:Y1246"/>
    <mergeCell ref="Z1246:AA1246"/>
    <mergeCell ref="AB1246:AD1246"/>
    <mergeCell ref="AE1246:AF1246"/>
    <mergeCell ref="AG1246:AK1246"/>
    <mergeCell ref="A1241:B1241"/>
    <mergeCell ref="C1241:D1241"/>
    <mergeCell ref="E1241:G1241"/>
    <mergeCell ref="H1241:J1241"/>
    <mergeCell ref="K1241:M1241"/>
    <mergeCell ref="N1241:O1241"/>
    <mergeCell ref="P1241:R1241"/>
    <mergeCell ref="S1241:U1241"/>
    <mergeCell ref="V1241:W1241"/>
    <mergeCell ref="X1241:Y1241"/>
    <mergeCell ref="Z1241:AA1241"/>
    <mergeCell ref="AB1241:AD1241"/>
    <mergeCell ref="AE1241:AF1241"/>
    <mergeCell ref="AG1241:AK1241"/>
    <mergeCell ref="A1242:B1242"/>
    <mergeCell ref="C1242:D1242"/>
    <mergeCell ref="E1242:G1242"/>
    <mergeCell ref="H1242:J1242"/>
    <mergeCell ref="K1242:M1242"/>
    <mergeCell ref="N1242:O1242"/>
    <mergeCell ref="P1242:R1242"/>
    <mergeCell ref="S1242:U1242"/>
    <mergeCell ref="V1242:W1242"/>
    <mergeCell ref="X1242:Y1242"/>
    <mergeCell ref="Z1242:AA1242"/>
    <mergeCell ref="AB1242:AD1242"/>
    <mergeCell ref="AE1242:AF1242"/>
    <mergeCell ref="AG1242:AK1242"/>
    <mergeCell ref="A1243:B1243"/>
    <mergeCell ref="C1243:D1243"/>
    <mergeCell ref="E1243:G1243"/>
    <mergeCell ref="H1243:J1243"/>
    <mergeCell ref="K1243:M1243"/>
    <mergeCell ref="N1243:O1243"/>
    <mergeCell ref="P1243:R1243"/>
    <mergeCell ref="S1243:U1243"/>
    <mergeCell ref="V1243:W1243"/>
    <mergeCell ref="X1243:Y1243"/>
    <mergeCell ref="Z1243:AA1243"/>
    <mergeCell ref="AB1243:AD1243"/>
    <mergeCell ref="AE1243:AF1243"/>
    <mergeCell ref="AG1243:AK1243"/>
    <mergeCell ref="A1238:B1238"/>
    <mergeCell ref="C1238:D1238"/>
    <mergeCell ref="E1238:G1238"/>
    <mergeCell ref="H1238:J1238"/>
    <mergeCell ref="K1238:M1238"/>
    <mergeCell ref="N1238:O1238"/>
    <mergeCell ref="P1238:R1238"/>
    <mergeCell ref="S1238:U1238"/>
    <mergeCell ref="V1238:W1238"/>
    <mergeCell ref="X1238:Y1238"/>
    <mergeCell ref="Z1238:AA1238"/>
    <mergeCell ref="AB1238:AD1238"/>
    <mergeCell ref="AE1238:AF1238"/>
    <mergeCell ref="AG1238:AK1238"/>
    <mergeCell ref="A1239:B1239"/>
    <mergeCell ref="C1239:D1239"/>
    <mergeCell ref="E1239:G1239"/>
    <mergeCell ref="H1239:J1239"/>
    <mergeCell ref="K1239:M1239"/>
    <mergeCell ref="N1239:O1239"/>
    <mergeCell ref="P1239:R1239"/>
    <mergeCell ref="S1239:U1239"/>
    <mergeCell ref="V1239:W1239"/>
    <mergeCell ref="X1239:Y1239"/>
    <mergeCell ref="Z1239:AA1239"/>
    <mergeCell ref="AB1239:AD1239"/>
    <mergeCell ref="AE1239:AF1239"/>
    <mergeCell ref="AG1239:AK1239"/>
    <mergeCell ref="A1240:B1240"/>
    <mergeCell ref="C1240:D1240"/>
    <mergeCell ref="E1240:G1240"/>
    <mergeCell ref="H1240:J1240"/>
    <mergeCell ref="K1240:M1240"/>
    <mergeCell ref="N1240:O1240"/>
    <mergeCell ref="P1240:R1240"/>
    <mergeCell ref="S1240:U1240"/>
    <mergeCell ref="V1240:W1240"/>
    <mergeCell ref="X1240:Y1240"/>
    <mergeCell ref="Z1240:AA1240"/>
    <mergeCell ref="AB1240:AD1240"/>
    <mergeCell ref="AE1240:AF1240"/>
    <mergeCell ref="AG1240:AK1240"/>
    <mergeCell ref="A1235:B1235"/>
    <mergeCell ref="C1235:D1235"/>
    <mergeCell ref="E1235:G1235"/>
    <mergeCell ref="H1235:J1235"/>
    <mergeCell ref="K1235:M1235"/>
    <mergeCell ref="N1235:O1235"/>
    <mergeCell ref="P1235:R1235"/>
    <mergeCell ref="S1235:U1235"/>
    <mergeCell ref="V1235:W1235"/>
    <mergeCell ref="X1235:Y1235"/>
    <mergeCell ref="Z1235:AA1235"/>
    <mergeCell ref="AB1235:AD1235"/>
    <mergeCell ref="AE1235:AF1235"/>
    <mergeCell ref="AG1235:AK1235"/>
    <mergeCell ref="A1236:B1236"/>
    <mergeCell ref="C1236:D1236"/>
    <mergeCell ref="E1236:G1236"/>
    <mergeCell ref="H1236:J1236"/>
    <mergeCell ref="K1236:M1236"/>
    <mergeCell ref="N1236:O1236"/>
    <mergeCell ref="P1236:R1236"/>
    <mergeCell ref="S1236:U1236"/>
    <mergeCell ref="V1236:W1236"/>
    <mergeCell ref="X1236:Y1236"/>
    <mergeCell ref="Z1236:AA1236"/>
    <mergeCell ref="AB1236:AD1236"/>
    <mergeCell ref="AE1236:AF1236"/>
    <mergeCell ref="AG1236:AK1236"/>
    <mergeCell ref="A1237:B1237"/>
    <mergeCell ref="C1237:D1237"/>
    <mergeCell ref="E1237:G1237"/>
    <mergeCell ref="H1237:J1237"/>
    <mergeCell ref="K1237:M1237"/>
    <mergeCell ref="N1237:O1237"/>
    <mergeCell ref="P1237:R1237"/>
    <mergeCell ref="S1237:U1237"/>
    <mergeCell ref="V1237:W1237"/>
    <mergeCell ref="X1237:Y1237"/>
    <mergeCell ref="Z1237:AA1237"/>
    <mergeCell ref="AB1237:AD1237"/>
    <mergeCell ref="AE1237:AF1237"/>
    <mergeCell ref="AG1237:AK1237"/>
    <mergeCell ref="A1232:B1232"/>
    <mergeCell ref="C1232:D1232"/>
    <mergeCell ref="E1232:G1232"/>
    <mergeCell ref="H1232:J1232"/>
    <mergeCell ref="K1232:M1232"/>
    <mergeCell ref="N1232:O1232"/>
    <mergeCell ref="P1232:R1232"/>
    <mergeCell ref="S1232:U1232"/>
    <mergeCell ref="V1232:W1232"/>
    <mergeCell ref="X1232:Y1232"/>
    <mergeCell ref="Z1232:AA1232"/>
    <mergeCell ref="AB1232:AD1232"/>
    <mergeCell ref="AE1232:AF1232"/>
    <mergeCell ref="AG1232:AK1232"/>
    <mergeCell ref="A1233:B1233"/>
    <mergeCell ref="C1233:D1233"/>
    <mergeCell ref="E1233:G1233"/>
    <mergeCell ref="H1233:J1233"/>
    <mergeCell ref="K1233:M1233"/>
    <mergeCell ref="N1233:O1233"/>
    <mergeCell ref="P1233:R1233"/>
    <mergeCell ref="S1233:U1233"/>
    <mergeCell ref="V1233:W1233"/>
    <mergeCell ref="X1233:Y1233"/>
    <mergeCell ref="Z1233:AA1233"/>
    <mergeCell ref="AB1233:AD1233"/>
    <mergeCell ref="AE1233:AF1233"/>
    <mergeCell ref="AG1233:AK1233"/>
    <mergeCell ref="A1234:B1234"/>
    <mergeCell ref="C1234:D1234"/>
    <mergeCell ref="E1234:G1234"/>
    <mergeCell ref="H1234:J1234"/>
    <mergeCell ref="K1234:M1234"/>
    <mergeCell ref="N1234:O1234"/>
    <mergeCell ref="P1234:R1234"/>
    <mergeCell ref="S1234:U1234"/>
    <mergeCell ref="V1234:W1234"/>
    <mergeCell ref="X1234:Y1234"/>
    <mergeCell ref="Z1234:AA1234"/>
    <mergeCell ref="AB1234:AD1234"/>
    <mergeCell ref="AE1234:AF1234"/>
    <mergeCell ref="AG1234:AK1234"/>
    <mergeCell ref="A1224:C1224"/>
    <mergeCell ref="D1224:I1224"/>
    <mergeCell ref="J1224:O1224"/>
    <mergeCell ref="A1225:C1225"/>
    <mergeCell ref="D1225:I1225"/>
    <mergeCell ref="J1225:O1225"/>
    <mergeCell ref="A1226:C1226"/>
    <mergeCell ref="D1226:I1226"/>
    <mergeCell ref="J1226:O1226"/>
    <mergeCell ref="A1227:C1227"/>
    <mergeCell ref="D1227:I1227"/>
    <mergeCell ref="J1227:O1227"/>
    <mergeCell ref="A1229:AK1229"/>
    <mergeCell ref="A1230:B1230"/>
    <mergeCell ref="C1230:D1230"/>
    <mergeCell ref="E1230:G1230"/>
    <mergeCell ref="H1230:J1230"/>
    <mergeCell ref="K1230:M1230"/>
    <mergeCell ref="N1230:O1230"/>
    <mergeCell ref="P1230:R1230"/>
    <mergeCell ref="S1230:U1230"/>
    <mergeCell ref="V1230:W1230"/>
    <mergeCell ref="X1230:Y1230"/>
    <mergeCell ref="Z1230:AA1230"/>
    <mergeCell ref="AB1230:AD1230"/>
    <mergeCell ref="AE1230:AF1230"/>
    <mergeCell ref="AG1230:AK1230"/>
    <mergeCell ref="A1231:B1231"/>
    <mergeCell ref="C1231:D1231"/>
    <mergeCell ref="E1231:G1231"/>
    <mergeCell ref="H1231:J1231"/>
    <mergeCell ref="K1231:M1231"/>
    <mergeCell ref="N1231:O1231"/>
    <mergeCell ref="P1231:R1231"/>
    <mergeCell ref="S1231:U1231"/>
    <mergeCell ref="V1231:W1231"/>
    <mergeCell ref="X1231:Y1231"/>
    <mergeCell ref="Z1231:AA1231"/>
    <mergeCell ref="AB1231:AD1231"/>
    <mergeCell ref="AE1231:AF1231"/>
    <mergeCell ref="AG1231:AK1231"/>
    <mergeCell ref="A1213:C1213"/>
    <mergeCell ref="D1213:I1213"/>
    <mergeCell ref="J1213:O1213"/>
    <mergeCell ref="A1214:C1214"/>
    <mergeCell ref="D1214:I1214"/>
    <mergeCell ref="J1214:O1214"/>
    <mergeCell ref="A1215:C1215"/>
    <mergeCell ref="D1215:I1215"/>
    <mergeCell ref="J1215:O1215"/>
    <mergeCell ref="A1216:C1216"/>
    <mergeCell ref="D1216:I1216"/>
    <mergeCell ref="J1216:O1216"/>
    <mergeCell ref="A1217:C1217"/>
    <mergeCell ref="D1217:I1217"/>
    <mergeCell ref="J1217:O1217"/>
    <mergeCell ref="A1218:C1218"/>
    <mergeCell ref="D1218:I1218"/>
    <mergeCell ref="J1218:O1218"/>
    <mergeCell ref="A1219:C1219"/>
    <mergeCell ref="D1219:I1219"/>
    <mergeCell ref="J1219:O1219"/>
    <mergeCell ref="A1220:C1220"/>
    <mergeCell ref="D1220:I1220"/>
    <mergeCell ref="J1220:O1220"/>
    <mergeCell ref="A1221:C1221"/>
    <mergeCell ref="D1221:I1221"/>
    <mergeCell ref="J1221:O1221"/>
    <mergeCell ref="A1222:C1222"/>
    <mergeCell ref="D1222:I1222"/>
    <mergeCell ref="J1222:O1222"/>
    <mergeCell ref="A1223:C1223"/>
    <mergeCell ref="D1223:I1223"/>
    <mergeCell ref="J1223:O1223"/>
    <mergeCell ref="A1201:O1201"/>
    <mergeCell ref="A1202:C1202"/>
    <mergeCell ref="D1202:I1202"/>
    <mergeCell ref="J1202:O1202"/>
    <mergeCell ref="A1203:C1203"/>
    <mergeCell ref="D1203:I1203"/>
    <mergeCell ref="J1203:O1203"/>
    <mergeCell ref="A1204:C1204"/>
    <mergeCell ref="D1204:I1204"/>
    <mergeCell ref="J1204:O1204"/>
    <mergeCell ref="A1205:C1205"/>
    <mergeCell ref="D1205:I1205"/>
    <mergeCell ref="J1205:O1205"/>
    <mergeCell ref="A1206:C1206"/>
    <mergeCell ref="D1206:I1206"/>
    <mergeCell ref="J1206:O1206"/>
    <mergeCell ref="A1207:C1207"/>
    <mergeCell ref="D1207:I1207"/>
    <mergeCell ref="J1207:O1207"/>
    <mergeCell ref="A1208:C1208"/>
    <mergeCell ref="D1208:I1208"/>
    <mergeCell ref="J1208:O1208"/>
    <mergeCell ref="A1209:C1209"/>
    <mergeCell ref="D1209:I1209"/>
    <mergeCell ref="J1209:O1209"/>
    <mergeCell ref="A1210:C1210"/>
    <mergeCell ref="D1210:I1210"/>
    <mergeCell ref="J1210:O1210"/>
    <mergeCell ref="A1211:C1211"/>
    <mergeCell ref="D1211:I1211"/>
    <mergeCell ref="J1211:O1211"/>
    <mergeCell ref="A1212:C1212"/>
    <mergeCell ref="D1212:I1212"/>
    <mergeCell ref="J1212:O1212"/>
    <mergeCell ref="B1197:E1197"/>
    <mergeCell ref="F1197:H1197"/>
    <mergeCell ref="I1197:L1197"/>
    <mergeCell ref="M1197:O1197"/>
    <mergeCell ref="P1197:S1197"/>
    <mergeCell ref="T1197:V1197"/>
    <mergeCell ref="W1197:Y1197"/>
    <mergeCell ref="Z1197:AB1197"/>
    <mergeCell ref="AC1197:AE1197"/>
    <mergeCell ref="AF1197:AG1197"/>
    <mergeCell ref="AH1197:AI1197"/>
    <mergeCell ref="AJ1197:AL1197"/>
    <mergeCell ref="AM1197:AN1197"/>
    <mergeCell ref="B1198:E1198"/>
    <mergeCell ref="F1198:H1198"/>
    <mergeCell ref="I1198:L1198"/>
    <mergeCell ref="M1198:O1198"/>
    <mergeCell ref="P1198:S1198"/>
    <mergeCell ref="T1198:V1198"/>
    <mergeCell ref="W1198:Y1198"/>
    <mergeCell ref="Z1198:AB1198"/>
    <mergeCell ref="AC1198:AE1198"/>
    <mergeCell ref="AF1198:AG1198"/>
    <mergeCell ref="AH1198:AI1198"/>
    <mergeCell ref="AJ1198:AL1198"/>
    <mergeCell ref="AM1198:AN1198"/>
    <mergeCell ref="B1199:E1199"/>
    <mergeCell ref="F1199:H1199"/>
    <mergeCell ref="I1199:L1199"/>
    <mergeCell ref="M1199:O1199"/>
    <mergeCell ref="P1199:S1199"/>
    <mergeCell ref="T1199:V1199"/>
    <mergeCell ref="W1199:Y1199"/>
    <mergeCell ref="Z1199:AB1199"/>
    <mergeCell ref="AC1199:AE1199"/>
    <mergeCell ref="AF1199:AG1199"/>
    <mergeCell ref="AH1199:AI1199"/>
    <mergeCell ref="AJ1199:AL1199"/>
    <mergeCell ref="AM1199:AN1199"/>
    <mergeCell ref="B1194:E1194"/>
    <mergeCell ref="F1194:H1194"/>
    <mergeCell ref="I1194:L1194"/>
    <mergeCell ref="M1194:O1194"/>
    <mergeCell ref="P1194:S1194"/>
    <mergeCell ref="T1194:V1194"/>
    <mergeCell ref="W1194:Y1194"/>
    <mergeCell ref="Z1194:AB1194"/>
    <mergeCell ref="AC1194:AE1194"/>
    <mergeCell ref="AF1194:AG1194"/>
    <mergeCell ref="AH1194:AI1194"/>
    <mergeCell ref="AJ1194:AL1194"/>
    <mergeCell ref="AM1194:AN1194"/>
    <mergeCell ref="B1195:E1195"/>
    <mergeCell ref="F1195:H1195"/>
    <mergeCell ref="I1195:L1195"/>
    <mergeCell ref="M1195:O1195"/>
    <mergeCell ref="P1195:S1195"/>
    <mergeCell ref="T1195:V1195"/>
    <mergeCell ref="W1195:Y1195"/>
    <mergeCell ref="Z1195:AB1195"/>
    <mergeCell ref="AC1195:AE1195"/>
    <mergeCell ref="AF1195:AG1195"/>
    <mergeCell ref="AH1195:AI1195"/>
    <mergeCell ref="AJ1195:AL1195"/>
    <mergeCell ref="AM1195:AN1195"/>
    <mergeCell ref="B1196:E1196"/>
    <mergeCell ref="F1196:H1196"/>
    <mergeCell ref="I1196:L1196"/>
    <mergeCell ref="M1196:O1196"/>
    <mergeCell ref="P1196:S1196"/>
    <mergeCell ref="T1196:V1196"/>
    <mergeCell ref="W1196:Y1196"/>
    <mergeCell ref="Z1196:AB1196"/>
    <mergeCell ref="AC1196:AE1196"/>
    <mergeCell ref="AF1196:AG1196"/>
    <mergeCell ref="AH1196:AI1196"/>
    <mergeCell ref="AJ1196:AL1196"/>
    <mergeCell ref="AM1196:AN1196"/>
    <mergeCell ref="B1191:E1191"/>
    <mergeCell ref="F1191:H1191"/>
    <mergeCell ref="I1191:L1191"/>
    <mergeCell ref="M1191:O1191"/>
    <mergeCell ref="P1191:S1191"/>
    <mergeCell ref="T1191:V1191"/>
    <mergeCell ref="W1191:Y1191"/>
    <mergeCell ref="Z1191:AB1191"/>
    <mergeCell ref="AC1191:AE1191"/>
    <mergeCell ref="AF1191:AG1191"/>
    <mergeCell ref="AH1191:AI1191"/>
    <mergeCell ref="AJ1191:AL1191"/>
    <mergeCell ref="AM1191:AN1191"/>
    <mergeCell ref="B1192:E1192"/>
    <mergeCell ref="F1192:H1192"/>
    <mergeCell ref="I1192:L1192"/>
    <mergeCell ref="M1192:O1192"/>
    <mergeCell ref="P1192:S1192"/>
    <mergeCell ref="T1192:V1192"/>
    <mergeCell ref="W1192:Y1192"/>
    <mergeCell ref="Z1192:AB1192"/>
    <mergeCell ref="AC1192:AE1192"/>
    <mergeCell ref="AF1192:AG1192"/>
    <mergeCell ref="AH1192:AI1192"/>
    <mergeCell ref="AJ1192:AL1192"/>
    <mergeCell ref="AM1192:AN1192"/>
    <mergeCell ref="B1193:E1193"/>
    <mergeCell ref="F1193:H1193"/>
    <mergeCell ref="I1193:L1193"/>
    <mergeCell ref="M1193:O1193"/>
    <mergeCell ref="P1193:S1193"/>
    <mergeCell ref="T1193:V1193"/>
    <mergeCell ref="W1193:Y1193"/>
    <mergeCell ref="Z1193:AB1193"/>
    <mergeCell ref="AC1193:AE1193"/>
    <mergeCell ref="AF1193:AG1193"/>
    <mergeCell ref="AH1193:AI1193"/>
    <mergeCell ref="AJ1193:AL1193"/>
    <mergeCell ref="AM1193:AN1193"/>
    <mergeCell ref="B1188:E1188"/>
    <mergeCell ref="F1188:H1188"/>
    <mergeCell ref="I1188:L1188"/>
    <mergeCell ref="M1188:O1188"/>
    <mergeCell ref="P1188:S1188"/>
    <mergeCell ref="T1188:V1188"/>
    <mergeCell ref="W1188:Y1188"/>
    <mergeCell ref="Z1188:AB1188"/>
    <mergeCell ref="AC1188:AE1188"/>
    <mergeCell ref="AF1188:AG1188"/>
    <mergeCell ref="AH1188:AI1188"/>
    <mergeCell ref="AJ1188:AL1188"/>
    <mergeCell ref="AM1188:AN1188"/>
    <mergeCell ref="B1189:E1189"/>
    <mergeCell ref="F1189:H1189"/>
    <mergeCell ref="I1189:L1189"/>
    <mergeCell ref="M1189:O1189"/>
    <mergeCell ref="P1189:S1189"/>
    <mergeCell ref="T1189:V1189"/>
    <mergeCell ref="W1189:Y1189"/>
    <mergeCell ref="Z1189:AB1189"/>
    <mergeCell ref="AC1189:AE1189"/>
    <mergeCell ref="AF1189:AG1189"/>
    <mergeCell ref="AH1189:AI1189"/>
    <mergeCell ref="AJ1189:AL1189"/>
    <mergeCell ref="AM1189:AN1189"/>
    <mergeCell ref="B1190:E1190"/>
    <mergeCell ref="F1190:H1190"/>
    <mergeCell ref="I1190:L1190"/>
    <mergeCell ref="M1190:O1190"/>
    <mergeCell ref="P1190:S1190"/>
    <mergeCell ref="T1190:V1190"/>
    <mergeCell ref="W1190:Y1190"/>
    <mergeCell ref="Z1190:AB1190"/>
    <mergeCell ref="AC1190:AE1190"/>
    <mergeCell ref="AF1190:AG1190"/>
    <mergeCell ref="AH1190:AI1190"/>
    <mergeCell ref="AJ1190:AL1190"/>
    <mergeCell ref="AM1190:AN1190"/>
    <mergeCell ref="B1185:E1185"/>
    <mergeCell ref="F1185:H1185"/>
    <mergeCell ref="I1185:L1185"/>
    <mergeCell ref="M1185:O1185"/>
    <mergeCell ref="P1185:S1185"/>
    <mergeCell ref="T1185:V1185"/>
    <mergeCell ref="W1185:Y1185"/>
    <mergeCell ref="Z1185:AB1185"/>
    <mergeCell ref="AC1185:AE1185"/>
    <mergeCell ref="AF1185:AG1185"/>
    <mergeCell ref="AH1185:AI1185"/>
    <mergeCell ref="AJ1185:AL1185"/>
    <mergeCell ref="AM1185:AN1185"/>
    <mergeCell ref="B1186:E1186"/>
    <mergeCell ref="F1186:H1186"/>
    <mergeCell ref="I1186:L1186"/>
    <mergeCell ref="M1186:O1186"/>
    <mergeCell ref="P1186:S1186"/>
    <mergeCell ref="T1186:V1186"/>
    <mergeCell ref="W1186:Y1186"/>
    <mergeCell ref="Z1186:AB1186"/>
    <mergeCell ref="AC1186:AE1186"/>
    <mergeCell ref="AF1186:AG1186"/>
    <mergeCell ref="AH1186:AI1186"/>
    <mergeCell ref="AJ1186:AL1186"/>
    <mergeCell ref="AM1186:AN1186"/>
    <mergeCell ref="B1187:E1187"/>
    <mergeCell ref="F1187:H1187"/>
    <mergeCell ref="I1187:L1187"/>
    <mergeCell ref="M1187:O1187"/>
    <mergeCell ref="P1187:S1187"/>
    <mergeCell ref="T1187:V1187"/>
    <mergeCell ref="W1187:Y1187"/>
    <mergeCell ref="Z1187:AB1187"/>
    <mergeCell ref="AC1187:AE1187"/>
    <mergeCell ref="AF1187:AG1187"/>
    <mergeCell ref="AH1187:AI1187"/>
    <mergeCell ref="AJ1187:AL1187"/>
    <mergeCell ref="AM1187:AN1187"/>
    <mergeCell ref="B1182:E1182"/>
    <mergeCell ref="F1182:H1182"/>
    <mergeCell ref="I1182:L1182"/>
    <mergeCell ref="M1182:O1182"/>
    <mergeCell ref="P1182:S1182"/>
    <mergeCell ref="T1182:V1182"/>
    <mergeCell ref="W1182:Y1182"/>
    <mergeCell ref="Z1182:AB1182"/>
    <mergeCell ref="AC1182:AE1182"/>
    <mergeCell ref="AF1182:AG1182"/>
    <mergeCell ref="AH1182:AI1182"/>
    <mergeCell ref="AJ1182:AL1182"/>
    <mergeCell ref="AM1182:AN1182"/>
    <mergeCell ref="B1183:E1183"/>
    <mergeCell ref="F1183:H1183"/>
    <mergeCell ref="I1183:L1183"/>
    <mergeCell ref="M1183:O1183"/>
    <mergeCell ref="P1183:S1183"/>
    <mergeCell ref="T1183:V1183"/>
    <mergeCell ref="W1183:Y1183"/>
    <mergeCell ref="Z1183:AB1183"/>
    <mergeCell ref="AC1183:AE1183"/>
    <mergeCell ref="AF1183:AG1183"/>
    <mergeCell ref="AH1183:AI1183"/>
    <mergeCell ref="AJ1183:AL1183"/>
    <mergeCell ref="AM1183:AN1183"/>
    <mergeCell ref="B1184:E1184"/>
    <mergeCell ref="F1184:H1184"/>
    <mergeCell ref="I1184:L1184"/>
    <mergeCell ref="M1184:O1184"/>
    <mergeCell ref="P1184:S1184"/>
    <mergeCell ref="T1184:V1184"/>
    <mergeCell ref="W1184:Y1184"/>
    <mergeCell ref="Z1184:AB1184"/>
    <mergeCell ref="AC1184:AE1184"/>
    <mergeCell ref="AF1184:AG1184"/>
    <mergeCell ref="AH1184:AI1184"/>
    <mergeCell ref="AJ1184:AL1184"/>
    <mergeCell ref="AM1184:AN1184"/>
    <mergeCell ref="B1179:E1179"/>
    <mergeCell ref="F1179:H1179"/>
    <mergeCell ref="I1179:L1179"/>
    <mergeCell ref="M1179:O1179"/>
    <mergeCell ref="P1179:S1179"/>
    <mergeCell ref="T1179:V1179"/>
    <mergeCell ref="W1179:Y1179"/>
    <mergeCell ref="Z1179:AB1179"/>
    <mergeCell ref="AC1179:AE1179"/>
    <mergeCell ref="AF1179:AG1179"/>
    <mergeCell ref="AH1179:AI1179"/>
    <mergeCell ref="AJ1179:AL1179"/>
    <mergeCell ref="AM1179:AN1179"/>
    <mergeCell ref="B1180:E1180"/>
    <mergeCell ref="F1180:H1180"/>
    <mergeCell ref="I1180:L1180"/>
    <mergeCell ref="M1180:O1180"/>
    <mergeCell ref="P1180:S1180"/>
    <mergeCell ref="T1180:V1180"/>
    <mergeCell ref="W1180:Y1180"/>
    <mergeCell ref="Z1180:AB1180"/>
    <mergeCell ref="AC1180:AE1180"/>
    <mergeCell ref="AF1180:AG1180"/>
    <mergeCell ref="AH1180:AI1180"/>
    <mergeCell ref="AJ1180:AL1180"/>
    <mergeCell ref="AM1180:AN1180"/>
    <mergeCell ref="B1181:E1181"/>
    <mergeCell ref="F1181:H1181"/>
    <mergeCell ref="I1181:L1181"/>
    <mergeCell ref="M1181:O1181"/>
    <mergeCell ref="P1181:S1181"/>
    <mergeCell ref="T1181:V1181"/>
    <mergeCell ref="W1181:Y1181"/>
    <mergeCell ref="Z1181:AB1181"/>
    <mergeCell ref="AC1181:AE1181"/>
    <mergeCell ref="AF1181:AG1181"/>
    <mergeCell ref="AH1181:AI1181"/>
    <mergeCell ref="AJ1181:AL1181"/>
    <mergeCell ref="AM1181:AN1181"/>
    <mergeCell ref="B1176:E1176"/>
    <mergeCell ref="F1176:H1176"/>
    <mergeCell ref="I1176:L1176"/>
    <mergeCell ref="M1176:O1176"/>
    <mergeCell ref="P1176:S1176"/>
    <mergeCell ref="T1176:V1176"/>
    <mergeCell ref="W1176:Y1176"/>
    <mergeCell ref="Z1176:AB1176"/>
    <mergeCell ref="AC1176:AE1176"/>
    <mergeCell ref="AF1176:AG1176"/>
    <mergeCell ref="AH1176:AI1176"/>
    <mergeCell ref="AJ1176:AL1176"/>
    <mergeCell ref="AM1176:AN1176"/>
    <mergeCell ref="B1177:E1177"/>
    <mergeCell ref="F1177:H1177"/>
    <mergeCell ref="I1177:L1177"/>
    <mergeCell ref="M1177:O1177"/>
    <mergeCell ref="P1177:S1177"/>
    <mergeCell ref="T1177:V1177"/>
    <mergeCell ref="W1177:Y1177"/>
    <mergeCell ref="Z1177:AB1177"/>
    <mergeCell ref="AC1177:AE1177"/>
    <mergeCell ref="AF1177:AG1177"/>
    <mergeCell ref="AH1177:AI1177"/>
    <mergeCell ref="AJ1177:AL1177"/>
    <mergeCell ref="AM1177:AN1177"/>
    <mergeCell ref="B1178:E1178"/>
    <mergeCell ref="F1178:H1178"/>
    <mergeCell ref="I1178:L1178"/>
    <mergeCell ref="M1178:O1178"/>
    <mergeCell ref="P1178:S1178"/>
    <mergeCell ref="T1178:V1178"/>
    <mergeCell ref="W1178:Y1178"/>
    <mergeCell ref="Z1178:AB1178"/>
    <mergeCell ref="AC1178:AE1178"/>
    <mergeCell ref="AF1178:AG1178"/>
    <mergeCell ref="AH1178:AI1178"/>
    <mergeCell ref="AJ1178:AL1178"/>
    <mergeCell ref="AM1178:AN1178"/>
    <mergeCell ref="B1173:E1173"/>
    <mergeCell ref="F1173:H1173"/>
    <mergeCell ref="I1173:L1173"/>
    <mergeCell ref="M1173:O1173"/>
    <mergeCell ref="P1173:S1173"/>
    <mergeCell ref="T1173:V1173"/>
    <mergeCell ref="W1173:Y1173"/>
    <mergeCell ref="Z1173:AB1173"/>
    <mergeCell ref="AC1173:AE1173"/>
    <mergeCell ref="AF1173:AG1173"/>
    <mergeCell ref="AH1173:AI1173"/>
    <mergeCell ref="AJ1173:AL1173"/>
    <mergeCell ref="AM1173:AN1173"/>
    <mergeCell ref="B1174:E1174"/>
    <mergeCell ref="F1174:H1174"/>
    <mergeCell ref="I1174:L1174"/>
    <mergeCell ref="M1174:O1174"/>
    <mergeCell ref="P1174:S1174"/>
    <mergeCell ref="T1174:V1174"/>
    <mergeCell ref="W1174:Y1174"/>
    <mergeCell ref="Z1174:AB1174"/>
    <mergeCell ref="AC1174:AE1174"/>
    <mergeCell ref="AF1174:AG1174"/>
    <mergeCell ref="AH1174:AI1174"/>
    <mergeCell ref="AJ1174:AL1174"/>
    <mergeCell ref="AM1174:AN1174"/>
    <mergeCell ref="B1175:E1175"/>
    <mergeCell ref="F1175:H1175"/>
    <mergeCell ref="I1175:L1175"/>
    <mergeCell ref="M1175:O1175"/>
    <mergeCell ref="P1175:S1175"/>
    <mergeCell ref="T1175:V1175"/>
    <mergeCell ref="W1175:Y1175"/>
    <mergeCell ref="Z1175:AB1175"/>
    <mergeCell ref="AC1175:AE1175"/>
    <mergeCell ref="AF1175:AG1175"/>
    <mergeCell ref="AH1175:AI1175"/>
    <mergeCell ref="AJ1175:AL1175"/>
    <mergeCell ref="AM1175:AN1175"/>
    <mergeCell ref="B1170:E1170"/>
    <mergeCell ref="F1170:H1170"/>
    <mergeCell ref="I1170:L1170"/>
    <mergeCell ref="M1170:O1170"/>
    <mergeCell ref="P1170:S1170"/>
    <mergeCell ref="T1170:V1170"/>
    <mergeCell ref="W1170:Y1170"/>
    <mergeCell ref="Z1170:AB1170"/>
    <mergeCell ref="AC1170:AE1170"/>
    <mergeCell ref="AF1170:AG1170"/>
    <mergeCell ref="AH1170:AI1170"/>
    <mergeCell ref="AJ1170:AL1170"/>
    <mergeCell ref="AM1170:AN1170"/>
    <mergeCell ref="B1171:E1171"/>
    <mergeCell ref="F1171:H1171"/>
    <mergeCell ref="I1171:L1171"/>
    <mergeCell ref="M1171:O1171"/>
    <mergeCell ref="P1171:S1171"/>
    <mergeCell ref="T1171:V1171"/>
    <mergeCell ref="W1171:Y1171"/>
    <mergeCell ref="Z1171:AB1171"/>
    <mergeCell ref="AC1171:AE1171"/>
    <mergeCell ref="AF1171:AG1171"/>
    <mergeCell ref="AH1171:AI1171"/>
    <mergeCell ref="AJ1171:AL1171"/>
    <mergeCell ref="AM1171:AN1171"/>
    <mergeCell ref="B1172:E1172"/>
    <mergeCell ref="F1172:H1172"/>
    <mergeCell ref="I1172:L1172"/>
    <mergeCell ref="M1172:O1172"/>
    <mergeCell ref="P1172:S1172"/>
    <mergeCell ref="T1172:V1172"/>
    <mergeCell ref="W1172:Y1172"/>
    <mergeCell ref="Z1172:AB1172"/>
    <mergeCell ref="AC1172:AE1172"/>
    <mergeCell ref="AF1172:AG1172"/>
    <mergeCell ref="AH1172:AI1172"/>
    <mergeCell ref="AJ1172:AL1172"/>
    <mergeCell ref="AM1172:AN1172"/>
    <mergeCell ref="B1168:E1168"/>
    <mergeCell ref="F1168:H1168"/>
    <mergeCell ref="I1168:L1168"/>
    <mergeCell ref="M1168:O1168"/>
    <mergeCell ref="P1168:S1168"/>
    <mergeCell ref="T1168:V1168"/>
    <mergeCell ref="W1168:Y1168"/>
    <mergeCell ref="Z1168:AB1168"/>
    <mergeCell ref="AC1168:AE1168"/>
    <mergeCell ref="AF1168:AG1168"/>
    <mergeCell ref="AH1168:AI1168"/>
    <mergeCell ref="AJ1168:AL1168"/>
    <mergeCell ref="AM1168:AN1168"/>
    <mergeCell ref="B1169:E1169"/>
    <mergeCell ref="F1169:H1169"/>
    <mergeCell ref="I1169:L1169"/>
    <mergeCell ref="M1169:O1169"/>
    <mergeCell ref="P1169:S1169"/>
    <mergeCell ref="T1169:V1169"/>
    <mergeCell ref="W1169:Y1169"/>
    <mergeCell ref="Z1169:AB1169"/>
    <mergeCell ref="AC1169:AE1169"/>
    <mergeCell ref="AF1169:AG1169"/>
    <mergeCell ref="AH1169:AI1169"/>
    <mergeCell ref="AJ1169:AL1169"/>
    <mergeCell ref="AM1169:AN1169"/>
    <mergeCell ref="B1165:E1165"/>
    <mergeCell ref="F1165:H1165"/>
    <mergeCell ref="I1165:L1165"/>
    <mergeCell ref="M1165:O1165"/>
    <mergeCell ref="P1165:S1165"/>
    <mergeCell ref="T1165:V1165"/>
    <mergeCell ref="W1165:Y1165"/>
    <mergeCell ref="Z1165:AB1165"/>
    <mergeCell ref="AC1165:AE1165"/>
    <mergeCell ref="AF1165:AG1165"/>
    <mergeCell ref="AH1165:AI1165"/>
    <mergeCell ref="AJ1165:AL1165"/>
    <mergeCell ref="AM1165:AN1165"/>
    <mergeCell ref="B1166:E1166"/>
    <mergeCell ref="F1166:H1166"/>
    <mergeCell ref="I1166:L1166"/>
    <mergeCell ref="M1166:O1166"/>
    <mergeCell ref="P1166:S1166"/>
    <mergeCell ref="T1166:V1166"/>
    <mergeCell ref="W1166:Y1166"/>
    <mergeCell ref="Z1166:AB1166"/>
    <mergeCell ref="AC1166:AE1166"/>
    <mergeCell ref="AF1166:AG1166"/>
    <mergeCell ref="AH1166:AI1166"/>
    <mergeCell ref="AJ1166:AL1166"/>
    <mergeCell ref="AM1166:AN1166"/>
    <mergeCell ref="B1167:E1167"/>
    <mergeCell ref="F1167:H1167"/>
    <mergeCell ref="I1167:L1167"/>
    <mergeCell ref="M1167:O1167"/>
    <mergeCell ref="P1167:S1167"/>
    <mergeCell ref="T1167:V1167"/>
    <mergeCell ref="W1167:Y1167"/>
    <mergeCell ref="Z1167:AB1167"/>
    <mergeCell ref="AC1167:AE1167"/>
    <mergeCell ref="AF1167:AG1167"/>
    <mergeCell ref="AH1167:AI1167"/>
    <mergeCell ref="AJ1167:AL1167"/>
    <mergeCell ref="AM1167:AN1167"/>
    <mergeCell ref="B1162:E1162"/>
    <mergeCell ref="F1162:H1162"/>
    <mergeCell ref="I1162:L1162"/>
    <mergeCell ref="M1162:O1162"/>
    <mergeCell ref="P1162:S1162"/>
    <mergeCell ref="T1162:V1162"/>
    <mergeCell ref="W1162:Y1162"/>
    <mergeCell ref="Z1162:AB1162"/>
    <mergeCell ref="AC1162:AE1162"/>
    <mergeCell ref="AF1162:AG1162"/>
    <mergeCell ref="AH1162:AI1162"/>
    <mergeCell ref="AJ1162:AL1162"/>
    <mergeCell ref="AM1162:AN1162"/>
    <mergeCell ref="B1163:E1163"/>
    <mergeCell ref="F1163:H1163"/>
    <mergeCell ref="I1163:L1163"/>
    <mergeCell ref="M1163:O1163"/>
    <mergeCell ref="P1163:S1163"/>
    <mergeCell ref="T1163:V1163"/>
    <mergeCell ref="W1163:Y1163"/>
    <mergeCell ref="Z1163:AB1163"/>
    <mergeCell ref="AC1163:AE1163"/>
    <mergeCell ref="AF1163:AG1163"/>
    <mergeCell ref="AH1163:AI1163"/>
    <mergeCell ref="AJ1163:AL1163"/>
    <mergeCell ref="AM1163:AN1163"/>
    <mergeCell ref="B1164:E1164"/>
    <mergeCell ref="F1164:H1164"/>
    <mergeCell ref="I1164:L1164"/>
    <mergeCell ref="M1164:O1164"/>
    <mergeCell ref="P1164:S1164"/>
    <mergeCell ref="T1164:V1164"/>
    <mergeCell ref="W1164:Y1164"/>
    <mergeCell ref="Z1164:AB1164"/>
    <mergeCell ref="AC1164:AE1164"/>
    <mergeCell ref="AF1164:AG1164"/>
    <mergeCell ref="AH1164:AI1164"/>
    <mergeCell ref="AJ1164:AL1164"/>
    <mergeCell ref="AM1164:AN1164"/>
    <mergeCell ref="B1159:E1159"/>
    <mergeCell ref="F1159:H1159"/>
    <mergeCell ref="I1159:L1159"/>
    <mergeCell ref="M1159:O1159"/>
    <mergeCell ref="P1159:S1159"/>
    <mergeCell ref="T1159:V1159"/>
    <mergeCell ref="W1159:Y1159"/>
    <mergeCell ref="Z1159:AB1159"/>
    <mergeCell ref="AC1159:AE1159"/>
    <mergeCell ref="AF1159:AG1159"/>
    <mergeCell ref="AH1159:AI1159"/>
    <mergeCell ref="AJ1159:AL1159"/>
    <mergeCell ref="AM1159:AN1159"/>
    <mergeCell ref="B1160:E1160"/>
    <mergeCell ref="F1160:H1160"/>
    <mergeCell ref="I1160:L1160"/>
    <mergeCell ref="M1160:O1160"/>
    <mergeCell ref="P1160:S1160"/>
    <mergeCell ref="T1160:V1160"/>
    <mergeCell ref="W1160:Y1160"/>
    <mergeCell ref="Z1160:AB1160"/>
    <mergeCell ref="AC1160:AE1160"/>
    <mergeCell ref="AF1160:AG1160"/>
    <mergeCell ref="AH1160:AI1160"/>
    <mergeCell ref="AJ1160:AL1160"/>
    <mergeCell ref="AM1160:AN1160"/>
    <mergeCell ref="B1161:E1161"/>
    <mergeCell ref="F1161:H1161"/>
    <mergeCell ref="I1161:L1161"/>
    <mergeCell ref="M1161:O1161"/>
    <mergeCell ref="P1161:S1161"/>
    <mergeCell ref="T1161:V1161"/>
    <mergeCell ref="W1161:Y1161"/>
    <mergeCell ref="Z1161:AB1161"/>
    <mergeCell ref="AC1161:AE1161"/>
    <mergeCell ref="AF1161:AG1161"/>
    <mergeCell ref="AH1161:AI1161"/>
    <mergeCell ref="AJ1161:AL1161"/>
    <mergeCell ref="AM1161:AN1161"/>
    <mergeCell ref="B1156:E1156"/>
    <mergeCell ref="F1156:H1156"/>
    <mergeCell ref="I1156:L1156"/>
    <mergeCell ref="M1156:O1156"/>
    <mergeCell ref="P1156:S1156"/>
    <mergeCell ref="T1156:V1156"/>
    <mergeCell ref="W1156:Y1156"/>
    <mergeCell ref="Z1156:AB1156"/>
    <mergeCell ref="AC1156:AE1156"/>
    <mergeCell ref="AF1156:AG1156"/>
    <mergeCell ref="AH1156:AI1156"/>
    <mergeCell ref="AJ1156:AL1156"/>
    <mergeCell ref="AM1156:AN1156"/>
    <mergeCell ref="B1157:E1157"/>
    <mergeCell ref="F1157:H1157"/>
    <mergeCell ref="I1157:L1157"/>
    <mergeCell ref="M1157:O1157"/>
    <mergeCell ref="P1157:S1157"/>
    <mergeCell ref="T1157:V1157"/>
    <mergeCell ref="W1157:Y1157"/>
    <mergeCell ref="Z1157:AB1157"/>
    <mergeCell ref="AC1157:AE1157"/>
    <mergeCell ref="AF1157:AG1157"/>
    <mergeCell ref="AH1157:AI1157"/>
    <mergeCell ref="AJ1157:AL1157"/>
    <mergeCell ref="AM1157:AN1157"/>
    <mergeCell ref="B1158:E1158"/>
    <mergeCell ref="F1158:H1158"/>
    <mergeCell ref="I1158:L1158"/>
    <mergeCell ref="M1158:O1158"/>
    <mergeCell ref="P1158:S1158"/>
    <mergeCell ref="T1158:V1158"/>
    <mergeCell ref="W1158:Y1158"/>
    <mergeCell ref="Z1158:AB1158"/>
    <mergeCell ref="AC1158:AE1158"/>
    <mergeCell ref="AF1158:AG1158"/>
    <mergeCell ref="AH1158:AI1158"/>
    <mergeCell ref="AJ1158:AL1158"/>
    <mergeCell ref="AM1158:AN1158"/>
    <mergeCell ref="B1153:E1153"/>
    <mergeCell ref="F1153:H1153"/>
    <mergeCell ref="I1153:L1153"/>
    <mergeCell ref="M1153:O1153"/>
    <mergeCell ref="P1153:S1153"/>
    <mergeCell ref="T1153:V1153"/>
    <mergeCell ref="W1153:Y1153"/>
    <mergeCell ref="Z1153:AB1153"/>
    <mergeCell ref="AC1153:AE1153"/>
    <mergeCell ref="AF1153:AG1153"/>
    <mergeCell ref="AH1153:AI1153"/>
    <mergeCell ref="AJ1153:AL1153"/>
    <mergeCell ref="AM1153:AN1153"/>
    <mergeCell ref="B1154:E1154"/>
    <mergeCell ref="F1154:H1154"/>
    <mergeCell ref="I1154:L1154"/>
    <mergeCell ref="M1154:O1154"/>
    <mergeCell ref="P1154:S1154"/>
    <mergeCell ref="T1154:V1154"/>
    <mergeCell ref="W1154:Y1154"/>
    <mergeCell ref="Z1154:AB1154"/>
    <mergeCell ref="AC1154:AE1154"/>
    <mergeCell ref="AF1154:AG1154"/>
    <mergeCell ref="AH1154:AI1154"/>
    <mergeCell ref="AJ1154:AL1154"/>
    <mergeCell ref="AM1154:AN1154"/>
    <mergeCell ref="B1155:E1155"/>
    <mergeCell ref="F1155:H1155"/>
    <mergeCell ref="I1155:L1155"/>
    <mergeCell ref="M1155:O1155"/>
    <mergeCell ref="P1155:S1155"/>
    <mergeCell ref="T1155:V1155"/>
    <mergeCell ref="W1155:Y1155"/>
    <mergeCell ref="Z1155:AB1155"/>
    <mergeCell ref="AC1155:AE1155"/>
    <mergeCell ref="AF1155:AG1155"/>
    <mergeCell ref="AH1155:AI1155"/>
    <mergeCell ref="AJ1155:AL1155"/>
    <mergeCell ref="AM1155:AN1155"/>
    <mergeCell ref="B1150:E1150"/>
    <mergeCell ref="F1150:H1150"/>
    <mergeCell ref="I1150:L1150"/>
    <mergeCell ref="M1150:O1150"/>
    <mergeCell ref="P1150:S1150"/>
    <mergeCell ref="T1150:V1150"/>
    <mergeCell ref="W1150:Y1150"/>
    <mergeCell ref="Z1150:AB1150"/>
    <mergeCell ref="AC1150:AE1150"/>
    <mergeCell ref="AF1150:AG1150"/>
    <mergeCell ref="AH1150:AI1150"/>
    <mergeCell ref="AJ1150:AL1150"/>
    <mergeCell ref="AM1150:AN1150"/>
    <mergeCell ref="B1151:E1151"/>
    <mergeCell ref="F1151:H1151"/>
    <mergeCell ref="I1151:L1151"/>
    <mergeCell ref="M1151:O1151"/>
    <mergeCell ref="P1151:S1151"/>
    <mergeCell ref="T1151:V1151"/>
    <mergeCell ref="W1151:Y1151"/>
    <mergeCell ref="Z1151:AB1151"/>
    <mergeCell ref="AC1151:AE1151"/>
    <mergeCell ref="AF1151:AG1151"/>
    <mergeCell ref="AH1151:AI1151"/>
    <mergeCell ref="AJ1151:AL1151"/>
    <mergeCell ref="AM1151:AN1151"/>
    <mergeCell ref="B1152:E1152"/>
    <mergeCell ref="F1152:H1152"/>
    <mergeCell ref="I1152:L1152"/>
    <mergeCell ref="M1152:O1152"/>
    <mergeCell ref="P1152:S1152"/>
    <mergeCell ref="T1152:V1152"/>
    <mergeCell ref="W1152:Y1152"/>
    <mergeCell ref="Z1152:AB1152"/>
    <mergeCell ref="AC1152:AE1152"/>
    <mergeCell ref="AF1152:AG1152"/>
    <mergeCell ref="AH1152:AI1152"/>
    <mergeCell ref="AJ1152:AL1152"/>
    <mergeCell ref="AM1152:AN1152"/>
    <mergeCell ref="B1147:E1147"/>
    <mergeCell ref="F1147:H1147"/>
    <mergeCell ref="I1147:L1147"/>
    <mergeCell ref="M1147:O1147"/>
    <mergeCell ref="P1147:S1147"/>
    <mergeCell ref="T1147:V1147"/>
    <mergeCell ref="W1147:Y1147"/>
    <mergeCell ref="Z1147:AB1147"/>
    <mergeCell ref="AC1147:AE1147"/>
    <mergeCell ref="AF1147:AG1147"/>
    <mergeCell ref="AH1147:AI1147"/>
    <mergeCell ref="AJ1147:AL1147"/>
    <mergeCell ref="AM1147:AN1147"/>
    <mergeCell ref="B1148:E1148"/>
    <mergeCell ref="F1148:H1148"/>
    <mergeCell ref="I1148:L1148"/>
    <mergeCell ref="M1148:O1148"/>
    <mergeCell ref="P1148:S1148"/>
    <mergeCell ref="T1148:V1148"/>
    <mergeCell ref="W1148:Y1148"/>
    <mergeCell ref="Z1148:AB1148"/>
    <mergeCell ref="AC1148:AE1148"/>
    <mergeCell ref="AF1148:AG1148"/>
    <mergeCell ref="AH1148:AI1148"/>
    <mergeCell ref="AJ1148:AL1148"/>
    <mergeCell ref="AM1148:AN1148"/>
    <mergeCell ref="B1149:E1149"/>
    <mergeCell ref="F1149:H1149"/>
    <mergeCell ref="I1149:L1149"/>
    <mergeCell ref="M1149:O1149"/>
    <mergeCell ref="P1149:S1149"/>
    <mergeCell ref="T1149:V1149"/>
    <mergeCell ref="W1149:Y1149"/>
    <mergeCell ref="Z1149:AB1149"/>
    <mergeCell ref="AC1149:AE1149"/>
    <mergeCell ref="AF1149:AG1149"/>
    <mergeCell ref="AH1149:AI1149"/>
    <mergeCell ref="AJ1149:AL1149"/>
    <mergeCell ref="AM1149:AN1149"/>
    <mergeCell ref="B1144:E1144"/>
    <mergeCell ref="F1144:H1144"/>
    <mergeCell ref="I1144:L1144"/>
    <mergeCell ref="M1144:O1144"/>
    <mergeCell ref="P1144:S1144"/>
    <mergeCell ref="T1144:V1144"/>
    <mergeCell ref="W1144:Y1144"/>
    <mergeCell ref="Z1144:AB1144"/>
    <mergeCell ref="AC1144:AE1144"/>
    <mergeCell ref="AF1144:AG1144"/>
    <mergeCell ref="AH1144:AI1144"/>
    <mergeCell ref="AJ1144:AL1144"/>
    <mergeCell ref="AM1144:AN1144"/>
    <mergeCell ref="B1145:E1145"/>
    <mergeCell ref="F1145:H1145"/>
    <mergeCell ref="I1145:L1145"/>
    <mergeCell ref="M1145:O1145"/>
    <mergeCell ref="P1145:S1145"/>
    <mergeCell ref="T1145:V1145"/>
    <mergeCell ref="W1145:Y1145"/>
    <mergeCell ref="Z1145:AB1145"/>
    <mergeCell ref="AC1145:AE1145"/>
    <mergeCell ref="AF1145:AG1145"/>
    <mergeCell ref="AH1145:AI1145"/>
    <mergeCell ref="AJ1145:AL1145"/>
    <mergeCell ref="AM1145:AN1145"/>
    <mergeCell ref="B1146:E1146"/>
    <mergeCell ref="F1146:H1146"/>
    <mergeCell ref="I1146:L1146"/>
    <mergeCell ref="M1146:O1146"/>
    <mergeCell ref="P1146:S1146"/>
    <mergeCell ref="T1146:V1146"/>
    <mergeCell ref="W1146:Y1146"/>
    <mergeCell ref="Z1146:AB1146"/>
    <mergeCell ref="AC1146:AE1146"/>
    <mergeCell ref="AF1146:AG1146"/>
    <mergeCell ref="AH1146:AI1146"/>
    <mergeCell ref="AJ1146:AL1146"/>
    <mergeCell ref="AM1146:AN1146"/>
    <mergeCell ref="B1141:E1141"/>
    <mergeCell ref="F1141:H1141"/>
    <mergeCell ref="I1141:L1141"/>
    <mergeCell ref="M1141:O1141"/>
    <mergeCell ref="P1141:S1141"/>
    <mergeCell ref="T1141:V1141"/>
    <mergeCell ref="W1141:Y1141"/>
    <mergeCell ref="Z1141:AB1141"/>
    <mergeCell ref="AC1141:AE1141"/>
    <mergeCell ref="AF1141:AG1141"/>
    <mergeCell ref="AH1141:AI1141"/>
    <mergeCell ref="AJ1141:AL1141"/>
    <mergeCell ref="AM1141:AN1141"/>
    <mergeCell ref="B1142:E1142"/>
    <mergeCell ref="F1142:H1142"/>
    <mergeCell ref="I1142:L1142"/>
    <mergeCell ref="M1142:O1142"/>
    <mergeCell ref="P1142:S1142"/>
    <mergeCell ref="T1142:V1142"/>
    <mergeCell ref="W1142:Y1142"/>
    <mergeCell ref="Z1142:AB1142"/>
    <mergeCell ref="AC1142:AE1142"/>
    <mergeCell ref="AF1142:AG1142"/>
    <mergeCell ref="AH1142:AI1142"/>
    <mergeCell ref="AJ1142:AL1142"/>
    <mergeCell ref="AM1142:AN1142"/>
    <mergeCell ref="B1143:E1143"/>
    <mergeCell ref="F1143:H1143"/>
    <mergeCell ref="I1143:L1143"/>
    <mergeCell ref="M1143:O1143"/>
    <mergeCell ref="P1143:S1143"/>
    <mergeCell ref="T1143:V1143"/>
    <mergeCell ref="W1143:Y1143"/>
    <mergeCell ref="Z1143:AB1143"/>
    <mergeCell ref="AC1143:AE1143"/>
    <mergeCell ref="AF1143:AG1143"/>
    <mergeCell ref="AH1143:AI1143"/>
    <mergeCell ref="AJ1143:AL1143"/>
    <mergeCell ref="AM1143:AN1143"/>
    <mergeCell ref="B1138:E1138"/>
    <mergeCell ref="F1138:H1138"/>
    <mergeCell ref="I1138:L1138"/>
    <mergeCell ref="M1138:O1138"/>
    <mergeCell ref="P1138:S1138"/>
    <mergeCell ref="T1138:V1138"/>
    <mergeCell ref="W1138:Y1138"/>
    <mergeCell ref="Z1138:AB1138"/>
    <mergeCell ref="AC1138:AE1138"/>
    <mergeCell ref="AF1138:AG1138"/>
    <mergeCell ref="AH1138:AI1138"/>
    <mergeCell ref="AJ1138:AL1138"/>
    <mergeCell ref="AM1138:AN1138"/>
    <mergeCell ref="B1139:E1139"/>
    <mergeCell ref="F1139:H1139"/>
    <mergeCell ref="I1139:L1139"/>
    <mergeCell ref="M1139:O1139"/>
    <mergeCell ref="P1139:S1139"/>
    <mergeCell ref="T1139:V1139"/>
    <mergeCell ref="W1139:Y1139"/>
    <mergeCell ref="Z1139:AB1139"/>
    <mergeCell ref="AC1139:AE1139"/>
    <mergeCell ref="AF1139:AG1139"/>
    <mergeCell ref="AH1139:AI1139"/>
    <mergeCell ref="AJ1139:AL1139"/>
    <mergeCell ref="AM1139:AN1139"/>
    <mergeCell ref="B1140:E1140"/>
    <mergeCell ref="F1140:H1140"/>
    <mergeCell ref="I1140:L1140"/>
    <mergeCell ref="M1140:O1140"/>
    <mergeCell ref="P1140:S1140"/>
    <mergeCell ref="T1140:V1140"/>
    <mergeCell ref="W1140:Y1140"/>
    <mergeCell ref="Z1140:AB1140"/>
    <mergeCell ref="AC1140:AE1140"/>
    <mergeCell ref="AF1140:AG1140"/>
    <mergeCell ref="AH1140:AI1140"/>
    <mergeCell ref="AJ1140:AL1140"/>
    <mergeCell ref="AM1140:AN1140"/>
    <mergeCell ref="B1135:E1135"/>
    <mergeCell ref="F1135:H1135"/>
    <mergeCell ref="I1135:L1135"/>
    <mergeCell ref="M1135:O1135"/>
    <mergeCell ref="P1135:S1135"/>
    <mergeCell ref="T1135:V1135"/>
    <mergeCell ref="W1135:Y1135"/>
    <mergeCell ref="Z1135:AB1135"/>
    <mergeCell ref="AC1135:AE1135"/>
    <mergeCell ref="AF1135:AG1135"/>
    <mergeCell ref="AH1135:AI1135"/>
    <mergeCell ref="AJ1135:AL1135"/>
    <mergeCell ref="AM1135:AN1135"/>
    <mergeCell ref="B1136:E1136"/>
    <mergeCell ref="F1136:H1136"/>
    <mergeCell ref="I1136:L1136"/>
    <mergeCell ref="M1136:O1136"/>
    <mergeCell ref="P1136:S1136"/>
    <mergeCell ref="T1136:V1136"/>
    <mergeCell ref="W1136:Y1136"/>
    <mergeCell ref="Z1136:AB1136"/>
    <mergeCell ref="AC1136:AE1136"/>
    <mergeCell ref="AF1136:AG1136"/>
    <mergeCell ref="AH1136:AI1136"/>
    <mergeCell ref="AJ1136:AL1136"/>
    <mergeCell ref="AM1136:AN1136"/>
    <mergeCell ref="B1137:E1137"/>
    <mergeCell ref="F1137:H1137"/>
    <mergeCell ref="I1137:L1137"/>
    <mergeCell ref="M1137:O1137"/>
    <mergeCell ref="P1137:S1137"/>
    <mergeCell ref="T1137:V1137"/>
    <mergeCell ref="W1137:Y1137"/>
    <mergeCell ref="Z1137:AB1137"/>
    <mergeCell ref="AC1137:AE1137"/>
    <mergeCell ref="AF1137:AG1137"/>
    <mergeCell ref="AH1137:AI1137"/>
    <mergeCell ref="AJ1137:AL1137"/>
    <mergeCell ref="AM1137:AN1137"/>
    <mergeCell ref="B1132:E1132"/>
    <mergeCell ref="F1132:H1132"/>
    <mergeCell ref="I1132:L1132"/>
    <mergeCell ref="M1132:O1132"/>
    <mergeCell ref="P1132:S1132"/>
    <mergeCell ref="T1132:V1132"/>
    <mergeCell ref="W1132:Y1132"/>
    <mergeCell ref="Z1132:AB1132"/>
    <mergeCell ref="AC1132:AE1132"/>
    <mergeCell ref="AF1132:AG1132"/>
    <mergeCell ref="AH1132:AI1132"/>
    <mergeCell ref="AJ1132:AL1132"/>
    <mergeCell ref="AM1132:AN1132"/>
    <mergeCell ref="B1133:E1133"/>
    <mergeCell ref="F1133:H1133"/>
    <mergeCell ref="I1133:L1133"/>
    <mergeCell ref="M1133:O1133"/>
    <mergeCell ref="P1133:S1133"/>
    <mergeCell ref="T1133:V1133"/>
    <mergeCell ref="W1133:Y1133"/>
    <mergeCell ref="Z1133:AB1133"/>
    <mergeCell ref="AC1133:AE1133"/>
    <mergeCell ref="AF1133:AG1133"/>
    <mergeCell ref="AH1133:AI1133"/>
    <mergeCell ref="AJ1133:AL1133"/>
    <mergeCell ref="AM1133:AN1133"/>
    <mergeCell ref="B1134:E1134"/>
    <mergeCell ref="F1134:H1134"/>
    <mergeCell ref="I1134:L1134"/>
    <mergeCell ref="M1134:O1134"/>
    <mergeCell ref="P1134:S1134"/>
    <mergeCell ref="T1134:V1134"/>
    <mergeCell ref="W1134:Y1134"/>
    <mergeCell ref="Z1134:AB1134"/>
    <mergeCell ref="AC1134:AE1134"/>
    <mergeCell ref="AF1134:AG1134"/>
    <mergeCell ref="AH1134:AI1134"/>
    <mergeCell ref="AJ1134:AL1134"/>
    <mergeCell ref="AM1134:AN1134"/>
    <mergeCell ref="B1129:E1129"/>
    <mergeCell ref="F1129:H1129"/>
    <mergeCell ref="I1129:L1129"/>
    <mergeCell ref="M1129:O1129"/>
    <mergeCell ref="P1129:S1129"/>
    <mergeCell ref="T1129:V1129"/>
    <mergeCell ref="W1129:Y1129"/>
    <mergeCell ref="Z1129:AB1129"/>
    <mergeCell ref="AC1129:AE1129"/>
    <mergeCell ref="AF1129:AG1129"/>
    <mergeCell ref="AH1129:AI1129"/>
    <mergeCell ref="AJ1129:AL1129"/>
    <mergeCell ref="AM1129:AN1129"/>
    <mergeCell ref="B1130:E1130"/>
    <mergeCell ref="F1130:H1130"/>
    <mergeCell ref="I1130:L1130"/>
    <mergeCell ref="M1130:O1130"/>
    <mergeCell ref="P1130:S1130"/>
    <mergeCell ref="T1130:V1130"/>
    <mergeCell ref="W1130:Y1130"/>
    <mergeCell ref="Z1130:AB1130"/>
    <mergeCell ref="AC1130:AE1130"/>
    <mergeCell ref="AF1130:AG1130"/>
    <mergeCell ref="AH1130:AI1130"/>
    <mergeCell ref="AJ1130:AL1130"/>
    <mergeCell ref="AM1130:AN1130"/>
    <mergeCell ref="B1131:E1131"/>
    <mergeCell ref="F1131:H1131"/>
    <mergeCell ref="I1131:L1131"/>
    <mergeCell ref="M1131:O1131"/>
    <mergeCell ref="P1131:S1131"/>
    <mergeCell ref="T1131:V1131"/>
    <mergeCell ref="W1131:Y1131"/>
    <mergeCell ref="Z1131:AB1131"/>
    <mergeCell ref="AC1131:AE1131"/>
    <mergeCell ref="AF1131:AG1131"/>
    <mergeCell ref="AH1131:AI1131"/>
    <mergeCell ref="AJ1131:AL1131"/>
    <mergeCell ref="AM1131:AN1131"/>
    <mergeCell ref="B1126:E1126"/>
    <mergeCell ref="F1126:H1126"/>
    <mergeCell ref="I1126:L1126"/>
    <mergeCell ref="M1126:O1126"/>
    <mergeCell ref="P1126:S1126"/>
    <mergeCell ref="T1126:V1126"/>
    <mergeCell ref="W1126:Y1126"/>
    <mergeCell ref="Z1126:AB1126"/>
    <mergeCell ref="AC1126:AE1126"/>
    <mergeCell ref="AF1126:AG1126"/>
    <mergeCell ref="AH1126:AI1126"/>
    <mergeCell ref="AJ1126:AL1126"/>
    <mergeCell ref="AM1126:AN1126"/>
    <mergeCell ref="B1127:E1127"/>
    <mergeCell ref="F1127:H1127"/>
    <mergeCell ref="I1127:L1127"/>
    <mergeCell ref="M1127:O1127"/>
    <mergeCell ref="P1127:S1127"/>
    <mergeCell ref="T1127:V1127"/>
    <mergeCell ref="W1127:Y1127"/>
    <mergeCell ref="Z1127:AB1127"/>
    <mergeCell ref="AC1127:AE1127"/>
    <mergeCell ref="AF1127:AG1127"/>
    <mergeCell ref="AH1127:AI1127"/>
    <mergeCell ref="AJ1127:AL1127"/>
    <mergeCell ref="AM1127:AN1127"/>
    <mergeCell ref="B1128:E1128"/>
    <mergeCell ref="F1128:H1128"/>
    <mergeCell ref="I1128:L1128"/>
    <mergeCell ref="M1128:O1128"/>
    <mergeCell ref="P1128:S1128"/>
    <mergeCell ref="T1128:V1128"/>
    <mergeCell ref="W1128:Y1128"/>
    <mergeCell ref="Z1128:AB1128"/>
    <mergeCell ref="AC1128:AE1128"/>
    <mergeCell ref="AF1128:AG1128"/>
    <mergeCell ref="AH1128:AI1128"/>
    <mergeCell ref="AJ1128:AL1128"/>
    <mergeCell ref="AM1128:AN1128"/>
    <mergeCell ref="B1124:E1124"/>
    <mergeCell ref="F1124:H1124"/>
    <mergeCell ref="I1124:L1124"/>
    <mergeCell ref="M1124:O1124"/>
    <mergeCell ref="P1124:S1124"/>
    <mergeCell ref="T1124:V1124"/>
    <mergeCell ref="W1124:Y1124"/>
    <mergeCell ref="Z1124:AB1124"/>
    <mergeCell ref="AC1124:AE1124"/>
    <mergeCell ref="AF1124:AG1124"/>
    <mergeCell ref="AH1124:AI1124"/>
    <mergeCell ref="AJ1124:AL1124"/>
    <mergeCell ref="AM1124:AN1124"/>
    <mergeCell ref="B1125:E1125"/>
    <mergeCell ref="F1125:H1125"/>
    <mergeCell ref="I1125:L1125"/>
    <mergeCell ref="M1125:O1125"/>
    <mergeCell ref="P1125:S1125"/>
    <mergeCell ref="T1125:V1125"/>
    <mergeCell ref="W1125:Y1125"/>
    <mergeCell ref="Z1125:AB1125"/>
    <mergeCell ref="AC1125:AE1125"/>
    <mergeCell ref="AF1125:AG1125"/>
    <mergeCell ref="AH1125:AI1125"/>
    <mergeCell ref="AJ1125:AL1125"/>
    <mergeCell ref="AM1125:AN1125"/>
    <mergeCell ref="B1121:E1121"/>
    <mergeCell ref="F1121:H1121"/>
    <mergeCell ref="I1121:L1121"/>
    <mergeCell ref="M1121:O1121"/>
    <mergeCell ref="P1121:S1121"/>
    <mergeCell ref="T1121:V1121"/>
    <mergeCell ref="W1121:Y1121"/>
    <mergeCell ref="Z1121:AB1121"/>
    <mergeCell ref="AC1121:AE1121"/>
    <mergeCell ref="AF1121:AG1121"/>
    <mergeCell ref="AH1121:AI1121"/>
    <mergeCell ref="AJ1121:AL1121"/>
    <mergeCell ref="AM1121:AN1121"/>
    <mergeCell ref="B1122:E1122"/>
    <mergeCell ref="F1122:H1122"/>
    <mergeCell ref="I1122:L1122"/>
    <mergeCell ref="M1122:O1122"/>
    <mergeCell ref="P1122:S1122"/>
    <mergeCell ref="T1122:V1122"/>
    <mergeCell ref="W1122:Y1122"/>
    <mergeCell ref="Z1122:AB1122"/>
    <mergeCell ref="AC1122:AE1122"/>
    <mergeCell ref="AF1122:AG1122"/>
    <mergeCell ref="AH1122:AI1122"/>
    <mergeCell ref="AJ1122:AL1122"/>
    <mergeCell ref="AM1122:AN1122"/>
    <mergeCell ref="B1123:E1123"/>
    <mergeCell ref="F1123:H1123"/>
    <mergeCell ref="I1123:L1123"/>
    <mergeCell ref="M1123:O1123"/>
    <mergeCell ref="P1123:S1123"/>
    <mergeCell ref="T1123:V1123"/>
    <mergeCell ref="W1123:Y1123"/>
    <mergeCell ref="Z1123:AB1123"/>
    <mergeCell ref="AC1123:AE1123"/>
    <mergeCell ref="AF1123:AG1123"/>
    <mergeCell ref="AH1123:AI1123"/>
    <mergeCell ref="AJ1123:AL1123"/>
    <mergeCell ref="AM1123:AN1123"/>
    <mergeCell ref="B1118:E1118"/>
    <mergeCell ref="F1118:H1118"/>
    <mergeCell ref="I1118:L1118"/>
    <mergeCell ref="M1118:O1118"/>
    <mergeCell ref="P1118:S1118"/>
    <mergeCell ref="T1118:V1118"/>
    <mergeCell ref="W1118:Y1118"/>
    <mergeCell ref="Z1118:AB1118"/>
    <mergeCell ref="AC1118:AE1118"/>
    <mergeCell ref="AF1118:AG1118"/>
    <mergeCell ref="AH1118:AI1118"/>
    <mergeCell ref="AJ1118:AL1118"/>
    <mergeCell ref="AM1118:AN1118"/>
    <mergeCell ref="B1119:E1119"/>
    <mergeCell ref="F1119:H1119"/>
    <mergeCell ref="I1119:L1119"/>
    <mergeCell ref="M1119:O1119"/>
    <mergeCell ref="P1119:S1119"/>
    <mergeCell ref="T1119:V1119"/>
    <mergeCell ref="W1119:Y1119"/>
    <mergeCell ref="Z1119:AB1119"/>
    <mergeCell ref="AC1119:AE1119"/>
    <mergeCell ref="AF1119:AG1119"/>
    <mergeCell ref="AH1119:AI1119"/>
    <mergeCell ref="AJ1119:AL1119"/>
    <mergeCell ref="AM1119:AN1119"/>
    <mergeCell ref="B1120:E1120"/>
    <mergeCell ref="F1120:H1120"/>
    <mergeCell ref="I1120:L1120"/>
    <mergeCell ref="M1120:O1120"/>
    <mergeCell ref="P1120:S1120"/>
    <mergeCell ref="T1120:V1120"/>
    <mergeCell ref="W1120:Y1120"/>
    <mergeCell ref="Z1120:AB1120"/>
    <mergeCell ref="AC1120:AE1120"/>
    <mergeCell ref="AF1120:AG1120"/>
    <mergeCell ref="AH1120:AI1120"/>
    <mergeCell ref="AJ1120:AL1120"/>
    <mergeCell ref="AM1120:AN1120"/>
    <mergeCell ref="B1115:E1115"/>
    <mergeCell ref="F1115:H1115"/>
    <mergeCell ref="I1115:L1115"/>
    <mergeCell ref="M1115:O1115"/>
    <mergeCell ref="P1115:S1115"/>
    <mergeCell ref="T1115:V1115"/>
    <mergeCell ref="W1115:Y1115"/>
    <mergeCell ref="Z1115:AB1115"/>
    <mergeCell ref="AC1115:AE1115"/>
    <mergeCell ref="AF1115:AG1115"/>
    <mergeCell ref="AH1115:AI1115"/>
    <mergeCell ref="AJ1115:AL1115"/>
    <mergeCell ref="AM1115:AN1115"/>
    <mergeCell ref="B1116:E1116"/>
    <mergeCell ref="F1116:H1116"/>
    <mergeCell ref="I1116:L1116"/>
    <mergeCell ref="M1116:O1116"/>
    <mergeCell ref="P1116:S1116"/>
    <mergeCell ref="T1116:V1116"/>
    <mergeCell ref="W1116:Y1116"/>
    <mergeCell ref="Z1116:AB1116"/>
    <mergeCell ref="AC1116:AE1116"/>
    <mergeCell ref="AF1116:AG1116"/>
    <mergeCell ref="AH1116:AI1116"/>
    <mergeCell ref="AJ1116:AL1116"/>
    <mergeCell ref="AM1116:AN1116"/>
    <mergeCell ref="B1117:E1117"/>
    <mergeCell ref="F1117:H1117"/>
    <mergeCell ref="I1117:L1117"/>
    <mergeCell ref="M1117:O1117"/>
    <mergeCell ref="P1117:S1117"/>
    <mergeCell ref="T1117:V1117"/>
    <mergeCell ref="W1117:Y1117"/>
    <mergeCell ref="Z1117:AB1117"/>
    <mergeCell ref="AC1117:AE1117"/>
    <mergeCell ref="AF1117:AG1117"/>
    <mergeCell ref="AH1117:AI1117"/>
    <mergeCell ref="AJ1117:AL1117"/>
    <mergeCell ref="AM1117:AN1117"/>
    <mergeCell ref="B1112:E1112"/>
    <mergeCell ref="F1112:H1112"/>
    <mergeCell ref="I1112:L1112"/>
    <mergeCell ref="M1112:O1112"/>
    <mergeCell ref="P1112:S1112"/>
    <mergeCell ref="T1112:V1112"/>
    <mergeCell ref="W1112:Y1112"/>
    <mergeCell ref="Z1112:AB1112"/>
    <mergeCell ref="AC1112:AE1112"/>
    <mergeCell ref="AF1112:AG1112"/>
    <mergeCell ref="AH1112:AI1112"/>
    <mergeCell ref="AJ1112:AL1112"/>
    <mergeCell ref="AM1112:AN1112"/>
    <mergeCell ref="B1113:E1113"/>
    <mergeCell ref="F1113:H1113"/>
    <mergeCell ref="I1113:L1113"/>
    <mergeCell ref="M1113:O1113"/>
    <mergeCell ref="P1113:S1113"/>
    <mergeCell ref="T1113:V1113"/>
    <mergeCell ref="W1113:Y1113"/>
    <mergeCell ref="Z1113:AB1113"/>
    <mergeCell ref="AC1113:AE1113"/>
    <mergeCell ref="AF1113:AG1113"/>
    <mergeCell ref="AH1113:AI1113"/>
    <mergeCell ref="AJ1113:AL1113"/>
    <mergeCell ref="AM1113:AN1113"/>
    <mergeCell ref="B1114:E1114"/>
    <mergeCell ref="F1114:H1114"/>
    <mergeCell ref="I1114:L1114"/>
    <mergeCell ref="M1114:O1114"/>
    <mergeCell ref="P1114:S1114"/>
    <mergeCell ref="T1114:V1114"/>
    <mergeCell ref="W1114:Y1114"/>
    <mergeCell ref="Z1114:AB1114"/>
    <mergeCell ref="AC1114:AE1114"/>
    <mergeCell ref="AF1114:AG1114"/>
    <mergeCell ref="AH1114:AI1114"/>
    <mergeCell ref="AJ1114:AL1114"/>
    <mergeCell ref="AM1114:AN1114"/>
    <mergeCell ref="B1109:E1109"/>
    <mergeCell ref="F1109:H1109"/>
    <mergeCell ref="I1109:L1109"/>
    <mergeCell ref="M1109:O1109"/>
    <mergeCell ref="P1109:S1109"/>
    <mergeCell ref="T1109:V1109"/>
    <mergeCell ref="W1109:Y1109"/>
    <mergeCell ref="Z1109:AB1109"/>
    <mergeCell ref="AC1109:AE1109"/>
    <mergeCell ref="AF1109:AG1109"/>
    <mergeCell ref="AH1109:AI1109"/>
    <mergeCell ref="AJ1109:AL1109"/>
    <mergeCell ref="AM1109:AN1109"/>
    <mergeCell ref="B1110:E1110"/>
    <mergeCell ref="F1110:H1110"/>
    <mergeCell ref="I1110:L1110"/>
    <mergeCell ref="M1110:O1110"/>
    <mergeCell ref="P1110:S1110"/>
    <mergeCell ref="T1110:V1110"/>
    <mergeCell ref="W1110:Y1110"/>
    <mergeCell ref="Z1110:AB1110"/>
    <mergeCell ref="AC1110:AE1110"/>
    <mergeCell ref="AF1110:AG1110"/>
    <mergeCell ref="AH1110:AI1110"/>
    <mergeCell ref="AJ1110:AL1110"/>
    <mergeCell ref="AM1110:AN1110"/>
    <mergeCell ref="B1111:E1111"/>
    <mergeCell ref="F1111:H1111"/>
    <mergeCell ref="I1111:L1111"/>
    <mergeCell ref="M1111:O1111"/>
    <mergeCell ref="P1111:S1111"/>
    <mergeCell ref="T1111:V1111"/>
    <mergeCell ref="W1111:Y1111"/>
    <mergeCell ref="Z1111:AB1111"/>
    <mergeCell ref="AC1111:AE1111"/>
    <mergeCell ref="AF1111:AG1111"/>
    <mergeCell ref="AH1111:AI1111"/>
    <mergeCell ref="AJ1111:AL1111"/>
    <mergeCell ref="AM1111:AN1111"/>
    <mergeCell ref="B1106:E1106"/>
    <mergeCell ref="F1106:H1106"/>
    <mergeCell ref="I1106:L1106"/>
    <mergeCell ref="M1106:O1106"/>
    <mergeCell ref="P1106:S1106"/>
    <mergeCell ref="T1106:V1106"/>
    <mergeCell ref="W1106:Y1106"/>
    <mergeCell ref="Z1106:AB1106"/>
    <mergeCell ref="AC1106:AE1106"/>
    <mergeCell ref="AF1106:AG1106"/>
    <mergeCell ref="AH1106:AI1106"/>
    <mergeCell ref="AJ1106:AL1106"/>
    <mergeCell ref="AM1106:AN1106"/>
    <mergeCell ref="B1107:E1107"/>
    <mergeCell ref="F1107:H1107"/>
    <mergeCell ref="I1107:L1107"/>
    <mergeCell ref="M1107:O1107"/>
    <mergeCell ref="P1107:S1107"/>
    <mergeCell ref="T1107:V1107"/>
    <mergeCell ref="W1107:Y1107"/>
    <mergeCell ref="Z1107:AB1107"/>
    <mergeCell ref="AC1107:AE1107"/>
    <mergeCell ref="AF1107:AG1107"/>
    <mergeCell ref="AH1107:AI1107"/>
    <mergeCell ref="AJ1107:AL1107"/>
    <mergeCell ref="AM1107:AN1107"/>
    <mergeCell ref="B1108:E1108"/>
    <mergeCell ref="F1108:H1108"/>
    <mergeCell ref="I1108:L1108"/>
    <mergeCell ref="M1108:O1108"/>
    <mergeCell ref="P1108:S1108"/>
    <mergeCell ref="T1108:V1108"/>
    <mergeCell ref="W1108:Y1108"/>
    <mergeCell ref="Z1108:AB1108"/>
    <mergeCell ref="AC1108:AE1108"/>
    <mergeCell ref="AF1108:AG1108"/>
    <mergeCell ref="AH1108:AI1108"/>
    <mergeCell ref="AJ1108:AL1108"/>
    <mergeCell ref="AM1108:AN1108"/>
    <mergeCell ref="B1103:E1103"/>
    <mergeCell ref="F1103:H1103"/>
    <mergeCell ref="I1103:L1103"/>
    <mergeCell ref="M1103:O1103"/>
    <mergeCell ref="P1103:S1103"/>
    <mergeCell ref="T1103:V1103"/>
    <mergeCell ref="W1103:Y1103"/>
    <mergeCell ref="Z1103:AB1103"/>
    <mergeCell ref="AC1103:AE1103"/>
    <mergeCell ref="AF1103:AG1103"/>
    <mergeCell ref="AH1103:AI1103"/>
    <mergeCell ref="AJ1103:AL1103"/>
    <mergeCell ref="AM1103:AN1103"/>
    <mergeCell ref="B1104:E1104"/>
    <mergeCell ref="F1104:H1104"/>
    <mergeCell ref="I1104:L1104"/>
    <mergeCell ref="M1104:O1104"/>
    <mergeCell ref="P1104:S1104"/>
    <mergeCell ref="T1104:V1104"/>
    <mergeCell ref="W1104:Y1104"/>
    <mergeCell ref="Z1104:AB1104"/>
    <mergeCell ref="AC1104:AE1104"/>
    <mergeCell ref="AF1104:AG1104"/>
    <mergeCell ref="AH1104:AI1104"/>
    <mergeCell ref="AJ1104:AL1104"/>
    <mergeCell ref="AM1104:AN1104"/>
    <mergeCell ref="B1105:E1105"/>
    <mergeCell ref="F1105:H1105"/>
    <mergeCell ref="I1105:L1105"/>
    <mergeCell ref="M1105:O1105"/>
    <mergeCell ref="P1105:S1105"/>
    <mergeCell ref="T1105:V1105"/>
    <mergeCell ref="W1105:Y1105"/>
    <mergeCell ref="Z1105:AB1105"/>
    <mergeCell ref="AC1105:AE1105"/>
    <mergeCell ref="AF1105:AG1105"/>
    <mergeCell ref="AH1105:AI1105"/>
    <mergeCell ref="AJ1105:AL1105"/>
    <mergeCell ref="AM1105:AN1105"/>
    <mergeCell ref="B1100:E1100"/>
    <mergeCell ref="F1100:H1100"/>
    <mergeCell ref="I1100:L1100"/>
    <mergeCell ref="M1100:O1100"/>
    <mergeCell ref="P1100:S1100"/>
    <mergeCell ref="T1100:V1100"/>
    <mergeCell ref="W1100:Y1100"/>
    <mergeCell ref="Z1100:AB1100"/>
    <mergeCell ref="AC1100:AE1100"/>
    <mergeCell ref="AF1100:AG1100"/>
    <mergeCell ref="AH1100:AI1100"/>
    <mergeCell ref="AJ1100:AL1100"/>
    <mergeCell ref="AM1100:AN1100"/>
    <mergeCell ref="B1101:E1101"/>
    <mergeCell ref="F1101:H1101"/>
    <mergeCell ref="I1101:L1101"/>
    <mergeCell ref="M1101:O1101"/>
    <mergeCell ref="P1101:S1101"/>
    <mergeCell ref="T1101:V1101"/>
    <mergeCell ref="W1101:Y1101"/>
    <mergeCell ref="Z1101:AB1101"/>
    <mergeCell ref="AC1101:AE1101"/>
    <mergeCell ref="AF1101:AG1101"/>
    <mergeCell ref="AH1101:AI1101"/>
    <mergeCell ref="AJ1101:AL1101"/>
    <mergeCell ref="AM1101:AN1101"/>
    <mergeCell ref="B1102:E1102"/>
    <mergeCell ref="F1102:H1102"/>
    <mergeCell ref="I1102:L1102"/>
    <mergeCell ref="M1102:O1102"/>
    <mergeCell ref="P1102:S1102"/>
    <mergeCell ref="T1102:V1102"/>
    <mergeCell ref="W1102:Y1102"/>
    <mergeCell ref="Z1102:AB1102"/>
    <mergeCell ref="AC1102:AE1102"/>
    <mergeCell ref="AF1102:AG1102"/>
    <mergeCell ref="AH1102:AI1102"/>
    <mergeCell ref="AJ1102:AL1102"/>
    <mergeCell ref="AM1102:AN1102"/>
    <mergeCell ref="B1097:E1097"/>
    <mergeCell ref="F1097:H1097"/>
    <mergeCell ref="I1097:L1097"/>
    <mergeCell ref="M1097:O1097"/>
    <mergeCell ref="P1097:S1097"/>
    <mergeCell ref="T1097:V1097"/>
    <mergeCell ref="W1097:Y1097"/>
    <mergeCell ref="Z1097:AB1097"/>
    <mergeCell ref="AC1097:AE1097"/>
    <mergeCell ref="AF1097:AG1097"/>
    <mergeCell ref="AH1097:AI1097"/>
    <mergeCell ref="AJ1097:AL1097"/>
    <mergeCell ref="AM1097:AN1097"/>
    <mergeCell ref="B1098:E1098"/>
    <mergeCell ref="F1098:H1098"/>
    <mergeCell ref="I1098:L1098"/>
    <mergeCell ref="M1098:O1098"/>
    <mergeCell ref="P1098:S1098"/>
    <mergeCell ref="T1098:V1098"/>
    <mergeCell ref="W1098:Y1098"/>
    <mergeCell ref="Z1098:AB1098"/>
    <mergeCell ref="AC1098:AE1098"/>
    <mergeCell ref="AF1098:AG1098"/>
    <mergeCell ref="AH1098:AI1098"/>
    <mergeCell ref="AJ1098:AL1098"/>
    <mergeCell ref="AM1098:AN1098"/>
    <mergeCell ref="B1099:E1099"/>
    <mergeCell ref="F1099:H1099"/>
    <mergeCell ref="I1099:L1099"/>
    <mergeCell ref="M1099:O1099"/>
    <mergeCell ref="P1099:S1099"/>
    <mergeCell ref="T1099:V1099"/>
    <mergeCell ref="W1099:Y1099"/>
    <mergeCell ref="Z1099:AB1099"/>
    <mergeCell ref="AC1099:AE1099"/>
    <mergeCell ref="AF1099:AG1099"/>
    <mergeCell ref="AH1099:AI1099"/>
    <mergeCell ref="AJ1099:AL1099"/>
    <mergeCell ref="AM1099:AN1099"/>
    <mergeCell ref="B1094:E1094"/>
    <mergeCell ref="F1094:H1094"/>
    <mergeCell ref="I1094:L1094"/>
    <mergeCell ref="M1094:O1094"/>
    <mergeCell ref="P1094:S1094"/>
    <mergeCell ref="T1094:V1094"/>
    <mergeCell ref="W1094:Y1094"/>
    <mergeCell ref="Z1094:AB1094"/>
    <mergeCell ref="AC1094:AE1094"/>
    <mergeCell ref="AF1094:AG1094"/>
    <mergeCell ref="AH1094:AI1094"/>
    <mergeCell ref="AJ1094:AL1094"/>
    <mergeCell ref="AM1094:AN1094"/>
    <mergeCell ref="B1095:E1095"/>
    <mergeCell ref="F1095:H1095"/>
    <mergeCell ref="I1095:L1095"/>
    <mergeCell ref="M1095:O1095"/>
    <mergeCell ref="P1095:S1095"/>
    <mergeCell ref="T1095:V1095"/>
    <mergeCell ref="W1095:Y1095"/>
    <mergeCell ref="Z1095:AB1095"/>
    <mergeCell ref="AC1095:AE1095"/>
    <mergeCell ref="AF1095:AG1095"/>
    <mergeCell ref="AH1095:AI1095"/>
    <mergeCell ref="AJ1095:AL1095"/>
    <mergeCell ref="AM1095:AN1095"/>
    <mergeCell ref="B1096:E1096"/>
    <mergeCell ref="F1096:H1096"/>
    <mergeCell ref="I1096:L1096"/>
    <mergeCell ref="M1096:O1096"/>
    <mergeCell ref="P1096:S1096"/>
    <mergeCell ref="T1096:V1096"/>
    <mergeCell ref="W1096:Y1096"/>
    <mergeCell ref="Z1096:AB1096"/>
    <mergeCell ref="AC1096:AE1096"/>
    <mergeCell ref="AF1096:AG1096"/>
    <mergeCell ref="AH1096:AI1096"/>
    <mergeCell ref="AJ1096:AL1096"/>
    <mergeCell ref="AM1096:AN1096"/>
    <mergeCell ref="B1091:E1091"/>
    <mergeCell ref="F1091:H1091"/>
    <mergeCell ref="I1091:L1091"/>
    <mergeCell ref="M1091:O1091"/>
    <mergeCell ref="P1091:S1091"/>
    <mergeCell ref="T1091:V1091"/>
    <mergeCell ref="W1091:Y1091"/>
    <mergeCell ref="Z1091:AB1091"/>
    <mergeCell ref="AC1091:AE1091"/>
    <mergeCell ref="AF1091:AG1091"/>
    <mergeCell ref="AH1091:AI1091"/>
    <mergeCell ref="AJ1091:AL1091"/>
    <mergeCell ref="AM1091:AN1091"/>
    <mergeCell ref="B1092:E1092"/>
    <mergeCell ref="F1092:H1092"/>
    <mergeCell ref="I1092:L1092"/>
    <mergeCell ref="M1092:O1092"/>
    <mergeCell ref="P1092:S1092"/>
    <mergeCell ref="T1092:V1092"/>
    <mergeCell ref="W1092:Y1092"/>
    <mergeCell ref="Z1092:AB1092"/>
    <mergeCell ref="AC1092:AE1092"/>
    <mergeCell ref="AF1092:AG1092"/>
    <mergeCell ref="AH1092:AI1092"/>
    <mergeCell ref="AJ1092:AL1092"/>
    <mergeCell ref="AM1092:AN1092"/>
    <mergeCell ref="B1093:E1093"/>
    <mergeCell ref="F1093:H1093"/>
    <mergeCell ref="I1093:L1093"/>
    <mergeCell ref="M1093:O1093"/>
    <mergeCell ref="P1093:S1093"/>
    <mergeCell ref="T1093:V1093"/>
    <mergeCell ref="W1093:Y1093"/>
    <mergeCell ref="Z1093:AB1093"/>
    <mergeCell ref="AC1093:AE1093"/>
    <mergeCell ref="AF1093:AG1093"/>
    <mergeCell ref="AH1093:AI1093"/>
    <mergeCell ref="AJ1093:AL1093"/>
    <mergeCell ref="AM1093:AN1093"/>
    <mergeCell ref="B1088:E1088"/>
    <mergeCell ref="F1088:H1088"/>
    <mergeCell ref="I1088:L1088"/>
    <mergeCell ref="M1088:O1088"/>
    <mergeCell ref="P1088:S1088"/>
    <mergeCell ref="T1088:V1088"/>
    <mergeCell ref="W1088:Y1088"/>
    <mergeCell ref="Z1088:AB1088"/>
    <mergeCell ref="AC1088:AE1088"/>
    <mergeCell ref="AF1088:AG1088"/>
    <mergeCell ref="AH1088:AI1088"/>
    <mergeCell ref="AJ1088:AL1088"/>
    <mergeCell ref="AM1088:AN1088"/>
    <mergeCell ref="B1089:E1089"/>
    <mergeCell ref="F1089:H1089"/>
    <mergeCell ref="I1089:L1089"/>
    <mergeCell ref="M1089:O1089"/>
    <mergeCell ref="P1089:S1089"/>
    <mergeCell ref="T1089:V1089"/>
    <mergeCell ref="W1089:Y1089"/>
    <mergeCell ref="Z1089:AB1089"/>
    <mergeCell ref="AC1089:AE1089"/>
    <mergeCell ref="AF1089:AG1089"/>
    <mergeCell ref="AH1089:AI1089"/>
    <mergeCell ref="AJ1089:AL1089"/>
    <mergeCell ref="AM1089:AN1089"/>
    <mergeCell ref="B1090:E1090"/>
    <mergeCell ref="F1090:H1090"/>
    <mergeCell ref="I1090:L1090"/>
    <mergeCell ref="M1090:O1090"/>
    <mergeCell ref="P1090:S1090"/>
    <mergeCell ref="T1090:V1090"/>
    <mergeCell ref="W1090:Y1090"/>
    <mergeCell ref="Z1090:AB1090"/>
    <mergeCell ref="AC1090:AE1090"/>
    <mergeCell ref="AF1090:AG1090"/>
    <mergeCell ref="AH1090:AI1090"/>
    <mergeCell ref="AJ1090:AL1090"/>
    <mergeCell ref="AM1090:AN1090"/>
    <mergeCell ref="B1085:E1085"/>
    <mergeCell ref="F1085:H1085"/>
    <mergeCell ref="I1085:L1085"/>
    <mergeCell ref="M1085:O1085"/>
    <mergeCell ref="P1085:S1085"/>
    <mergeCell ref="T1085:V1085"/>
    <mergeCell ref="W1085:Y1085"/>
    <mergeCell ref="Z1085:AB1085"/>
    <mergeCell ref="AC1085:AE1085"/>
    <mergeCell ref="AF1085:AG1085"/>
    <mergeCell ref="AH1085:AI1085"/>
    <mergeCell ref="AJ1085:AL1085"/>
    <mergeCell ref="AM1085:AN1085"/>
    <mergeCell ref="B1086:E1086"/>
    <mergeCell ref="F1086:H1086"/>
    <mergeCell ref="I1086:L1086"/>
    <mergeCell ref="M1086:O1086"/>
    <mergeCell ref="P1086:S1086"/>
    <mergeCell ref="T1086:V1086"/>
    <mergeCell ref="W1086:Y1086"/>
    <mergeCell ref="Z1086:AB1086"/>
    <mergeCell ref="AC1086:AE1086"/>
    <mergeCell ref="AF1086:AG1086"/>
    <mergeCell ref="AH1086:AI1086"/>
    <mergeCell ref="AJ1086:AL1086"/>
    <mergeCell ref="AM1086:AN1086"/>
    <mergeCell ref="B1087:E1087"/>
    <mergeCell ref="F1087:H1087"/>
    <mergeCell ref="I1087:L1087"/>
    <mergeCell ref="M1087:O1087"/>
    <mergeCell ref="P1087:S1087"/>
    <mergeCell ref="T1087:V1087"/>
    <mergeCell ref="W1087:Y1087"/>
    <mergeCell ref="Z1087:AB1087"/>
    <mergeCell ref="AC1087:AE1087"/>
    <mergeCell ref="AF1087:AG1087"/>
    <mergeCell ref="AH1087:AI1087"/>
    <mergeCell ref="AJ1087:AL1087"/>
    <mergeCell ref="AM1087:AN1087"/>
    <mergeCell ref="B1082:E1082"/>
    <mergeCell ref="F1082:H1082"/>
    <mergeCell ref="I1082:L1082"/>
    <mergeCell ref="M1082:O1082"/>
    <mergeCell ref="P1082:S1082"/>
    <mergeCell ref="T1082:V1082"/>
    <mergeCell ref="W1082:Y1082"/>
    <mergeCell ref="Z1082:AB1082"/>
    <mergeCell ref="AC1082:AE1082"/>
    <mergeCell ref="AF1082:AG1082"/>
    <mergeCell ref="AH1082:AI1082"/>
    <mergeCell ref="AJ1082:AL1082"/>
    <mergeCell ref="AM1082:AN1082"/>
    <mergeCell ref="B1083:E1083"/>
    <mergeCell ref="F1083:H1083"/>
    <mergeCell ref="I1083:L1083"/>
    <mergeCell ref="M1083:O1083"/>
    <mergeCell ref="P1083:S1083"/>
    <mergeCell ref="T1083:V1083"/>
    <mergeCell ref="W1083:Y1083"/>
    <mergeCell ref="Z1083:AB1083"/>
    <mergeCell ref="AC1083:AE1083"/>
    <mergeCell ref="AF1083:AG1083"/>
    <mergeCell ref="AH1083:AI1083"/>
    <mergeCell ref="AJ1083:AL1083"/>
    <mergeCell ref="AM1083:AN1083"/>
    <mergeCell ref="B1084:E1084"/>
    <mergeCell ref="F1084:H1084"/>
    <mergeCell ref="I1084:L1084"/>
    <mergeCell ref="M1084:O1084"/>
    <mergeCell ref="P1084:S1084"/>
    <mergeCell ref="T1084:V1084"/>
    <mergeCell ref="W1084:Y1084"/>
    <mergeCell ref="Z1084:AB1084"/>
    <mergeCell ref="AC1084:AE1084"/>
    <mergeCell ref="AF1084:AG1084"/>
    <mergeCell ref="AH1084:AI1084"/>
    <mergeCell ref="AJ1084:AL1084"/>
    <mergeCell ref="AM1084:AN1084"/>
    <mergeCell ref="A1072:B1072"/>
    <mergeCell ref="C1072:N1072"/>
    <mergeCell ref="O1072:X1072"/>
    <mergeCell ref="A1073:B1073"/>
    <mergeCell ref="C1073:N1073"/>
    <mergeCell ref="O1073:X1073"/>
    <mergeCell ref="A1074:B1074"/>
    <mergeCell ref="C1074:N1074"/>
    <mergeCell ref="O1074:X1074"/>
    <mergeCell ref="A1075:B1075"/>
    <mergeCell ref="C1075:N1075"/>
    <mergeCell ref="O1075:X1075"/>
    <mergeCell ref="A1076:B1076"/>
    <mergeCell ref="C1076:N1076"/>
    <mergeCell ref="O1076:X1076"/>
    <mergeCell ref="A1077:B1077"/>
    <mergeCell ref="C1077:N1077"/>
    <mergeCell ref="O1077:X1077"/>
    <mergeCell ref="A1079:AN1079"/>
    <mergeCell ref="B1080:E1080"/>
    <mergeCell ref="F1080:H1080"/>
    <mergeCell ref="I1080:L1080"/>
    <mergeCell ref="M1080:O1080"/>
    <mergeCell ref="P1080:S1080"/>
    <mergeCell ref="T1080:V1080"/>
    <mergeCell ref="W1080:Y1080"/>
    <mergeCell ref="Z1080:AB1080"/>
    <mergeCell ref="AC1080:AE1080"/>
    <mergeCell ref="AF1080:AG1080"/>
    <mergeCell ref="AH1080:AI1080"/>
    <mergeCell ref="AJ1080:AL1080"/>
    <mergeCell ref="AM1080:AN1080"/>
    <mergeCell ref="B1081:E1081"/>
    <mergeCell ref="F1081:H1081"/>
    <mergeCell ref="I1081:L1081"/>
    <mergeCell ref="M1081:O1081"/>
    <mergeCell ref="P1081:S1081"/>
    <mergeCell ref="T1081:V1081"/>
    <mergeCell ref="W1081:Y1081"/>
    <mergeCell ref="Z1081:AB1081"/>
    <mergeCell ref="AC1081:AE1081"/>
    <mergeCell ref="AF1081:AG1081"/>
    <mergeCell ref="AH1081:AI1081"/>
    <mergeCell ref="AJ1081:AL1081"/>
    <mergeCell ref="AM1081:AN1081"/>
    <mergeCell ref="A1061:B1061"/>
    <mergeCell ref="C1061:N1061"/>
    <mergeCell ref="O1061:X1061"/>
    <mergeCell ref="A1062:B1062"/>
    <mergeCell ref="C1062:N1062"/>
    <mergeCell ref="O1062:X1062"/>
    <mergeCell ref="A1063:B1063"/>
    <mergeCell ref="C1063:N1063"/>
    <mergeCell ref="O1063:X1063"/>
    <mergeCell ref="A1064:B1064"/>
    <mergeCell ref="C1064:N1064"/>
    <mergeCell ref="O1064:X1064"/>
    <mergeCell ref="A1065:B1065"/>
    <mergeCell ref="C1065:N1065"/>
    <mergeCell ref="O1065:X1065"/>
    <mergeCell ref="A1066:B1066"/>
    <mergeCell ref="C1066:N1066"/>
    <mergeCell ref="O1066:X1066"/>
    <mergeCell ref="A1067:B1067"/>
    <mergeCell ref="C1067:N1067"/>
    <mergeCell ref="O1067:X1067"/>
    <mergeCell ref="A1068:B1068"/>
    <mergeCell ref="C1068:N1068"/>
    <mergeCell ref="O1068:X1068"/>
    <mergeCell ref="A1069:B1069"/>
    <mergeCell ref="C1069:N1069"/>
    <mergeCell ref="O1069:X1069"/>
    <mergeCell ref="A1070:B1070"/>
    <mergeCell ref="C1070:N1070"/>
    <mergeCell ref="O1070:X1070"/>
    <mergeCell ref="A1071:B1071"/>
    <mergeCell ref="C1071:N1071"/>
    <mergeCell ref="O1071:X1071"/>
    <mergeCell ref="A1050:B1050"/>
    <mergeCell ref="C1050:N1050"/>
    <mergeCell ref="O1050:X1050"/>
    <mergeCell ref="A1051:B1051"/>
    <mergeCell ref="C1051:N1051"/>
    <mergeCell ref="O1051:X1051"/>
    <mergeCell ref="A1052:B1052"/>
    <mergeCell ref="C1052:N1052"/>
    <mergeCell ref="O1052:X1052"/>
    <mergeCell ref="A1053:B1053"/>
    <mergeCell ref="C1053:N1053"/>
    <mergeCell ref="O1053:X1053"/>
    <mergeCell ref="A1054:B1054"/>
    <mergeCell ref="C1054:N1054"/>
    <mergeCell ref="O1054:X1054"/>
    <mergeCell ref="A1055:B1055"/>
    <mergeCell ref="C1055:N1055"/>
    <mergeCell ref="O1055:X1055"/>
    <mergeCell ref="A1056:B1056"/>
    <mergeCell ref="C1056:N1056"/>
    <mergeCell ref="O1056:X1056"/>
    <mergeCell ref="A1057:B1057"/>
    <mergeCell ref="C1057:N1057"/>
    <mergeCell ref="O1057:X1057"/>
    <mergeCell ref="A1058:B1058"/>
    <mergeCell ref="C1058:N1058"/>
    <mergeCell ref="O1058:X1058"/>
    <mergeCell ref="A1059:B1059"/>
    <mergeCell ref="C1059:N1059"/>
    <mergeCell ref="O1059:X1059"/>
    <mergeCell ref="A1060:B1060"/>
    <mergeCell ref="C1060:N1060"/>
    <mergeCell ref="O1060:X1060"/>
    <mergeCell ref="A1040:B1040"/>
    <mergeCell ref="C1040:N1040"/>
    <mergeCell ref="O1040:X1040"/>
    <mergeCell ref="A1041:B1041"/>
    <mergeCell ref="C1041:N1041"/>
    <mergeCell ref="O1041:X1041"/>
    <mergeCell ref="A1042:B1042"/>
    <mergeCell ref="C1042:N1042"/>
    <mergeCell ref="O1042:X1042"/>
    <mergeCell ref="A1043:B1043"/>
    <mergeCell ref="C1043:N1043"/>
    <mergeCell ref="O1043:X1043"/>
    <mergeCell ref="A1044:B1044"/>
    <mergeCell ref="C1044:N1044"/>
    <mergeCell ref="O1044:X1044"/>
    <mergeCell ref="A1045:B1045"/>
    <mergeCell ref="C1045:N1045"/>
    <mergeCell ref="O1045:X1045"/>
    <mergeCell ref="A1046:B1046"/>
    <mergeCell ref="C1046:N1046"/>
    <mergeCell ref="O1046:X1046"/>
    <mergeCell ref="A1047:B1047"/>
    <mergeCell ref="C1047:N1047"/>
    <mergeCell ref="O1047:X1047"/>
    <mergeCell ref="A1048:B1048"/>
    <mergeCell ref="C1048:N1048"/>
    <mergeCell ref="O1048:X1048"/>
    <mergeCell ref="A1049:B1049"/>
    <mergeCell ref="C1049:N1049"/>
    <mergeCell ref="O1049:X1049"/>
    <mergeCell ref="A1029:B1029"/>
    <mergeCell ref="C1029:N1029"/>
    <mergeCell ref="O1029:X1029"/>
    <mergeCell ref="A1030:B1030"/>
    <mergeCell ref="C1030:N1030"/>
    <mergeCell ref="O1030:X1030"/>
    <mergeCell ref="A1031:B1031"/>
    <mergeCell ref="C1031:N1031"/>
    <mergeCell ref="O1031:X1031"/>
    <mergeCell ref="A1032:B1032"/>
    <mergeCell ref="C1032:N1032"/>
    <mergeCell ref="O1032:X1032"/>
    <mergeCell ref="A1033:B1033"/>
    <mergeCell ref="C1033:N1033"/>
    <mergeCell ref="O1033:X1033"/>
    <mergeCell ref="A1034:B1034"/>
    <mergeCell ref="C1034:N1034"/>
    <mergeCell ref="O1034:X1034"/>
    <mergeCell ref="A1035:B1035"/>
    <mergeCell ref="C1035:N1035"/>
    <mergeCell ref="O1035:X1035"/>
    <mergeCell ref="A1036:B1036"/>
    <mergeCell ref="C1036:N1036"/>
    <mergeCell ref="O1036:X1036"/>
    <mergeCell ref="A1037:B1037"/>
    <mergeCell ref="C1037:N1037"/>
    <mergeCell ref="O1037:X1037"/>
    <mergeCell ref="A1038:B1038"/>
    <mergeCell ref="C1038:N1038"/>
    <mergeCell ref="O1038:X1038"/>
    <mergeCell ref="A1039:B1039"/>
    <mergeCell ref="C1039:N1039"/>
    <mergeCell ref="O1039:X1039"/>
    <mergeCell ref="A1018:B1018"/>
    <mergeCell ref="C1018:N1018"/>
    <mergeCell ref="O1018:X1018"/>
    <mergeCell ref="A1019:B1019"/>
    <mergeCell ref="C1019:N1019"/>
    <mergeCell ref="O1019:X1019"/>
    <mergeCell ref="A1020:B1020"/>
    <mergeCell ref="C1020:N1020"/>
    <mergeCell ref="O1020:X1020"/>
    <mergeCell ref="A1021:B1021"/>
    <mergeCell ref="C1021:N1021"/>
    <mergeCell ref="O1021:X1021"/>
    <mergeCell ref="A1022:B1022"/>
    <mergeCell ref="C1022:N1022"/>
    <mergeCell ref="O1022:X1022"/>
    <mergeCell ref="A1023:B1023"/>
    <mergeCell ref="C1023:N1023"/>
    <mergeCell ref="O1023:X1023"/>
    <mergeCell ref="A1024:B1024"/>
    <mergeCell ref="C1024:N1024"/>
    <mergeCell ref="O1024:X1024"/>
    <mergeCell ref="A1025:B1025"/>
    <mergeCell ref="C1025:N1025"/>
    <mergeCell ref="O1025:X1025"/>
    <mergeCell ref="A1026:B1026"/>
    <mergeCell ref="C1026:N1026"/>
    <mergeCell ref="O1026:X1026"/>
    <mergeCell ref="A1027:B1027"/>
    <mergeCell ref="C1027:N1027"/>
    <mergeCell ref="O1027:X1027"/>
    <mergeCell ref="A1028:B1028"/>
    <mergeCell ref="C1028:N1028"/>
    <mergeCell ref="O1028:X1028"/>
    <mergeCell ref="A1007:B1007"/>
    <mergeCell ref="C1007:N1007"/>
    <mergeCell ref="O1007:X1007"/>
    <mergeCell ref="A1008:B1008"/>
    <mergeCell ref="C1008:N1008"/>
    <mergeCell ref="O1008:X1008"/>
    <mergeCell ref="A1009:B1009"/>
    <mergeCell ref="C1009:N1009"/>
    <mergeCell ref="O1009:X1009"/>
    <mergeCell ref="A1010:B1010"/>
    <mergeCell ref="C1010:N1010"/>
    <mergeCell ref="O1010:X1010"/>
    <mergeCell ref="A1011:B1011"/>
    <mergeCell ref="C1011:N1011"/>
    <mergeCell ref="O1011:X1011"/>
    <mergeCell ref="A1012:B1012"/>
    <mergeCell ref="C1012:N1012"/>
    <mergeCell ref="O1012:X1012"/>
    <mergeCell ref="A1013:B1013"/>
    <mergeCell ref="C1013:N1013"/>
    <mergeCell ref="O1013:X1013"/>
    <mergeCell ref="A1014:B1014"/>
    <mergeCell ref="C1014:N1014"/>
    <mergeCell ref="O1014:X1014"/>
    <mergeCell ref="A1015:B1015"/>
    <mergeCell ref="C1015:N1015"/>
    <mergeCell ref="O1015:X1015"/>
    <mergeCell ref="A1016:B1016"/>
    <mergeCell ref="C1016:N1016"/>
    <mergeCell ref="O1016:X1016"/>
    <mergeCell ref="A1017:B1017"/>
    <mergeCell ref="C1017:N1017"/>
    <mergeCell ref="O1017:X1017"/>
    <mergeCell ref="A997:B997"/>
    <mergeCell ref="C997:N997"/>
    <mergeCell ref="O997:X997"/>
    <mergeCell ref="A998:B998"/>
    <mergeCell ref="C998:N998"/>
    <mergeCell ref="O998:X998"/>
    <mergeCell ref="A999:B999"/>
    <mergeCell ref="C999:N999"/>
    <mergeCell ref="O999:X999"/>
    <mergeCell ref="A1000:B1000"/>
    <mergeCell ref="C1000:N1000"/>
    <mergeCell ref="O1000:X1000"/>
    <mergeCell ref="A1001:B1001"/>
    <mergeCell ref="C1001:N1001"/>
    <mergeCell ref="O1001:X1001"/>
    <mergeCell ref="A1002:B1002"/>
    <mergeCell ref="C1002:N1002"/>
    <mergeCell ref="O1002:X1002"/>
    <mergeCell ref="A1003:B1003"/>
    <mergeCell ref="C1003:N1003"/>
    <mergeCell ref="O1003:X1003"/>
    <mergeCell ref="A1004:B1004"/>
    <mergeCell ref="C1004:N1004"/>
    <mergeCell ref="O1004:X1004"/>
    <mergeCell ref="A1005:B1005"/>
    <mergeCell ref="C1005:N1005"/>
    <mergeCell ref="O1005:X1005"/>
    <mergeCell ref="A1006:B1006"/>
    <mergeCell ref="C1006:N1006"/>
    <mergeCell ref="O1006:X1006"/>
    <mergeCell ref="A986:B986"/>
    <mergeCell ref="C986:N986"/>
    <mergeCell ref="O986:X986"/>
    <mergeCell ref="A987:B987"/>
    <mergeCell ref="C987:N987"/>
    <mergeCell ref="O987:X987"/>
    <mergeCell ref="A988:B988"/>
    <mergeCell ref="C988:N988"/>
    <mergeCell ref="O988:X988"/>
    <mergeCell ref="A989:B989"/>
    <mergeCell ref="C989:N989"/>
    <mergeCell ref="O989:X989"/>
    <mergeCell ref="A990:B990"/>
    <mergeCell ref="C990:N990"/>
    <mergeCell ref="O990:X990"/>
    <mergeCell ref="A991:B991"/>
    <mergeCell ref="C991:N991"/>
    <mergeCell ref="O991:X991"/>
    <mergeCell ref="A992:B992"/>
    <mergeCell ref="C992:N992"/>
    <mergeCell ref="O992:X992"/>
    <mergeCell ref="A993:B993"/>
    <mergeCell ref="C993:N993"/>
    <mergeCell ref="O993:X993"/>
    <mergeCell ref="A994:B994"/>
    <mergeCell ref="C994:N994"/>
    <mergeCell ref="O994:X994"/>
    <mergeCell ref="A995:B995"/>
    <mergeCell ref="C995:N995"/>
    <mergeCell ref="O995:X995"/>
    <mergeCell ref="A996:B996"/>
    <mergeCell ref="C996:N996"/>
    <mergeCell ref="O996:X996"/>
    <mergeCell ref="A975:B975"/>
    <mergeCell ref="C975:N975"/>
    <mergeCell ref="O975:X975"/>
    <mergeCell ref="A976:B976"/>
    <mergeCell ref="C976:N976"/>
    <mergeCell ref="O976:X976"/>
    <mergeCell ref="A977:B977"/>
    <mergeCell ref="C977:N977"/>
    <mergeCell ref="O977:X977"/>
    <mergeCell ref="A978:B978"/>
    <mergeCell ref="C978:N978"/>
    <mergeCell ref="O978:X978"/>
    <mergeCell ref="A979:B979"/>
    <mergeCell ref="C979:N979"/>
    <mergeCell ref="O979:X979"/>
    <mergeCell ref="A980:B980"/>
    <mergeCell ref="C980:N980"/>
    <mergeCell ref="O980:X980"/>
    <mergeCell ref="A981:B981"/>
    <mergeCell ref="C981:N981"/>
    <mergeCell ref="O981:X981"/>
    <mergeCell ref="A982:B982"/>
    <mergeCell ref="C982:N982"/>
    <mergeCell ref="O982:X982"/>
    <mergeCell ref="A983:B983"/>
    <mergeCell ref="C983:N983"/>
    <mergeCell ref="O983:X983"/>
    <mergeCell ref="A984:B984"/>
    <mergeCell ref="C984:N984"/>
    <mergeCell ref="O984:X984"/>
    <mergeCell ref="A985:B985"/>
    <mergeCell ref="C985:N985"/>
    <mergeCell ref="O985:X985"/>
    <mergeCell ref="A964:B964"/>
    <mergeCell ref="C964:N964"/>
    <mergeCell ref="O964:X964"/>
    <mergeCell ref="A965:B965"/>
    <mergeCell ref="C965:N965"/>
    <mergeCell ref="O965:X965"/>
    <mergeCell ref="A966:B966"/>
    <mergeCell ref="C966:N966"/>
    <mergeCell ref="O966:X966"/>
    <mergeCell ref="A967:B967"/>
    <mergeCell ref="C967:N967"/>
    <mergeCell ref="O967:X967"/>
    <mergeCell ref="A968:B968"/>
    <mergeCell ref="C968:N968"/>
    <mergeCell ref="O968:X968"/>
    <mergeCell ref="A969:B969"/>
    <mergeCell ref="C969:N969"/>
    <mergeCell ref="O969:X969"/>
    <mergeCell ref="A970:B970"/>
    <mergeCell ref="C970:N970"/>
    <mergeCell ref="O970:X970"/>
    <mergeCell ref="A971:B971"/>
    <mergeCell ref="C971:N971"/>
    <mergeCell ref="O971:X971"/>
    <mergeCell ref="A972:B972"/>
    <mergeCell ref="C972:N972"/>
    <mergeCell ref="O972:X972"/>
    <mergeCell ref="A973:B973"/>
    <mergeCell ref="C973:N973"/>
    <mergeCell ref="O973:X973"/>
    <mergeCell ref="A974:B974"/>
    <mergeCell ref="C974:N974"/>
    <mergeCell ref="O974:X974"/>
    <mergeCell ref="A955:B955"/>
    <mergeCell ref="C955:F955"/>
    <mergeCell ref="G955:I955"/>
    <mergeCell ref="J955:M955"/>
    <mergeCell ref="N955:P955"/>
    <mergeCell ref="Q955:T955"/>
    <mergeCell ref="U955:W955"/>
    <mergeCell ref="X955:Z955"/>
    <mergeCell ref="AA955:AC955"/>
    <mergeCell ref="AD955:AF955"/>
    <mergeCell ref="AG955:AH955"/>
    <mergeCell ref="AI955:AJ955"/>
    <mergeCell ref="AK955:AM955"/>
    <mergeCell ref="AN955:AO955"/>
    <mergeCell ref="A957:X957"/>
    <mergeCell ref="A958:B958"/>
    <mergeCell ref="C958:N958"/>
    <mergeCell ref="O958:X958"/>
    <mergeCell ref="A959:B959"/>
    <mergeCell ref="C959:N959"/>
    <mergeCell ref="O959:X959"/>
    <mergeCell ref="A960:B960"/>
    <mergeCell ref="C960:N960"/>
    <mergeCell ref="O960:X960"/>
    <mergeCell ref="A961:B961"/>
    <mergeCell ref="C961:N961"/>
    <mergeCell ref="O961:X961"/>
    <mergeCell ref="A962:B962"/>
    <mergeCell ref="C962:N962"/>
    <mergeCell ref="O962:X962"/>
    <mergeCell ref="A963:B963"/>
    <mergeCell ref="C963:N963"/>
    <mergeCell ref="O963:X963"/>
    <mergeCell ref="A952:B952"/>
    <mergeCell ref="C952:F952"/>
    <mergeCell ref="G952:I952"/>
    <mergeCell ref="J952:M952"/>
    <mergeCell ref="N952:P952"/>
    <mergeCell ref="Q952:T952"/>
    <mergeCell ref="U952:W952"/>
    <mergeCell ref="X952:Z952"/>
    <mergeCell ref="AA952:AC952"/>
    <mergeCell ref="AD952:AF952"/>
    <mergeCell ref="AG952:AH952"/>
    <mergeCell ref="AI952:AJ952"/>
    <mergeCell ref="AK952:AM952"/>
    <mergeCell ref="AN952:AO952"/>
    <mergeCell ref="A953:B953"/>
    <mergeCell ref="C953:F953"/>
    <mergeCell ref="G953:I953"/>
    <mergeCell ref="J953:M953"/>
    <mergeCell ref="N953:P953"/>
    <mergeCell ref="Q953:T953"/>
    <mergeCell ref="U953:W953"/>
    <mergeCell ref="X953:Z953"/>
    <mergeCell ref="AA953:AC953"/>
    <mergeCell ref="AD953:AF953"/>
    <mergeCell ref="AG953:AH953"/>
    <mergeCell ref="AI953:AJ953"/>
    <mergeCell ref="AK953:AM953"/>
    <mergeCell ref="AN953:AO953"/>
    <mergeCell ref="A954:B954"/>
    <mergeCell ref="C954:F954"/>
    <mergeCell ref="G954:I954"/>
    <mergeCell ref="J954:M954"/>
    <mergeCell ref="N954:P954"/>
    <mergeCell ref="Q954:T954"/>
    <mergeCell ref="U954:W954"/>
    <mergeCell ref="X954:Z954"/>
    <mergeCell ref="AA954:AC954"/>
    <mergeCell ref="AD954:AF954"/>
    <mergeCell ref="AG954:AH954"/>
    <mergeCell ref="AI954:AJ954"/>
    <mergeCell ref="AK954:AM954"/>
    <mergeCell ref="AN954:AO954"/>
    <mergeCell ref="A949:B949"/>
    <mergeCell ref="C949:F949"/>
    <mergeCell ref="G949:I949"/>
    <mergeCell ref="J949:M949"/>
    <mergeCell ref="N949:P949"/>
    <mergeCell ref="Q949:T949"/>
    <mergeCell ref="U949:W949"/>
    <mergeCell ref="X949:Z949"/>
    <mergeCell ref="AA949:AC949"/>
    <mergeCell ref="AD949:AF949"/>
    <mergeCell ref="AG949:AH949"/>
    <mergeCell ref="AI949:AJ949"/>
    <mergeCell ref="AK949:AM949"/>
    <mergeCell ref="AN949:AO949"/>
    <mergeCell ref="A950:B950"/>
    <mergeCell ref="C950:F950"/>
    <mergeCell ref="G950:I950"/>
    <mergeCell ref="J950:M950"/>
    <mergeCell ref="N950:P950"/>
    <mergeCell ref="Q950:T950"/>
    <mergeCell ref="U950:W950"/>
    <mergeCell ref="X950:Z950"/>
    <mergeCell ref="AA950:AC950"/>
    <mergeCell ref="AD950:AF950"/>
    <mergeCell ref="AG950:AH950"/>
    <mergeCell ref="AI950:AJ950"/>
    <mergeCell ref="AK950:AM950"/>
    <mergeCell ref="AN950:AO950"/>
    <mergeCell ref="A951:B951"/>
    <mergeCell ref="C951:F951"/>
    <mergeCell ref="G951:I951"/>
    <mergeCell ref="J951:M951"/>
    <mergeCell ref="N951:P951"/>
    <mergeCell ref="Q951:T951"/>
    <mergeCell ref="U951:W951"/>
    <mergeCell ref="X951:Z951"/>
    <mergeCell ref="AA951:AC951"/>
    <mergeCell ref="AD951:AF951"/>
    <mergeCell ref="AG951:AH951"/>
    <mergeCell ref="AI951:AJ951"/>
    <mergeCell ref="AK951:AM951"/>
    <mergeCell ref="AN951:AO951"/>
    <mergeCell ref="A946:B946"/>
    <mergeCell ref="C946:F946"/>
    <mergeCell ref="G946:I946"/>
    <mergeCell ref="J946:M946"/>
    <mergeCell ref="N946:P946"/>
    <mergeCell ref="Q946:T946"/>
    <mergeCell ref="U946:W946"/>
    <mergeCell ref="X946:Z946"/>
    <mergeCell ref="AA946:AC946"/>
    <mergeCell ref="AD946:AF946"/>
    <mergeCell ref="AG946:AH946"/>
    <mergeCell ref="AI946:AJ946"/>
    <mergeCell ref="AK946:AM946"/>
    <mergeCell ref="AN946:AO946"/>
    <mergeCell ref="A947:B947"/>
    <mergeCell ref="C947:F947"/>
    <mergeCell ref="G947:I947"/>
    <mergeCell ref="J947:M947"/>
    <mergeCell ref="N947:P947"/>
    <mergeCell ref="Q947:T947"/>
    <mergeCell ref="U947:W947"/>
    <mergeCell ref="X947:Z947"/>
    <mergeCell ref="AA947:AC947"/>
    <mergeCell ref="AD947:AF947"/>
    <mergeCell ref="AG947:AH947"/>
    <mergeCell ref="AI947:AJ947"/>
    <mergeCell ref="AK947:AM947"/>
    <mergeCell ref="AN947:AO947"/>
    <mergeCell ref="A948:B948"/>
    <mergeCell ref="C948:F948"/>
    <mergeCell ref="G948:I948"/>
    <mergeCell ref="J948:M948"/>
    <mergeCell ref="N948:P948"/>
    <mergeCell ref="Q948:T948"/>
    <mergeCell ref="U948:W948"/>
    <mergeCell ref="X948:Z948"/>
    <mergeCell ref="AA948:AC948"/>
    <mergeCell ref="AD948:AF948"/>
    <mergeCell ref="AG948:AH948"/>
    <mergeCell ref="AI948:AJ948"/>
    <mergeCell ref="AK948:AM948"/>
    <mergeCell ref="AN948:AO948"/>
    <mergeCell ref="A943:B943"/>
    <mergeCell ref="C943:F943"/>
    <mergeCell ref="G943:I943"/>
    <mergeCell ref="J943:M943"/>
    <mergeCell ref="N943:P943"/>
    <mergeCell ref="Q943:T943"/>
    <mergeCell ref="U943:W943"/>
    <mergeCell ref="X943:Z943"/>
    <mergeCell ref="AA943:AC943"/>
    <mergeCell ref="AD943:AF943"/>
    <mergeCell ref="AG943:AH943"/>
    <mergeCell ref="AI943:AJ943"/>
    <mergeCell ref="AK943:AM943"/>
    <mergeCell ref="AN943:AO943"/>
    <mergeCell ref="A944:B944"/>
    <mergeCell ref="C944:F944"/>
    <mergeCell ref="G944:I944"/>
    <mergeCell ref="J944:M944"/>
    <mergeCell ref="N944:P944"/>
    <mergeCell ref="Q944:T944"/>
    <mergeCell ref="U944:W944"/>
    <mergeCell ref="X944:Z944"/>
    <mergeCell ref="AA944:AC944"/>
    <mergeCell ref="AD944:AF944"/>
    <mergeCell ref="AG944:AH944"/>
    <mergeCell ref="AI944:AJ944"/>
    <mergeCell ref="AK944:AM944"/>
    <mergeCell ref="AN944:AO944"/>
    <mergeCell ref="A945:B945"/>
    <mergeCell ref="C945:F945"/>
    <mergeCell ref="G945:I945"/>
    <mergeCell ref="J945:M945"/>
    <mergeCell ref="N945:P945"/>
    <mergeCell ref="Q945:T945"/>
    <mergeCell ref="U945:W945"/>
    <mergeCell ref="X945:Z945"/>
    <mergeCell ref="AA945:AC945"/>
    <mergeCell ref="AD945:AF945"/>
    <mergeCell ref="AG945:AH945"/>
    <mergeCell ref="AI945:AJ945"/>
    <mergeCell ref="AK945:AM945"/>
    <mergeCell ref="AN945:AO945"/>
    <mergeCell ref="A940:B940"/>
    <mergeCell ref="C940:F940"/>
    <mergeCell ref="G940:I940"/>
    <mergeCell ref="J940:M940"/>
    <mergeCell ref="N940:P940"/>
    <mergeCell ref="Q940:T940"/>
    <mergeCell ref="U940:W940"/>
    <mergeCell ref="X940:Z940"/>
    <mergeCell ref="AA940:AC940"/>
    <mergeCell ref="AD940:AF940"/>
    <mergeCell ref="AG940:AH940"/>
    <mergeCell ref="AI940:AJ940"/>
    <mergeCell ref="AK940:AM940"/>
    <mergeCell ref="AN940:AO940"/>
    <mergeCell ref="A941:B941"/>
    <mergeCell ref="C941:F941"/>
    <mergeCell ref="G941:I941"/>
    <mergeCell ref="J941:M941"/>
    <mergeCell ref="N941:P941"/>
    <mergeCell ref="Q941:T941"/>
    <mergeCell ref="U941:W941"/>
    <mergeCell ref="X941:Z941"/>
    <mergeCell ref="AA941:AC941"/>
    <mergeCell ref="AD941:AF941"/>
    <mergeCell ref="AG941:AH941"/>
    <mergeCell ref="AI941:AJ941"/>
    <mergeCell ref="AK941:AM941"/>
    <mergeCell ref="AN941:AO941"/>
    <mergeCell ref="A942:B942"/>
    <mergeCell ref="C942:F942"/>
    <mergeCell ref="G942:I942"/>
    <mergeCell ref="J942:M942"/>
    <mergeCell ref="N942:P942"/>
    <mergeCell ref="Q942:T942"/>
    <mergeCell ref="U942:W942"/>
    <mergeCell ref="X942:Z942"/>
    <mergeCell ref="AA942:AC942"/>
    <mergeCell ref="AD942:AF942"/>
    <mergeCell ref="AG942:AH942"/>
    <mergeCell ref="AI942:AJ942"/>
    <mergeCell ref="AK942:AM942"/>
    <mergeCell ref="AN942:AO942"/>
    <mergeCell ref="A937:B937"/>
    <mergeCell ref="C937:F937"/>
    <mergeCell ref="G937:I937"/>
    <mergeCell ref="J937:M937"/>
    <mergeCell ref="N937:P937"/>
    <mergeCell ref="Q937:T937"/>
    <mergeCell ref="U937:W937"/>
    <mergeCell ref="X937:Z937"/>
    <mergeCell ref="AA937:AC937"/>
    <mergeCell ref="AD937:AF937"/>
    <mergeCell ref="AG937:AH937"/>
    <mergeCell ref="AI937:AJ937"/>
    <mergeCell ref="AK937:AM937"/>
    <mergeCell ref="AN937:AO937"/>
    <mergeCell ref="A938:B938"/>
    <mergeCell ref="C938:F938"/>
    <mergeCell ref="G938:I938"/>
    <mergeCell ref="J938:M938"/>
    <mergeCell ref="N938:P938"/>
    <mergeCell ref="Q938:T938"/>
    <mergeCell ref="U938:W938"/>
    <mergeCell ref="X938:Z938"/>
    <mergeCell ref="AA938:AC938"/>
    <mergeCell ref="AD938:AF938"/>
    <mergeCell ref="AG938:AH938"/>
    <mergeCell ref="AI938:AJ938"/>
    <mergeCell ref="AK938:AM938"/>
    <mergeCell ref="AN938:AO938"/>
    <mergeCell ref="A939:B939"/>
    <mergeCell ref="C939:F939"/>
    <mergeCell ref="G939:I939"/>
    <mergeCell ref="J939:M939"/>
    <mergeCell ref="N939:P939"/>
    <mergeCell ref="Q939:T939"/>
    <mergeCell ref="U939:W939"/>
    <mergeCell ref="X939:Z939"/>
    <mergeCell ref="AA939:AC939"/>
    <mergeCell ref="AD939:AF939"/>
    <mergeCell ref="AG939:AH939"/>
    <mergeCell ref="AI939:AJ939"/>
    <mergeCell ref="AK939:AM939"/>
    <mergeCell ref="AN939:AO939"/>
    <mergeCell ref="A934:B934"/>
    <mergeCell ref="C934:F934"/>
    <mergeCell ref="G934:I934"/>
    <mergeCell ref="J934:M934"/>
    <mergeCell ref="N934:P934"/>
    <mergeCell ref="Q934:T934"/>
    <mergeCell ref="U934:W934"/>
    <mergeCell ref="X934:Z934"/>
    <mergeCell ref="AA934:AC934"/>
    <mergeCell ref="AD934:AF934"/>
    <mergeCell ref="AG934:AH934"/>
    <mergeCell ref="AI934:AJ934"/>
    <mergeCell ref="AK934:AM934"/>
    <mergeCell ref="AN934:AO934"/>
    <mergeCell ref="A935:B935"/>
    <mergeCell ref="C935:F935"/>
    <mergeCell ref="G935:I935"/>
    <mergeCell ref="J935:M935"/>
    <mergeCell ref="N935:P935"/>
    <mergeCell ref="Q935:T935"/>
    <mergeCell ref="U935:W935"/>
    <mergeCell ref="X935:Z935"/>
    <mergeCell ref="AA935:AC935"/>
    <mergeCell ref="AD935:AF935"/>
    <mergeCell ref="AG935:AH935"/>
    <mergeCell ref="AI935:AJ935"/>
    <mergeCell ref="AK935:AM935"/>
    <mergeCell ref="AN935:AO935"/>
    <mergeCell ref="A936:B936"/>
    <mergeCell ref="C936:F936"/>
    <mergeCell ref="G936:I936"/>
    <mergeCell ref="J936:M936"/>
    <mergeCell ref="N936:P936"/>
    <mergeCell ref="Q936:T936"/>
    <mergeCell ref="U936:W936"/>
    <mergeCell ref="X936:Z936"/>
    <mergeCell ref="AA936:AC936"/>
    <mergeCell ref="AD936:AF936"/>
    <mergeCell ref="AG936:AH936"/>
    <mergeCell ref="AI936:AJ936"/>
    <mergeCell ref="AK936:AM936"/>
    <mergeCell ref="AN936:AO936"/>
    <mergeCell ref="A931:B931"/>
    <mergeCell ref="C931:F931"/>
    <mergeCell ref="G931:I931"/>
    <mergeCell ref="J931:M931"/>
    <mergeCell ref="N931:P931"/>
    <mergeCell ref="Q931:T931"/>
    <mergeCell ref="U931:W931"/>
    <mergeCell ref="X931:Z931"/>
    <mergeCell ref="AA931:AC931"/>
    <mergeCell ref="AD931:AF931"/>
    <mergeCell ref="AG931:AH931"/>
    <mergeCell ref="AI931:AJ931"/>
    <mergeCell ref="AK931:AM931"/>
    <mergeCell ref="AN931:AO931"/>
    <mergeCell ref="A932:B932"/>
    <mergeCell ref="C932:F932"/>
    <mergeCell ref="G932:I932"/>
    <mergeCell ref="J932:M932"/>
    <mergeCell ref="N932:P932"/>
    <mergeCell ref="Q932:T932"/>
    <mergeCell ref="U932:W932"/>
    <mergeCell ref="X932:Z932"/>
    <mergeCell ref="AA932:AC932"/>
    <mergeCell ref="AD932:AF932"/>
    <mergeCell ref="AG932:AH932"/>
    <mergeCell ref="AI932:AJ932"/>
    <mergeCell ref="AK932:AM932"/>
    <mergeCell ref="AN932:AO932"/>
    <mergeCell ref="A933:B933"/>
    <mergeCell ref="C933:F933"/>
    <mergeCell ref="G933:I933"/>
    <mergeCell ref="J933:M933"/>
    <mergeCell ref="N933:P933"/>
    <mergeCell ref="Q933:T933"/>
    <mergeCell ref="U933:W933"/>
    <mergeCell ref="X933:Z933"/>
    <mergeCell ref="AA933:AC933"/>
    <mergeCell ref="AD933:AF933"/>
    <mergeCell ref="AG933:AH933"/>
    <mergeCell ref="AI933:AJ933"/>
    <mergeCell ref="AK933:AM933"/>
    <mergeCell ref="AN933:AO933"/>
    <mergeCell ref="A928:B928"/>
    <mergeCell ref="C928:F928"/>
    <mergeCell ref="G928:I928"/>
    <mergeCell ref="J928:M928"/>
    <mergeCell ref="N928:P928"/>
    <mergeCell ref="Q928:T928"/>
    <mergeCell ref="U928:W928"/>
    <mergeCell ref="X928:Z928"/>
    <mergeCell ref="AA928:AC928"/>
    <mergeCell ref="AD928:AF928"/>
    <mergeCell ref="AG928:AH928"/>
    <mergeCell ref="AI928:AJ928"/>
    <mergeCell ref="AK928:AM928"/>
    <mergeCell ref="AN928:AO928"/>
    <mergeCell ref="A929:B929"/>
    <mergeCell ref="C929:F929"/>
    <mergeCell ref="G929:I929"/>
    <mergeCell ref="J929:M929"/>
    <mergeCell ref="N929:P929"/>
    <mergeCell ref="Q929:T929"/>
    <mergeCell ref="U929:W929"/>
    <mergeCell ref="X929:Z929"/>
    <mergeCell ref="AA929:AC929"/>
    <mergeCell ref="AD929:AF929"/>
    <mergeCell ref="AG929:AH929"/>
    <mergeCell ref="AI929:AJ929"/>
    <mergeCell ref="AK929:AM929"/>
    <mergeCell ref="AN929:AO929"/>
    <mergeCell ref="A930:B930"/>
    <mergeCell ref="C930:F930"/>
    <mergeCell ref="G930:I930"/>
    <mergeCell ref="J930:M930"/>
    <mergeCell ref="N930:P930"/>
    <mergeCell ref="Q930:T930"/>
    <mergeCell ref="U930:W930"/>
    <mergeCell ref="X930:Z930"/>
    <mergeCell ref="AA930:AC930"/>
    <mergeCell ref="AD930:AF930"/>
    <mergeCell ref="AG930:AH930"/>
    <mergeCell ref="AI930:AJ930"/>
    <mergeCell ref="AK930:AM930"/>
    <mergeCell ref="AN930:AO930"/>
    <mergeCell ref="A926:B926"/>
    <mergeCell ref="C926:F926"/>
    <mergeCell ref="G926:I926"/>
    <mergeCell ref="J926:M926"/>
    <mergeCell ref="N926:P926"/>
    <mergeCell ref="Q926:T926"/>
    <mergeCell ref="U926:W926"/>
    <mergeCell ref="X926:Z926"/>
    <mergeCell ref="AA926:AC926"/>
    <mergeCell ref="AD926:AF926"/>
    <mergeCell ref="AG926:AH926"/>
    <mergeCell ref="AI926:AJ926"/>
    <mergeCell ref="AK926:AM926"/>
    <mergeCell ref="AN926:AO926"/>
    <mergeCell ref="A927:B927"/>
    <mergeCell ref="C927:F927"/>
    <mergeCell ref="G927:I927"/>
    <mergeCell ref="J927:M927"/>
    <mergeCell ref="N927:P927"/>
    <mergeCell ref="Q927:T927"/>
    <mergeCell ref="U927:W927"/>
    <mergeCell ref="X927:Z927"/>
    <mergeCell ref="AA927:AC927"/>
    <mergeCell ref="AD927:AF927"/>
    <mergeCell ref="AG927:AH927"/>
    <mergeCell ref="AI927:AJ927"/>
    <mergeCell ref="AK927:AM927"/>
    <mergeCell ref="AN927:AO927"/>
    <mergeCell ref="A923:B923"/>
    <mergeCell ref="C923:F923"/>
    <mergeCell ref="G923:I923"/>
    <mergeCell ref="J923:M923"/>
    <mergeCell ref="N923:P923"/>
    <mergeCell ref="Q923:T923"/>
    <mergeCell ref="U923:W923"/>
    <mergeCell ref="X923:Z923"/>
    <mergeCell ref="AA923:AC923"/>
    <mergeCell ref="AD923:AF923"/>
    <mergeCell ref="AG923:AH923"/>
    <mergeCell ref="AI923:AJ923"/>
    <mergeCell ref="AK923:AM923"/>
    <mergeCell ref="AN923:AO923"/>
    <mergeCell ref="A924:B924"/>
    <mergeCell ref="C924:F924"/>
    <mergeCell ref="G924:I924"/>
    <mergeCell ref="J924:M924"/>
    <mergeCell ref="N924:P924"/>
    <mergeCell ref="Q924:T924"/>
    <mergeCell ref="U924:W924"/>
    <mergeCell ref="X924:Z924"/>
    <mergeCell ref="AA924:AC924"/>
    <mergeCell ref="AD924:AF924"/>
    <mergeCell ref="AG924:AH924"/>
    <mergeCell ref="AI924:AJ924"/>
    <mergeCell ref="AK924:AM924"/>
    <mergeCell ref="AN924:AO924"/>
    <mergeCell ref="A925:B925"/>
    <mergeCell ref="C925:F925"/>
    <mergeCell ref="G925:I925"/>
    <mergeCell ref="J925:M925"/>
    <mergeCell ref="N925:P925"/>
    <mergeCell ref="Q925:T925"/>
    <mergeCell ref="U925:W925"/>
    <mergeCell ref="X925:Z925"/>
    <mergeCell ref="AA925:AC925"/>
    <mergeCell ref="AD925:AF925"/>
    <mergeCell ref="AG925:AH925"/>
    <mergeCell ref="AI925:AJ925"/>
    <mergeCell ref="AK925:AM925"/>
    <mergeCell ref="AN925:AO925"/>
    <mergeCell ref="A920:B920"/>
    <mergeCell ref="C920:F920"/>
    <mergeCell ref="G920:I920"/>
    <mergeCell ref="J920:M920"/>
    <mergeCell ref="N920:P920"/>
    <mergeCell ref="Q920:T920"/>
    <mergeCell ref="U920:W920"/>
    <mergeCell ref="X920:Z920"/>
    <mergeCell ref="AA920:AC920"/>
    <mergeCell ref="AD920:AF920"/>
    <mergeCell ref="AG920:AH920"/>
    <mergeCell ref="AI920:AJ920"/>
    <mergeCell ref="AK920:AM920"/>
    <mergeCell ref="AN920:AO920"/>
    <mergeCell ref="A921:B921"/>
    <mergeCell ref="C921:F921"/>
    <mergeCell ref="G921:I921"/>
    <mergeCell ref="J921:M921"/>
    <mergeCell ref="N921:P921"/>
    <mergeCell ref="Q921:T921"/>
    <mergeCell ref="U921:W921"/>
    <mergeCell ref="X921:Z921"/>
    <mergeCell ref="AA921:AC921"/>
    <mergeCell ref="AD921:AF921"/>
    <mergeCell ref="AG921:AH921"/>
    <mergeCell ref="AI921:AJ921"/>
    <mergeCell ref="AK921:AM921"/>
    <mergeCell ref="AN921:AO921"/>
    <mergeCell ref="A922:B922"/>
    <mergeCell ref="C922:F922"/>
    <mergeCell ref="G922:I922"/>
    <mergeCell ref="J922:M922"/>
    <mergeCell ref="N922:P922"/>
    <mergeCell ref="Q922:T922"/>
    <mergeCell ref="U922:W922"/>
    <mergeCell ref="X922:Z922"/>
    <mergeCell ref="AA922:AC922"/>
    <mergeCell ref="AD922:AF922"/>
    <mergeCell ref="AG922:AH922"/>
    <mergeCell ref="AI922:AJ922"/>
    <mergeCell ref="AK922:AM922"/>
    <mergeCell ref="AN922:AO922"/>
    <mergeCell ref="A917:B917"/>
    <mergeCell ref="C917:F917"/>
    <mergeCell ref="G917:I917"/>
    <mergeCell ref="J917:M917"/>
    <mergeCell ref="N917:P917"/>
    <mergeCell ref="Q917:T917"/>
    <mergeCell ref="U917:W917"/>
    <mergeCell ref="X917:Z917"/>
    <mergeCell ref="AA917:AC917"/>
    <mergeCell ref="AD917:AF917"/>
    <mergeCell ref="AG917:AH917"/>
    <mergeCell ref="AI917:AJ917"/>
    <mergeCell ref="AK917:AM917"/>
    <mergeCell ref="AN917:AO917"/>
    <mergeCell ref="A918:B918"/>
    <mergeCell ref="C918:F918"/>
    <mergeCell ref="G918:I918"/>
    <mergeCell ref="J918:M918"/>
    <mergeCell ref="N918:P918"/>
    <mergeCell ref="Q918:T918"/>
    <mergeCell ref="U918:W918"/>
    <mergeCell ref="X918:Z918"/>
    <mergeCell ref="AA918:AC918"/>
    <mergeCell ref="AD918:AF918"/>
    <mergeCell ref="AG918:AH918"/>
    <mergeCell ref="AI918:AJ918"/>
    <mergeCell ref="AK918:AM918"/>
    <mergeCell ref="AN918:AO918"/>
    <mergeCell ref="A919:B919"/>
    <mergeCell ref="C919:F919"/>
    <mergeCell ref="G919:I919"/>
    <mergeCell ref="J919:M919"/>
    <mergeCell ref="N919:P919"/>
    <mergeCell ref="Q919:T919"/>
    <mergeCell ref="U919:W919"/>
    <mergeCell ref="X919:Z919"/>
    <mergeCell ref="AA919:AC919"/>
    <mergeCell ref="AD919:AF919"/>
    <mergeCell ref="AG919:AH919"/>
    <mergeCell ref="AI919:AJ919"/>
    <mergeCell ref="AK919:AM919"/>
    <mergeCell ref="AN919:AO919"/>
    <mergeCell ref="A914:B914"/>
    <mergeCell ref="C914:F914"/>
    <mergeCell ref="G914:I914"/>
    <mergeCell ref="J914:M914"/>
    <mergeCell ref="N914:P914"/>
    <mergeCell ref="Q914:T914"/>
    <mergeCell ref="U914:W914"/>
    <mergeCell ref="X914:Z914"/>
    <mergeCell ref="AA914:AC914"/>
    <mergeCell ref="AD914:AF914"/>
    <mergeCell ref="AG914:AH914"/>
    <mergeCell ref="AI914:AJ914"/>
    <mergeCell ref="AK914:AM914"/>
    <mergeCell ref="AN914:AO914"/>
    <mergeCell ref="A915:B915"/>
    <mergeCell ref="C915:F915"/>
    <mergeCell ref="G915:I915"/>
    <mergeCell ref="J915:M915"/>
    <mergeCell ref="N915:P915"/>
    <mergeCell ref="Q915:T915"/>
    <mergeCell ref="U915:W915"/>
    <mergeCell ref="X915:Z915"/>
    <mergeCell ref="AA915:AC915"/>
    <mergeCell ref="AD915:AF915"/>
    <mergeCell ref="AG915:AH915"/>
    <mergeCell ref="AI915:AJ915"/>
    <mergeCell ref="AK915:AM915"/>
    <mergeCell ref="AN915:AO915"/>
    <mergeCell ref="A916:B916"/>
    <mergeCell ref="C916:F916"/>
    <mergeCell ref="G916:I916"/>
    <mergeCell ref="J916:M916"/>
    <mergeCell ref="N916:P916"/>
    <mergeCell ref="Q916:T916"/>
    <mergeCell ref="U916:W916"/>
    <mergeCell ref="X916:Z916"/>
    <mergeCell ref="AA916:AC916"/>
    <mergeCell ref="AD916:AF916"/>
    <mergeCell ref="AG916:AH916"/>
    <mergeCell ref="AI916:AJ916"/>
    <mergeCell ref="AK916:AM916"/>
    <mergeCell ref="AN916:AO916"/>
    <mergeCell ref="A911:B911"/>
    <mergeCell ref="C911:F911"/>
    <mergeCell ref="G911:I911"/>
    <mergeCell ref="J911:M911"/>
    <mergeCell ref="N911:P911"/>
    <mergeCell ref="Q911:T911"/>
    <mergeCell ref="U911:W911"/>
    <mergeCell ref="X911:Z911"/>
    <mergeCell ref="AA911:AC911"/>
    <mergeCell ref="AD911:AF911"/>
    <mergeCell ref="AG911:AH911"/>
    <mergeCell ref="AI911:AJ911"/>
    <mergeCell ref="AK911:AM911"/>
    <mergeCell ref="AN911:AO911"/>
    <mergeCell ref="A912:B912"/>
    <mergeCell ref="C912:F912"/>
    <mergeCell ref="G912:I912"/>
    <mergeCell ref="J912:M912"/>
    <mergeCell ref="N912:P912"/>
    <mergeCell ref="Q912:T912"/>
    <mergeCell ref="U912:W912"/>
    <mergeCell ref="X912:Z912"/>
    <mergeCell ref="AA912:AC912"/>
    <mergeCell ref="AD912:AF912"/>
    <mergeCell ref="AG912:AH912"/>
    <mergeCell ref="AI912:AJ912"/>
    <mergeCell ref="AK912:AM912"/>
    <mergeCell ref="AN912:AO912"/>
    <mergeCell ref="A913:B913"/>
    <mergeCell ref="C913:F913"/>
    <mergeCell ref="G913:I913"/>
    <mergeCell ref="J913:M913"/>
    <mergeCell ref="N913:P913"/>
    <mergeCell ref="Q913:T913"/>
    <mergeCell ref="U913:W913"/>
    <mergeCell ref="X913:Z913"/>
    <mergeCell ref="AA913:AC913"/>
    <mergeCell ref="AD913:AF913"/>
    <mergeCell ref="AG913:AH913"/>
    <mergeCell ref="AI913:AJ913"/>
    <mergeCell ref="AK913:AM913"/>
    <mergeCell ref="AN913:AO913"/>
    <mergeCell ref="A908:B908"/>
    <mergeCell ref="C908:F908"/>
    <mergeCell ref="G908:I908"/>
    <mergeCell ref="J908:M908"/>
    <mergeCell ref="N908:P908"/>
    <mergeCell ref="Q908:T908"/>
    <mergeCell ref="U908:W908"/>
    <mergeCell ref="X908:Z908"/>
    <mergeCell ref="AA908:AC908"/>
    <mergeCell ref="AD908:AF908"/>
    <mergeCell ref="AG908:AH908"/>
    <mergeCell ref="AI908:AJ908"/>
    <mergeCell ref="AK908:AM908"/>
    <mergeCell ref="AN908:AO908"/>
    <mergeCell ref="A909:B909"/>
    <mergeCell ref="C909:F909"/>
    <mergeCell ref="G909:I909"/>
    <mergeCell ref="J909:M909"/>
    <mergeCell ref="N909:P909"/>
    <mergeCell ref="Q909:T909"/>
    <mergeCell ref="U909:W909"/>
    <mergeCell ref="X909:Z909"/>
    <mergeCell ref="AA909:AC909"/>
    <mergeCell ref="AD909:AF909"/>
    <mergeCell ref="AG909:AH909"/>
    <mergeCell ref="AI909:AJ909"/>
    <mergeCell ref="AK909:AM909"/>
    <mergeCell ref="AN909:AO909"/>
    <mergeCell ref="A910:B910"/>
    <mergeCell ref="C910:F910"/>
    <mergeCell ref="G910:I910"/>
    <mergeCell ref="J910:M910"/>
    <mergeCell ref="N910:P910"/>
    <mergeCell ref="Q910:T910"/>
    <mergeCell ref="U910:W910"/>
    <mergeCell ref="X910:Z910"/>
    <mergeCell ref="AA910:AC910"/>
    <mergeCell ref="AD910:AF910"/>
    <mergeCell ref="AG910:AH910"/>
    <mergeCell ref="AI910:AJ910"/>
    <mergeCell ref="AK910:AM910"/>
    <mergeCell ref="AN910:AO910"/>
    <mergeCell ref="A905:B905"/>
    <mergeCell ref="C905:F905"/>
    <mergeCell ref="G905:I905"/>
    <mergeCell ref="J905:M905"/>
    <mergeCell ref="N905:P905"/>
    <mergeCell ref="Q905:T905"/>
    <mergeCell ref="U905:W905"/>
    <mergeCell ref="X905:Z905"/>
    <mergeCell ref="AA905:AC905"/>
    <mergeCell ref="AD905:AF905"/>
    <mergeCell ref="AG905:AH905"/>
    <mergeCell ref="AI905:AJ905"/>
    <mergeCell ref="AK905:AM905"/>
    <mergeCell ref="AN905:AO905"/>
    <mergeCell ref="A906:B906"/>
    <mergeCell ref="C906:F906"/>
    <mergeCell ref="G906:I906"/>
    <mergeCell ref="J906:M906"/>
    <mergeCell ref="N906:P906"/>
    <mergeCell ref="Q906:T906"/>
    <mergeCell ref="U906:W906"/>
    <mergeCell ref="X906:Z906"/>
    <mergeCell ref="AA906:AC906"/>
    <mergeCell ref="AD906:AF906"/>
    <mergeCell ref="AG906:AH906"/>
    <mergeCell ref="AI906:AJ906"/>
    <mergeCell ref="AK906:AM906"/>
    <mergeCell ref="AN906:AO906"/>
    <mergeCell ref="A907:B907"/>
    <mergeCell ref="C907:F907"/>
    <mergeCell ref="G907:I907"/>
    <mergeCell ref="J907:M907"/>
    <mergeCell ref="N907:P907"/>
    <mergeCell ref="Q907:T907"/>
    <mergeCell ref="U907:W907"/>
    <mergeCell ref="X907:Z907"/>
    <mergeCell ref="AA907:AC907"/>
    <mergeCell ref="AD907:AF907"/>
    <mergeCell ref="AG907:AH907"/>
    <mergeCell ref="AI907:AJ907"/>
    <mergeCell ref="AK907:AM907"/>
    <mergeCell ref="AN907:AO907"/>
    <mergeCell ref="A902:B902"/>
    <mergeCell ref="C902:F902"/>
    <mergeCell ref="G902:I902"/>
    <mergeCell ref="J902:M902"/>
    <mergeCell ref="N902:P902"/>
    <mergeCell ref="Q902:T902"/>
    <mergeCell ref="U902:W902"/>
    <mergeCell ref="X902:Z902"/>
    <mergeCell ref="AA902:AC902"/>
    <mergeCell ref="AD902:AF902"/>
    <mergeCell ref="AG902:AH902"/>
    <mergeCell ref="AI902:AJ902"/>
    <mergeCell ref="AK902:AM902"/>
    <mergeCell ref="AN902:AO902"/>
    <mergeCell ref="A903:B903"/>
    <mergeCell ref="C903:F903"/>
    <mergeCell ref="G903:I903"/>
    <mergeCell ref="J903:M903"/>
    <mergeCell ref="N903:P903"/>
    <mergeCell ref="Q903:T903"/>
    <mergeCell ref="U903:W903"/>
    <mergeCell ref="X903:Z903"/>
    <mergeCell ref="AA903:AC903"/>
    <mergeCell ref="AD903:AF903"/>
    <mergeCell ref="AG903:AH903"/>
    <mergeCell ref="AI903:AJ903"/>
    <mergeCell ref="AK903:AM903"/>
    <mergeCell ref="AN903:AO903"/>
    <mergeCell ref="A904:B904"/>
    <mergeCell ref="C904:F904"/>
    <mergeCell ref="G904:I904"/>
    <mergeCell ref="J904:M904"/>
    <mergeCell ref="N904:P904"/>
    <mergeCell ref="Q904:T904"/>
    <mergeCell ref="U904:W904"/>
    <mergeCell ref="X904:Z904"/>
    <mergeCell ref="AA904:AC904"/>
    <mergeCell ref="AD904:AF904"/>
    <mergeCell ref="AG904:AH904"/>
    <mergeCell ref="AI904:AJ904"/>
    <mergeCell ref="AK904:AM904"/>
    <mergeCell ref="AN904:AO904"/>
    <mergeCell ref="A899:B899"/>
    <mergeCell ref="C899:F899"/>
    <mergeCell ref="G899:I899"/>
    <mergeCell ref="J899:M899"/>
    <mergeCell ref="N899:P899"/>
    <mergeCell ref="Q899:T899"/>
    <mergeCell ref="U899:W899"/>
    <mergeCell ref="X899:Z899"/>
    <mergeCell ref="AA899:AC899"/>
    <mergeCell ref="AD899:AF899"/>
    <mergeCell ref="AG899:AH899"/>
    <mergeCell ref="AI899:AJ899"/>
    <mergeCell ref="AK899:AM899"/>
    <mergeCell ref="AN899:AO899"/>
    <mergeCell ref="A900:B900"/>
    <mergeCell ref="C900:F900"/>
    <mergeCell ref="G900:I900"/>
    <mergeCell ref="J900:M900"/>
    <mergeCell ref="N900:P900"/>
    <mergeCell ref="Q900:T900"/>
    <mergeCell ref="U900:W900"/>
    <mergeCell ref="X900:Z900"/>
    <mergeCell ref="AA900:AC900"/>
    <mergeCell ref="AD900:AF900"/>
    <mergeCell ref="AG900:AH900"/>
    <mergeCell ref="AI900:AJ900"/>
    <mergeCell ref="AK900:AM900"/>
    <mergeCell ref="AN900:AO900"/>
    <mergeCell ref="A901:B901"/>
    <mergeCell ref="C901:F901"/>
    <mergeCell ref="G901:I901"/>
    <mergeCell ref="J901:M901"/>
    <mergeCell ref="N901:P901"/>
    <mergeCell ref="Q901:T901"/>
    <mergeCell ref="U901:W901"/>
    <mergeCell ref="X901:Z901"/>
    <mergeCell ref="AA901:AC901"/>
    <mergeCell ref="AD901:AF901"/>
    <mergeCell ref="AG901:AH901"/>
    <mergeCell ref="AI901:AJ901"/>
    <mergeCell ref="AK901:AM901"/>
    <mergeCell ref="AN901:AO901"/>
    <mergeCell ref="A896:B896"/>
    <mergeCell ref="C896:F896"/>
    <mergeCell ref="G896:I896"/>
    <mergeCell ref="J896:M896"/>
    <mergeCell ref="N896:P896"/>
    <mergeCell ref="Q896:T896"/>
    <mergeCell ref="U896:W896"/>
    <mergeCell ref="X896:Z896"/>
    <mergeCell ref="AA896:AC896"/>
    <mergeCell ref="AD896:AF896"/>
    <mergeCell ref="AG896:AH896"/>
    <mergeCell ref="AI896:AJ896"/>
    <mergeCell ref="AK896:AM896"/>
    <mergeCell ref="AN896:AO896"/>
    <mergeCell ref="A897:B897"/>
    <mergeCell ref="C897:F897"/>
    <mergeCell ref="G897:I897"/>
    <mergeCell ref="J897:M897"/>
    <mergeCell ref="N897:P897"/>
    <mergeCell ref="Q897:T897"/>
    <mergeCell ref="U897:W897"/>
    <mergeCell ref="X897:Z897"/>
    <mergeCell ref="AA897:AC897"/>
    <mergeCell ref="AD897:AF897"/>
    <mergeCell ref="AG897:AH897"/>
    <mergeCell ref="AI897:AJ897"/>
    <mergeCell ref="AK897:AM897"/>
    <mergeCell ref="AN897:AO897"/>
    <mergeCell ref="A898:B898"/>
    <mergeCell ref="C898:F898"/>
    <mergeCell ref="G898:I898"/>
    <mergeCell ref="J898:M898"/>
    <mergeCell ref="N898:P898"/>
    <mergeCell ref="Q898:T898"/>
    <mergeCell ref="U898:W898"/>
    <mergeCell ref="X898:Z898"/>
    <mergeCell ref="AA898:AC898"/>
    <mergeCell ref="AD898:AF898"/>
    <mergeCell ref="AG898:AH898"/>
    <mergeCell ref="AI898:AJ898"/>
    <mergeCell ref="AK898:AM898"/>
    <mergeCell ref="AN898:AO898"/>
    <mergeCell ref="A893:B893"/>
    <mergeCell ref="C893:F893"/>
    <mergeCell ref="G893:I893"/>
    <mergeCell ref="J893:M893"/>
    <mergeCell ref="N893:P893"/>
    <mergeCell ref="Q893:T893"/>
    <mergeCell ref="U893:W893"/>
    <mergeCell ref="X893:Z893"/>
    <mergeCell ref="AA893:AC893"/>
    <mergeCell ref="AD893:AF893"/>
    <mergeCell ref="AG893:AH893"/>
    <mergeCell ref="AI893:AJ893"/>
    <mergeCell ref="AK893:AM893"/>
    <mergeCell ref="AN893:AO893"/>
    <mergeCell ref="A894:B894"/>
    <mergeCell ref="C894:F894"/>
    <mergeCell ref="G894:I894"/>
    <mergeCell ref="J894:M894"/>
    <mergeCell ref="N894:P894"/>
    <mergeCell ref="Q894:T894"/>
    <mergeCell ref="U894:W894"/>
    <mergeCell ref="X894:Z894"/>
    <mergeCell ref="AA894:AC894"/>
    <mergeCell ref="AD894:AF894"/>
    <mergeCell ref="AG894:AH894"/>
    <mergeCell ref="AI894:AJ894"/>
    <mergeCell ref="AK894:AM894"/>
    <mergeCell ref="AN894:AO894"/>
    <mergeCell ref="A895:B895"/>
    <mergeCell ref="C895:F895"/>
    <mergeCell ref="G895:I895"/>
    <mergeCell ref="J895:M895"/>
    <mergeCell ref="N895:P895"/>
    <mergeCell ref="Q895:T895"/>
    <mergeCell ref="U895:W895"/>
    <mergeCell ref="X895:Z895"/>
    <mergeCell ref="AA895:AC895"/>
    <mergeCell ref="AD895:AF895"/>
    <mergeCell ref="AG895:AH895"/>
    <mergeCell ref="AI895:AJ895"/>
    <mergeCell ref="AK895:AM895"/>
    <mergeCell ref="AN895:AO895"/>
    <mergeCell ref="A890:B890"/>
    <mergeCell ref="C890:F890"/>
    <mergeCell ref="G890:I890"/>
    <mergeCell ref="J890:M890"/>
    <mergeCell ref="N890:P890"/>
    <mergeCell ref="Q890:T890"/>
    <mergeCell ref="U890:W890"/>
    <mergeCell ref="X890:Z890"/>
    <mergeCell ref="AA890:AC890"/>
    <mergeCell ref="AD890:AF890"/>
    <mergeCell ref="AG890:AH890"/>
    <mergeCell ref="AI890:AJ890"/>
    <mergeCell ref="AK890:AM890"/>
    <mergeCell ref="AN890:AO890"/>
    <mergeCell ref="A891:B891"/>
    <mergeCell ref="C891:F891"/>
    <mergeCell ref="G891:I891"/>
    <mergeCell ref="J891:M891"/>
    <mergeCell ref="N891:P891"/>
    <mergeCell ref="Q891:T891"/>
    <mergeCell ref="U891:W891"/>
    <mergeCell ref="X891:Z891"/>
    <mergeCell ref="AA891:AC891"/>
    <mergeCell ref="AD891:AF891"/>
    <mergeCell ref="AG891:AH891"/>
    <mergeCell ref="AI891:AJ891"/>
    <mergeCell ref="AK891:AM891"/>
    <mergeCell ref="AN891:AO891"/>
    <mergeCell ref="A892:B892"/>
    <mergeCell ref="C892:F892"/>
    <mergeCell ref="G892:I892"/>
    <mergeCell ref="J892:M892"/>
    <mergeCell ref="N892:P892"/>
    <mergeCell ref="Q892:T892"/>
    <mergeCell ref="U892:W892"/>
    <mergeCell ref="X892:Z892"/>
    <mergeCell ref="AA892:AC892"/>
    <mergeCell ref="AD892:AF892"/>
    <mergeCell ref="AG892:AH892"/>
    <mergeCell ref="AI892:AJ892"/>
    <mergeCell ref="AK892:AM892"/>
    <mergeCell ref="AN892:AO892"/>
    <mergeCell ref="A887:B887"/>
    <mergeCell ref="C887:F887"/>
    <mergeCell ref="G887:I887"/>
    <mergeCell ref="J887:M887"/>
    <mergeCell ref="N887:P887"/>
    <mergeCell ref="Q887:T887"/>
    <mergeCell ref="U887:W887"/>
    <mergeCell ref="X887:Z887"/>
    <mergeCell ref="AA887:AC887"/>
    <mergeCell ref="AD887:AF887"/>
    <mergeCell ref="AG887:AH887"/>
    <mergeCell ref="AI887:AJ887"/>
    <mergeCell ref="AK887:AM887"/>
    <mergeCell ref="AN887:AO887"/>
    <mergeCell ref="A888:B888"/>
    <mergeCell ref="C888:F888"/>
    <mergeCell ref="G888:I888"/>
    <mergeCell ref="J888:M888"/>
    <mergeCell ref="N888:P888"/>
    <mergeCell ref="Q888:T888"/>
    <mergeCell ref="U888:W888"/>
    <mergeCell ref="X888:Z888"/>
    <mergeCell ref="AA888:AC888"/>
    <mergeCell ref="AD888:AF888"/>
    <mergeCell ref="AG888:AH888"/>
    <mergeCell ref="AI888:AJ888"/>
    <mergeCell ref="AK888:AM888"/>
    <mergeCell ref="AN888:AO888"/>
    <mergeCell ref="A889:B889"/>
    <mergeCell ref="C889:F889"/>
    <mergeCell ref="G889:I889"/>
    <mergeCell ref="J889:M889"/>
    <mergeCell ref="N889:P889"/>
    <mergeCell ref="Q889:T889"/>
    <mergeCell ref="U889:W889"/>
    <mergeCell ref="X889:Z889"/>
    <mergeCell ref="AA889:AC889"/>
    <mergeCell ref="AD889:AF889"/>
    <mergeCell ref="AG889:AH889"/>
    <mergeCell ref="AI889:AJ889"/>
    <mergeCell ref="AK889:AM889"/>
    <mergeCell ref="AN889:AO889"/>
    <mergeCell ref="A884:B884"/>
    <mergeCell ref="C884:F884"/>
    <mergeCell ref="G884:I884"/>
    <mergeCell ref="J884:M884"/>
    <mergeCell ref="N884:P884"/>
    <mergeCell ref="Q884:T884"/>
    <mergeCell ref="U884:W884"/>
    <mergeCell ref="X884:Z884"/>
    <mergeCell ref="AA884:AC884"/>
    <mergeCell ref="AD884:AF884"/>
    <mergeCell ref="AG884:AH884"/>
    <mergeCell ref="AI884:AJ884"/>
    <mergeCell ref="AK884:AM884"/>
    <mergeCell ref="AN884:AO884"/>
    <mergeCell ref="A885:B885"/>
    <mergeCell ref="C885:F885"/>
    <mergeCell ref="G885:I885"/>
    <mergeCell ref="J885:M885"/>
    <mergeCell ref="N885:P885"/>
    <mergeCell ref="Q885:T885"/>
    <mergeCell ref="U885:W885"/>
    <mergeCell ref="X885:Z885"/>
    <mergeCell ref="AA885:AC885"/>
    <mergeCell ref="AD885:AF885"/>
    <mergeCell ref="AG885:AH885"/>
    <mergeCell ref="AI885:AJ885"/>
    <mergeCell ref="AK885:AM885"/>
    <mergeCell ref="AN885:AO885"/>
    <mergeCell ref="A886:B886"/>
    <mergeCell ref="C886:F886"/>
    <mergeCell ref="G886:I886"/>
    <mergeCell ref="J886:M886"/>
    <mergeCell ref="N886:P886"/>
    <mergeCell ref="Q886:T886"/>
    <mergeCell ref="U886:W886"/>
    <mergeCell ref="X886:Z886"/>
    <mergeCell ref="AA886:AC886"/>
    <mergeCell ref="AD886:AF886"/>
    <mergeCell ref="AG886:AH886"/>
    <mergeCell ref="AI886:AJ886"/>
    <mergeCell ref="AK886:AM886"/>
    <mergeCell ref="AN886:AO886"/>
    <mergeCell ref="A882:B882"/>
    <mergeCell ref="C882:F882"/>
    <mergeCell ref="G882:I882"/>
    <mergeCell ref="J882:M882"/>
    <mergeCell ref="N882:P882"/>
    <mergeCell ref="Q882:T882"/>
    <mergeCell ref="U882:W882"/>
    <mergeCell ref="X882:Z882"/>
    <mergeCell ref="AA882:AC882"/>
    <mergeCell ref="AD882:AF882"/>
    <mergeCell ref="AG882:AH882"/>
    <mergeCell ref="AI882:AJ882"/>
    <mergeCell ref="AK882:AM882"/>
    <mergeCell ref="AN882:AO882"/>
    <mergeCell ref="A883:B883"/>
    <mergeCell ref="C883:F883"/>
    <mergeCell ref="G883:I883"/>
    <mergeCell ref="J883:M883"/>
    <mergeCell ref="N883:P883"/>
    <mergeCell ref="Q883:T883"/>
    <mergeCell ref="U883:W883"/>
    <mergeCell ref="X883:Z883"/>
    <mergeCell ref="AA883:AC883"/>
    <mergeCell ref="AD883:AF883"/>
    <mergeCell ref="AG883:AH883"/>
    <mergeCell ref="AI883:AJ883"/>
    <mergeCell ref="AK883:AM883"/>
    <mergeCell ref="AN883:AO883"/>
    <mergeCell ref="A879:B879"/>
    <mergeCell ref="C879:F879"/>
    <mergeCell ref="G879:I879"/>
    <mergeCell ref="J879:M879"/>
    <mergeCell ref="N879:P879"/>
    <mergeCell ref="Q879:T879"/>
    <mergeCell ref="U879:W879"/>
    <mergeCell ref="X879:Z879"/>
    <mergeCell ref="AA879:AC879"/>
    <mergeCell ref="AD879:AF879"/>
    <mergeCell ref="AG879:AH879"/>
    <mergeCell ref="AI879:AJ879"/>
    <mergeCell ref="AK879:AM879"/>
    <mergeCell ref="AN879:AO879"/>
    <mergeCell ref="A880:B880"/>
    <mergeCell ref="C880:F880"/>
    <mergeCell ref="G880:I880"/>
    <mergeCell ref="J880:M880"/>
    <mergeCell ref="N880:P880"/>
    <mergeCell ref="Q880:T880"/>
    <mergeCell ref="U880:W880"/>
    <mergeCell ref="X880:Z880"/>
    <mergeCell ref="AA880:AC880"/>
    <mergeCell ref="AD880:AF880"/>
    <mergeCell ref="AG880:AH880"/>
    <mergeCell ref="AI880:AJ880"/>
    <mergeCell ref="AK880:AM880"/>
    <mergeCell ref="AN880:AO880"/>
    <mergeCell ref="A881:B881"/>
    <mergeCell ref="C881:F881"/>
    <mergeCell ref="G881:I881"/>
    <mergeCell ref="J881:M881"/>
    <mergeCell ref="N881:P881"/>
    <mergeCell ref="Q881:T881"/>
    <mergeCell ref="U881:W881"/>
    <mergeCell ref="X881:Z881"/>
    <mergeCell ref="AA881:AC881"/>
    <mergeCell ref="AD881:AF881"/>
    <mergeCell ref="AG881:AH881"/>
    <mergeCell ref="AI881:AJ881"/>
    <mergeCell ref="AK881:AM881"/>
    <mergeCell ref="AN881:AO881"/>
    <mergeCell ref="A876:B876"/>
    <mergeCell ref="C876:F876"/>
    <mergeCell ref="G876:I876"/>
    <mergeCell ref="J876:M876"/>
    <mergeCell ref="N876:P876"/>
    <mergeCell ref="Q876:T876"/>
    <mergeCell ref="U876:W876"/>
    <mergeCell ref="X876:Z876"/>
    <mergeCell ref="AA876:AC876"/>
    <mergeCell ref="AD876:AF876"/>
    <mergeCell ref="AG876:AH876"/>
    <mergeCell ref="AI876:AJ876"/>
    <mergeCell ref="AK876:AM876"/>
    <mergeCell ref="AN876:AO876"/>
    <mergeCell ref="A877:B877"/>
    <mergeCell ref="C877:F877"/>
    <mergeCell ref="G877:I877"/>
    <mergeCell ref="J877:M877"/>
    <mergeCell ref="N877:P877"/>
    <mergeCell ref="Q877:T877"/>
    <mergeCell ref="U877:W877"/>
    <mergeCell ref="X877:Z877"/>
    <mergeCell ref="AA877:AC877"/>
    <mergeCell ref="AD877:AF877"/>
    <mergeCell ref="AG877:AH877"/>
    <mergeCell ref="AI877:AJ877"/>
    <mergeCell ref="AK877:AM877"/>
    <mergeCell ref="AN877:AO877"/>
    <mergeCell ref="A878:B878"/>
    <mergeCell ref="C878:F878"/>
    <mergeCell ref="G878:I878"/>
    <mergeCell ref="J878:M878"/>
    <mergeCell ref="N878:P878"/>
    <mergeCell ref="Q878:T878"/>
    <mergeCell ref="U878:W878"/>
    <mergeCell ref="X878:Z878"/>
    <mergeCell ref="AA878:AC878"/>
    <mergeCell ref="AD878:AF878"/>
    <mergeCell ref="AG878:AH878"/>
    <mergeCell ref="AI878:AJ878"/>
    <mergeCell ref="AK878:AM878"/>
    <mergeCell ref="AN878:AO878"/>
    <mergeCell ref="A873:B873"/>
    <mergeCell ref="C873:F873"/>
    <mergeCell ref="G873:I873"/>
    <mergeCell ref="J873:M873"/>
    <mergeCell ref="N873:P873"/>
    <mergeCell ref="Q873:T873"/>
    <mergeCell ref="U873:W873"/>
    <mergeCell ref="X873:Z873"/>
    <mergeCell ref="AA873:AC873"/>
    <mergeCell ref="AD873:AF873"/>
    <mergeCell ref="AG873:AH873"/>
    <mergeCell ref="AI873:AJ873"/>
    <mergeCell ref="AK873:AM873"/>
    <mergeCell ref="AN873:AO873"/>
    <mergeCell ref="A874:B874"/>
    <mergeCell ref="C874:F874"/>
    <mergeCell ref="G874:I874"/>
    <mergeCell ref="J874:M874"/>
    <mergeCell ref="N874:P874"/>
    <mergeCell ref="Q874:T874"/>
    <mergeCell ref="U874:W874"/>
    <mergeCell ref="X874:Z874"/>
    <mergeCell ref="AA874:AC874"/>
    <mergeCell ref="AD874:AF874"/>
    <mergeCell ref="AG874:AH874"/>
    <mergeCell ref="AI874:AJ874"/>
    <mergeCell ref="AK874:AM874"/>
    <mergeCell ref="AN874:AO874"/>
    <mergeCell ref="A875:B875"/>
    <mergeCell ref="C875:F875"/>
    <mergeCell ref="G875:I875"/>
    <mergeCell ref="J875:M875"/>
    <mergeCell ref="N875:P875"/>
    <mergeCell ref="Q875:T875"/>
    <mergeCell ref="U875:W875"/>
    <mergeCell ref="X875:Z875"/>
    <mergeCell ref="AA875:AC875"/>
    <mergeCell ref="AD875:AF875"/>
    <mergeCell ref="AG875:AH875"/>
    <mergeCell ref="AI875:AJ875"/>
    <mergeCell ref="AK875:AM875"/>
    <mergeCell ref="AN875:AO875"/>
    <mergeCell ref="A870:B870"/>
    <mergeCell ref="C870:F870"/>
    <mergeCell ref="G870:I870"/>
    <mergeCell ref="J870:M870"/>
    <mergeCell ref="N870:P870"/>
    <mergeCell ref="Q870:T870"/>
    <mergeCell ref="U870:W870"/>
    <mergeCell ref="X870:Z870"/>
    <mergeCell ref="AA870:AC870"/>
    <mergeCell ref="AD870:AF870"/>
    <mergeCell ref="AG870:AH870"/>
    <mergeCell ref="AI870:AJ870"/>
    <mergeCell ref="AK870:AM870"/>
    <mergeCell ref="AN870:AO870"/>
    <mergeCell ref="A871:B871"/>
    <mergeCell ref="C871:F871"/>
    <mergeCell ref="G871:I871"/>
    <mergeCell ref="J871:M871"/>
    <mergeCell ref="N871:P871"/>
    <mergeCell ref="Q871:T871"/>
    <mergeCell ref="U871:W871"/>
    <mergeCell ref="X871:Z871"/>
    <mergeCell ref="AA871:AC871"/>
    <mergeCell ref="AD871:AF871"/>
    <mergeCell ref="AG871:AH871"/>
    <mergeCell ref="AI871:AJ871"/>
    <mergeCell ref="AK871:AM871"/>
    <mergeCell ref="AN871:AO871"/>
    <mergeCell ref="A872:B872"/>
    <mergeCell ref="C872:F872"/>
    <mergeCell ref="G872:I872"/>
    <mergeCell ref="J872:M872"/>
    <mergeCell ref="N872:P872"/>
    <mergeCell ref="Q872:T872"/>
    <mergeCell ref="U872:W872"/>
    <mergeCell ref="X872:Z872"/>
    <mergeCell ref="AA872:AC872"/>
    <mergeCell ref="AD872:AF872"/>
    <mergeCell ref="AG872:AH872"/>
    <mergeCell ref="AI872:AJ872"/>
    <mergeCell ref="AK872:AM872"/>
    <mergeCell ref="AN872:AO872"/>
    <mergeCell ref="A867:B867"/>
    <mergeCell ref="C867:F867"/>
    <mergeCell ref="G867:I867"/>
    <mergeCell ref="J867:M867"/>
    <mergeCell ref="N867:P867"/>
    <mergeCell ref="Q867:T867"/>
    <mergeCell ref="U867:W867"/>
    <mergeCell ref="X867:Z867"/>
    <mergeCell ref="AA867:AC867"/>
    <mergeCell ref="AD867:AF867"/>
    <mergeCell ref="AG867:AH867"/>
    <mergeCell ref="AI867:AJ867"/>
    <mergeCell ref="AK867:AM867"/>
    <mergeCell ref="AN867:AO867"/>
    <mergeCell ref="A868:B868"/>
    <mergeCell ref="C868:F868"/>
    <mergeCell ref="G868:I868"/>
    <mergeCell ref="J868:M868"/>
    <mergeCell ref="N868:P868"/>
    <mergeCell ref="Q868:T868"/>
    <mergeCell ref="U868:W868"/>
    <mergeCell ref="X868:Z868"/>
    <mergeCell ref="AA868:AC868"/>
    <mergeCell ref="AD868:AF868"/>
    <mergeCell ref="AG868:AH868"/>
    <mergeCell ref="AI868:AJ868"/>
    <mergeCell ref="AK868:AM868"/>
    <mergeCell ref="AN868:AO868"/>
    <mergeCell ref="A869:B869"/>
    <mergeCell ref="C869:F869"/>
    <mergeCell ref="G869:I869"/>
    <mergeCell ref="J869:M869"/>
    <mergeCell ref="N869:P869"/>
    <mergeCell ref="Q869:T869"/>
    <mergeCell ref="U869:W869"/>
    <mergeCell ref="X869:Z869"/>
    <mergeCell ref="AA869:AC869"/>
    <mergeCell ref="AD869:AF869"/>
    <mergeCell ref="AG869:AH869"/>
    <mergeCell ref="AI869:AJ869"/>
    <mergeCell ref="AK869:AM869"/>
    <mergeCell ref="AN869:AO869"/>
    <mergeCell ref="A864:B864"/>
    <mergeCell ref="C864:F864"/>
    <mergeCell ref="G864:I864"/>
    <mergeCell ref="J864:M864"/>
    <mergeCell ref="N864:P864"/>
    <mergeCell ref="Q864:T864"/>
    <mergeCell ref="U864:W864"/>
    <mergeCell ref="X864:Z864"/>
    <mergeCell ref="AA864:AC864"/>
    <mergeCell ref="AD864:AF864"/>
    <mergeCell ref="AG864:AH864"/>
    <mergeCell ref="AI864:AJ864"/>
    <mergeCell ref="AK864:AM864"/>
    <mergeCell ref="AN864:AO864"/>
    <mergeCell ref="A865:B865"/>
    <mergeCell ref="C865:F865"/>
    <mergeCell ref="G865:I865"/>
    <mergeCell ref="J865:M865"/>
    <mergeCell ref="N865:P865"/>
    <mergeCell ref="Q865:T865"/>
    <mergeCell ref="U865:W865"/>
    <mergeCell ref="X865:Z865"/>
    <mergeCell ref="AA865:AC865"/>
    <mergeCell ref="AD865:AF865"/>
    <mergeCell ref="AG865:AH865"/>
    <mergeCell ref="AI865:AJ865"/>
    <mergeCell ref="AK865:AM865"/>
    <mergeCell ref="AN865:AO865"/>
    <mergeCell ref="A866:B866"/>
    <mergeCell ref="C866:F866"/>
    <mergeCell ref="G866:I866"/>
    <mergeCell ref="J866:M866"/>
    <mergeCell ref="N866:P866"/>
    <mergeCell ref="Q866:T866"/>
    <mergeCell ref="U866:W866"/>
    <mergeCell ref="X866:Z866"/>
    <mergeCell ref="AA866:AC866"/>
    <mergeCell ref="AD866:AF866"/>
    <mergeCell ref="AG866:AH866"/>
    <mergeCell ref="AI866:AJ866"/>
    <mergeCell ref="AK866:AM866"/>
    <mergeCell ref="AN866:AO866"/>
    <mergeCell ref="A861:B861"/>
    <mergeCell ref="C861:F861"/>
    <mergeCell ref="G861:I861"/>
    <mergeCell ref="J861:M861"/>
    <mergeCell ref="N861:P861"/>
    <mergeCell ref="Q861:T861"/>
    <mergeCell ref="U861:W861"/>
    <mergeCell ref="X861:Z861"/>
    <mergeCell ref="AA861:AC861"/>
    <mergeCell ref="AD861:AF861"/>
    <mergeCell ref="AG861:AH861"/>
    <mergeCell ref="AI861:AJ861"/>
    <mergeCell ref="AK861:AM861"/>
    <mergeCell ref="AN861:AO861"/>
    <mergeCell ref="A862:B862"/>
    <mergeCell ref="C862:F862"/>
    <mergeCell ref="G862:I862"/>
    <mergeCell ref="J862:M862"/>
    <mergeCell ref="N862:P862"/>
    <mergeCell ref="Q862:T862"/>
    <mergeCell ref="U862:W862"/>
    <mergeCell ref="X862:Z862"/>
    <mergeCell ref="AA862:AC862"/>
    <mergeCell ref="AD862:AF862"/>
    <mergeCell ref="AG862:AH862"/>
    <mergeCell ref="AI862:AJ862"/>
    <mergeCell ref="AK862:AM862"/>
    <mergeCell ref="AN862:AO862"/>
    <mergeCell ref="A863:B863"/>
    <mergeCell ref="C863:F863"/>
    <mergeCell ref="G863:I863"/>
    <mergeCell ref="J863:M863"/>
    <mergeCell ref="N863:P863"/>
    <mergeCell ref="Q863:T863"/>
    <mergeCell ref="U863:W863"/>
    <mergeCell ref="X863:Z863"/>
    <mergeCell ref="AA863:AC863"/>
    <mergeCell ref="AD863:AF863"/>
    <mergeCell ref="AG863:AH863"/>
    <mergeCell ref="AI863:AJ863"/>
    <mergeCell ref="AK863:AM863"/>
    <mergeCell ref="AN863:AO863"/>
    <mergeCell ref="A858:B858"/>
    <mergeCell ref="C858:F858"/>
    <mergeCell ref="G858:I858"/>
    <mergeCell ref="J858:M858"/>
    <mergeCell ref="N858:P858"/>
    <mergeCell ref="Q858:T858"/>
    <mergeCell ref="U858:W858"/>
    <mergeCell ref="X858:Z858"/>
    <mergeCell ref="AA858:AC858"/>
    <mergeCell ref="AD858:AF858"/>
    <mergeCell ref="AG858:AH858"/>
    <mergeCell ref="AI858:AJ858"/>
    <mergeCell ref="AK858:AM858"/>
    <mergeCell ref="AN858:AO858"/>
    <mergeCell ref="A859:B859"/>
    <mergeCell ref="C859:F859"/>
    <mergeCell ref="G859:I859"/>
    <mergeCell ref="J859:M859"/>
    <mergeCell ref="N859:P859"/>
    <mergeCell ref="Q859:T859"/>
    <mergeCell ref="U859:W859"/>
    <mergeCell ref="X859:Z859"/>
    <mergeCell ref="AA859:AC859"/>
    <mergeCell ref="AD859:AF859"/>
    <mergeCell ref="AG859:AH859"/>
    <mergeCell ref="AI859:AJ859"/>
    <mergeCell ref="AK859:AM859"/>
    <mergeCell ref="AN859:AO859"/>
    <mergeCell ref="A860:B860"/>
    <mergeCell ref="C860:F860"/>
    <mergeCell ref="G860:I860"/>
    <mergeCell ref="J860:M860"/>
    <mergeCell ref="N860:P860"/>
    <mergeCell ref="Q860:T860"/>
    <mergeCell ref="U860:W860"/>
    <mergeCell ref="X860:Z860"/>
    <mergeCell ref="AA860:AC860"/>
    <mergeCell ref="AD860:AF860"/>
    <mergeCell ref="AG860:AH860"/>
    <mergeCell ref="AI860:AJ860"/>
    <mergeCell ref="AK860:AM860"/>
    <mergeCell ref="AN860:AO860"/>
    <mergeCell ref="A855:B855"/>
    <mergeCell ref="C855:F855"/>
    <mergeCell ref="G855:I855"/>
    <mergeCell ref="J855:M855"/>
    <mergeCell ref="N855:P855"/>
    <mergeCell ref="Q855:T855"/>
    <mergeCell ref="U855:W855"/>
    <mergeCell ref="X855:Z855"/>
    <mergeCell ref="AA855:AC855"/>
    <mergeCell ref="AD855:AF855"/>
    <mergeCell ref="AG855:AH855"/>
    <mergeCell ref="AI855:AJ855"/>
    <mergeCell ref="AK855:AM855"/>
    <mergeCell ref="AN855:AO855"/>
    <mergeCell ref="A856:B856"/>
    <mergeCell ref="C856:F856"/>
    <mergeCell ref="G856:I856"/>
    <mergeCell ref="J856:M856"/>
    <mergeCell ref="N856:P856"/>
    <mergeCell ref="Q856:T856"/>
    <mergeCell ref="U856:W856"/>
    <mergeCell ref="X856:Z856"/>
    <mergeCell ref="AA856:AC856"/>
    <mergeCell ref="AD856:AF856"/>
    <mergeCell ref="AG856:AH856"/>
    <mergeCell ref="AI856:AJ856"/>
    <mergeCell ref="AK856:AM856"/>
    <mergeCell ref="AN856:AO856"/>
    <mergeCell ref="A857:B857"/>
    <mergeCell ref="C857:F857"/>
    <mergeCell ref="G857:I857"/>
    <mergeCell ref="J857:M857"/>
    <mergeCell ref="N857:P857"/>
    <mergeCell ref="Q857:T857"/>
    <mergeCell ref="U857:W857"/>
    <mergeCell ref="X857:Z857"/>
    <mergeCell ref="AA857:AC857"/>
    <mergeCell ref="AD857:AF857"/>
    <mergeCell ref="AG857:AH857"/>
    <mergeCell ref="AI857:AJ857"/>
    <mergeCell ref="AK857:AM857"/>
    <mergeCell ref="AN857:AO857"/>
    <mergeCell ref="A852:B852"/>
    <mergeCell ref="C852:F852"/>
    <mergeCell ref="G852:I852"/>
    <mergeCell ref="J852:M852"/>
    <mergeCell ref="N852:P852"/>
    <mergeCell ref="Q852:T852"/>
    <mergeCell ref="U852:W852"/>
    <mergeCell ref="X852:Z852"/>
    <mergeCell ref="AA852:AC852"/>
    <mergeCell ref="AD852:AF852"/>
    <mergeCell ref="AG852:AH852"/>
    <mergeCell ref="AI852:AJ852"/>
    <mergeCell ref="AK852:AM852"/>
    <mergeCell ref="AN852:AO852"/>
    <mergeCell ref="A853:B853"/>
    <mergeCell ref="C853:F853"/>
    <mergeCell ref="G853:I853"/>
    <mergeCell ref="J853:M853"/>
    <mergeCell ref="N853:P853"/>
    <mergeCell ref="Q853:T853"/>
    <mergeCell ref="U853:W853"/>
    <mergeCell ref="X853:Z853"/>
    <mergeCell ref="AA853:AC853"/>
    <mergeCell ref="AD853:AF853"/>
    <mergeCell ref="AG853:AH853"/>
    <mergeCell ref="AI853:AJ853"/>
    <mergeCell ref="AK853:AM853"/>
    <mergeCell ref="AN853:AO853"/>
    <mergeCell ref="A854:B854"/>
    <mergeCell ref="C854:F854"/>
    <mergeCell ref="G854:I854"/>
    <mergeCell ref="J854:M854"/>
    <mergeCell ref="N854:P854"/>
    <mergeCell ref="Q854:T854"/>
    <mergeCell ref="U854:W854"/>
    <mergeCell ref="X854:Z854"/>
    <mergeCell ref="AA854:AC854"/>
    <mergeCell ref="AD854:AF854"/>
    <mergeCell ref="AG854:AH854"/>
    <mergeCell ref="AI854:AJ854"/>
    <mergeCell ref="AK854:AM854"/>
    <mergeCell ref="AN854:AO854"/>
    <mergeCell ref="A849:B849"/>
    <mergeCell ref="C849:F849"/>
    <mergeCell ref="G849:I849"/>
    <mergeCell ref="J849:M849"/>
    <mergeCell ref="N849:P849"/>
    <mergeCell ref="Q849:T849"/>
    <mergeCell ref="U849:W849"/>
    <mergeCell ref="X849:Z849"/>
    <mergeCell ref="AA849:AC849"/>
    <mergeCell ref="AD849:AF849"/>
    <mergeCell ref="AG849:AH849"/>
    <mergeCell ref="AI849:AJ849"/>
    <mergeCell ref="AK849:AM849"/>
    <mergeCell ref="AN849:AO849"/>
    <mergeCell ref="A850:B850"/>
    <mergeCell ref="C850:F850"/>
    <mergeCell ref="G850:I850"/>
    <mergeCell ref="J850:M850"/>
    <mergeCell ref="N850:P850"/>
    <mergeCell ref="Q850:T850"/>
    <mergeCell ref="U850:W850"/>
    <mergeCell ref="X850:Z850"/>
    <mergeCell ref="AA850:AC850"/>
    <mergeCell ref="AD850:AF850"/>
    <mergeCell ref="AG850:AH850"/>
    <mergeCell ref="AI850:AJ850"/>
    <mergeCell ref="AK850:AM850"/>
    <mergeCell ref="AN850:AO850"/>
    <mergeCell ref="A851:B851"/>
    <mergeCell ref="C851:F851"/>
    <mergeCell ref="G851:I851"/>
    <mergeCell ref="J851:M851"/>
    <mergeCell ref="N851:P851"/>
    <mergeCell ref="Q851:T851"/>
    <mergeCell ref="U851:W851"/>
    <mergeCell ref="X851:Z851"/>
    <mergeCell ref="AA851:AC851"/>
    <mergeCell ref="AD851:AF851"/>
    <mergeCell ref="AG851:AH851"/>
    <mergeCell ref="AI851:AJ851"/>
    <mergeCell ref="AK851:AM851"/>
    <mergeCell ref="AN851:AO851"/>
    <mergeCell ref="A846:B846"/>
    <mergeCell ref="C846:F846"/>
    <mergeCell ref="G846:I846"/>
    <mergeCell ref="J846:M846"/>
    <mergeCell ref="N846:P846"/>
    <mergeCell ref="Q846:T846"/>
    <mergeCell ref="U846:W846"/>
    <mergeCell ref="X846:Z846"/>
    <mergeCell ref="AA846:AC846"/>
    <mergeCell ref="AD846:AF846"/>
    <mergeCell ref="AG846:AH846"/>
    <mergeCell ref="AI846:AJ846"/>
    <mergeCell ref="AK846:AM846"/>
    <mergeCell ref="AN846:AO846"/>
    <mergeCell ref="A847:B847"/>
    <mergeCell ref="C847:F847"/>
    <mergeCell ref="G847:I847"/>
    <mergeCell ref="J847:M847"/>
    <mergeCell ref="N847:P847"/>
    <mergeCell ref="Q847:T847"/>
    <mergeCell ref="U847:W847"/>
    <mergeCell ref="X847:Z847"/>
    <mergeCell ref="AA847:AC847"/>
    <mergeCell ref="AD847:AF847"/>
    <mergeCell ref="AG847:AH847"/>
    <mergeCell ref="AI847:AJ847"/>
    <mergeCell ref="AK847:AM847"/>
    <mergeCell ref="AN847:AO847"/>
    <mergeCell ref="A848:B848"/>
    <mergeCell ref="C848:F848"/>
    <mergeCell ref="G848:I848"/>
    <mergeCell ref="J848:M848"/>
    <mergeCell ref="N848:P848"/>
    <mergeCell ref="Q848:T848"/>
    <mergeCell ref="U848:W848"/>
    <mergeCell ref="X848:Z848"/>
    <mergeCell ref="AA848:AC848"/>
    <mergeCell ref="AD848:AF848"/>
    <mergeCell ref="AG848:AH848"/>
    <mergeCell ref="AI848:AJ848"/>
    <mergeCell ref="AK848:AM848"/>
    <mergeCell ref="AN848:AO848"/>
    <mergeCell ref="A843:B843"/>
    <mergeCell ref="C843:F843"/>
    <mergeCell ref="G843:I843"/>
    <mergeCell ref="J843:M843"/>
    <mergeCell ref="N843:P843"/>
    <mergeCell ref="Q843:T843"/>
    <mergeCell ref="U843:W843"/>
    <mergeCell ref="X843:Z843"/>
    <mergeCell ref="AA843:AC843"/>
    <mergeCell ref="AD843:AF843"/>
    <mergeCell ref="AG843:AH843"/>
    <mergeCell ref="AI843:AJ843"/>
    <mergeCell ref="AK843:AM843"/>
    <mergeCell ref="AN843:AO843"/>
    <mergeCell ref="A844:B844"/>
    <mergeCell ref="C844:F844"/>
    <mergeCell ref="G844:I844"/>
    <mergeCell ref="J844:M844"/>
    <mergeCell ref="N844:P844"/>
    <mergeCell ref="Q844:T844"/>
    <mergeCell ref="U844:W844"/>
    <mergeCell ref="X844:Z844"/>
    <mergeCell ref="AA844:AC844"/>
    <mergeCell ref="AD844:AF844"/>
    <mergeCell ref="AG844:AH844"/>
    <mergeCell ref="AI844:AJ844"/>
    <mergeCell ref="AK844:AM844"/>
    <mergeCell ref="AN844:AO844"/>
    <mergeCell ref="A845:B845"/>
    <mergeCell ref="C845:F845"/>
    <mergeCell ref="G845:I845"/>
    <mergeCell ref="J845:M845"/>
    <mergeCell ref="N845:P845"/>
    <mergeCell ref="Q845:T845"/>
    <mergeCell ref="U845:W845"/>
    <mergeCell ref="X845:Z845"/>
    <mergeCell ref="AA845:AC845"/>
    <mergeCell ref="AD845:AF845"/>
    <mergeCell ref="AG845:AH845"/>
    <mergeCell ref="AI845:AJ845"/>
    <mergeCell ref="AK845:AM845"/>
    <mergeCell ref="AN845:AO845"/>
    <mergeCell ref="A840:B840"/>
    <mergeCell ref="C840:F840"/>
    <mergeCell ref="G840:I840"/>
    <mergeCell ref="J840:M840"/>
    <mergeCell ref="N840:P840"/>
    <mergeCell ref="Q840:T840"/>
    <mergeCell ref="U840:W840"/>
    <mergeCell ref="X840:Z840"/>
    <mergeCell ref="AA840:AC840"/>
    <mergeCell ref="AD840:AF840"/>
    <mergeCell ref="AG840:AH840"/>
    <mergeCell ref="AI840:AJ840"/>
    <mergeCell ref="AK840:AM840"/>
    <mergeCell ref="AN840:AO840"/>
    <mergeCell ref="A841:B841"/>
    <mergeCell ref="C841:F841"/>
    <mergeCell ref="G841:I841"/>
    <mergeCell ref="J841:M841"/>
    <mergeCell ref="N841:P841"/>
    <mergeCell ref="Q841:T841"/>
    <mergeCell ref="U841:W841"/>
    <mergeCell ref="X841:Z841"/>
    <mergeCell ref="AA841:AC841"/>
    <mergeCell ref="AD841:AF841"/>
    <mergeCell ref="AG841:AH841"/>
    <mergeCell ref="AI841:AJ841"/>
    <mergeCell ref="AK841:AM841"/>
    <mergeCell ref="AN841:AO841"/>
    <mergeCell ref="A842:B842"/>
    <mergeCell ref="C842:F842"/>
    <mergeCell ref="G842:I842"/>
    <mergeCell ref="J842:M842"/>
    <mergeCell ref="N842:P842"/>
    <mergeCell ref="Q842:T842"/>
    <mergeCell ref="U842:W842"/>
    <mergeCell ref="X842:Z842"/>
    <mergeCell ref="AA842:AC842"/>
    <mergeCell ref="AD842:AF842"/>
    <mergeCell ref="AG842:AH842"/>
    <mergeCell ref="AI842:AJ842"/>
    <mergeCell ref="AK842:AM842"/>
    <mergeCell ref="AN842:AO842"/>
    <mergeCell ref="A828:D828"/>
    <mergeCell ref="E828:K828"/>
    <mergeCell ref="L828:Q828"/>
    <mergeCell ref="A829:D829"/>
    <mergeCell ref="E829:K829"/>
    <mergeCell ref="L829:Q829"/>
    <mergeCell ref="A830:D830"/>
    <mergeCell ref="E830:K830"/>
    <mergeCell ref="L830:Q830"/>
    <mergeCell ref="A831:D831"/>
    <mergeCell ref="E831:K831"/>
    <mergeCell ref="L831:Q831"/>
    <mergeCell ref="A832:D832"/>
    <mergeCell ref="E832:K832"/>
    <mergeCell ref="L832:Q832"/>
    <mergeCell ref="A833:D833"/>
    <mergeCell ref="E833:K833"/>
    <mergeCell ref="L833:Q833"/>
    <mergeCell ref="A834:D834"/>
    <mergeCell ref="E834:K834"/>
    <mergeCell ref="L834:Q834"/>
    <mergeCell ref="A835:D835"/>
    <mergeCell ref="E835:K835"/>
    <mergeCell ref="L835:Q835"/>
    <mergeCell ref="A836:D836"/>
    <mergeCell ref="E836:K836"/>
    <mergeCell ref="L836:Q836"/>
    <mergeCell ref="A838:AO838"/>
    <mergeCell ref="A839:B839"/>
    <mergeCell ref="C839:F839"/>
    <mergeCell ref="G839:I839"/>
    <mergeCell ref="J839:M839"/>
    <mergeCell ref="N839:P839"/>
    <mergeCell ref="Q839:T839"/>
    <mergeCell ref="U839:W839"/>
    <mergeCell ref="X839:Z839"/>
    <mergeCell ref="AA839:AC839"/>
    <mergeCell ref="AD839:AF839"/>
    <mergeCell ref="AG839:AH839"/>
    <mergeCell ref="AI839:AJ839"/>
    <mergeCell ref="AK839:AM839"/>
    <mergeCell ref="AN839:AO839"/>
    <mergeCell ref="A817:D817"/>
    <mergeCell ref="E817:K817"/>
    <mergeCell ref="L817:Q817"/>
    <mergeCell ref="A818:D818"/>
    <mergeCell ref="E818:K818"/>
    <mergeCell ref="L818:Q818"/>
    <mergeCell ref="A819:D819"/>
    <mergeCell ref="E819:K819"/>
    <mergeCell ref="L819:Q819"/>
    <mergeCell ref="A820:D820"/>
    <mergeCell ref="E820:K820"/>
    <mergeCell ref="L820:Q820"/>
    <mergeCell ref="A821:D821"/>
    <mergeCell ref="E821:K821"/>
    <mergeCell ref="L821:Q821"/>
    <mergeCell ref="A822:D822"/>
    <mergeCell ref="E822:K822"/>
    <mergeCell ref="L822:Q822"/>
    <mergeCell ref="A823:D823"/>
    <mergeCell ref="E823:K823"/>
    <mergeCell ref="L823:Q823"/>
    <mergeCell ref="A824:D824"/>
    <mergeCell ref="E824:K824"/>
    <mergeCell ref="L824:Q824"/>
    <mergeCell ref="A825:D825"/>
    <mergeCell ref="E825:K825"/>
    <mergeCell ref="L825:Q825"/>
    <mergeCell ref="A826:D826"/>
    <mergeCell ref="E826:K826"/>
    <mergeCell ref="L826:Q826"/>
    <mergeCell ref="A827:D827"/>
    <mergeCell ref="E827:K827"/>
    <mergeCell ref="L827:Q827"/>
    <mergeCell ref="A807:D807"/>
    <mergeCell ref="E807:K807"/>
    <mergeCell ref="L807:Q807"/>
    <mergeCell ref="A808:D808"/>
    <mergeCell ref="E808:K808"/>
    <mergeCell ref="L808:Q808"/>
    <mergeCell ref="A809:D809"/>
    <mergeCell ref="E809:K809"/>
    <mergeCell ref="L809:Q809"/>
    <mergeCell ref="A810:D810"/>
    <mergeCell ref="E810:K810"/>
    <mergeCell ref="L810:Q810"/>
    <mergeCell ref="A811:D811"/>
    <mergeCell ref="E811:K811"/>
    <mergeCell ref="L811:Q811"/>
    <mergeCell ref="A812:D812"/>
    <mergeCell ref="E812:K812"/>
    <mergeCell ref="L812:Q812"/>
    <mergeCell ref="A813:D813"/>
    <mergeCell ref="E813:K813"/>
    <mergeCell ref="L813:Q813"/>
    <mergeCell ref="A814:D814"/>
    <mergeCell ref="E814:K814"/>
    <mergeCell ref="L814:Q814"/>
    <mergeCell ref="A815:D815"/>
    <mergeCell ref="E815:K815"/>
    <mergeCell ref="L815:Q815"/>
    <mergeCell ref="A816:D816"/>
    <mergeCell ref="E816:K816"/>
    <mergeCell ref="L816:Q816"/>
    <mergeCell ref="A796:D796"/>
    <mergeCell ref="E796:K796"/>
    <mergeCell ref="L796:Q796"/>
    <mergeCell ref="A797:D797"/>
    <mergeCell ref="E797:K797"/>
    <mergeCell ref="L797:Q797"/>
    <mergeCell ref="A798:D798"/>
    <mergeCell ref="E798:K798"/>
    <mergeCell ref="L798:Q798"/>
    <mergeCell ref="A799:D799"/>
    <mergeCell ref="E799:K799"/>
    <mergeCell ref="L799:Q799"/>
    <mergeCell ref="A800:D800"/>
    <mergeCell ref="E800:K800"/>
    <mergeCell ref="L800:Q800"/>
    <mergeCell ref="A801:D801"/>
    <mergeCell ref="E801:K801"/>
    <mergeCell ref="L801:Q801"/>
    <mergeCell ref="A802:D802"/>
    <mergeCell ref="E802:K802"/>
    <mergeCell ref="L802:Q802"/>
    <mergeCell ref="A803:D803"/>
    <mergeCell ref="E803:K803"/>
    <mergeCell ref="L803:Q803"/>
    <mergeCell ref="A804:D804"/>
    <mergeCell ref="E804:K804"/>
    <mergeCell ref="L804:Q804"/>
    <mergeCell ref="A805:D805"/>
    <mergeCell ref="E805:K805"/>
    <mergeCell ref="L805:Q805"/>
    <mergeCell ref="A806:D806"/>
    <mergeCell ref="E806:K806"/>
    <mergeCell ref="L806:Q806"/>
    <mergeCell ref="A785:D785"/>
    <mergeCell ref="E785:K785"/>
    <mergeCell ref="L785:Q785"/>
    <mergeCell ref="A786:D786"/>
    <mergeCell ref="E786:K786"/>
    <mergeCell ref="L786:Q786"/>
    <mergeCell ref="A787:D787"/>
    <mergeCell ref="E787:K787"/>
    <mergeCell ref="L787:Q787"/>
    <mergeCell ref="A788:D788"/>
    <mergeCell ref="E788:K788"/>
    <mergeCell ref="L788:Q788"/>
    <mergeCell ref="A789:D789"/>
    <mergeCell ref="E789:K789"/>
    <mergeCell ref="L789:Q789"/>
    <mergeCell ref="A790:D790"/>
    <mergeCell ref="E790:K790"/>
    <mergeCell ref="L790:Q790"/>
    <mergeCell ref="A791:D791"/>
    <mergeCell ref="E791:K791"/>
    <mergeCell ref="L791:Q791"/>
    <mergeCell ref="A792:D792"/>
    <mergeCell ref="E792:K792"/>
    <mergeCell ref="L792:Q792"/>
    <mergeCell ref="A793:D793"/>
    <mergeCell ref="E793:K793"/>
    <mergeCell ref="L793:Q793"/>
    <mergeCell ref="A794:D794"/>
    <mergeCell ref="E794:K794"/>
    <mergeCell ref="L794:Q794"/>
    <mergeCell ref="A795:D795"/>
    <mergeCell ref="E795:K795"/>
    <mergeCell ref="L795:Q795"/>
    <mergeCell ref="A774:D774"/>
    <mergeCell ref="E774:K774"/>
    <mergeCell ref="L774:Q774"/>
    <mergeCell ref="A775:D775"/>
    <mergeCell ref="E775:K775"/>
    <mergeCell ref="L775:Q775"/>
    <mergeCell ref="A776:D776"/>
    <mergeCell ref="E776:K776"/>
    <mergeCell ref="L776:Q776"/>
    <mergeCell ref="A777:D777"/>
    <mergeCell ref="E777:K777"/>
    <mergeCell ref="L777:Q777"/>
    <mergeCell ref="A778:D778"/>
    <mergeCell ref="E778:K778"/>
    <mergeCell ref="L778:Q778"/>
    <mergeCell ref="A779:D779"/>
    <mergeCell ref="E779:K779"/>
    <mergeCell ref="L779:Q779"/>
    <mergeCell ref="A780:D780"/>
    <mergeCell ref="E780:K780"/>
    <mergeCell ref="L780:Q780"/>
    <mergeCell ref="A781:D781"/>
    <mergeCell ref="E781:K781"/>
    <mergeCell ref="L781:Q781"/>
    <mergeCell ref="A782:D782"/>
    <mergeCell ref="E782:K782"/>
    <mergeCell ref="L782:Q782"/>
    <mergeCell ref="A783:D783"/>
    <mergeCell ref="E783:K783"/>
    <mergeCell ref="L783:Q783"/>
    <mergeCell ref="A784:D784"/>
    <mergeCell ref="E784:K784"/>
    <mergeCell ref="L784:Q784"/>
    <mergeCell ref="A764:D764"/>
    <mergeCell ref="E764:K764"/>
    <mergeCell ref="L764:Q764"/>
    <mergeCell ref="A765:D765"/>
    <mergeCell ref="E765:K765"/>
    <mergeCell ref="L765:Q765"/>
    <mergeCell ref="A766:D766"/>
    <mergeCell ref="E766:K766"/>
    <mergeCell ref="L766:Q766"/>
    <mergeCell ref="A767:D767"/>
    <mergeCell ref="E767:K767"/>
    <mergeCell ref="L767:Q767"/>
    <mergeCell ref="A768:D768"/>
    <mergeCell ref="E768:K768"/>
    <mergeCell ref="L768:Q768"/>
    <mergeCell ref="A769:D769"/>
    <mergeCell ref="E769:K769"/>
    <mergeCell ref="L769:Q769"/>
    <mergeCell ref="A770:D770"/>
    <mergeCell ref="E770:K770"/>
    <mergeCell ref="L770:Q770"/>
    <mergeCell ref="A771:D771"/>
    <mergeCell ref="E771:K771"/>
    <mergeCell ref="L771:Q771"/>
    <mergeCell ref="A772:D772"/>
    <mergeCell ref="E772:K772"/>
    <mergeCell ref="L772:Q772"/>
    <mergeCell ref="A773:D773"/>
    <mergeCell ref="E773:K773"/>
    <mergeCell ref="L773:Q773"/>
    <mergeCell ref="A753:D753"/>
    <mergeCell ref="E753:K753"/>
    <mergeCell ref="L753:Q753"/>
    <mergeCell ref="A754:D754"/>
    <mergeCell ref="E754:K754"/>
    <mergeCell ref="L754:Q754"/>
    <mergeCell ref="A755:D755"/>
    <mergeCell ref="E755:K755"/>
    <mergeCell ref="L755:Q755"/>
    <mergeCell ref="A756:D756"/>
    <mergeCell ref="E756:K756"/>
    <mergeCell ref="L756:Q756"/>
    <mergeCell ref="A757:D757"/>
    <mergeCell ref="E757:K757"/>
    <mergeCell ref="L757:Q757"/>
    <mergeCell ref="A758:D758"/>
    <mergeCell ref="E758:K758"/>
    <mergeCell ref="L758:Q758"/>
    <mergeCell ref="A759:D759"/>
    <mergeCell ref="E759:K759"/>
    <mergeCell ref="L759:Q759"/>
    <mergeCell ref="A760:D760"/>
    <mergeCell ref="E760:K760"/>
    <mergeCell ref="L760:Q760"/>
    <mergeCell ref="A761:D761"/>
    <mergeCell ref="E761:K761"/>
    <mergeCell ref="L761:Q761"/>
    <mergeCell ref="A762:D762"/>
    <mergeCell ref="E762:K762"/>
    <mergeCell ref="L762:Q762"/>
    <mergeCell ref="A763:D763"/>
    <mergeCell ref="E763:K763"/>
    <mergeCell ref="L763:Q763"/>
    <mergeCell ref="A742:D742"/>
    <mergeCell ref="E742:K742"/>
    <mergeCell ref="L742:Q742"/>
    <mergeCell ref="A743:D743"/>
    <mergeCell ref="E743:K743"/>
    <mergeCell ref="L743:Q743"/>
    <mergeCell ref="A744:D744"/>
    <mergeCell ref="E744:K744"/>
    <mergeCell ref="L744:Q744"/>
    <mergeCell ref="A745:D745"/>
    <mergeCell ref="E745:K745"/>
    <mergeCell ref="L745:Q745"/>
    <mergeCell ref="A746:D746"/>
    <mergeCell ref="E746:K746"/>
    <mergeCell ref="L746:Q746"/>
    <mergeCell ref="A747:D747"/>
    <mergeCell ref="E747:K747"/>
    <mergeCell ref="L747:Q747"/>
    <mergeCell ref="A748:D748"/>
    <mergeCell ref="E748:K748"/>
    <mergeCell ref="L748:Q748"/>
    <mergeCell ref="A749:D749"/>
    <mergeCell ref="E749:K749"/>
    <mergeCell ref="L749:Q749"/>
    <mergeCell ref="A750:D750"/>
    <mergeCell ref="E750:K750"/>
    <mergeCell ref="L750:Q750"/>
    <mergeCell ref="A751:D751"/>
    <mergeCell ref="E751:K751"/>
    <mergeCell ref="L751:Q751"/>
    <mergeCell ref="A752:D752"/>
    <mergeCell ref="E752:K752"/>
    <mergeCell ref="L752:Q752"/>
    <mergeCell ref="A731:D731"/>
    <mergeCell ref="E731:K731"/>
    <mergeCell ref="L731:Q731"/>
    <mergeCell ref="A732:D732"/>
    <mergeCell ref="E732:K732"/>
    <mergeCell ref="L732:Q732"/>
    <mergeCell ref="A733:D733"/>
    <mergeCell ref="E733:K733"/>
    <mergeCell ref="L733:Q733"/>
    <mergeCell ref="A734:D734"/>
    <mergeCell ref="E734:K734"/>
    <mergeCell ref="L734:Q734"/>
    <mergeCell ref="A735:D735"/>
    <mergeCell ref="E735:K735"/>
    <mergeCell ref="L735:Q735"/>
    <mergeCell ref="A736:D736"/>
    <mergeCell ref="E736:K736"/>
    <mergeCell ref="L736:Q736"/>
    <mergeCell ref="A737:D737"/>
    <mergeCell ref="E737:K737"/>
    <mergeCell ref="L737:Q737"/>
    <mergeCell ref="A738:D738"/>
    <mergeCell ref="E738:K738"/>
    <mergeCell ref="L738:Q738"/>
    <mergeCell ref="A739:D739"/>
    <mergeCell ref="E739:K739"/>
    <mergeCell ref="L739:Q739"/>
    <mergeCell ref="A740:D740"/>
    <mergeCell ref="E740:K740"/>
    <mergeCell ref="L740:Q740"/>
    <mergeCell ref="A741:D741"/>
    <mergeCell ref="E741:K741"/>
    <mergeCell ref="L741:Q741"/>
    <mergeCell ref="A719:Q719"/>
    <mergeCell ref="A720:D720"/>
    <mergeCell ref="E720:K720"/>
    <mergeCell ref="L720:Q720"/>
    <mergeCell ref="A721:D721"/>
    <mergeCell ref="E721:K721"/>
    <mergeCell ref="L721:Q721"/>
    <mergeCell ref="A722:D722"/>
    <mergeCell ref="E722:K722"/>
    <mergeCell ref="L722:Q722"/>
    <mergeCell ref="A723:D723"/>
    <mergeCell ref="E723:K723"/>
    <mergeCell ref="L723:Q723"/>
    <mergeCell ref="A724:D724"/>
    <mergeCell ref="E724:K724"/>
    <mergeCell ref="L724:Q724"/>
    <mergeCell ref="A725:D725"/>
    <mergeCell ref="E725:K725"/>
    <mergeCell ref="L725:Q725"/>
    <mergeCell ref="A726:D726"/>
    <mergeCell ref="E726:K726"/>
    <mergeCell ref="L726:Q726"/>
    <mergeCell ref="A727:D727"/>
    <mergeCell ref="E727:K727"/>
    <mergeCell ref="L727:Q727"/>
    <mergeCell ref="A728:D728"/>
    <mergeCell ref="E728:K728"/>
    <mergeCell ref="L728:Q728"/>
    <mergeCell ref="A729:D729"/>
    <mergeCell ref="E729:K729"/>
    <mergeCell ref="L729:Q729"/>
    <mergeCell ref="A730:D730"/>
    <mergeCell ref="E730:K730"/>
    <mergeCell ref="L730:Q730"/>
    <mergeCell ref="A715:B715"/>
    <mergeCell ref="C715:F715"/>
    <mergeCell ref="G715:I715"/>
    <mergeCell ref="J715:M715"/>
    <mergeCell ref="N715:P715"/>
    <mergeCell ref="Q715:T715"/>
    <mergeCell ref="U715:W715"/>
    <mergeCell ref="X715:Z715"/>
    <mergeCell ref="AA715:AC715"/>
    <mergeCell ref="AD715:AF715"/>
    <mergeCell ref="AG715:AH715"/>
    <mergeCell ref="AI715:AJ715"/>
    <mergeCell ref="AK715:AM715"/>
    <mergeCell ref="AN715:AO715"/>
    <mergeCell ref="A716:B716"/>
    <mergeCell ref="C716:F716"/>
    <mergeCell ref="G716:I716"/>
    <mergeCell ref="J716:M716"/>
    <mergeCell ref="N716:P716"/>
    <mergeCell ref="Q716:T716"/>
    <mergeCell ref="U716:W716"/>
    <mergeCell ref="X716:Z716"/>
    <mergeCell ref="AA716:AC716"/>
    <mergeCell ref="AD716:AF716"/>
    <mergeCell ref="AG716:AH716"/>
    <mergeCell ref="AI716:AJ716"/>
    <mergeCell ref="AK716:AM716"/>
    <mergeCell ref="AN716:AO716"/>
    <mergeCell ref="A717:B717"/>
    <mergeCell ref="C717:F717"/>
    <mergeCell ref="G717:I717"/>
    <mergeCell ref="J717:M717"/>
    <mergeCell ref="N717:P717"/>
    <mergeCell ref="Q717:T717"/>
    <mergeCell ref="U717:W717"/>
    <mergeCell ref="X717:Z717"/>
    <mergeCell ref="AA717:AC717"/>
    <mergeCell ref="AD717:AF717"/>
    <mergeCell ref="AG717:AH717"/>
    <mergeCell ref="AI717:AJ717"/>
    <mergeCell ref="AK717:AM717"/>
    <mergeCell ref="AN717:AO717"/>
    <mergeCell ref="A712:B712"/>
    <mergeCell ref="C712:F712"/>
    <mergeCell ref="G712:I712"/>
    <mergeCell ref="J712:M712"/>
    <mergeCell ref="N712:P712"/>
    <mergeCell ref="Q712:T712"/>
    <mergeCell ref="U712:W712"/>
    <mergeCell ref="X712:Z712"/>
    <mergeCell ref="AA712:AC712"/>
    <mergeCell ref="AD712:AF712"/>
    <mergeCell ref="AG712:AH712"/>
    <mergeCell ref="AI712:AJ712"/>
    <mergeCell ref="AK712:AM712"/>
    <mergeCell ref="AN712:AO712"/>
    <mergeCell ref="A713:B713"/>
    <mergeCell ref="C713:F713"/>
    <mergeCell ref="G713:I713"/>
    <mergeCell ref="J713:M713"/>
    <mergeCell ref="N713:P713"/>
    <mergeCell ref="Q713:T713"/>
    <mergeCell ref="U713:W713"/>
    <mergeCell ref="X713:Z713"/>
    <mergeCell ref="AA713:AC713"/>
    <mergeCell ref="AD713:AF713"/>
    <mergeCell ref="AG713:AH713"/>
    <mergeCell ref="AI713:AJ713"/>
    <mergeCell ref="AK713:AM713"/>
    <mergeCell ref="AN713:AO713"/>
    <mergeCell ref="A714:B714"/>
    <mergeCell ref="C714:F714"/>
    <mergeCell ref="G714:I714"/>
    <mergeCell ref="J714:M714"/>
    <mergeCell ref="N714:P714"/>
    <mergeCell ref="Q714:T714"/>
    <mergeCell ref="U714:W714"/>
    <mergeCell ref="X714:Z714"/>
    <mergeCell ref="AA714:AC714"/>
    <mergeCell ref="AD714:AF714"/>
    <mergeCell ref="AG714:AH714"/>
    <mergeCell ref="AI714:AJ714"/>
    <mergeCell ref="AK714:AM714"/>
    <mergeCell ref="AN714:AO714"/>
    <mergeCell ref="A709:B709"/>
    <mergeCell ref="C709:F709"/>
    <mergeCell ref="G709:I709"/>
    <mergeCell ref="J709:M709"/>
    <mergeCell ref="N709:P709"/>
    <mergeCell ref="Q709:T709"/>
    <mergeCell ref="U709:W709"/>
    <mergeCell ref="X709:Z709"/>
    <mergeCell ref="AA709:AC709"/>
    <mergeCell ref="AD709:AF709"/>
    <mergeCell ref="AG709:AH709"/>
    <mergeCell ref="AI709:AJ709"/>
    <mergeCell ref="AK709:AM709"/>
    <mergeCell ref="AN709:AO709"/>
    <mergeCell ref="A710:B710"/>
    <mergeCell ref="C710:F710"/>
    <mergeCell ref="G710:I710"/>
    <mergeCell ref="J710:M710"/>
    <mergeCell ref="N710:P710"/>
    <mergeCell ref="Q710:T710"/>
    <mergeCell ref="U710:W710"/>
    <mergeCell ref="X710:Z710"/>
    <mergeCell ref="AA710:AC710"/>
    <mergeCell ref="AD710:AF710"/>
    <mergeCell ref="AG710:AH710"/>
    <mergeCell ref="AI710:AJ710"/>
    <mergeCell ref="AK710:AM710"/>
    <mergeCell ref="AN710:AO710"/>
    <mergeCell ref="A711:B711"/>
    <mergeCell ref="C711:F711"/>
    <mergeCell ref="G711:I711"/>
    <mergeCell ref="J711:M711"/>
    <mergeCell ref="N711:P711"/>
    <mergeCell ref="Q711:T711"/>
    <mergeCell ref="U711:W711"/>
    <mergeCell ref="X711:Z711"/>
    <mergeCell ref="AA711:AC711"/>
    <mergeCell ref="AD711:AF711"/>
    <mergeCell ref="AG711:AH711"/>
    <mergeCell ref="AI711:AJ711"/>
    <mergeCell ref="AK711:AM711"/>
    <mergeCell ref="AN711:AO711"/>
    <mergeCell ref="A706:B706"/>
    <mergeCell ref="C706:F706"/>
    <mergeCell ref="G706:I706"/>
    <mergeCell ref="J706:M706"/>
    <mergeCell ref="N706:P706"/>
    <mergeCell ref="Q706:T706"/>
    <mergeCell ref="U706:W706"/>
    <mergeCell ref="X706:Z706"/>
    <mergeCell ref="AA706:AC706"/>
    <mergeCell ref="AD706:AF706"/>
    <mergeCell ref="AG706:AH706"/>
    <mergeCell ref="AI706:AJ706"/>
    <mergeCell ref="AK706:AM706"/>
    <mergeCell ref="AN706:AO706"/>
    <mergeCell ref="A707:B707"/>
    <mergeCell ref="C707:F707"/>
    <mergeCell ref="G707:I707"/>
    <mergeCell ref="J707:M707"/>
    <mergeCell ref="N707:P707"/>
    <mergeCell ref="Q707:T707"/>
    <mergeCell ref="U707:W707"/>
    <mergeCell ref="X707:Z707"/>
    <mergeCell ref="AA707:AC707"/>
    <mergeCell ref="AD707:AF707"/>
    <mergeCell ref="AG707:AH707"/>
    <mergeCell ref="AI707:AJ707"/>
    <mergeCell ref="AK707:AM707"/>
    <mergeCell ref="AN707:AO707"/>
    <mergeCell ref="A708:B708"/>
    <mergeCell ref="C708:F708"/>
    <mergeCell ref="G708:I708"/>
    <mergeCell ref="J708:M708"/>
    <mergeCell ref="N708:P708"/>
    <mergeCell ref="Q708:T708"/>
    <mergeCell ref="U708:W708"/>
    <mergeCell ref="X708:Z708"/>
    <mergeCell ref="AA708:AC708"/>
    <mergeCell ref="AD708:AF708"/>
    <mergeCell ref="AG708:AH708"/>
    <mergeCell ref="AI708:AJ708"/>
    <mergeCell ref="AK708:AM708"/>
    <mergeCell ref="AN708:AO708"/>
    <mergeCell ref="A703:B703"/>
    <mergeCell ref="C703:F703"/>
    <mergeCell ref="G703:I703"/>
    <mergeCell ref="J703:M703"/>
    <mergeCell ref="N703:P703"/>
    <mergeCell ref="Q703:T703"/>
    <mergeCell ref="U703:W703"/>
    <mergeCell ref="X703:Z703"/>
    <mergeCell ref="AA703:AC703"/>
    <mergeCell ref="AD703:AF703"/>
    <mergeCell ref="AG703:AH703"/>
    <mergeCell ref="AI703:AJ703"/>
    <mergeCell ref="AK703:AM703"/>
    <mergeCell ref="AN703:AO703"/>
    <mergeCell ref="A704:B704"/>
    <mergeCell ref="C704:F704"/>
    <mergeCell ref="G704:I704"/>
    <mergeCell ref="J704:M704"/>
    <mergeCell ref="N704:P704"/>
    <mergeCell ref="Q704:T704"/>
    <mergeCell ref="U704:W704"/>
    <mergeCell ref="X704:Z704"/>
    <mergeCell ref="AA704:AC704"/>
    <mergeCell ref="AD704:AF704"/>
    <mergeCell ref="AG704:AH704"/>
    <mergeCell ref="AI704:AJ704"/>
    <mergeCell ref="AK704:AM704"/>
    <mergeCell ref="AN704:AO704"/>
    <mergeCell ref="A705:B705"/>
    <mergeCell ref="C705:F705"/>
    <mergeCell ref="G705:I705"/>
    <mergeCell ref="J705:M705"/>
    <mergeCell ref="N705:P705"/>
    <mergeCell ref="Q705:T705"/>
    <mergeCell ref="U705:W705"/>
    <mergeCell ref="X705:Z705"/>
    <mergeCell ref="AA705:AC705"/>
    <mergeCell ref="AD705:AF705"/>
    <mergeCell ref="AG705:AH705"/>
    <mergeCell ref="AI705:AJ705"/>
    <mergeCell ref="AK705:AM705"/>
    <mergeCell ref="AN705:AO705"/>
    <mergeCell ref="A700:B700"/>
    <mergeCell ref="C700:F700"/>
    <mergeCell ref="G700:I700"/>
    <mergeCell ref="J700:M700"/>
    <mergeCell ref="N700:P700"/>
    <mergeCell ref="Q700:T700"/>
    <mergeCell ref="U700:W700"/>
    <mergeCell ref="X700:Z700"/>
    <mergeCell ref="AA700:AC700"/>
    <mergeCell ref="AD700:AF700"/>
    <mergeCell ref="AG700:AH700"/>
    <mergeCell ref="AI700:AJ700"/>
    <mergeCell ref="AK700:AM700"/>
    <mergeCell ref="AN700:AO700"/>
    <mergeCell ref="A701:B701"/>
    <mergeCell ref="C701:F701"/>
    <mergeCell ref="G701:I701"/>
    <mergeCell ref="J701:M701"/>
    <mergeCell ref="N701:P701"/>
    <mergeCell ref="Q701:T701"/>
    <mergeCell ref="U701:W701"/>
    <mergeCell ref="X701:Z701"/>
    <mergeCell ref="AA701:AC701"/>
    <mergeCell ref="AD701:AF701"/>
    <mergeCell ref="AG701:AH701"/>
    <mergeCell ref="AI701:AJ701"/>
    <mergeCell ref="AK701:AM701"/>
    <mergeCell ref="AN701:AO701"/>
    <mergeCell ref="A702:B702"/>
    <mergeCell ref="C702:F702"/>
    <mergeCell ref="G702:I702"/>
    <mergeCell ref="J702:M702"/>
    <mergeCell ref="N702:P702"/>
    <mergeCell ref="Q702:T702"/>
    <mergeCell ref="U702:W702"/>
    <mergeCell ref="X702:Z702"/>
    <mergeCell ref="AA702:AC702"/>
    <mergeCell ref="AD702:AF702"/>
    <mergeCell ref="AG702:AH702"/>
    <mergeCell ref="AI702:AJ702"/>
    <mergeCell ref="AK702:AM702"/>
    <mergeCell ref="AN702:AO702"/>
    <mergeCell ref="A697:B697"/>
    <mergeCell ref="C697:F697"/>
    <mergeCell ref="G697:I697"/>
    <mergeCell ref="J697:M697"/>
    <mergeCell ref="N697:P697"/>
    <mergeCell ref="Q697:T697"/>
    <mergeCell ref="U697:W697"/>
    <mergeCell ref="X697:Z697"/>
    <mergeCell ref="AA697:AC697"/>
    <mergeCell ref="AD697:AF697"/>
    <mergeCell ref="AG697:AH697"/>
    <mergeCell ref="AI697:AJ697"/>
    <mergeCell ref="AK697:AM697"/>
    <mergeCell ref="AN697:AO697"/>
    <mergeCell ref="A698:B698"/>
    <mergeCell ref="C698:F698"/>
    <mergeCell ref="G698:I698"/>
    <mergeCell ref="J698:M698"/>
    <mergeCell ref="N698:P698"/>
    <mergeCell ref="Q698:T698"/>
    <mergeCell ref="U698:W698"/>
    <mergeCell ref="X698:Z698"/>
    <mergeCell ref="AA698:AC698"/>
    <mergeCell ref="AD698:AF698"/>
    <mergeCell ref="AG698:AH698"/>
    <mergeCell ref="AI698:AJ698"/>
    <mergeCell ref="AK698:AM698"/>
    <mergeCell ref="AN698:AO698"/>
    <mergeCell ref="A699:B699"/>
    <mergeCell ref="C699:F699"/>
    <mergeCell ref="G699:I699"/>
    <mergeCell ref="J699:M699"/>
    <mergeCell ref="N699:P699"/>
    <mergeCell ref="Q699:T699"/>
    <mergeCell ref="U699:W699"/>
    <mergeCell ref="X699:Z699"/>
    <mergeCell ref="AA699:AC699"/>
    <mergeCell ref="AD699:AF699"/>
    <mergeCell ref="AG699:AH699"/>
    <mergeCell ref="AI699:AJ699"/>
    <mergeCell ref="AK699:AM699"/>
    <mergeCell ref="AN699:AO699"/>
    <mergeCell ref="A694:B694"/>
    <mergeCell ref="C694:F694"/>
    <mergeCell ref="G694:I694"/>
    <mergeCell ref="J694:M694"/>
    <mergeCell ref="N694:P694"/>
    <mergeCell ref="Q694:T694"/>
    <mergeCell ref="U694:W694"/>
    <mergeCell ref="X694:Z694"/>
    <mergeCell ref="AA694:AC694"/>
    <mergeCell ref="AD694:AF694"/>
    <mergeCell ref="AG694:AH694"/>
    <mergeCell ref="AI694:AJ694"/>
    <mergeCell ref="AK694:AM694"/>
    <mergeCell ref="AN694:AO694"/>
    <mergeCell ref="A695:B695"/>
    <mergeCell ref="C695:F695"/>
    <mergeCell ref="G695:I695"/>
    <mergeCell ref="J695:M695"/>
    <mergeCell ref="N695:P695"/>
    <mergeCell ref="Q695:T695"/>
    <mergeCell ref="U695:W695"/>
    <mergeCell ref="X695:Z695"/>
    <mergeCell ref="AA695:AC695"/>
    <mergeCell ref="AD695:AF695"/>
    <mergeCell ref="AG695:AH695"/>
    <mergeCell ref="AI695:AJ695"/>
    <mergeCell ref="AK695:AM695"/>
    <mergeCell ref="AN695:AO695"/>
    <mergeCell ref="A696:B696"/>
    <mergeCell ref="C696:F696"/>
    <mergeCell ref="G696:I696"/>
    <mergeCell ref="J696:M696"/>
    <mergeCell ref="N696:P696"/>
    <mergeCell ref="Q696:T696"/>
    <mergeCell ref="U696:W696"/>
    <mergeCell ref="X696:Z696"/>
    <mergeCell ref="AA696:AC696"/>
    <mergeCell ref="AD696:AF696"/>
    <mergeCell ref="AG696:AH696"/>
    <mergeCell ref="AI696:AJ696"/>
    <mergeCell ref="AK696:AM696"/>
    <mergeCell ref="AN696:AO696"/>
    <mergeCell ref="A691:B691"/>
    <mergeCell ref="C691:F691"/>
    <mergeCell ref="G691:I691"/>
    <mergeCell ref="J691:M691"/>
    <mergeCell ref="N691:P691"/>
    <mergeCell ref="Q691:T691"/>
    <mergeCell ref="U691:W691"/>
    <mergeCell ref="X691:Z691"/>
    <mergeCell ref="AA691:AC691"/>
    <mergeCell ref="AD691:AF691"/>
    <mergeCell ref="AG691:AH691"/>
    <mergeCell ref="AI691:AJ691"/>
    <mergeCell ref="AK691:AM691"/>
    <mergeCell ref="AN691:AO691"/>
    <mergeCell ref="A692:B692"/>
    <mergeCell ref="C692:F692"/>
    <mergeCell ref="G692:I692"/>
    <mergeCell ref="J692:M692"/>
    <mergeCell ref="N692:P692"/>
    <mergeCell ref="Q692:T692"/>
    <mergeCell ref="U692:W692"/>
    <mergeCell ref="X692:Z692"/>
    <mergeCell ref="AA692:AC692"/>
    <mergeCell ref="AD692:AF692"/>
    <mergeCell ref="AG692:AH692"/>
    <mergeCell ref="AI692:AJ692"/>
    <mergeCell ref="AK692:AM692"/>
    <mergeCell ref="AN692:AO692"/>
    <mergeCell ref="A693:B693"/>
    <mergeCell ref="C693:F693"/>
    <mergeCell ref="G693:I693"/>
    <mergeCell ref="J693:M693"/>
    <mergeCell ref="N693:P693"/>
    <mergeCell ref="Q693:T693"/>
    <mergeCell ref="U693:W693"/>
    <mergeCell ref="X693:Z693"/>
    <mergeCell ref="AA693:AC693"/>
    <mergeCell ref="AD693:AF693"/>
    <mergeCell ref="AG693:AH693"/>
    <mergeCell ref="AI693:AJ693"/>
    <mergeCell ref="AK693:AM693"/>
    <mergeCell ref="AN693:AO693"/>
    <mergeCell ref="A689:B689"/>
    <mergeCell ref="C689:F689"/>
    <mergeCell ref="G689:I689"/>
    <mergeCell ref="J689:M689"/>
    <mergeCell ref="N689:P689"/>
    <mergeCell ref="Q689:T689"/>
    <mergeCell ref="U689:W689"/>
    <mergeCell ref="X689:Z689"/>
    <mergeCell ref="AA689:AC689"/>
    <mergeCell ref="AD689:AF689"/>
    <mergeCell ref="AG689:AH689"/>
    <mergeCell ref="AI689:AJ689"/>
    <mergeCell ref="AK689:AM689"/>
    <mergeCell ref="AN689:AO689"/>
    <mergeCell ref="A690:B690"/>
    <mergeCell ref="C690:F690"/>
    <mergeCell ref="G690:I690"/>
    <mergeCell ref="J690:M690"/>
    <mergeCell ref="N690:P690"/>
    <mergeCell ref="Q690:T690"/>
    <mergeCell ref="U690:W690"/>
    <mergeCell ref="X690:Z690"/>
    <mergeCell ref="AA690:AC690"/>
    <mergeCell ref="AD690:AF690"/>
    <mergeCell ref="AG690:AH690"/>
    <mergeCell ref="AI690:AJ690"/>
    <mergeCell ref="AK690:AM690"/>
    <mergeCell ref="AN690:AO690"/>
    <mergeCell ref="A686:B686"/>
    <mergeCell ref="C686:F686"/>
    <mergeCell ref="G686:I686"/>
    <mergeCell ref="J686:M686"/>
    <mergeCell ref="N686:P686"/>
    <mergeCell ref="Q686:T686"/>
    <mergeCell ref="U686:W686"/>
    <mergeCell ref="X686:Z686"/>
    <mergeCell ref="AA686:AC686"/>
    <mergeCell ref="AD686:AF686"/>
    <mergeCell ref="AG686:AH686"/>
    <mergeCell ref="AI686:AJ686"/>
    <mergeCell ref="AK686:AM686"/>
    <mergeCell ref="AN686:AO686"/>
    <mergeCell ref="A687:B687"/>
    <mergeCell ref="C687:F687"/>
    <mergeCell ref="G687:I687"/>
    <mergeCell ref="J687:M687"/>
    <mergeCell ref="N687:P687"/>
    <mergeCell ref="Q687:T687"/>
    <mergeCell ref="U687:W687"/>
    <mergeCell ref="X687:Z687"/>
    <mergeCell ref="AA687:AC687"/>
    <mergeCell ref="AD687:AF687"/>
    <mergeCell ref="AG687:AH687"/>
    <mergeCell ref="AI687:AJ687"/>
    <mergeCell ref="AK687:AM687"/>
    <mergeCell ref="AN687:AO687"/>
    <mergeCell ref="A688:B688"/>
    <mergeCell ref="C688:F688"/>
    <mergeCell ref="G688:I688"/>
    <mergeCell ref="J688:M688"/>
    <mergeCell ref="N688:P688"/>
    <mergeCell ref="Q688:T688"/>
    <mergeCell ref="U688:W688"/>
    <mergeCell ref="X688:Z688"/>
    <mergeCell ref="AA688:AC688"/>
    <mergeCell ref="AD688:AF688"/>
    <mergeCell ref="AG688:AH688"/>
    <mergeCell ref="AI688:AJ688"/>
    <mergeCell ref="AK688:AM688"/>
    <mergeCell ref="AN688:AO688"/>
    <mergeCell ref="A683:B683"/>
    <mergeCell ref="C683:F683"/>
    <mergeCell ref="G683:I683"/>
    <mergeCell ref="J683:M683"/>
    <mergeCell ref="N683:P683"/>
    <mergeCell ref="Q683:T683"/>
    <mergeCell ref="U683:W683"/>
    <mergeCell ref="X683:Z683"/>
    <mergeCell ref="AA683:AC683"/>
    <mergeCell ref="AD683:AF683"/>
    <mergeCell ref="AG683:AH683"/>
    <mergeCell ref="AI683:AJ683"/>
    <mergeCell ref="AK683:AM683"/>
    <mergeCell ref="AN683:AO683"/>
    <mergeCell ref="A684:B684"/>
    <mergeCell ref="C684:F684"/>
    <mergeCell ref="G684:I684"/>
    <mergeCell ref="J684:M684"/>
    <mergeCell ref="N684:P684"/>
    <mergeCell ref="Q684:T684"/>
    <mergeCell ref="U684:W684"/>
    <mergeCell ref="X684:Z684"/>
    <mergeCell ref="AA684:AC684"/>
    <mergeCell ref="AD684:AF684"/>
    <mergeCell ref="AG684:AH684"/>
    <mergeCell ref="AI684:AJ684"/>
    <mergeCell ref="AK684:AM684"/>
    <mergeCell ref="AN684:AO684"/>
    <mergeCell ref="A685:B685"/>
    <mergeCell ref="C685:F685"/>
    <mergeCell ref="G685:I685"/>
    <mergeCell ref="J685:M685"/>
    <mergeCell ref="N685:P685"/>
    <mergeCell ref="Q685:T685"/>
    <mergeCell ref="U685:W685"/>
    <mergeCell ref="X685:Z685"/>
    <mergeCell ref="AA685:AC685"/>
    <mergeCell ref="AD685:AF685"/>
    <mergeCell ref="AG685:AH685"/>
    <mergeCell ref="AI685:AJ685"/>
    <mergeCell ref="AK685:AM685"/>
    <mergeCell ref="AN685:AO685"/>
    <mergeCell ref="A680:B680"/>
    <mergeCell ref="C680:F680"/>
    <mergeCell ref="G680:I680"/>
    <mergeCell ref="J680:M680"/>
    <mergeCell ref="N680:P680"/>
    <mergeCell ref="Q680:T680"/>
    <mergeCell ref="U680:W680"/>
    <mergeCell ref="X680:Z680"/>
    <mergeCell ref="AA680:AC680"/>
    <mergeCell ref="AD680:AF680"/>
    <mergeCell ref="AG680:AH680"/>
    <mergeCell ref="AI680:AJ680"/>
    <mergeCell ref="AK680:AM680"/>
    <mergeCell ref="AN680:AO680"/>
    <mergeCell ref="A681:B681"/>
    <mergeCell ref="C681:F681"/>
    <mergeCell ref="G681:I681"/>
    <mergeCell ref="J681:M681"/>
    <mergeCell ref="N681:P681"/>
    <mergeCell ref="Q681:T681"/>
    <mergeCell ref="U681:W681"/>
    <mergeCell ref="X681:Z681"/>
    <mergeCell ref="AA681:AC681"/>
    <mergeCell ref="AD681:AF681"/>
    <mergeCell ref="AG681:AH681"/>
    <mergeCell ref="AI681:AJ681"/>
    <mergeCell ref="AK681:AM681"/>
    <mergeCell ref="AN681:AO681"/>
    <mergeCell ref="A682:B682"/>
    <mergeCell ref="C682:F682"/>
    <mergeCell ref="G682:I682"/>
    <mergeCell ref="J682:M682"/>
    <mergeCell ref="N682:P682"/>
    <mergeCell ref="Q682:T682"/>
    <mergeCell ref="U682:W682"/>
    <mergeCell ref="X682:Z682"/>
    <mergeCell ref="AA682:AC682"/>
    <mergeCell ref="AD682:AF682"/>
    <mergeCell ref="AG682:AH682"/>
    <mergeCell ref="AI682:AJ682"/>
    <mergeCell ref="AK682:AM682"/>
    <mergeCell ref="AN682:AO682"/>
    <mergeCell ref="A677:B677"/>
    <mergeCell ref="C677:F677"/>
    <mergeCell ref="G677:I677"/>
    <mergeCell ref="J677:M677"/>
    <mergeCell ref="N677:P677"/>
    <mergeCell ref="Q677:T677"/>
    <mergeCell ref="U677:W677"/>
    <mergeCell ref="X677:Z677"/>
    <mergeCell ref="AA677:AC677"/>
    <mergeCell ref="AD677:AF677"/>
    <mergeCell ref="AG677:AH677"/>
    <mergeCell ref="AI677:AJ677"/>
    <mergeCell ref="AK677:AM677"/>
    <mergeCell ref="AN677:AO677"/>
    <mergeCell ref="A678:B678"/>
    <mergeCell ref="C678:F678"/>
    <mergeCell ref="G678:I678"/>
    <mergeCell ref="J678:M678"/>
    <mergeCell ref="N678:P678"/>
    <mergeCell ref="Q678:T678"/>
    <mergeCell ref="U678:W678"/>
    <mergeCell ref="X678:Z678"/>
    <mergeCell ref="AA678:AC678"/>
    <mergeCell ref="AD678:AF678"/>
    <mergeCell ref="AG678:AH678"/>
    <mergeCell ref="AI678:AJ678"/>
    <mergeCell ref="AK678:AM678"/>
    <mergeCell ref="AN678:AO678"/>
    <mergeCell ref="A679:B679"/>
    <mergeCell ref="C679:F679"/>
    <mergeCell ref="G679:I679"/>
    <mergeCell ref="J679:M679"/>
    <mergeCell ref="N679:P679"/>
    <mergeCell ref="Q679:T679"/>
    <mergeCell ref="U679:W679"/>
    <mergeCell ref="X679:Z679"/>
    <mergeCell ref="AA679:AC679"/>
    <mergeCell ref="AD679:AF679"/>
    <mergeCell ref="AG679:AH679"/>
    <mergeCell ref="AI679:AJ679"/>
    <mergeCell ref="AK679:AM679"/>
    <mergeCell ref="AN679:AO679"/>
    <mergeCell ref="A674:B674"/>
    <mergeCell ref="C674:F674"/>
    <mergeCell ref="G674:I674"/>
    <mergeCell ref="J674:M674"/>
    <mergeCell ref="N674:P674"/>
    <mergeCell ref="Q674:T674"/>
    <mergeCell ref="U674:W674"/>
    <mergeCell ref="X674:Z674"/>
    <mergeCell ref="AA674:AC674"/>
    <mergeCell ref="AD674:AF674"/>
    <mergeCell ref="AG674:AH674"/>
    <mergeCell ref="AI674:AJ674"/>
    <mergeCell ref="AK674:AM674"/>
    <mergeCell ref="AN674:AO674"/>
    <mergeCell ref="A675:B675"/>
    <mergeCell ref="C675:F675"/>
    <mergeCell ref="G675:I675"/>
    <mergeCell ref="J675:M675"/>
    <mergeCell ref="N675:P675"/>
    <mergeCell ref="Q675:T675"/>
    <mergeCell ref="U675:W675"/>
    <mergeCell ref="X675:Z675"/>
    <mergeCell ref="AA675:AC675"/>
    <mergeCell ref="AD675:AF675"/>
    <mergeCell ref="AG675:AH675"/>
    <mergeCell ref="AI675:AJ675"/>
    <mergeCell ref="AK675:AM675"/>
    <mergeCell ref="AN675:AO675"/>
    <mergeCell ref="A676:B676"/>
    <mergeCell ref="C676:F676"/>
    <mergeCell ref="G676:I676"/>
    <mergeCell ref="J676:M676"/>
    <mergeCell ref="N676:P676"/>
    <mergeCell ref="Q676:T676"/>
    <mergeCell ref="U676:W676"/>
    <mergeCell ref="X676:Z676"/>
    <mergeCell ref="AA676:AC676"/>
    <mergeCell ref="AD676:AF676"/>
    <mergeCell ref="AG676:AH676"/>
    <mergeCell ref="AI676:AJ676"/>
    <mergeCell ref="AK676:AM676"/>
    <mergeCell ref="AN676:AO676"/>
    <mergeCell ref="A671:B671"/>
    <mergeCell ref="C671:F671"/>
    <mergeCell ref="G671:I671"/>
    <mergeCell ref="J671:M671"/>
    <mergeCell ref="N671:P671"/>
    <mergeCell ref="Q671:T671"/>
    <mergeCell ref="U671:W671"/>
    <mergeCell ref="X671:Z671"/>
    <mergeCell ref="AA671:AC671"/>
    <mergeCell ref="AD671:AF671"/>
    <mergeCell ref="AG671:AH671"/>
    <mergeCell ref="AI671:AJ671"/>
    <mergeCell ref="AK671:AM671"/>
    <mergeCell ref="AN671:AO671"/>
    <mergeCell ref="A672:B672"/>
    <mergeCell ref="C672:F672"/>
    <mergeCell ref="G672:I672"/>
    <mergeCell ref="J672:M672"/>
    <mergeCell ref="N672:P672"/>
    <mergeCell ref="Q672:T672"/>
    <mergeCell ref="U672:W672"/>
    <mergeCell ref="X672:Z672"/>
    <mergeCell ref="AA672:AC672"/>
    <mergeCell ref="AD672:AF672"/>
    <mergeCell ref="AG672:AH672"/>
    <mergeCell ref="AI672:AJ672"/>
    <mergeCell ref="AK672:AM672"/>
    <mergeCell ref="AN672:AO672"/>
    <mergeCell ref="A673:B673"/>
    <mergeCell ref="C673:F673"/>
    <mergeCell ref="G673:I673"/>
    <mergeCell ref="J673:M673"/>
    <mergeCell ref="N673:P673"/>
    <mergeCell ref="Q673:T673"/>
    <mergeCell ref="U673:W673"/>
    <mergeCell ref="X673:Z673"/>
    <mergeCell ref="AA673:AC673"/>
    <mergeCell ref="AD673:AF673"/>
    <mergeCell ref="AG673:AH673"/>
    <mergeCell ref="AI673:AJ673"/>
    <mergeCell ref="AK673:AM673"/>
    <mergeCell ref="AN673:AO673"/>
    <mergeCell ref="A668:B668"/>
    <mergeCell ref="C668:F668"/>
    <mergeCell ref="G668:I668"/>
    <mergeCell ref="J668:M668"/>
    <mergeCell ref="N668:P668"/>
    <mergeCell ref="Q668:T668"/>
    <mergeCell ref="U668:W668"/>
    <mergeCell ref="X668:Z668"/>
    <mergeCell ref="AA668:AC668"/>
    <mergeCell ref="AD668:AF668"/>
    <mergeCell ref="AG668:AH668"/>
    <mergeCell ref="AI668:AJ668"/>
    <mergeCell ref="AK668:AM668"/>
    <mergeCell ref="AN668:AO668"/>
    <mergeCell ref="A669:B669"/>
    <mergeCell ref="C669:F669"/>
    <mergeCell ref="G669:I669"/>
    <mergeCell ref="J669:M669"/>
    <mergeCell ref="N669:P669"/>
    <mergeCell ref="Q669:T669"/>
    <mergeCell ref="U669:W669"/>
    <mergeCell ref="X669:Z669"/>
    <mergeCell ref="AA669:AC669"/>
    <mergeCell ref="AD669:AF669"/>
    <mergeCell ref="AG669:AH669"/>
    <mergeCell ref="AI669:AJ669"/>
    <mergeCell ref="AK669:AM669"/>
    <mergeCell ref="AN669:AO669"/>
    <mergeCell ref="A670:B670"/>
    <mergeCell ref="C670:F670"/>
    <mergeCell ref="G670:I670"/>
    <mergeCell ref="J670:M670"/>
    <mergeCell ref="N670:P670"/>
    <mergeCell ref="Q670:T670"/>
    <mergeCell ref="U670:W670"/>
    <mergeCell ref="X670:Z670"/>
    <mergeCell ref="AA670:AC670"/>
    <mergeCell ref="AD670:AF670"/>
    <mergeCell ref="AG670:AH670"/>
    <mergeCell ref="AI670:AJ670"/>
    <mergeCell ref="AK670:AM670"/>
    <mergeCell ref="AN670:AO670"/>
    <mergeCell ref="A665:B665"/>
    <mergeCell ref="C665:F665"/>
    <mergeCell ref="G665:I665"/>
    <mergeCell ref="J665:M665"/>
    <mergeCell ref="N665:P665"/>
    <mergeCell ref="Q665:T665"/>
    <mergeCell ref="U665:W665"/>
    <mergeCell ref="X665:Z665"/>
    <mergeCell ref="AA665:AC665"/>
    <mergeCell ref="AD665:AF665"/>
    <mergeCell ref="AG665:AH665"/>
    <mergeCell ref="AI665:AJ665"/>
    <mergeCell ref="AK665:AM665"/>
    <mergeCell ref="AN665:AO665"/>
    <mergeCell ref="A666:B666"/>
    <mergeCell ref="C666:F666"/>
    <mergeCell ref="G666:I666"/>
    <mergeCell ref="J666:M666"/>
    <mergeCell ref="N666:P666"/>
    <mergeCell ref="Q666:T666"/>
    <mergeCell ref="U666:W666"/>
    <mergeCell ref="X666:Z666"/>
    <mergeCell ref="AA666:AC666"/>
    <mergeCell ref="AD666:AF666"/>
    <mergeCell ref="AG666:AH666"/>
    <mergeCell ref="AI666:AJ666"/>
    <mergeCell ref="AK666:AM666"/>
    <mergeCell ref="AN666:AO666"/>
    <mergeCell ref="A667:B667"/>
    <mergeCell ref="C667:F667"/>
    <mergeCell ref="G667:I667"/>
    <mergeCell ref="J667:M667"/>
    <mergeCell ref="N667:P667"/>
    <mergeCell ref="Q667:T667"/>
    <mergeCell ref="U667:W667"/>
    <mergeCell ref="X667:Z667"/>
    <mergeCell ref="AA667:AC667"/>
    <mergeCell ref="AD667:AF667"/>
    <mergeCell ref="AG667:AH667"/>
    <mergeCell ref="AI667:AJ667"/>
    <mergeCell ref="AK667:AM667"/>
    <mergeCell ref="AN667:AO667"/>
    <mergeCell ref="A662:B662"/>
    <mergeCell ref="C662:F662"/>
    <mergeCell ref="G662:I662"/>
    <mergeCell ref="J662:M662"/>
    <mergeCell ref="N662:P662"/>
    <mergeCell ref="Q662:T662"/>
    <mergeCell ref="U662:W662"/>
    <mergeCell ref="X662:Z662"/>
    <mergeCell ref="AA662:AC662"/>
    <mergeCell ref="AD662:AF662"/>
    <mergeCell ref="AG662:AH662"/>
    <mergeCell ref="AI662:AJ662"/>
    <mergeCell ref="AK662:AM662"/>
    <mergeCell ref="AN662:AO662"/>
    <mergeCell ref="A663:B663"/>
    <mergeCell ref="C663:F663"/>
    <mergeCell ref="G663:I663"/>
    <mergeCell ref="J663:M663"/>
    <mergeCell ref="N663:P663"/>
    <mergeCell ref="Q663:T663"/>
    <mergeCell ref="U663:W663"/>
    <mergeCell ref="X663:Z663"/>
    <mergeCell ref="AA663:AC663"/>
    <mergeCell ref="AD663:AF663"/>
    <mergeCell ref="AG663:AH663"/>
    <mergeCell ref="AI663:AJ663"/>
    <mergeCell ref="AK663:AM663"/>
    <mergeCell ref="AN663:AO663"/>
    <mergeCell ref="A664:B664"/>
    <mergeCell ref="C664:F664"/>
    <mergeCell ref="G664:I664"/>
    <mergeCell ref="J664:M664"/>
    <mergeCell ref="N664:P664"/>
    <mergeCell ref="Q664:T664"/>
    <mergeCell ref="U664:W664"/>
    <mergeCell ref="X664:Z664"/>
    <mergeCell ref="AA664:AC664"/>
    <mergeCell ref="AD664:AF664"/>
    <mergeCell ref="AG664:AH664"/>
    <mergeCell ref="AI664:AJ664"/>
    <mergeCell ref="AK664:AM664"/>
    <mergeCell ref="AN664:AO664"/>
    <mergeCell ref="A659:B659"/>
    <mergeCell ref="C659:F659"/>
    <mergeCell ref="G659:I659"/>
    <mergeCell ref="J659:M659"/>
    <mergeCell ref="N659:P659"/>
    <mergeCell ref="Q659:T659"/>
    <mergeCell ref="U659:W659"/>
    <mergeCell ref="X659:Z659"/>
    <mergeCell ref="AA659:AC659"/>
    <mergeCell ref="AD659:AF659"/>
    <mergeCell ref="AG659:AH659"/>
    <mergeCell ref="AI659:AJ659"/>
    <mergeCell ref="AK659:AM659"/>
    <mergeCell ref="AN659:AO659"/>
    <mergeCell ref="A660:B660"/>
    <mergeCell ref="C660:F660"/>
    <mergeCell ref="G660:I660"/>
    <mergeCell ref="J660:M660"/>
    <mergeCell ref="N660:P660"/>
    <mergeCell ref="Q660:T660"/>
    <mergeCell ref="U660:W660"/>
    <mergeCell ref="X660:Z660"/>
    <mergeCell ref="AA660:AC660"/>
    <mergeCell ref="AD660:AF660"/>
    <mergeCell ref="AG660:AH660"/>
    <mergeCell ref="AI660:AJ660"/>
    <mergeCell ref="AK660:AM660"/>
    <mergeCell ref="AN660:AO660"/>
    <mergeCell ref="A661:B661"/>
    <mergeCell ref="C661:F661"/>
    <mergeCell ref="G661:I661"/>
    <mergeCell ref="J661:M661"/>
    <mergeCell ref="N661:P661"/>
    <mergeCell ref="Q661:T661"/>
    <mergeCell ref="U661:W661"/>
    <mergeCell ref="X661:Z661"/>
    <mergeCell ref="AA661:AC661"/>
    <mergeCell ref="AD661:AF661"/>
    <mergeCell ref="AG661:AH661"/>
    <mergeCell ref="AI661:AJ661"/>
    <mergeCell ref="AK661:AM661"/>
    <mergeCell ref="AN661:AO661"/>
    <mergeCell ref="A656:B656"/>
    <mergeCell ref="C656:F656"/>
    <mergeCell ref="G656:I656"/>
    <mergeCell ref="J656:M656"/>
    <mergeCell ref="N656:P656"/>
    <mergeCell ref="Q656:T656"/>
    <mergeCell ref="U656:W656"/>
    <mergeCell ref="X656:Z656"/>
    <mergeCell ref="AA656:AC656"/>
    <mergeCell ref="AD656:AF656"/>
    <mergeCell ref="AG656:AH656"/>
    <mergeCell ref="AI656:AJ656"/>
    <mergeCell ref="AK656:AM656"/>
    <mergeCell ref="AN656:AO656"/>
    <mergeCell ref="A657:B657"/>
    <mergeCell ref="C657:F657"/>
    <mergeCell ref="G657:I657"/>
    <mergeCell ref="J657:M657"/>
    <mergeCell ref="N657:P657"/>
    <mergeCell ref="Q657:T657"/>
    <mergeCell ref="U657:W657"/>
    <mergeCell ref="X657:Z657"/>
    <mergeCell ref="AA657:AC657"/>
    <mergeCell ref="AD657:AF657"/>
    <mergeCell ref="AG657:AH657"/>
    <mergeCell ref="AI657:AJ657"/>
    <mergeCell ref="AK657:AM657"/>
    <mergeCell ref="AN657:AO657"/>
    <mergeCell ref="A658:B658"/>
    <mergeCell ref="C658:F658"/>
    <mergeCell ref="G658:I658"/>
    <mergeCell ref="J658:M658"/>
    <mergeCell ref="N658:P658"/>
    <mergeCell ref="Q658:T658"/>
    <mergeCell ref="U658:W658"/>
    <mergeCell ref="X658:Z658"/>
    <mergeCell ref="AA658:AC658"/>
    <mergeCell ref="AD658:AF658"/>
    <mergeCell ref="AG658:AH658"/>
    <mergeCell ref="AI658:AJ658"/>
    <mergeCell ref="AK658:AM658"/>
    <mergeCell ref="AN658:AO658"/>
    <mergeCell ref="A653:B653"/>
    <mergeCell ref="C653:F653"/>
    <mergeCell ref="G653:I653"/>
    <mergeCell ref="J653:M653"/>
    <mergeCell ref="N653:P653"/>
    <mergeCell ref="Q653:T653"/>
    <mergeCell ref="U653:W653"/>
    <mergeCell ref="X653:Z653"/>
    <mergeCell ref="AA653:AC653"/>
    <mergeCell ref="AD653:AF653"/>
    <mergeCell ref="AG653:AH653"/>
    <mergeCell ref="AI653:AJ653"/>
    <mergeCell ref="AK653:AM653"/>
    <mergeCell ref="AN653:AO653"/>
    <mergeCell ref="A654:B654"/>
    <mergeCell ref="C654:F654"/>
    <mergeCell ref="G654:I654"/>
    <mergeCell ref="J654:M654"/>
    <mergeCell ref="N654:P654"/>
    <mergeCell ref="Q654:T654"/>
    <mergeCell ref="U654:W654"/>
    <mergeCell ref="X654:Z654"/>
    <mergeCell ref="AA654:AC654"/>
    <mergeCell ref="AD654:AF654"/>
    <mergeCell ref="AG654:AH654"/>
    <mergeCell ref="AI654:AJ654"/>
    <mergeCell ref="AK654:AM654"/>
    <mergeCell ref="AN654:AO654"/>
    <mergeCell ref="A655:B655"/>
    <mergeCell ref="C655:F655"/>
    <mergeCell ref="G655:I655"/>
    <mergeCell ref="J655:M655"/>
    <mergeCell ref="N655:P655"/>
    <mergeCell ref="Q655:T655"/>
    <mergeCell ref="U655:W655"/>
    <mergeCell ref="X655:Z655"/>
    <mergeCell ref="AA655:AC655"/>
    <mergeCell ref="AD655:AF655"/>
    <mergeCell ref="AG655:AH655"/>
    <mergeCell ref="AI655:AJ655"/>
    <mergeCell ref="AK655:AM655"/>
    <mergeCell ref="AN655:AO655"/>
    <mergeCell ref="A650:B650"/>
    <mergeCell ref="C650:F650"/>
    <mergeCell ref="G650:I650"/>
    <mergeCell ref="J650:M650"/>
    <mergeCell ref="N650:P650"/>
    <mergeCell ref="Q650:T650"/>
    <mergeCell ref="U650:W650"/>
    <mergeCell ref="X650:Z650"/>
    <mergeCell ref="AA650:AC650"/>
    <mergeCell ref="AD650:AF650"/>
    <mergeCell ref="AG650:AH650"/>
    <mergeCell ref="AI650:AJ650"/>
    <mergeCell ref="AK650:AM650"/>
    <mergeCell ref="AN650:AO650"/>
    <mergeCell ref="A651:B651"/>
    <mergeCell ref="C651:F651"/>
    <mergeCell ref="G651:I651"/>
    <mergeCell ref="J651:M651"/>
    <mergeCell ref="N651:P651"/>
    <mergeCell ref="Q651:T651"/>
    <mergeCell ref="U651:W651"/>
    <mergeCell ref="X651:Z651"/>
    <mergeCell ref="AA651:AC651"/>
    <mergeCell ref="AD651:AF651"/>
    <mergeCell ref="AG651:AH651"/>
    <mergeCell ref="AI651:AJ651"/>
    <mergeCell ref="AK651:AM651"/>
    <mergeCell ref="AN651:AO651"/>
    <mergeCell ref="A652:B652"/>
    <mergeCell ref="C652:F652"/>
    <mergeCell ref="G652:I652"/>
    <mergeCell ref="J652:M652"/>
    <mergeCell ref="N652:P652"/>
    <mergeCell ref="Q652:T652"/>
    <mergeCell ref="U652:W652"/>
    <mergeCell ref="X652:Z652"/>
    <mergeCell ref="AA652:AC652"/>
    <mergeCell ref="AD652:AF652"/>
    <mergeCell ref="AG652:AH652"/>
    <mergeCell ref="AI652:AJ652"/>
    <mergeCell ref="AK652:AM652"/>
    <mergeCell ref="AN652:AO652"/>
    <mergeCell ref="A647:B647"/>
    <mergeCell ref="C647:F647"/>
    <mergeCell ref="G647:I647"/>
    <mergeCell ref="J647:M647"/>
    <mergeCell ref="N647:P647"/>
    <mergeCell ref="Q647:T647"/>
    <mergeCell ref="U647:W647"/>
    <mergeCell ref="X647:Z647"/>
    <mergeCell ref="AA647:AC647"/>
    <mergeCell ref="AD647:AF647"/>
    <mergeCell ref="AG647:AH647"/>
    <mergeCell ref="AI647:AJ647"/>
    <mergeCell ref="AK647:AM647"/>
    <mergeCell ref="AN647:AO647"/>
    <mergeCell ref="A648:B648"/>
    <mergeCell ref="C648:F648"/>
    <mergeCell ref="G648:I648"/>
    <mergeCell ref="J648:M648"/>
    <mergeCell ref="N648:P648"/>
    <mergeCell ref="Q648:T648"/>
    <mergeCell ref="U648:W648"/>
    <mergeCell ref="X648:Z648"/>
    <mergeCell ref="AA648:AC648"/>
    <mergeCell ref="AD648:AF648"/>
    <mergeCell ref="AG648:AH648"/>
    <mergeCell ref="AI648:AJ648"/>
    <mergeCell ref="AK648:AM648"/>
    <mergeCell ref="AN648:AO648"/>
    <mergeCell ref="A649:B649"/>
    <mergeCell ref="C649:F649"/>
    <mergeCell ref="G649:I649"/>
    <mergeCell ref="J649:M649"/>
    <mergeCell ref="N649:P649"/>
    <mergeCell ref="Q649:T649"/>
    <mergeCell ref="U649:W649"/>
    <mergeCell ref="X649:Z649"/>
    <mergeCell ref="AA649:AC649"/>
    <mergeCell ref="AD649:AF649"/>
    <mergeCell ref="AG649:AH649"/>
    <mergeCell ref="AI649:AJ649"/>
    <mergeCell ref="AK649:AM649"/>
    <mergeCell ref="AN649:AO649"/>
    <mergeCell ref="A645:B645"/>
    <mergeCell ref="C645:F645"/>
    <mergeCell ref="G645:I645"/>
    <mergeCell ref="J645:M645"/>
    <mergeCell ref="N645:P645"/>
    <mergeCell ref="Q645:T645"/>
    <mergeCell ref="U645:W645"/>
    <mergeCell ref="X645:Z645"/>
    <mergeCell ref="AA645:AC645"/>
    <mergeCell ref="AD645:AF645"/>
    <mergeCell ref="AG645:AH645"/>
    <mergeCell ref="AI645:AJ645"/>
    <mergeCell ref="AK645:AM645"/>
    <mergeCell ref="AN645:AO645"/>
    <mergeCell ref="A646:B646"/>
    <mergeCell ref="C646:F646"/>
    <mergeCell ref="G646:I646"/>
    <mergeCell ref="J646:M646"/>
    <mergeCell ref="N646:P646"/>
    <mergeCell ref="Q646:T646"/>
    <mergeCell ref="U646:W646"/>
    <mergeCell ref="X646:Z646"/>
    <mergeCell ref="AA646:AC646"/>
    <mergeCell ref="AD646:AF646"/>
    <mergeCell ref="AG646:AH646"/>
    <mergeCell ref="AI646:AJ646"/>
    <mergeCell ref="AK646:AM646"/>
    <mergeCell ref="AN646:AO646"/>
    <mergeCell ref="A642:B642"/>
    <mergeCell ref="C642:F642"/>
    <mergeCell ref="G642:I642"/>
    <mergeCell ref="J642:M642"/>
    <mergeCell ref="N642:P642"/>
    <mergeCell ref="Q642:T642"/>
    <mergeCell ref="U642:W642"/>
    <mergeCell ref="X642:Z642"/>
    <mergeCell ref="AA642:AC642"/>
    <mergeCell ref="AD642:AF642"/>
    <mergeCell ref="AG642:AH642"/>
    <mergeCell ref="AI642:AJ642"/>
    <mergeCell ref="AK642:AM642"/>
    <mergeCell ref="AN642:AO642"/>
    <mergeCell ref="A643:B643"/>
    <mergeCell ref="C643:F643"/>
    <mergeCell ref="G643:I643"/>
    <mergeCell ref="J643:M643"/>
    <mergeCell ref="N643:P643"/>
    <mergeCell ref="Q643:T643"/>
    <mergeCell ref="U643:W643"/>
    <mergeCell ref="X643:Z643"/>
    <mergeCell ref="AA643:AC643"/>
    <mergeCell ref="AD643:AF643"/>
    <mergeCell ref="AG643:AH643"/>
    <mergeCell ref="AI643:AJ643"/>
    <mergeCell ref="AK643:AM643"/>
    <mergeCell ref="AN643:AO643"/>
    <mergeCell ref="A644:B644"/>
    <mergeCell ref="C644:F644"/>
    <mergeCell ref="G644:I644"/>
    <mergeCell ref="J644:M644"/>
    <mergeCell ref="N644:P644"/>
    <mergeCell ref="Q644:T644"/>
    <mergeCell ref="U644:W644"/>
    <mergeCell ref="X644:Z644"/>
    <mergeCell ref="AA644:AC644"/>
    <mergeCell ref="AD644:AF644"/>
    <mergeCell ref="AG644:AH644"/>
    <mergeCell ref="AI644:AJ644"/>
    <mergeCell ref="AK644:AM644"/>
    <mergeCell ref="AN644:AO644"/>
    <mergeCell ref="A639:B639"/>
    <mergeCell ref="C639:F639"/>
    <mergeCell ref="G639:I639"/>
    <mergeCell ref="J639:M639"/>
    <mergeCell ref="N639:P639"/>
    <mergeCell ref="Q639:T639"/>
    <mergeCell ref="U639:W639"/>
    <mergeCell ref="X639:Z639"/>
    <mergeCell ref="AA639:AC639"/>
    <mergeCell ref="AD639:AF639"/>
    <mergeCell ref="AG639:AH639"/>
    <mergeCell ref="AI639:AJ639"/>
    <mergeCell ref="AK639:AM639"/>
    <mergeCell ref="AN639:AO639"/>
    <mergeCell ref="A640:B640"/>
    <mergeCell ref="C640:F640"/>
    <mergeCell ref="G640:I640"/>
    <mergeCell ref="J640:M640"/>
    <mergeCell ref="N640:P640"/>
    <mergeCell ref="Q640:T640"/>
    <mergeCell ref="U640:W640"/>
    <mergeCell ref="X640:Z640"/>
    <mergeCell ref="AA640:AC640"/>
    <mergeCell ref="AD640:AF640"/>
    <mergeCell ref="AG640:AH640"/>
    <mergeCell ref="AI640:AJ640"/>
    <mergeCell ref="AK640:AM640"/>
    <mergeCell ref="AN640:AO640"/>
    <mergeCell ref="A641:B641"/>
    <mergeCell ref="C641:F641"/>
    <mergeCell ref="G641:I641"/>
    <mergeCell ref="J641:M641"/>
    <mergeCell ref="N641:P641"/>
    <mergeCell ref="Q641:T641"/>
    <mergeCell ref="U641:W641"/>
    <mergeCell ref="X641:Z641"/>
    <mergeCell ref="AA641:AC641"/>
    <mergeCell ref="AD641:AF641"/>
    <mergeCell ref="AG641:AH641"/>
    <mergeCell ref="AI641:AJ641"/>
    <mergeCell ref="AK641:AM641"/>
    <mergeCell ref="AN641:AO641"/>
    <mergeCell ref="A636:B636"/>
    <mergeCell ref="C636:F636"/>
    <mergeCell ref="G636:I636"/>
    <mergeCell ref="J636:M636"/>
    <mergeCell ref="N636:P636"/>
    <mergeCell ref="Q636:T636"/>
    <mergeCell ref="U636:W636"/>
    <mergeCell ref="X636:Z636"/>
    <mergeCell ref="AA636:AC636"/>
    <mergeCell ref="AD636:AF636"/>
    <mergeCell ref="AG636:AH636"/>
    <mergeCell ref="AI636:AJ636"/>
    <mergeCell ref="AK636:AM636"/>
    <mergeCell ref="AN636:AO636"/>
    <mergeCell ref="A637:B637"/>
    <mergeCell ref="C637:F637"/>
    <mergeCell ref="G637:I637"/>
    <mergeCell ref="J637:M637"/>
    <mergeCell ref="N637:P637"/>
    <mergeCell ref="Q637:T637"/>
    <mergeCell ref="U637:W637"/>
    <mergeCell ref="X637:Z637"/>
    <mergeCell ref="AA637:AC637"/>
    <mergeCell ref="AD637:AF637"/>
    <mergeCell ref="AG637:AH637"/>
    <mergeCell ref="AI637:AJ637"/>
    <mergeCell ref="AK637:AM637"/>
    <mergeCell ref="AN637:AO637"/>
    <mergeCell ref="A638:B638"/>
    <mergeCell ref="C638:F638"/>
    <mergeCell ref="G638:I638"/>
    <mergeCell ref="J638:M638"/>
    <mergeCell ref="N638:P638"/>
    <mergeCell ref="Q638:T638"/>
    <mergeCell ref="U638:W638"/>
    <mergeCell ref="X638:Z638"/>
    <mergeCell ref="AA638:AC638"/>
    <mergeCell ref="AD638:AF638"/>
    <mergeCell ref="AG638:AH638"/>
    <mergeCell ref="AI638:AJ638"/>
    <mergeCell ref="AK638:AM638"/>
    <mergeCell ref="AN638:AO638"/>
    <mergeCell ref="A633:B633"/>
    <mergeCell ref="C633:F633"/>
    <mergeCell ref="G633:I633"/>
    <mergeCell ref="J633:M633"/>
    <mergeCell ref="N633:P633"/>
    <mergeCell ref="Q633:T633"/>
    <mergeCell ref="U633:W633"/>
    <mergeCell ref="X633:Z633"/>
    <mergeCell ref="AA633:AC633"/>
    <mergeCell ref="AD633:AF633"/>
    <mergeCell ref="AG633:AH633"/>
    <mergeCell ref="AI633:AJ633"/>
    <mergeCell ref="AK633:AM633"/>
    <mergeCell ref="AN633:AO633"/>
    <mergeCell ref="A634:B634"/>
    <mergeCell ref="C634:F634"/>
    <mergeCell ref="G634:I634"/>
    <mergeCell ref="J634:M634"/>
    <mergeCell ref="N634:P634"/>
    <mergeCell ref="Q634:T634"/>
    <mergeCell ref="U634:W634"/>
    <mergeCell ref="X634:Z634"/>
    <mergeCell ref="AA634:AC634"/>
    <mergeCell ref="AD634:AF634"/>
    <mergeCell ref="AG634:AH634"/>
    <mergeCell ref="AI634:AJ634"/>
    <mergeCell ref="AK634:AM634"/>
    <mergeCell ref="AN634:AO634"/>
    <mergeCell ref="A635:B635"/>
    <mergeCell ref="C635:F635"/>
    <mergeCell ref="G635:I635"/>
    <mergeCell ref="J635:M635"/>
    <mergeCell ref="N635:P635"/>
    <mergeCell ref="Q635:T635"/>
    <mergeCell ref="U635:W635"/>
    <mergeCell ref="X635:Z635"/>
    <mergeCell ref="AA635:AC635"/>
    <mergeCell ref="AD635:AF635"/>
    <mergeCell ref="AG635:AH635"/>
    <mergeCell ref="AI635:AJ635"/>
    <mergeCell ref="AK635:AM635"/>
    <mergeCell ref="AN635:AO635"/>
    <mergeCell ref="A630:B630"/>
    <mergeCell ref="C630:F630"/>
    <mergeCell ref="G630:I630"/>
    <mergeCell ref="J630:M630"/>
    <mergeCell ref="N630:P630"/>
    <mergeCell ref="Q630:T630"/>
    <mergeCell ref="U630:W630"/>
    <mergeCell ref="X630:Z630"/>
    <mergeCell ref="AA630:AC630"/>
    <mergeCell ref="AD630:AF630"/>
    <mergeCell ref="AG630:AH630"/>
    <mergeCell ref="AI630:AJ630"/>
    <mergeCell ref="AK630:AM630"/>
    <mergeCell ref="AN630:AO630"/>
    <mergeCell ref="A631:B631"/>
    <mergeCell ref="C631:F631"/>
    <mergeCell ref="G631:I631"/>
    <mergeCell ref="J631:M631"/>
    <mergeCell ref="N631:P631"/>
    <mergeCell ref="Q631:T631"/>
    <mergeCell ref="U631:W631"/>
    <mergeCell ref="X631:Z631"/>
    <mergeCell ref="AA631:AC631"/>
    <mergeCell ref="AD631:AF631"/>
    <mergeCell ref="AG631:AH631"/>
    <mergeCell ref="AI631:AJ631"/>
    <mergeCell ref="AK631:AM631"/>
    <mergeCell ref="AN631:AO631"/>
    <mergeCell ref="A632:B632"/>
    <mergeCell ref="C632:F632"/>
    <mergeCell ref="G632:I632"/>
    <mergeCell ref="J632:M632"/>
    <mergeCell ref="N632:P632"/>
    <mergeCell ref="Q632:T632"/>
    <mergeCell ref="U632:W632"/>
    <mergeCell ref="X632:Z632"/>
    <mergeCell ref="AA632:AC632"/>
    <mergeCell ref="AD632:AF632"/>
    <mergeCell ref="AG632:AH632"/>
    <mergeCell ref="AI632:AJ632"/>
    <mergeCell ref="AK632:AM632"/>
    <mergeCell ref="AN632:AO632"/>
    <mergeCell ref="A627:B627"/>
    <mergeCell ref="C627:F627"/>
    <mergeCell ref="G627:I627"/>
    <mergeCell ref="J627:M627"/>
    <mergeCell ref="N627:P627"/>
    <mergeCell ref="Q627:T627"/>
    <mergeCell ref="U627:W627"/>
    <mergeCell ref="X627:Z627"/>
    <mergeCell ref="AA627:AC627"/>
    <mergeCell ref="AD627:AF627"/>
    <mergeCell ref="AG627:AH627"/>
    <mergeCell ref="AI627:AJ627"/>
    <mergeCell ref="AK627:AM627"/>
    <mergeCell ref="AN627:AO627"/>
    <mergeCell ref="A628:B628"/>
    <mergeCell ref="C628:F628"/>
    <mergeCell ref="G628:I628"/>
    <mergeCell ref="J628:M628"/>
    <mergeCell ref="N628:P628"/>
    <mergeCell ref="Q628:T628"/>
    <mergeCell ref="U628:W628"/>
    <mergeCell ref="X628:Z628"/>
    <mergeCell ref="AA628:AC628"/>
    <mergeCell ref="AD628:AF628"/>
    <mergeCell ref="AG628:AH628"/>
    <mergeCell ref="AI628:AJ628"/>
    <mergeCell ref="AK628:AM628"/>
    <mergeCell ref="AN628:AO628"/>
    <mergeCell ref="A629:B629"/>
    <mergeCell ref="C629:F629"/>
    <mergeCell ref="G629:I629"/>
    <mergeCell ref="J629:M629"/>
    <mergeCell ref="N629:P629"/>
    <mergeCell ref="Q629:T629"/>
    <mergeCell ref="U629:W629"/>
    <mergeCell ref="X629:Z629"/>
    <mergeCell ref="AA629:AC629"/>
    <mergeCell ref="AD629:AF629"/>
    <mergeCell ref="AG629:AH629"/>
    <mergeCell ref="AI629:AJ629"/>
    <mergeCell ref="AK629:AM629"/>
    <mergeCell ref="AN629:AO629"/>
    <mergeCell ref="A624:B624"/>
    <mergeCell ref="C624:F624"/>
    <mergeCell ref="G624:I624"/>
    <mergeCell ref="J624:M624"/>
    <mergeCell ref="N624:P624"/>
    <mergeCell ref="Q624:T624"/>
    <mergeCell ref="U624:W624"/>
    <mergeCell ref="X624:Z624"/>
    <mergeCell ref="AA624:AC624"/>
    <mergeCell ref="AD624:AF624"/>
    <mergeCell ref="AG624:AH624"/>
    <mergeCell ref="AI624:AJ624"/>
    <mergeCell ref="AK624:AM624"/>
    <mergeCell ref="AN624:AO624"/>
    <mergeCell ref="A625:B625"/>
    <mergeCell ref="C625:F625"/>
    <mergeCell ref="G625:I625"/>
    <mergeCell ref="J625:M625"/>
    <mergeCell ref="N625:P625"/>
    <mergeCell ref="Q625:T625"/>
    <mergeCell ref="U625:W625"/>
    <mergeCell ref="X625:Z625"/>
    <mergeCell ref="AA625:AC625"/>
    <mergeCell ref="AD625:AF625"/>
    <mergeCell ref="AG625:AH625"/>
    <mergeCell ref="AI625:AJ625"/>
    <mergeCell ref="AK625:AM625"/>
    <mergeCell ref="AN625:AO625"/>
    <mergeCell ref="A626:B626"/>
    <mergeCell ref="C626:F626"/>
    <mergeCell ref="G626:I626"/>
    <mergeCell ref="J626:M626"/>
    <mergeCell ref="N626:P626"/>
    <mergeCell ref="Q626:T626"/>
    <mergeCell ref="U626:W626"/>
    <mergeCell ref="X626:Z626"/>
    <mergeCell ref="AA626:AC626"/>
    <mergeCell ref="AD626:AF626"/>
    <mergeCell ref="AG626:AH626"/>
    <mergeCell ref="AI626:AJ626"/>
    <mergeCell ref="AK626:AM626"/>
    <mergeCell ref="AN626:AO626"/>
    <mergeCell ref="A621:B621"/>
    <mergeCell ref="C621:F621"/>
    <mergeCell ref="G621:I621"/>
    <mergeCell ref="J621:M621"/>
    <mergeCell ref="N621:P621"/>
    <mergeCell ref="Q621:T621"/>
    <mergeCell ref="U621:W621"/>
    <mergeCell ref="X621:Z621"/>
    <mergeCell ref="AA621:AC621"/>
    <mergeCell ref="AD621:AF621"/>
    <mergeCell ref="AG621:AH621"/>
    <mergeCell ref="AI621:AJ621"/>
    <mergeCell ref="AK621:AM621"/>
    <mergeCell ref="AN621:AO621"/>
    <mergeCell ref="A622:B622"/>
    <mergeCell ref="C622:F622"/>
    <mergeCell ref="G622:I622"/>
    <mergeCell ref="J622:M622"/>
    <mergeCell ref="N622:P622"/>
    <mergeCell ref="Q622:T622"/>
    <mergeCell ref="U622:W622"/>
    <mergeCell ref="X622:Z622"/>
    <mergeCell ref="AA622:AC622"/>
    <mergeCell ref="AD622:AF622"/>
    <mergeCell ref="AG622:AH622"/>
    <mergeCell ref="AI622:AJ622"/>
    <mergeCell ref="AK622:AM622"/>
    <mergeCell ref="AN622:AO622"/>
    <mergeCell ref="A623:B623"/>
    <mergeCell ref="C623:F623"/>
    <mergeCell ref="G623:I623"/>
    <mergeCell ref="J623:M623"/>
    <mergeCell ref="N623:P623"/>
    <mergeCell ref="Q623:T623"/>
    <mergeCell ref="U623:W623"/>
    <mergeCell ref="X623:Z623"/>
    <mergeCell ref="AA623:AC623"/>
    <mergeCell ref="AD623:AF623"/>
    <mergeCell ref="AG623:AH623"/>
    <mergeCell ref="AI623:AJ623"/>
    <mergeCell ref="AK623:AM623"/>
    <mergeCell ref="AN623:AO623"/>
    <mergeCell ref="A618:B618"/>
    <mergeCell ref="C618:F618"/>
    <mergeCell ref="G618:I618"/>
    <mergeCell ref="J618:M618"/>
    <mergeCell ref="N618:P618"/>
    <mergeCell ref="Q618:T618"/>
    <mergeCell ref="U618:W618"/>
    <mergeCell ref="X618:Z618"/>
    <mergeCell ref="AA618:AC618"/>
    <mergeCell ref="AD618:AF618"/>
    <mergeCell ref="AG618:AH618"/>
    <mergeCell ref="AI618:AJ618"/>
    <mergeCell ref="AK618:AM618"/>
    <mergeCell ref="AN618:AO618"/>
    <mergeCell ref="A619:B619"/>
    <mergeCell ref="C619:F619"/>
    <mergeCell ref="G619:I619"/>
    <mergeCell ref="J619:M619"/>
    <mergeCell ref="N619:P619"/>
    <mergeCell ref="Q619:T619"/>
    <mergeCell ref="U619:W619"/>
    <mergeCell ref="X619:Z619"/>
    <mergeCell ref="AA619:AC619"/>
    <mergeCell ref="AD619:AF619"/>
    <mergeCell ref="AG619:AH619"/>
    <mergeCell ref="AI619:AJ619"/>
    <mergeCell ref="AK619:AM619"/>
    <mergeCell ref="AN619:AO619"/>
    <mergeCell ref="A620:B620"/>
    <mergeCell ref="C620:F620"/>
    <mergeCell ref="G620:I620"/>
    <mergeCell ref="J620:M620"/>
    <mergeCell ref="N620:P620"/>
    <mergeCell ref="Q620:T620"/>
    <mergeCell ref="U620:W620"/>
    <mergeCell ref="X620:Z620"/>
    <mergeCell ref="AA620:AC620"/>
    <mergeCell ref="AD620:AF620"/>
    <mergeCell ref="AG620:AH620"/>
    <mergeCell ref="AI620:AJ620"/>
    <mergeCell ref="AK620:AM620"/>
    <mergeCell ref="AN620:AO620"/>
    <mergeCell ref="A615:B615"/>
    <mergeCell ref="C615:F615"/>
    <mergeCell ref="G615:I615"/>
    <mergeCell ref="J615:M615"/>
    <mergeCell ref="N615:P615"/>
    <mergeCell ref="Q615:T615"/>
    <mergeCell ref="U615:W615"/>
    <mergeCell ref="X615:Z615"/>
    <mergeCell ref="AA615:AC615"/>
    <mergeCell ref="AD615:AF615"/>
    <mergeCell ref="AG615:AH615"/>
    <mergeCell ref="AI615:AJ615"/>
    <mergeCell ref="AK615:AM615"/>
    <mergeCell ref="AN615:AO615"/>
    <mergeCell ref="A616:B616"/>
    <mergeCell ref="C616:F616"/>
    <mergeCell ref="G616:I616"/>
    <mergeCell ref="J616:M616"/>
    <mergeCell ref="N616:P616"/>
    <mergeCell ref="Q616:T616"/>
    <mergeCell ref="U616:W616"/>
    <mergeCell ref="X616:Z616"/>
    <mergeCell ref="AA616:AC616"/>
    <mergeCell ref="AD616:AF616"/>
    <mergeCell ref="AG616:AH616"/>
    <mergeCell ref="AI616:AJ616"/>
    <mergeCell ref="AK616:AM616"/>
    <mergeCell ref="AN616:AO616"/>
    <mergeCell ref="A617:B617"/>
    <mergeCell ref="C617:F617"/>
    <mergeCell ref="G617:I617"/>
    <mergeCell ref="J617:M617"/>
    <mergeCell ref="N617:P617"/>
    <mergeCell ref="Q617:T617"/>
    <mergeCell ref="U617:W617"/>
    <mergeCell ref="X617:Z617"/>
    <mergeCell ref="AA617:AC617"/>
    <mergeCell ref="AD617:AF617"/>
    <mergeCell ref="AG617:AH617"/>
    <mergeCell ref="AI617:AJ617"/>
    <mergeCell ref="AK617:AM617"/>
    <mergeCell ref="AN617:AO617"/>
    <mergeCell ref="A612:B612"/>
    <mergeCell ref="C612:F612"/>
    <mergeCell ref="G612:I612"/>
    <mergeCell ref="J612:M612"/>
    <mergeCell ref="N612:P612"/>
    <mergeCell ref="Q612:T612"/>
    <mergeCell ref="U612:W612"/>
    <mergeCell ref="X612:Z612"/>
    <mergeCell ref="AA612:AC612"/>
    <mergeCell ref="AD612:AF612"/>
    <mergeCell ref="AG612:AH612"/>
    <mergeCell ref="AI612:AJ612"/>
    <mergeCell ref="AK612:AM612"/>
    <mergeCell ref="AN612:AO612"/>
    <mergeCell ref="A613:B613"/>
    <mergeCell ref="C613:F613"/>
    <mergeCell ref="G613:I613"/>
    <mergeCell ref="J613:M613"/>
    <mergeCell ref="N613:P613"/>
    <mergeCell ref="Q613:T613"/>
    <mergeCell ref="U613:W613"/>
    <mergeCell ref="X613:Z613"/>
    <mergeCell ref="AA613:AC613"/>
    <mergeCell ref="AD613:AF613"/>
    <mergeCell ref="AG613:AH613"/>
    <mergeCell ref="AI613:AJ613"/>
    <mergeCell ref="AK613:AM613"/>
    <mergeCell ref="AN613:AO613"/>
    <mergeCell ref="A614:B614"/>
    <mergeCell ref="C614:F614"/>
    <mergeCell ref="G614:I614"/>
    <mergeCell ref="J614:M614"/>
    <mergeCell ref="N614:P614"/>
    <mergeCell ref="Q614:T614"/>
    <mergeCell ref="U614:W614"/>
    <mergeCell ref="X614:Z614"/>
    <mergeCell ref="AA614:AC614"/>
    <mergeCell ref="AD614:AF614"/>
    <mergeCell ref="AG614:AH614"/>
    <mergeCell ref="AI614:AJ614"/>
    <mergeCell ref="AK614:AM614"/>
    <mergeCell ref="AN614:AO614"/>
    <mergeCell ref="A609:B609"/>
    <mergeCell ref="C609:F609"/>
    <mergeCell ref="G609:I609"/>
    <mergeCell ref="J609:M609"/>
    <mergeCell ref="N609:P609"/>
    <mergeCell ref="Q609:T609"/>
    <mergeCell ref="U609:W609"/>
    <mergeCell ref="X609:Z609"/>
    <mergeCell ref="AA609:AC609"/>
    <mergeCell ref="AD609:AF609"/>
    <mergeCell ref="AG609:AH609"/>
    <mergeCell ref="AI609:AJ609"/>
    <mergeCell ref="AK609:AM609"/>
    <mergeCell ref="AN609:AO609"/>
    <mergeCell ref="A610:B610"/>
    <mergeCell ref="C610:F610"/>
    <mergeCell ref="G610:I610"/>
    <mergeCell ref="J610:M610"/>
    <mergeCell ref="N610:P610"/>
    <mergeCell ref="Q610:T610"/>
    <mergeCell ref="U610:W610"/>
    <mergeCell ref="X610:Z610"/>
    <mergeCell ref="AA610:AC610"/>
    <mergeCell ref="AD610:AF610"/>
    <mergeCell ref="AG610:AH610"/>
    <mergeCell ref="AI610:AJ610"/>
    <mergeCell ref="AK610:AM610"/>
    <mergeCell ref="AN610:AO610"/>
    <mergeCell ref="A611:B611"/>
    <mergeCell ref="C611:F611"/>
    <mergeCell ref="G611:I611"/>
    <mergeCell ref="J611:M611"/>
    <mergeCell ref="N611:P611"/>
    <mergeCell ref="Q611:T611"/>
    <mergeCell ref="U611:W611"/>
    <mergeCell ref="X611:Z611"/>
    <mergeCell ref="AA611:AC611"/>
    <mergeCell ref="AD611:AF611"/>
    <mergeCell ref="AG611:AH611"/>
    <mergeCell ref="AI611:AJ611"/>
    <mergeCell ref="AK611:AM611"/>
    <mergeCell ref="AN611:AO611"/>
    <mergeCell ref="A606:B606"/>
    <mergeCell ref="C606:F606"/>
    <mergeCell ref="G606:I606"/>
    <mergeCell ref="J606:M606"/>
    <mergeCell ref="N606:P606"/>
    <mergeCell ref="Q606:T606"/>
    <mergeCell ref="U606:W606"/>
    <mergeCell ref="X606:Z606"/>
    <mergeCell ref="AA606:AC606"/>
    <mergeCell ref="AD606:AF606"/>
    <mergeCell ref="AG606:AH606"/>
    <mergeCell ref="AI606:AJ606"/>
    <mergeCell ref="AK606:AM606"/>
    <mergeCell ref="AN606:AO606"/>
    <mergeCell ref="A607:B607"/>
    <mergeCell ref="C607:F607"/>
    <mergeCell ref="G607:I607"/>
    <mergeCell ref="J607:M607"/>
    <mergeCell ref="N607:P607"/>
    <mergeCell ref="Q607:T607"/>
    <mergeCell ref="U607:W607"/>
    <mergeCell ref="X607:Z607"/>
    <mergeCell ref="AA607:AC607"/>
    <mergeCell ref="AD607:AF607"/>
    <mergeCell ref="AG607:AH607"/>
    <mergeCell ref="AI607:AJ607"/>
    <mergeCell ref="AK607:AM607"/>
    <mergeCell ref="AN607:AO607"/>
    <mergeCell ref="A608:B608"/>
    <mergeCell ref="C608:F608"/>
    <mergeCell ref="G608:I608"/>
    <mergeCell ref="J608:M608"/>
    <mergeCell ref="N608:P608"/>
    <mergeCell ref="Q608:T608"/>
    <mergeCell ref="U608:W608"/>
    <mergeCell ref="X608:Z608"/>
    <mergeCell ref="AA608:AC608"/>
    <mergeCell ref="AD608:AF608"/>
    <mergeCell ref="AG608:AH608"/>
    <mergeCell ref="AI608:AJ608"/>
    <mergeCell ref="AK608:AM608"/>
    <mergeCell ref="AN608:AO608"/>
    <mergeCell ref="A603:B603"/>
    <mergeCell ref="C603:F603"/>
    <mergeCell ref="G603:I603"/>
    <mergeCell ref="J603:M603"/>
    <mergeCell ref="N603:P603"/>
    <mergeCell ref="Q603:T603"/>
    <mergeCell ref="U603:W603"/>
    <mergeCell ref="X603:Z603"/>
    <mergeCell ref="AA603:AC603"/>
    <mergeCell ref="AD603:AF603"/>
    <mergeCell ref="AG603:AH603"/>
    <mergeCell ref="AI603:AJ603"/>
    <mergeCell ref="AK603:AM603"/>
    <mergeCell ref="AN603:AO603"/>
    <mergeCell ref="A604:B604"/>
    <mergeCell ref="C604:F604"/>
    <mergeCell ref="G604:I604"/>
    <mergeCell ref="J604:M604"/>
    <mergeCell ref="N604:P604"/>
    <mergeCell ref="Q604:T604"/>
    <mergeCell ref="U604:W604"/>
    <mergeCell ref="X604:Z604"/>
    <mergeCell ref="AA604:AC604"/>
    <mergeCell ref="AD604:AF604"/>
    <mergeCell ref="AG604:AH604"/>
    <mergeCell ref="AI604:AJ604"/>
    <mergeCell ref="AK604:AM604"/>
    <mergeCell ref="AN604:AO604"/>
    <mergeCell ref="A605:B605"/>
    <mergeCell ref="C605:F605"/>
    <mergeCell ref="G605:I605"/>
    <mergeCell ref="J605:M605"/>
    <mergeCell ref="N605:P605"/>
    <mergeCell ref="Q605:T605"/>
    <mergeCell ref="U605:W605"/>
    <mergeCell ref="X605:Z605"/>
    <mergeCell ref="AA605:AC605"/>
    <mergeCell ref="AD605:AF605"/>
    <mergeCell ref="AG605:AH605"/>
    <mergeCell ref="AI605:AJ605"/>
    <mergeCell ref="AK605:AM605"/>
    <mergeCell ref="AN605:AO605"/>
    <mergeCell ref="B596:H596"/>
    <mergeCell ref="I596:O596"/>
    <mergeCell ref="B597:H597"/>
    <mergeCell ref="I597:O597"/>
    <mergeCell ref="B598:H598"/>
    <mergeCell ref="I598:O598"/>
    <mergeCell ref="A600:AO600"/>
    <mergeCell ref="A601:B601"/>
    <mergeCell ref="C601:F601"/>
    <mergeCell ref="G601:I601"/>
    <mergeCell ref="J601:M601"/>
    <mergeCell ref="N601:P601"/>
    <mergeCell ref="Q601:T601"/>
    <mergeCell ref="U601:W601"/>
    <mergeCell ref="X601:Z601"/>
    <mergeCell ref="AA601:AC601"/>
    <mergeCell ref="AD601:AF601"/>
    <mergeCell ref="AG601:AH601"/>
    <mergeCell ref="AI601:AJ601"/>
    <mergeCell ref="AK601:AM601"/>
    <mergeCell ref="AN601:AO601"/>
    <mergeCell ref="A602:B602"/>
    <mergeCell ref="C602:F602"/>
    <mergeCell ref="G602:I602"/>
    <mergeCell ref="J602:M602"/>
    <mergeCell ref="N602:P602"/>
    <mergeCell ref="Q602:T602"/>
    <mergeCell ref="U602:W602"/>
    <mergeCell ref="X602:Z602"/>
    <mergeCell ref="AA602:AC602"/>
    <mergeCell ref="AD602:AF602"/>
    <mergeCell ref="AG602:AH602"/>
    <mergeCell ref="AI602:AJ602"/>
    <mergeCell ref="AK602:AM602"/>
    <mergeCell ref="AN602:AO602"/>
    <mergeCell ref="B579:H579"/>
    <mergeCell ref="I579:O579"/>
    <mergeCell ref="B580:H580"/>
    <mergeCell ref="I580:O580"/>
    <mergeCell ref="B581:H581"/>
    <mergeCell ref="I581:O581"/>
    <mergeCell ref="B582:H582"/>
    <mergeCell ref="I582:O582"/>
    <mergeCell ref="B583:H583"/>
    <mergeCell ref="I583:O583"/>
    <mergeCell ref="B584:H584"/>
    <mergeCell ref="I584:O584"/>
    <mergeCell ref="B585:H585"/>
    <mergeCell ref="I585:O585"/>
    <mergeCell ref="B586:H586"/>
    <mergeCell ref="I586:O586"/>
    <mergeCell ref="B587:H587"/>
    <mergeCell ref="I587:O587"/>
    <mergeCell ref="B588:H588"/>
    <mergeCell ref="I588:O588"/>
    <mergeCell ref="B589:H589"/>
    <mergeCell ref="I589:O589"/>
    <mergeCell ref="B590:H590"/>
    <mergeCell ref="I590:O590"/>
    <mergeCell ref="B591:H591"/>
    <mergeCell ref="I591:O591"/>
    <mergeCell ref="B592:H592"/>
    <mergeCell ref="I592:O592"/>
    <mergeCell ref="B593:H593"/>
    <mergeCell ref="I593:O593"/>
    <mergeCell ref="B594:H594"/>
    <mergeCell ref="I594:O594"/>
    <mergeCell ref="B595:H595"/>
    <mergeCell ref="I595:O595"/>
    <mergeCell ref="B564:H564"/>
    <mergeCell ref="I564:O564"/>
    <mergeCell ref="B565:H565"/>
    <mergeCell ref="I565:O565"/>
    <mergeCell ref="B566:H566"/>
    <mergeCell ref="I566:O566"/>
    <mergeCell ref="B567:H567"/>
    <mergeCell ref="I567:O567"/>
    <mergeCell ref="B568:H568"/>
    <mergeCell ref="I568:O568"/>
    <mergeCell ref="B569:H569"/>
    <mergeCell ref="I569:O569"/>
    <mergeCell ref="B570:H570"/>
    <mergeCell ref="I570:O570"/>
    <mergeCell ref="B571:H571"/>
    <mergeCell ref="I571:O571"/>
    <mergeCell ref="B572:H572"/>
    <mergeCell ref="I572:O572"/>
    <mergeCell ref="B573:H573"/>
    <mergeCell ref="I573:O573"/>
    <mergeCell ref="B574:H574"/>
    <mergeCell ref="I574:O574"/>
    <mergeCell ref="B575:H575"/>
    <mergeCell ref="I575:O575"/>
    <mergeCell ref="B576:H576"/>
    <mergeCell ref="I576:O576"/>
    <mergeCell ref="B577:H577"/>
    <mergeCell ref="I577:O577"/>
    <mergeCell ref="B578:H578"/>
    <mergeCell ref="I578:O578"/>
    <mergeCell ref="B547:H547"/>
    <mergeCell ref="I547:O547"/>
    <mergeCell ref="B548:H548"/>
    <mergeCell ref="I548:O548"/>
    <mergeCell ref="B549:H549"/>
    <mergeCell ref="I549:O549"/>
    <mergeCell ref="B550:H550"/>
    <mergeCell ref="I550:O550"/>
    <mergeCell ref="B551:H551"/>
    <mergeCell ref="I551:O551"/>
    <mergeCell ref="B552:H552"/>
    <mergeCell ref="I552:O552"/>
    <mergeCell ref="B553:H553"/>
    <mergeCell ref="I553:O553"/>
    <mergeCell ref="B554:H554"/>
    <mergeCell ref="I554:O554"/>
    <mergeCell ref="B555:H555"/>
    <mergeCell ref="I555:O555"/>
    <mergeCell ref="B556:H556"/>
    <mergeCell ref="I556:O556"/>
    <mergeCell ref="B557:H557"/>
    <mergeCell ref="I557:O557"/>
    <mergeCell ref="B558:H558"/>
    <mergeCell ref="I558:O558"/>
    <mergeCell ref="B559:H559"/>
    <mergeCell ref="I559:O559"/>
    <mergeCell ref="B560:H560"/>
    <mergeCell ref="I560:O560"/>
    <mergeCell ref="B561:H561"/>
    <mergeCell ref="I561:O561"/>
    <mergeCell ref="B562:H562"/>
    <mergeCell ref="I562:O562"/>
    <mergeCell ref="B563:H563"/>
    <mergeCell ref="I563:O563"/>
    <mergeCell ref="B530:H530"/>
    <mergeCell ref="I530:O530"/>
    <mergeCell ref="B531:H531"/>
    <mergeCell ref="I531:O531"/>
    <mergeCell ref="B532:H532"/>
    <mergeCell ref="I532:O532"/>
    <mergeCell ref="B533:H533"/>
    <mergeCell ref="I533:O533"/>
    <mergeCell ref="B534:H534"/>
    <mergeCell ref="I534:O534"/>
    <mergeCell ref="B535:H535"/>
    <mergeCell ref="I535:O535"/>
    <mergeCell ref="B536:H536"/>
    <mergeCell ref="I536:O536"/>
    <mergeCell ref="B537:H537"/>
    <mergeCell ref="I537:O537"/>
    <mergeCell ref="B538:H538"/>
    <mergeCell ref="I538:O538"/>
    <mergeCell ref="B539:H539"/>
    <mergeCell ref="I539:O539"/>
    <mergeCell ref="B540:H540"/>
    <mergeCell ref="I540:O540"/>
    <mergeCell ref="B541:H541"/>
    <mergeCell ref="I541:O541"/>
    <mergeCell ref="B542:H542"/>
    <mergeCell ref="I542:O542"/>
    <mergeCell ref="B543:H543"/>
    <mergeCell ref="I543:O543"/>
    <mergeCell ref="B544:H544"/>
    <mergeCell ref="I544:O544"/>
    <mergeCell ref="B545:H545"/>
    <mergeCell ref="I545:O545"/>
    <mergeCell ref="B546:H546"/>
    <mergeCell ref="I546:O546"/>
    <mergeCell ref="B515:H515"/>
    <mergeCell ref="I515:O515"/>
    <mergeCell ref="B516:H516"/>
    <mergeCell ref="I516:O516"/>
    <mergeCell ref="B517:H517"/>
    <mergeCell ref="I517:O517"/>
    <mergeCell ref="B518:H518"/>
    <mergeCell ref="I518:O518"/>
    <mergeCell ref="B519:H519"/>
    <mergeCell ref="I519:O519"/>
    <mergeCell ref="B520:H520"/>
    <mergeCell ref="I520:O520"/>
    <mergeCell ref="B521:H521"/>
    <mergeCell ref="I521:O521"/>
    <mergeCell ref="B522:H522"/>
    <mergeCell ref="I522:O522"/>
    <mergeCell ref="B523:H523"/>
    <mergeCell ref="I523:O523"/>
    <mergeCell ref="B524:H524"/>
    <mergeCell ref="I524:O524"/>
    <mergeCell ref="B525:H525"/>
    <mergeCell ref="I525:O525"/>
    <mergeCell ref="B526:H526"/>
    <mergeCell ref="I526:O526"/>
    <mergeCell ref="B527:H527"/>
    <mergeCell ref="I527:O527"/>
    <mergeCell ref="B528:H528"/>
    <mergeCell ref="I528:O528"/>
    <mergeCell ref="B529:H529"/>
    <mergeCell ref="I529:O529"/>
    <mergeCell ref="B498:H498"/>
    <mergeCell ref="I498:O498"/>
    <mergeCell ref="B499:H499"/>
    <mergeCell ref="I499:O499"/>
    <mergeCell ref="B500:H500"/>
    <mergeCell ref="I500:O500"/>
    <mergeCell ref="B501:H501"/>
    <mergeCell ref="I501:O501"/>
    <mergeCell ref="B502:H502"/>
    <mergeCell ref="I502:O502"/>
    <mergeCell ref="B503:H503"/>
    <mergeCell ref="I503:O503"/>
    <mergeCell ref="B504:H504"/>
    <mergeCell ref="I504:O504"/>
    <mergeCell ref="B505:H505"/>
    <mergeCell ref="I505:O505"/>
    <mergeCell ref="B506:H506"/>
    <mergeCell ref="I506:O506"/>
    <mergeCell ref="B507:H507"/>
    <mergeCell ref="I507:O507"/>
    <mergeCell ref="B508:H508"/>
    <mergeCell ref="I508:O508"/>
    <mergeCell ref="B509:H509"/>
    <mergeCell ref="I509:O509"/>
    <mergeCell ref="B510:H510"/>
    <mergeCell ref="I510:O510"/>
    <mergeCell ref="B511:H511"/>
    <mergeCell ref="I511:O511"/>
    <mergeCell ref="B512:H512"/>
    <mergeCell ref="I512:O512"/>
    <mergeCell ref="B513:H513"/>
    <mergeCell ref="I513:O513"/>
    <mergeCell ref="B514:H514"/>
    <mergeCell ref="I514:O514"/>
    <mergeCell ref="A481:O481"/>
    <mergeCell ref="B482:H482"/>
    <mergeCell ref="I482:O482"/>
    <mergeCell ref="B483:H483"/>
    <mergeCell ref="I483:O483"/>
    <mergeCell ref="B484:H484"/>
    <mergeCell ref="I484:O484"/>
    <mergeCell ref="B485:H485"/>
    <mergeCell ref="I485:O485"/>
    <mergeCell ref="B486:H486"/>
    <mergeCell ref="I486:O486"/>
    <mergeCell ref="B487:H487"/>
    <mergeCell ref="I487:O487"/>
    <mergeCell ref="B488:H488"/>
    <mergeCell ref="I488:O488"/>
    <mergeCell ref="B489:H489"/>
    <mergeCell ref="I489:O489"/>
    <mergeCell ref="B490:H490"/>
    <mergeCell ref="I490:O490"/>
    <mergeCell ref="B491:H491"/>
    <mergeCell ref="I491:O491"/>
    <mergeCell ref="B492:H492"/>
    <mergeCell ref="I492:O492"/>
    <mergeCell ref="B493:H493"/>
    <mergeCell ref="I493:O493"/>
    <mergeCell ref="B494:H494"/>
    <mergeCell ref="I494:O494"/>
    <mergeCell ref="B495:H495"/>
    <mergeCell ref="I495:O495"/>
    <mergeCell ref="B496:H496"/>
    <mergeCell ref="I496:O496"/>
    <mergeCell ref="B497:H497"/>
    <mergeCell ref="I497:O497"/>
    <mergeCell ref="A477:B477"/>
    <mergeCell ref="C477:F477"/>
    <mergeCell ref="G477:I477"/>
    <mergeCell ref="J477:M477"/>
    <mergeCell ref="N477:O477"/>
    <mergeCell ref="P477:T477"/>
    <mergeCell ref="U477:W477"/>
    <mergeCell ref="X477:Z477"/>
    <mergeCell ref="AA477:AC477"/>
    <mergeCell ref="AD477:AF477"/>
    <mergeCell ref="AG477:AH477"/>
    <mergeCell ref="AI477:AJ477"/>
    <mergeCell ref="AK477:AM477"/>
    <mergeCell ref="AN477:AO477"/>
    <mergeCell ref="A478:B478"/>
    <mergeCell ref="C478:F478"/>
    <mergeCell ref="G478:I478"/>
    <mergeCell ref="J478:M478"/>
    <mergeCell ref="N478:O478"/>
    <mergeCell ref="P478:T478"/>
    <mergeCell ref="U478:W478"/>
    <mergeCell ref="X478:Z478"/>
    <mergeCell ref="AA478:AC478"/>
    <mergeCell ref="AD478:AF478"/>
    <mergeCell ref="AG478:AH478"/>
    <mergeCell ref="AI478:AJ478"/>
    <mergeCell ref="AK478:AM478"/>
    <mergeCell ref="AN478:AO478"/>
    <mergeCell ref="A479:B479"/>
    <mergeCell ref="C479:F479"/>
    <mergeCell ref="G479:I479"/>
    <mergeCell ref="J479:M479"/>
    <mergeCell ref="N479:O479"/>
    <mergeCell ref="P479:T479"/>
    <mergeCell ref="U479:W479"/>
    <mergeCell ref="X479:Z479"/>
    <mergeCell ref="AA479:AC479"/>
    <mergeCell ref="AD479:AF479"/>
    <mergeCell ref="AG479:AH479"/>
    <mergeCell ref="AI479:AJ479"/>
    <mergeCell ref="AK479:AM479"/>
    <mergeCell ref="AN479:AO479"/>
    <mergeCell ref="A474:B474"/>
    <mergeCell ref="C474:F474"/>
    <mergeCell ref="G474:I474"/>
    <mergeCell ref="J474:M474"/>
    <mergeCell ref="N474:O474"/>
    <mergeCell ref="P474:T474"/>
    <mergeCell ref="U474:W474"/>
    <mergeCell ref="X474:Z474"/>
    <mergeCell ref="AA474:AC474"/>
    <mergeCell ref="AD474:AF474"/>
    <mergeCell ref="AG474:AH474"/>
    <mergeCell ref="AI474:AJ474"/>
    <mergeCell ref="AK474:AM474"/>
    <mergeCell ref="AN474:AO474"/>
    <mergeCell ref="A475:B475"/>
    <mergeCell ref="C475:F475"/>
    <mergeCell ref="G475:I475"/>
    <mergeCell ref="J475:M475"/>
    <mergeCell ref="N475:O475"/>
    <mergeCell ref="P475:T475"/>
    <mergeCell ref="U475:W475"/>
    <mergeCell ref="X475:Z475"/>
    <mergeCell ref="AA475:AC475"/>
    <mergeCell ref="AD475:AF475"/>
    <mergeCell ref="AG475:AH475"/>
    <mergeCell ref="AI475:AJ475"/>
    <mergeCell ref="AK475:AM475"/>
    <mergeCell ref="AN475:AO475"/>
    <mergeCell ref="A476:B476"/>
    <mergeCell ref="C476:F476"/>
    <mergeCell ref="G476:I476"/>
    <mergeCell ref="J476:M476"/>
    <mergeCell ref="N476:O476"/>
    <mergeCell ref="P476:T476"/>
    <mergeCell ref="U476:W476"/>
    <mergeCell ref="X476:Z476"/>
    <mergeCell ref="AA476:AC476"/>
    <mergeCell ref="AD476:AF476"/>
    <mergeCell ref="AG476:AH476"/>
    <mergeCell ref="AI476:AJ476"/>
    <mergeCell ref="AK476:AM476"/>
    <mergeCell ref="AN476:AO476"/>
    <mergeCell ref="A471:B471"/>
    <mergeCell ref="C471:F471"/>
    <mergeCell ref="G471:I471"/>
    <mergeCell ref="J471:M471"/>
    <mergeCell ref="N471:O471"/>
    <mergeCell ref="P471:T471"/>
    <mergeCell ref="U471:W471"/>
    <mergeCell ref="X471:Z471"/>
    <mergeCell ref="AA471:AC471"/>
    <mergeCell ref="AD471:AF471"/>
    <mergeCell ref="AG471:AH471"/>
    <mergeCell ref="AI471:AJ471"/>
    <mergeCell ref="AK471:AM471"/>
    <mergeCell ref="AN471:AO471"/>
    <mergeCell ref="A472:B472"/>
    <mergeCell ref="C472:F472"/>
    <mergeCell ref="G472:I472"/>
    <mergeCell ref="J472:M472"/>
    <mergeCell ref="N472:O472"/>
    <mergeCell ref="P472:T472"/>
    <mergeCell ref="U472:W472"/>
    <mergeCell ref="X472:Z472"/>
    <mergeCell ref="AA472:AC472"/>
    <mergeCell ref="AD472:AF472"/>
    <mergeCell ref="AG472:AH472"/>
    <mergeCell ref="AI472:AJ472"/>
    <mergeCell ref="AK472:AM472"/>
    <mergeCell ref="AN472:AO472"/>
    <mergeCell ref="A473:B473"/>
    <mergeCell ref="C473:F473"/>
    <mergeCell ref="G473:I473"/>
    <mergeCell ref="J473:M473"/>
    <mergeCell ref="N473:O473"/>
    <mergeCell ref="P473:T473"/>
    <mergeCell ref="U473:W473"/>
    <mergeCell ref="X473:Z473"/>
    <mergeCell ref="AA473:AC473"/>
    <mergeCell ref="AD473:AF473"/>
    <mergeCell ref="AG473:AH473"/>
    <mergeCell ref="AI473:AJ473"/>
    <mergeCell ref="AK473:AM473"/>
    <mergeCell ref="AN473:AO473"/>
    <mergeCell ref="A468:B468"/>
    <mergeCell ref="C468:F468"/>
    <mergeCell ref="G468:I468"/>
    <mergeCell ref="J468:M468"/>
    <mergeCell ref="N468:O468"/>
    <mergeCell ref="P468:T468"/>
    <mergeCell ref="U468:W468"/>
    <mergeCell ref="X468:Z468"/>
    <mergeCell ref="AA468:AC468"/>
    <mergeCell ref="AD468:AF468"/>
    <mergeCell ref="AG468:AH468"/>
    <mergeCell ref="AI468:AJ468"/>
    <mergeCell ref="AK468:AM468"/>
    <mergeCell ref="AN468:AO468"/>
    <mergeCell ref="A469:B469"/>
    <mergeCell ref="C469:F469"/>
    <mergeCell ref="G469:I469"/>
    <mergeCell ref="J469:M469"/>
    <mergeCell ref="N469:O469"/>
    <mergeCell ref="P469:T469"/>
    <mergeCell ref="U469:W469"/>
    <mergeCell ref="X469:Z469"/>
    <mergeCell ref="AA469:AC469"/>
    <mergeCell ref="AD469:AF469"/>
    <mergeCell ref="AG469:AH469"/>
    <mergeCell ref="AI469:AJ469"/>
    <mergeCell ref="AK469:AM469"/>
    <mergeCell ref="AN469:AO469"/>
    <mergeCell ref="A470:B470"/>
    <mergeCell ref="C470:F470"/>
    <mergeCell ref="G470:I470"/>
    <mergeCell ref="J470:M470"/>
    <mergeCell ref="N470:O470"/>
    <mergeCell ref="P470:T470"/>
    <mergeCell ref="U470:W470"/>
    <mergeCell ref="X470:Z470"/>
    <mergeCell ref="AA470:AC470"/>
    <mergeCell ref="AD470:AF470"/>
    <mergeCell ref="AG470:AH470"/>
    <mergeCell ref="AI470:AJ470"/>
    <mergeCell ref="AK470:AM470"/>
    <mergeCell ref="AN470:AO470"/>
    <mergeCell ref="A465:B465"/>
    <mergeCell ref="C465:F465"/>
    <mergeCell ref="G465:I465"/>
    <mergeCell ref="J465:M465"/>
    <mergeCell ref="N465:O465"/>
    <mergeCell ref="P465:T465"/>
    <mergeCell ref="U465:W465"/>
    <mergeCell ref="X465:Z465"/>
    <mergeCell ref="AA465:AC465"/>
    <mergeCell ref="AD465:AF465"/>
    <mergeCell ref="AG465:AH465"/>
    <mergeCell ref="AI465:AJ465"/>
    <mergeCell ref="AK465:AM465"/>
    <mergeCell ref="AN465:AO465"/>
    <mergeCell ref="A466:B466"/>
    <mergeCell ref="C466:F466"/>
    <mergeCell ref="G466:I466"/>
    <mergeCell ref="J466:M466"/>
    <mergeCell ref="N466:O466"/>
    <mergeCell ref="P466:T466"/>
    <mergeCell ref="U466:W466"/>
    <mergeCell ref="X466:Z466"/>
    <mergeCell ref="AA466:AC466"/>
    <mergeCell ref="AD466:AF466"/>
    <mergeCell ref="AG466:AH466"/>
    <mergeCell ref="AI466:AJ466"/>
    <mergeCell ref="AK466:AM466"/>
    <mergeCell ref="AN466:AO466"/>
    <mergeCell ref="A467:B467"/>
    <mergeCell ref="C467:F467"/>
    <mergeCell ref="G467:I467"/>
    <mergeCell ref="J467:M467"/>
    <mergeCell ref="N467:O467"/>
    <mergeCell ref="P467:T467"/>
    <mergeCell ref="U467:W467"/>
    <mergeCell ref="X467:Z467"/>
    <mergeCell ref="AA467:AC467"/>
    <mergeCell ref="AD467:AF467"/>
    <mergeCell ref="AG467:AH467"/>
    <mergeCell ref="AI467:AJ467"/>
    <mergeCell ref="AK467:AM467"/>
    <mergeCell ref="AN467:AO467"/>
    <mergeCell ref="A462:B462"/>
    <mergeCell ref="C462:F462"/>
    <mergeCell ref="G462:I462"/>
    <mergeCell ref="J462:M462"/>
    <mergeCell ref="N462:O462"/>
    <mergeCell ref="P462:T462"/>
    <mergeCell ref="U462:W462"/>
    <mergeCell ref="X462:Z462"/>
    <mergeCell ref="AA462:AC462"/>
    <mergeCell ref="AD462:AF462"/>
    <mergeCell ref="AG462:AH462"/>
    <mergeCell ref="AI462:AJ462"/>
    <mergeCell ref="AK462:AM462"/>
    <mergeCell ref="AN462:AO462"/>
    <mergeCell ref="A463:B463"/>
    <mergeCell ref="C463:F463"/>
    <mergeCell ref="G463:I463"/>
    <mergeCell ref="J463:M463"/>
    <mergeCell ref="N463:O463"/>
    <mergeCell ref="P463:T463"/>
    <mergeCell ref="U463:W463"/>
    <mergeCell ref="X463:Z463"/>
    <mergeCell ref="AA463:AC463"/>
    <mergeCell ref="AD463:AF463"/>
    <mergeCell ref="AG463:AH463"/>
    <mergeCell ref="AI463:AJ463"/>
    <mergeCell ref="AK463:AM463"/>
    <mergeCell ref="AN463:AO463"/>
    <mergeCell ref="A464:B464"/>
    <mergeCell ref="C464:F464"/>
    <mergeCell ref="G464:I464"/>
    <mergeCell ref="J464:M464"/>
    <mergeCell ref="N464:O464"/>
    <mergeCell ref="P464:T464"/>
    <mergeCell ref="U464:W464"/>
    <mergeCell ref="X464:Z464"/>
    <mergeCell ref="AA464:AC464"/>
    <mergeCell ref="AD464:AF464"/>
    <mergeCell ref="AG464:AH464"/>
    <mergeCell ref="AI464:AJ464"/>
    <mergeCell ref="AK464:AM464"/>
    <mergeCell ref="AN464:AO464"/>
    <mergeCell ref="A459:B459"/>
    <mergeCell ref="C459:F459"/>
    <mergeCell ref="G459:I459"/>
    <mergeCell ref="J459:M459"/>
    <mergeCell ref="N459:O459"/>
    <mergeCell ref="P459:T459"/>
    <mergeCell ref="U459:W459"/>
    <mergeCell ref="X459:Z459"/>
    <mergeCell ref="AA459:AC459"/>
    <mergeCell ref="AD459:AF459"/>
    <mergeCell ref="AG459:AH459"/>
    <mergeCell ref="AI459:AJ459"/>
    <mergeCell ref="AK459:AM459"/>
    <mergeCell ref="AN459:AO459"/>
    <mergeCell ref="A460:B460"/>
    <mergeCell ref="C460:F460"/>
    <mergeCell ref="G460:I460"/>
    <mergeCell ref="J460:M460"/>
    <mergeCell ref="N460:O460"/>
    <mergeCell ref="P460:T460"/>
    <mergeCell ref="U460:W460"/>
    <mergeCell ref="X460:Z460"/>
    <mergeCell ref="AA460:AC460"/>
    <mergeCell ref="AD460:AF460"/>
    <mergeCell ref="AG460:AH460"/>
    <mergeCell ref="AI460:AJ460"/>
    <mergeCell ref="AK460:AM460"/>
    <mergeCell ref="AN460:AO460"/>
    <mergeCell ref="A461:B461"/>
    <mergeCell ref="C461:F461"/>
    <mergeCell ref="G461:I461"/>
    <mergeCell ref="J461:M461"/>
    <mergeCell ref="N461:O461"/>
    <mergeCell ref="P461:T461"/>
    <mergeCell ref="U461:W461"/>
    <mergeCell ref="X461:Z461"/>
    <mergeCell ref="AA461:AC461"/>
    <mergeCell ref="AD461:AF461"/>
    <mergeCell ref="AG461:AH461"/>
    <mergeCell ref="AI461:AJ461"/>
    <mergeCell ref="AK461:AM461"/>
    <mergeCell ref="AN461:AO461"/>
    <mergeCell ref="A456:B456"/>
    <mergeCell ref="C456:F456"/>
    <mergeCell ref="G456:I456"/>
    <mergeCell ref="J456:M456"/>
    <mergeCell ref="N456:O456"/>
    <mergeCell ref="P456:T456"/>
    <mergeCell ref="U456:W456"/>
    <mergeCell ref="X456:Z456"/>
    <mergeCell ref="AA456:AC456"/>
    <mergeCell ref="AD456:AF456"/>
    <mergeCell ref="AG456:AH456"/>
    <mergeCell ref="AI456:AJ456"/>
    <mergeCell ref="AK456:AM456"/>
    <mergeCell ref="AN456:AO456"/>
    <mergeCell ref="A457:B457"/>
    <mergeCell ref="C457:F457"/>
    <mergeCell ref="G457:I457"/>
    <mergeCell ref="J457:M457"/>
    <mergeCell ref="N457:O457"/>
    <mergeCell ref="P457:T457"/>
    <mergeCell ref="U457:W457"/>
    <mergeCell ref="X457:Z457"/>
    <mergeCell ref="AA457:AC457"/>
    <mergeCell ref="AD457:AF457"/>
    <mergeCell ref="AG457:AH457"/>
    <mergeCell ref="AI457:AJ457"/>
    <mergeCell ref="AK457:AM457"/>
    <mergeCell ref="AN457:AO457"/>
    <mergeCell ref="A458:B458"/>
    <mergeCell ref="C458:F458"/>
    <mergeCell ref="G458:I458"/>
    <mergeCell ref="J458:M458"/>
    <mergeCell ref="N458:O458"/>
    <mergeCell ref="P458:T458"/>
    <mergeCell ref="U458:W458"/>
    <mergeCell ref="X458:Z458"/>
    <mergeCell ref="AA458:AC458"/>
    <mergeCell ref="AD458:AF458"/>
    <mergeCell ref="AG458:AH458"/>
    <mergeCell ref="AI458:AJ458"/>
    <mergeCell ref="AK458:AM458"/>
    <mergeCell ref="AN458:AO458"/>
    <mergeCell ref="A453:B453"/>
    <mergeCell ref="C453:F453"/>
    <mergeCell ref="G453:I453"/>
    <mergeCell ref="J453:M453"/>
    <mergeCell ref="N453:O453"/>
    <mergeCell ref="P453:T453"/>
    <mergeCell ref="U453:W453"/>
    <mergeCell ref="X453:Z453"/>
    <mergeCell ref="AA453:AC453"/>
    <mergeCell ref="AD453:AF453"/>
    <mergeCell ref="AG453:AH453"/>
    <mergeCell ref="AI453:AJ453"/>
    <mergeCell ref="AK453:AM453"/>
    <mergeCell ref="AN453:AO453"/>
    <mergeCell ref="A454:B454"/>
    <mergeCell ref="C454:F454"/>
    <mergeCell ref="G454:I454"/>
    <mergeCell ref="J454:M454"/>
    <mergeCell ref="N454:O454"/>
    <mergeCell ref="P454:T454"/>
    <mergeCell ref="U454:W454"/>
    <mergeCell ref="X454:Z454"/>
    <mergeCell ref="AA454:AC454"/>
    <mergeCell ref="AD454:AF454"/>
    <mergeCell ref="AG454:AH454"/>
    <mergeCell ref="AI454:AJ454"/>
    <mergeCell ref="AK454:AM454"/>
    <mergeCell ref="AN454:AO454"/>
    <mergeCell ref="A455:B455"/>
    <mergeCell ref="C455:F455"/>
    <mergeCell ref="G455:I455"/>
    <mergeCell ref="J455:M455"/>
    <mergeCell ref="N455:O455"/>
    <mergeCell ref="P455:T455"/>
    <mergeCell ref="U455:W455"/>
    <mergeCell ref="X455:Z455"/>
    <mergeCell ref="AA455:AC455"/>
    <mergeCell ref="AD455:AF455"/>
    <mergeCell ref="AG455:AH455"/>
    <mergeCell ref="AI455:AJ455"/>
    <mergeCell ref="AK455:AM455"/>
    <mergeCell ref="AN455:AO455"/>
    <mergeCell ref="A451:B451"/>
    <mergeCell ref="C451:F451"/>
    <mergeCell ref="G451:I451"/>
    <mergeCell ref="J451:M451"/>
    <mergeCell ref="N451:O451"/>
    <mergeCell ref="P451:T451"/>
    <mergeCell ref="U451:W451"/>
    <mergeCell ref="X451:Z451"/>
    <mergeCell ref="AA451:AC451"/>
    <mergeCell ref="AD451:AF451"/>
    <mergeCell ref="AG451:AH451"/>
    <mergeCell ref="AI451:AJ451"/>
    <mergeCell ref="AK451:AM451"/>
    <mergeCell ref="AN451:AO451"/>
    <mergeCell ref="A452:B452"/>
    <mergeCell ref="C452:F452"/>
    <mergeCell ref="G452:I452"/>
    <mergeCell ref="J452:M452"/>
    <mergeCell ref="N452:O452"/>
    <mergeCell ref="P452:T452"/>
    <mergeCell ref="U452:W452"/>
    <mergeCell ref="X452:Z452"/>
    <mergeCell ref="AA452:AC452"/>
    <mergeCell ref="AD452:AF452"/>
    <mergeCell ref="AG452:AH452"/>
    <mergeCell ref="AI452:AJ452"/>
    <mergeCell ref="AK452:AM452"/>
    <mergeCell ref="AN452:AO452"/>
    <mergeCell ref="A448:B448"/>
    <mergeCell ref="C448:F448"/>
    <mergeCell ref="G448:I448"/>
    <mergeCell ref="J448:M448"/>
    <mergeCell ref="N448:O448"/>
    <mergeCell ref="P448:T448"/>
    <mergeCell ref="U448:W448"/>
    <mergeCell ref="X448:Z448"/>
    <mergeCell ref="AA448:AC448"/>
    <mergeCell ref="AD448:AF448"/>
    <mergeCell ref="AG448:AH448"/>
    <mergeCell ref="AI448:AJ448"/>
    <mergeCell ref="AK448:AM448"/>
    <mergeCell ref="AN448:AO448"/>
    <mergeCell ref="A449:B449"/>
    <mergeCell ref="C449:F449"/>
    <mergeCell ref="G449:I449"/>
    <mergeCell ref="J449:M449"/>
    <mergeCell ref="N449:O449"/>
    <mergeCell ref="P449:T449"/>
    <mergeCell ref="U449:W449"/>
    <mergeCell ref="X449:Z449"/>
    <mergeCell ref="AA449:AC449"/>
    <mergeCell ref="AD449:AF449"/>
    <mergeCell ref="AG449:AH449"/>
    <mergeCell ref="AI449:AJ449"/>
    <mergeCell ref="AK449:AM449"/>
    <mergeCell ref="AN449:AO449"/>
    <mergeCell ref="A450:B450"/>
    <mergeCell ref="C450:F450"/>
    <mergeCell ref="G450:I450"/>
    <mergeCell ref="J450:M450"/>
    <mergeCell ref="N450:O450"/>
    <mergeCell ref="P450:T450"/>
    <mergeCell ref="U450:W450"/>
    <mergeCell ref="X450:Z450"/>
    <mergeCell ref="AA450:AC450"/>
    <mergeCell ref="AD450:AF450"/>
    <mergeCell ref="AG450:AH450"/>
    <mergeCell ref="AI450:AJ450"/>
    <mergeCell ref="AK450:AM450"/>
    <mergeCell ref="AN450:AO450"/>
    <mergeCell ref="A445:B445"/>
    <mergeCell ref="C445:F445"/>
    <mergeCell ref="G445:I445"/>
    <mergeCell ref="J445:M445"/>
    <mergeCell ref="N445:O445"/>
    <mergeCell ref="P445:T445"/>
    <mergeCell ref="U445:W445"/>
    <mergeCell ref="X445:Z445"/>
    <mergeCell ref="AA445:AC445"/>
    <mergeCell ref="AD445:AF445"/>
    <mergeCell ref="AG445:AH445"/>
    <mergeCell ref="AI445:AJ445"/>
    <mergeCell ref="AK445:AM445"/>
    <mergeCell ref="AN445:AO445"/>
    <mergeCell ref="A446:B446"/>
    <mergeCell ref="C446:F446"/>
    <mergeCell ref="G446:I446"/>
    <mergeCell ref="J446:M446"/>
    <mergeCell ref="N446:O446"/>
    <mergeCell ref="P446:T446"/>
    <mergeCell ref="U446:W446"/>
    <mergeCell ref="X446:Z446"/>
    <mergeCell ref="AA446:AC446"/>
    <mergeCell ref="AD446:AF446"/>
    <mergeCell ref="AG446:AH446"/>
    <mergeCell ref="AI446:AJ446"/>
    <mergeCell ref="AK446:AM446"/>
    <mergeCell ref="AN446:AO446"/>
    <mergeCell ref="A447:B447"/>
    <mergeCell ref="C447:F447"/>
    <mergeCell ref="G447:I447"/>
    <mergeCell ref="J447:M447"/>
    <mergeCell ref="N447:O447"/>
    <mergeCell ref="P447:T447"/>
    <mergeCell ref="U447:W447"/>
    <mergeCell ref="X447:Z447"/>
    <mergeCell ref="AA447:AC447"/>
    <mergeCell ref="AD447:AF447"/>
    <mergeCell ref="AG447:AH447"/>
    <mergeCell ref="AI447:AJ447"/>
    <mergeCell ref="AK447:AM447"/>
    <mergeCell ref="AN447:AO447"/>
    <mergeCell ref="A442:B442"/>
    <mergeCell ref="C442:F442"/>
    <mergeCell ref="G442:I442"/>
    <mergeCell ref="J442:M442"/>
    <mergeCell ref="N442:O442"/>
    <mergeCell ref="P442:T442"/>
    <mergeCell ref="U442:W442"/>
    <mergeCell ref="X442:Z442"/>
    <mergeCell ref="AA442:AC442"/>
    <mergeCell ref="AD442:AF442"/>
    <mergeCell ref="AG442:AH442"/>
    <mergeCell ref="AI442:AJ442"/>
    <mergeCell ref="AK442:AM442"/>
    <mergeCell ref="AN442:AO442"/>
    <mergeCell ref="A443:B443"/>
    <mergeCell ref="C443:F443"/>
    <mergeCell ref="G443:I443"/>
    <mergeCell ref="J443:M443"/>
    <mergeCell ref="N443:O443"/>
    <mergeCell ref="P443:T443"/>
    <mergeCell ref="U443:W443"/>
    <mergeCell ref="X443:Z443"/>
    <mergeCell ref="AA443:AC443"/>
    <mergeCell ref="AD443:AF443"/>
    <mergeCell ref="AG443:AH443"/>
    <mergeCell ref="AI443:AJ443"/>
    <mergeCell ref="AK443:AM443"/>
    <mergeCell ref="AN443:AO443"/>
    <mergeCell ref="A444:B444"/>
    <mergeCell ref="C444:F444"/>
    <mergeCell ref="G444:I444"/>
    <mergeCell ref="J444:M444"/>
    <mergeCell ref="N444:O444"/>
    <mergeCell ref="P444:T444"/>
    <mergeCell ref="U444:W444"/>
    <mergeCell ref="X444:Z444"/>
    <mergeCell ref="AA444:AC444"/>
    <mergeCell ref="AD444:AF444"/>
    <mergeCell ref="AG444:AH444"/>
    <mergeCell ref="AI444:AJ444"/>
    <mergeCell ref="AK444:AM444"/>
    <mergeCell ref="AN444:AO444"/>
    <mergeCell ref="A439:B439"/>
    <mergeCell ref="C439:F439"/>
    <mergeCell ref="G439:I439"/>
    <mergeCell ref="J439:M439"/>
    <mergeCell ref="N439:O439"/>
    <mergeCell ref="P439:T439"/>
    <mergeCell ref="U439:W439"/>
    <mergeCell ref="X439:Z439"/>
    <mergeCell ref="AA439:AC439"/>
    <mergeCell ref="AD439:AF439"/>
    <mergeCell ref="AG439:AH439"/>
    <mergeCell ref="AI439:AJ439"/>
    <mergeCell ref="AK439:AM439"/>
    <mergeCell ref="AN439:AO439"/>
    <mergeCell ref="A440:B440"/>
    <mergeCell ref="C440:F440"/>
    <mergeCell ref="G440:I440"/>
    <mergeCell ref="J440:M440"/>
    <mergeCell ref="N440:O440"/>
    <mergeCell ref="P440:T440"/>
    <mergeCell ref="U440:W440"/>
    <mergeCell ref="X440:Z440"/>
    <mergeCell ref="AA440:AC440"/>
    <mergeCell ref="AD440:AF440"/>
    <mergeCell ref="AG440:AH440"/>
    <mergeCell ref="AI440:AJ440"/>
    <mergeCell ref="AK440:AM440"/>
    <mergeCell ref="AN440:AO440"/>
    <mergeCell ref="A441:B441"/>
    <mergeCell ref="C441:F441"/>
    <mergeCell ref="G441:I441"/>
    <mergeCell ref="J441:M441"/>
    <mergeCell ref="N441:O441"/>
    <mergeCell ref="P441:T441"/>
    <mergeCell ref="U441:W441"/>
    <mergeCell ref="X441:Z441"/>
    <mergeCell ref="AA441:AC441"/>
    <mergeCell ref="AD441:AF441"/>
    <mergeCell ref="AG441:AH441"/>
    <mergeCell ref="AI441:AJ441"/>
    <mergeCell ref="AK441:AM441"/>
    <mergeCell ref="AN441:AO441"/>
    <mergeCell ref="A436:B436"/>
    <mergeCell ref="C436:F436"/>
    <mergeCell ref="G436:I436"/>
    <mergeCell ref="J436:M436"/>
    <mergeCell ref="N436:O436"/>
    <mergeCell ref="P436:T436"/>
    <mergeCell ref="U436:W436"/>
    <mergeCell ref="X436:Z436"/>
    <mergeCell ref="AA436:AC436"/>
    <mergeCell ref="AD436:AF436"/>
    <mergeCell ref="AG436:AH436"/>
    <mergeCell ref="AI436:AJ436"/>
    <mergeCell ref="AK436:AM436"/>
    <mergeCell ref="AN436:AO436"/>
    <mergeCell ref="A437:B437"/>
    <mergeCell ref="C437:F437"/>
    <mergeCell ref="G437:I437"/>
    <mergeCell ref="J437:M437"/>
    <mergeCell ref="N437:O437"/>
    <mergeCell ref="P437:T437"/>
    <mergeCell ref="U437:W437"/>
    <mergeCell ref="X437:Z437"/>
    <mergeCell ref="AA437:AC437"/>
    <mergeCell ref="AD437:AF437"/>
    <mergeCell ref="AG437:AH437"/>
    <mergeCell ref="AI437:AJ437"/>
    <mergeCell ref="AK437:AM437"/>
    <mergeCell ref="AN437:AO437"/>
    <mergeCell ref="A438:B438"/>
    <mergeCell ref="C438:F438"/>
    <mergeCell ref="G438:I438"/>
    <mergeCell ref="J438:M438"/>
    <mergeCell ref="N438:O438"/>
    <mergeCell ref="P438:T438"/>
    <mergeCell ref="U438:W438"/>
    <mergeCell ref="X438:Z438"/>
    <mergeCell ref="AA438:AC438"/>
    <mergeCell ref="AD438:AF438"/>
    <mergeCell ref="AG438:AH438"/>
    <mergeCell ref="AI438:AJ438"/>
    <mergeCell ref="AK438:AM438"/>
    <mergeCell ref="AN438:AO438"/>
    <mergeCell ref="A433:B433"/>
    <mergeCell ref="C433:F433"/>
    <mergeCell ref="G433:I433"/>
    <mergeCell ref="J433:M433"/>
    <mergeCell ref="N433:O433"/>
    <mergeCell ref="P433:T433"/>
    <mergeCell ref="U433:W433"/>
    <mergeCell ref="X433:Z433"/>
    <mergeCell ref="AA433:AC433"/>
    <mergeCell ref="AD433:AF433"/>
    <mergeCell ref="AG433:AH433"/>
    <mergeCell ref="AI433:AJ433"/>
    <mergeCell ref="AK433:AM433"/>
    <mergeCell ref="AN433:AO433"/>
    <mergeCell ref="A434:B434"/>
    <mergeCell ref="C434:F434"/>
    <mergeCell ref="G434:I434"/>
    <mergeCell ref="J434:M434"/>
    <mergeCell ref="N434:O434"/>
    <mergeCell ref="P434:T434"/>
    <mergeCell ref="U434:W434"/>
    <mergeCell ref="X434:Z434"/>
    <mergeCell ref="AA434:AC434"/>
    <mergeCell ref="AD434:AF434"/>
    <mergeCell ref="AG434:AH434"/>
    <mergeCell ref="AI434:AJ434"/>
    <mergeCell ref="AK434:AM434"/>
    <mergeCell ref="AN434:AO434"/>
    <mergeCell ref="A435:B435"/>
    <mergeCell ref="C435:F435"/>
    <mergeCell ref="G435:I435"/>
    <mergeCell ref="J435:M435"/>
    <mergeCell ref="N435:O435"/>
    <mergeCell ref="P435:T435"/>
    <mergeCell ref="U435:W435"/>
    <mergeCell ref="X435:Z435"/>
    <mergeCell ref="AA435:AC435"/>
    <mergeCell ref="AD435:AF435"/>
    <mergeCell ref="AG435:AH435"/>
    <mergeCell ref="AI435:AJ435"/>
    <mergeCell ref="AK435:AM435"/>
    <mergeCell ref="AN435:AO435"/>
    <mergeCell ref="A430:B430"/>
    <mergeCell ref="C430:F430"/>
    <mergeCell ref="G430:I430"/>
    <mergeCell ref="J430:M430"/>
    <mergeCell ref="N430:O430"/>
    <mergeCell ref="P430:T430"/>
    <mergeCell ref="U430:W430"/>
    <mergeCell ref="X430:Z430"/>
    <mergeCell ref="AA430:AC430"/>
    <mergeCell ref="AD430:AF430"/>
    <mergeCell ref="AG430:AH430"/>
    <mergeCell ref="AI430:AJ430"/>
    <mergeCell ref="AK430:AM430"/>
    <mergeCell ref="AN430:AO430"/>
    <mergeCell ref="A431:B431"/>
    <mergeCell ref="C431:F431"/>
    <mergeCell ref="G431:I431"/>
    <mergeCell ref="J431:M431"/>
    <mergeCell ref="N431:O431"/>
    <mergeCell ref="P431:T431"/>
    <mergeCell ref="U431:W431"/>
    <mergeCell ref="X431:Z431"/>
    <mergeCell ref="AA431:AC431"/>
    <mergeCell ref="AD431:AF431"/>
    <mergeCell ref="AG431:AH431"/>
    <mergeCell ref="AI431:AJ431"/>
    <mergeCell ref="AK431:AM431"/>
    <mergeCell ref="AN431:AO431"/>
    <mergeCell ref="A432:B432"/>
    <mergeCell ref="C432:F432"/>
    <mergeCell ref="G432:I432"/>
    <mergeCell ref="J432:M432"/>
    <mergeCell ref="N432:O432"/>
    <mergeCell ref="P432:T432"/>
    <mergeCell ref="U432:W432"/>
    <mergeCell ref="X432:Z432"/>
    <mergeCell ref="AA432:AC432"/>
    <mergeCell ref="AD432:AF432"/>
    <mergeCell ref="AG432:AH432"/>
    <mergeCell ref="AI432:AJ432"/>
    <mergeCell ref="AK432:AM432"/>
    <mergeCell ref="AN432:AO432"/>
    <mergeCell ref="A427:B427"/>
    <mergeCell ref="C427:F427"/>
    <mergeCell ref="G427:I427"/>
    <mergeCell ref="J427:M427"/>
    <mergeCell ref="N427:O427"/>
    <mergeCell ref="P427:T427"/>
    <mergeCell ref="U427:W427"/>
    <mergeCell ref="X427:Z427"/>
    <mergeCell ref="AA427:AC427"/>
    <mergeCell ref="AD427:AF427"/>
    <mergeCell ref="AG427:AH427"/>
    <mergeCell ref="AI427:AJ427"/>
    <mergeCell ref="AK427:AM427"/>
    <mergeCell ref="AN427:AO427"/>
    <mergeCell ref="A428:B428"/>
    <mergeCell ref="C428:F428"/>
    <mergeCell ref="G428:I428"/>
    <mergeCell ref="J428:M428"/>
    <mergeCell ref="N428:O428"/>
    <mergeCell ref="P428:T428"/>
    <mergeCell ref="U428:W428"/>
    <mergeCell ref="X428:Z428"/>
    <mergeCell ref="AA428:AC428"/>
    <mergeCell ref="AD428:AF428"/>
    <mergeCell ref="AG428:AH428"/>
    <mergeCell ref="AI428:AJ428"/>
    <mergeCell ref="AK428:AM428"/>
    <mergeCell ref="AN428:AO428"/>
    <mergeCell ref="A429:B429"/>
    <mergeCell ref="C429:F429"/>
    <mergeCell ref="G429:I429"/>
    <mergeCell ref="J429:M429"/>
    <mergeCell ref="N429:O429"/>
    <mergeCell ref="P429:T429"/>
    <mergeCell ref="U429:W429"/>
    <mergeCell ref="X429:Z429"/>
    <mergeCell ref="AA429:AC429"/>
    <mergeCell ref="AD429:AF429"/>
    <mergeCell ref="AG429:AH429"/>
    <mergeCell ref="AI429:AJ429"/>
    <mergeCell ref="AK429:AM429"/>
    <mergeCell ref="AN429:AO429"/>
    <mergeCell ref="A424:B424"/>
    <mergeCell ref="C424:F424"/>
    <mergeCell ref="G424:I424"/>
    <mergeCell ref="J424:M424"/>
    <mergeCell ref="N424:O424"/>
    <mergeCell ref="P424:T424"/>
    <mergeCell ref="U424:W424"/>
    <mergeCell ref="X424:Z424"/>
    <mergeCell ref="AA424:AC424"/>
    <mergeCell ref="AD424:AF424"/>
    <mergeCell ref="AG424:AH424"/>
    <mergeCell ref="AI424:AJ424"/>
    <mergeCell ref="AK424:AM424"/>
    <mergeCell ref="AN424:AO424"/>
    <mergeCell ref="A425:B425"/>
    <mergeCell ref="C425:F425"/>
    <mergeCell ref="G425:I425"/>
    <mergeCell ref="J425:M425"/>
    <mergeCell ref="N425:O425"/>
    <mergeCell ref="P425:T425"/>
    <mergeCell ref="U425:W425"/>
    <mergeCell ref="X425:Z425"/>
    <mergeCell ref="AA425:AC425"/>
    <mergeCell ref="AD425:AF425"/>
    <mergeCell ref="AG425:AH425"/>
    <mergeCell ref="AI425:AJ425"/>
    <mergeCell ref="AK425:AM425"/>
    <mergeCell ref="AN425:AO425"/>
    <mergeCell ref="A426:B426"/>
    <mergeCell ref="C426:F426"/>
    <mergeCell ref="G426:I426"/>
    <mergeCell ref="J426:M426"/>
    <mergeCell ref="N426:O426"/>
    <mergeCell ref="P426:T426"/>
    <mergeCell ref="U426:W426"/>
    <mergeCell ref="X426:Z426"/>
    <mergeCell ref="AA426:AC426"/>
    <mergeCell ref="AD426:AF426"/>
    <mergeCell ref="AG426:AH426"/>
    <mergeCell ref="AI426:AJ426"/>
    <mergeCell ref="AK426:AM426"/>
    <mergeCell ref="AN426:AO426"/>
    <mergeCell ref="A421:B421"/>
    <mergeCell ref="C421:F421"/>
    <mergeCell ref="G421:I421"/>
    <mergeCell ref="J421:M421"/>
    <mergeCell ref="N421:O421"/>
    <mergeCell ref="P421:T421"/>
    <mergeCell ref="U421:W421"/>
    <mergeCell ref="X421:Z421"/>
    <mergeCell ref="AA421:AC421"/>
    <mergeCell ref="AD421:AF421"/>
    <mergeCell ref="AG421:AH421"/>
    <mergeCell ref="AI421:AJ421"/>
    <mergeCell ref="AK421:AM421"/>
    <mergeCell ref="AN421:AO421"/>
    <mergeCell ref="A422:B422"/>
    <mergeCell ref="C422:F422"/>
    <mergeCell ref="G422:I422"/>
    <mergeCell ref="J422:M422"/>
    <mergeCell ref="N422:O422"/>
    <mergeCell ref="P422:T422"/>
    <mergeCell ref="U422:W422"/>
    <mergeCell ref="X422:Z422"/>
    <mergeCell ref="AA422:AC422"/>
    <mergeCell ref="AD422:AF422"/>
    <mergeCell ref="AG422:AH422"/>
    <mergeCell ref="AI422:AJ422"/>
    <mergeCell ref="AK422:AM422"/>
    <mergeCell ref="AN422:AO422"/>
    <mergeCell ref="A423:B423"/>
    <mergeCell ref="C423:F423"/>
    <mergeCell ref="G423:I423"/>
    <mergeCell ref="J423:M423"/>
    <mergeCell ref="N423:O423"/>
    <mergeCell ref="P423:T423"/>
    <mergeCell ref="U423:W423"/>
    <mergeCell ref="X423:Z423"/>
    <mergeCell ref="AA423:AC423"/>
    <mergeCell ref="AD423:AF423"/>
    <mergeCell ref="AG423:AH423"/>
    <mergeCell ref="AI423:AJ423"/>
    <mergeCell ref="AK423:AM423"/>
    <mergeCell ref="AN423:AO423"/>
    <mergeCell ref="A418:B418"/>
    <mergeCell ref="C418:F418"/>
    <mergeCell ref="G418:I418"/>
    <mergeCell ref="J418:M418"/>
    <mergeCell ref="N418:O418"/>
    <mergeCell ref="P418:T418"/>
    <mergeCell ref="U418:W418"/>
    <mergeCell ref="X418:Z418"/>
    <mergeCell ref="AA418:AC418"/>
    <mergeCell ref="AD418:AF418"/>
    <mergeCell ref="AG418:AH418"/>
    <mergeCell ref="AI418:AJ418"/>
    <mergeCell ref="AK418:AM418"/>
    <mergeCell ref="AN418:AO418"/>
    <mergeCell ref="A419:B419"/>
    <mergeCell ref="C419:F419"/>
    <mergeCell ref="G419:I419"/>
    <mergeCell ref="J419:M419"/>
    <mergeCell ref="N419:O419"/>
    <mergeCell ref="P419:T419"/>
    <mergeCell ref="U419:W419"/>
    <mergeCell ref="X419:Z419"/>
    <mergeCell ref="AA419:AC419"/>
    <mergeCell ref="AD419:AF419"/>
    <mergeCell ref="AG419:AH419"/>
    <mergeCell ref="AI419:AJ419"/>
    <mergeCell ref="AK419:AM419"/>
    <mergeCell ref="AN419:AO419"/>
    <mergeCell ref="A420:B420"/>
    <mergeCell ref="C420:F420"/>
    <mergeCell ref="G420:I420"/>
    <mergeCell ref="J420:M420"/>
    <mergeCell ref="N420:O420"/>
    <mergeCell ref="P420:T420"/>
    <mergeCell ref="U420:W420"/>
    <mergeCell ref="X420:Z420"/>
    <mergeCell ref="AA420:AC420"/>
    <mergeCell ref="AD420:AF420"/>
    <mergeCell ref="AG420:AH420"/>
    <mergeCell ref="AI420:AJ420"/>
    <mergeCell ref="AK420:AM420"/>
    <mergeCell ref="AN420:AO420"/>
    <mergeCell ref="A415:B415"/>
    <mergeCell ref="C415:F415"/>
    <mergeCell ref="G415:I415"/>
    <mergeCell ref="J415:M415"/>
    <mergeCell ref="N415:O415"/>
    <mergeCell ref="P415:T415"/>
    <mergeCell ref="U415:W415"/>
    <mergeCell ref="X415:Z415"/>
    <mergeCell ref="AA415:AC415"/>
    <mergeCell ref="AD415:AF415"/>
    <mergeCell ref="AG415:AH415"/>
    <mergeCell ref="AI415:AJ415"/>
    <mergeCell ref="AK415:AM415"/>
    <mergeCell ref="AN415:AO415"/>
    <mergeCell ref="A416:B416"/>
    <mergeCell ref="C416:F416"/>
    <mergeCell ref="G416:I416"/>
    <mergeCell ref="J416:M416"/>
    <mergeCell ref="N416:O416"/>
    <mergeCell ref="P416:T416"/>
    <mergeCell ref="U416:W416"/>
    <mergeCell ref="X416:Z416"/>
    <mergeCell ref="AA416:AC416"/>
    <mergeCell ref="AD416:AF416"/>
    <mergeCell ref="AG416:AH416"/>
    <mergeCell ref="AI416:AJ416"/>
    <mergeCell ref="AK416:AM416"/>
    <mergeCell ref="AN416:AO416"/>
    <mergeCell ref="A417:B417"/>
    <mergeCell ref="C417:F417"/>
    <mergeCell ref="G417:I417"/>
    <mergeCell ref="J417:M417"/>
    <mergeCell ref="N417:O417"/>
    <mergeCell ref="P417:T417"/>
    <mergeCell ref="U417:W417"/>
    <mergeCell ref="X417:Z417"/>
    <mergeCell ref="AA417:AC417"/>
    <mergeCell ref="AD417:AF417"/>
    <mergeCell ref="AG417:AH417"/>
    <mergeCell ref="AI417:AJ417"/>
    <mergeCell ref="AK417:AM417"/>
    <mergeCell ref="AN417:AO417"/>
    <mergeCell ref="A412:B412"/>
    <mergeCell ref="C412:F412"/>
    <mergeCell ref="G412:I412"/>
    <mergeCell ref="J412:M412"/>
    <mergeCell ref="N412:O412"/>
    <mergeCell ref="P412:T412"/>
    <mergeCell ref="U412:W412"/>
    <mergeCell ref="X412:Z412"/>
    <mergeCell ref="AA412:AC412"/>
    <mergeCell ref="AD412:AF412"/>
    <mergeCell ref="AG412:AH412"/>
    <mergeCell ref="AI412:AJ412"/>
    <mergeCell ref="AK412:AM412"/>
    <mergeCell ref="AN412:AO412"/>
    <mergeCell ref="A413:B413"/>
    <mergeCell ref="C413:F413"/>
    <mergeCell ref="G413:I413"/>
    <mergeCell ref="J413:M413"/>
    <mergeCell ref="N413:O413"/>
    <mergeCell ref="P413:T413"/>
    <mergeCell ref="U413:W413"/>
    <mergeCell ref="X413:Z413"/>
    <mergeCell ref="AA413:AC413"/>
    <mergeCell ref="AD413:AF413"/>
    <mergeCell ref="AG413:AH413"/>
    <mergeCell ref="AI413:AJ413"/>
    <mergeCell ref="AK413:AM413"/>
    <mergeCell ref="AN413:AO413"/>
    <mergeCell ref="A414:B414"/>
    <mergeCell ref="C414:F414"/>
    <mergeCell ref="G414:I414"/>
    <mergeCell ref="J414:M414"/>
    <mergeCell ref="N414:O414"/>
    <mergeCell ref="P414:T414"/>
    <mergeCell ref="U414:W414"/>
    <mergeCell ref="X414:Z414"/>
    <mergeCell ref="AA414:AC414"/>
    <mergeCell ref="AD414:AF414"/>
    <mergeCell ref="AG414:AH414"/>
    <mergeCell ref="AI414:AJ414"/>
    <mergeCell ref="AK414:AM414"/>
    <mergeCell ref="AN414:AO414"/>
    <mergeCell ref="A409:B409"/>
    <mergeCell ref="C409:F409"/>
    <mergeCell ref="G409:I409"/>
    <mergeCell ref="J409:M409"/>
    <mergeCell ref="N409:O409"/>
    <mergeCell ref="P409:T409"/>
    <mergeCell ref="U409:W409"/>
    <mergeCell ref="X409:Z409"/>
    <mergeCell ref="AA409:AC409"/>
    <mergeCell ref="AD409:AF409"/>
    <mergeCell ref="AG409:AH409"/>
    <mergeCell ref="AI409:AJ409"/>
    <mergeCell ref="AK409:AM409"/>
    <mergeCell ref="AN409:AO409"/>
    <mergeCell ref="A410:B410"/>
    <mergeCell ref="C410:F410"/>
    <mergeCell ref="G410:I410"/>
    <mergeCell ref="J410:M410"/>
    <mergeCell ref="N410:O410"/>
    <mergeCell ref="P410:T410"/>
    <mergeCell ref="U410:W410"/>
    <mergeCell ref="X410:Z410"/>
    <mergeCell ref="AA410:AC410"/>
    <mergeCell ref="AD410:AF410"/>
    <mergeCell ref="AG410:AH410"/>
    <mergeCell ref="AI410:AJ410"/>
    <mergeCell ref="AK410:AM410"/>
    <mergeCell ref="AN410:AO410"/>
    <mergeCell ref="A411:B411"/>
    <mergeCell ref="C411:F411"/>
    <mergeCell ref="G411:I411"/>
    <mergeCell ref="J411:M411"/>
    <mergeCell ref="N411:O411"/>
    <mergeCell ref="P411:T411"/>
    <mergeCell ref="U411:W411"/>
    <mergeCell ref="X411:Z411"/>
    <mergeCell ref="AA411:AC411"/>
    <mergeCell ref="AD411:AF411"/>
    <mergeCell ref="AG411:AH411"/>
    <mergeCell ref="AI411:AJ411"/>
    <mergeCell ref="AK411:AM411"/>
    <mergeCell ref="AN411:AO411"/>
    <mergeCell ref="A407:B407"/>
    <mergeCell ref="C407:F407"/>
    <mergeCell ref="G407:I407"/>
    <mergeCell ref="J407:M407"/>
    <mergeCell ref="N407:O407"/>
    <mergeCell ref="P407:T407"/>
    <mergeCell ref="U407:W407"/>
    <mergeCell ref="X407:Z407"/>
    <mergeCell ref="AA407:AC407"/>
    <mergeCell ref="AD407:AF407"/>
    <mergeCell ref="AG407:AH407"/>
    <mergeCell ref="AI407:AJ407"/>
    <mergeCell ref="AK407:AM407"/>
    <mergeCell ref="AN407:AO407"/>
    <mergeCell ref="A408:B408"/>
    <mergeCell ref="C408:F408"/>
    <mergeCell ref="G408:I408"/>
    <mergeCell ref="J408:M408"/>
    <mergeCell ref="N408:O408"/>
    <mergeCell ref="P408:T408"/>
    <mergeCell ref="U408:W408"/>
    <mergeCell ref="X408:Z408"/>
    <mergeCell ref="AA408:AC408"/>
    <mergeCell ref="AD408:AF408"/>
    <mergeCell ref="AG408:AH408"/>
    <mergeCell ref="AI408:AJ408"/>
    <mergeCell ref="AK408:AM408"/>
    <mergeCell ref="AN408:AO408"/>
    <mergeCell ref="A404:B404"/>
    <mergeCell ref="C404:F404"/>
    <mergeCell ref="G404:I404"/>
    <mergeCell ref="J404:M404"/>
    <mergeCell ref="N404:O404"/>
    <mergeCell ref="P404:T404"/>
    <mergeCell ref="U404:W404"/>
    <mergeCell ref="X404:Z404"/>
    <mergeCell ref="AA404:AC404"/>
    <mergeCell ref="AD404:AF404"/>
    <mergeCell ref="AG404:AH404"/>
    <mergeCell ref="AI404:AJ404"/>
    <mergeCell ref="AK404:AM404"/>
    <mergeCell ref="AN404:AO404"/>
    <mergeCell ref="A405:B405"/>
    <mergeCell ref="C405:F405"/>
    <mergeCell ref="G405:I405"/>
    <mergeCell ref="J405:M405"/>
    <mergeCell ref="N405:O405"/>
    <mergeCell ref="P405:T405"/>
    <mergeCell ref="U405:W405"/>
    <mergeCell ref="X405:Z405"/>
    <mergeCell ref="AA405:AC405"/>
    <mergeCell ref="AD405:AF405"/>
    <mergeCell ref="AG405:AH405"/>
    <mergeCell ref="AI405:AJ405"/>
    <mergeCell ref="AK405:AM405"/>
    <mergeCell ref="AN405:AO405"/>
    <mergeCell ref="A406:B406"/>
    <mergeCell ref="C406:F406"/>
    <mergeCell ref="G406:I406"/>
    <mergeCell ref="J406:M406"/>
    <mergeCell ref="N406:O406"/>
    <mergeCell ref="P406:T406"/>
    <mergeCell ref="U406:W406"/>
    <mergeCell ref="X406:Z406"/>
    <mergeCell ref="AA406:AC406"/>
    <mergeCell ref="AD406:AF406"/>
    <mergeCell ref="AG406:AH406"/>
    <mergeCell ref="AI406:AJ406"/>
    <mergeCell ref="AK406:AM406"/>
    <mergeCell ref="AN406:AO406"/>
    <mergeCell ref="A401:B401"/>
    <mergeCell ref="C401:F401"/>
    <mergeCell ref="G401:I401"/>
    <mergeCell ref="J401:M401"/>
    <mergeCell ref="N401:O401"/>
    <mergeCell ref="P401:T401"/>
    <mergeCell ref="U401:W401"/>
    <mergeCell ref="X401:Z401"/>
    <mergeCell ref="AA401:AC401"/>
    <mergeCell ref="AD401:AF401"/>
    <mergeCell ref="AG401:AH401"/>
    <mergeCell ref="AI401:AJ401"/>
    <mergeCell ref="AK401:AM401"/>
    <mergeCell ref="AN401:AO401"/>
    <mergeCell ref="A402:B402"/>
    <mergeCell ref="C402:F402"/>
    <mergeCell ref="G402:I402"/>
    <mergeCell ref="J402:M402"/>
    <mergeCell ref="N402:O402"/>
    <mergeCell ref="P402:T402"/>
    <mergeCell ref="U402:W402"/>
    <mergeCell ref="X402:Z402"/>
    <mergeCell ref="AA402:AC402"/>
    <mergeCell ref="AD402:AF402"/>
    <mergeCell ref="AG402:AH402"/>
    <mergeCell ref="AI402:AJ402"/>
    <mergeCell ref="AK402:AM402"/>
    <mergeCell ref="AN402:AO402"/>
    <mergeCell ref="A403:B403"/>
    <mergeCell ref="C403:F403"/>
    <mergeCell ref="G403:I403"/>
    <mergeCell ref="J403:M403"/>
    <mergeCell ref="N403:O403"/>
    <mergeCell ref="P403:T403"/>
    <mergeCell ref="U403:W403"/>
    <mergeCell ref="X403:Z403"/>
    <mergeCell ref="AA403:AC403"/>
    <mergeCell ref="AD403:AF403"/>
    <mergeCell ref="AG403:AH403"/>
    <mergeCell ref="AI403:AJ403"/>
    <mergeCell ref="AK403:AM403"/>
    <mergeCell ref="AN403:AO403"/>
    <mergeCell ref="A398:B398"/>
    <mergeCell ref="C398:F398"/>
    <mergeCell ref="G398:I398"/>
    <mergeCell ref="J398:M398"/>
    <mergeCell ref="N398:O398"/>
    <mergeCell ref="P398:T398"/>
    <mergeCell ref="U398:W398"/>
    <mergeCell ref="X398:Z398"/>
    <mergeCell ref="AA398:AC398"/>
    <mergeCell ref="AD398:AF398"/>
    <mergeCell ref="AG398:AH398"/>
    <mergeCell ref="AI398:AJ398"/>
    <mergeCell ref="AK398:AM398"/>
    <mergeCell ref="AN398:AO398"/>
    <mergeCell ref="A399:B399"/>
    <mergeCell ref="C399:F399"/>
    <mergeCell ref="G399:I399"/>
    <mergeCell ref="J399:M399"/>
    <mergeCell ref="N399:O399"/>
    <mergeCell ref="P399:T399"/>
    <mergeCell ref="U399:W399"/>
    <mergeCell ref="X399:Z399"/>
    <mergeCell ref="AA399:AC399"/>
    <mergeCell ref="AD399:AF399"/>
    <mergeCell ref="AG399:AH399"/>
    <mergeCell ref="AI399:AJ399"/>
    <mergeCell ref="AK399:AM399"/>
    <mergeCell ref="AN399:AO399"/>
    <mergeCell ref="A400:B400"/>
    <mergeCell ref="C400:F400"/>
    <mergeCell ref="G400:I400"/>
    <mergeCell ref="J400:M400"/>
    <mergeCell ref="N400:O400"/>
    <mergeCell ref="P400:T400"/>
    <mergeCell ref="U400:W400"/>
    <mergeCell ref="X400:Z400"/>
    <mergeCell ref="AA400:AC400"/>
    <mergeCell ref="AD400:AF400"/>
    <mergeCell ref="AG400:AH400"/>
    <mergeCell ref="AI400:AJ400"/>
    <mergeCell ref="AK400:AM400"/>
    <mergeCell ref="AN400:AO400"/>
    <mergeCell ref="A395:B395"/>
    <mergeCell ref="C395:F395"/>
    <mergeCell ref="G395:I395"/>
    <mergeCell ref="J395:M395"/>
    <mergeCell ref="N395:O395"/>
    <mergeCell ref="P395:T395"/>
    <mergeCell ref="U395:W395"/>
    <mergeCell ref="X395:Z395"/>
    <mergeCell ref="AA395:AC395"/>
    <mergeCell ref="AD395:AF395"/>
    <mergeCell ref="AG395:AH395"/>
    <mergeCell ref="AI395:AJ395"/>
    <mergeCell ref="AK395:AM395"/>
    <mergeCell ref="AN395:AO395"/>
    <mergeCell ref="A396:B396"/>
    <mergeCell ref="C396:F396"/>
    <mergeCell ref="G396:I396"/>
    <mergeCell ref="J396:M396"/>
    <mergeCell ref="N396:O396"/>
    <mergeCell ref="P396:T396"/>
    <mergeCell ref="U396:W396"/>
    <mergeCell ref="X396:Z396"/>
    <mergeCell ref="AA396:AC396"/>
    <mergeCell ref="AD396:AF396"/>
    <mergeCell ref="AG396:AH396"/>
    <mergeCell ref="AI396:AJ396"/>
    <mergeCell ref="AK396:AM396"/>
    <mergeCell ref="AN396:AO396"/>
    <mergeCell ref="A397:B397"/>
    <mergeCell ref="C397:F397"/>
    <mergeCell ref="G397:I397"/>
    <mergeCell ref="J397:M397"/>
    <mergeCell ref="N397:O397"/>
    <mergeCell ref="P397:T397"/>
    <mergeCell ref="U397:W397"/>
    <mergeCell ref="X397:Z397"/>
    <mergeCell ref="AA397:AC397"/>
    <mergeCell ref="AD397:AF397"/>
    <mergeCell ref="AG397:AH397"/>
    <mergeCell ref="AI397:AJ397"/>
    <mergeCell ref="AK397:AM397"/>
    <mergeCell ref="AN397:AO397"/>
    <mergeCell ref="A392:B392"/>
    <mergeCell ref="C392:F392"/>
    <mergeCell ref="G392:I392"/>
    <mergeCell ref="J392:M392"/>
    <mergeCell ref="N392:O392"/>
    <mergeCell ref="P392:T392"/>
    <mergeCell ref="U392:W392"/>
    <mergeCell ref="X392:Z392"/>
    <mergeCell ref="AA392:AC392"/>
    <mergeCell ref="AD392:AF392"/>
    <mergeCell ref="AG392:AH392"/>
    <mergeCell ref="AI392:AJ392"/>
    <mergeCell ref="AK392:AM392"/>
    <mergeCell ref="AN392:AO392"/>
    <mergeCell ref="A393:B393"/>
    <mergeCell ref="C393:F393"/>
    <mergeCell ref="G393:I393"/>
    <mergeCell ref="J393:M393"/>
    <mergeCell ref="N393:O393"/>
    <mergeCell ref="P393:T393"/>
    <mergeCell ref="U393:W393"/>
    <mergeCell ref="X393:Z393"/>
    <mergeCell ref="AA393:AC393"/>
    <mergeCell ref="AD393:AF393"/>
    <mergeCell ref="AG393:AH393"/>
    <mergeCell ref="AI393:AJ393"/>
    <mergeCell ref="AK393:AM393"/>
    <mergeCell ref="AN393:AO393"/>
    <mergeCell ref="A394:B394"/>
    <mergeCell ref="C394:F394"/>
    <mergeCell ref="G394:I394"/>
    <mergeCell ref="J394:M394"/>
    <mergeCell ref="N394:O394"/>
    <mergeCell ref="P394:T394"/>
    <mergeCell ref="U394:W394"/>
    <mergeCell ref="X394:Z394"/>
    <mergeCell ref="AA394:AC394"/>
    <mergeCell ref="AD394:AF394"/>
    <mergeCell ref="AG394:AH394"/>
    <mergeCell ref="AI394:AJ394"/>
    <mergeCell ref="AK394:AM394"/>
    <mergeCell ref="AN394:AO394"/>
    <mergeCell ref="A389:B389"/>
    <mergeCell ref="C389:F389"/>
    <mergeCell ref="G389:I389"/>
    <mergeCell ref="J389:M389"/>
    <mergeCell ref="N389:O389"/>
    <mergeCell ref="P389:T389"/>
    <mergeCell ref="U389:W389"/>
    <mergeCell ref="X389:Z389"/>
    <mergeCell ref="AA389:AC389"/>
    <mergeCell ref="AD389:AF389"/>
    <mergeCell ref="AG389:AH389"/>
    <mergeCell ref="AI389:AJ389"/>
    <mergeCell ref="AK389:AM389"/>
    <mergeCell ref="AN389:AO389"/>
    <mergeCell ref="A390:B390"/>
    <mergeCell ref="C390:F390"/>
    <mergeCell ref="G390:I390"/>
    <mergeCell ref="J390:M390"/>
    <mergeCell ref="N390:O390"/>
    <mergeCell ref="P390:T390"/>
    <mergeCell ref="U390:W390"/>
    <mergeCell ref="X390:Z390"/>
    <mergeCell ref="AA390:AC390"/>
    <mergeCell ref="AD390:AF390"/>
    <mergeCell ref="AG390:AH390"/>
    <mergeCell ref="AI390:AJ390"/>
    <mergeCell ref="AK390:AM390"/>
    <mergeCell ref="AN390:AO390"/>
    <mergeCell ref="A391:B391"/>
    <mergeCell ref="C391:F391"/>
    <mergeCell ref="G391:I391"/>
    <mergeCell ref="J391:M391"/>
    <mergeCell ref="N391:O391"/>
    <mergeCell ref="P391:T391"/>
    <mergeCell ref="U391:W391"/>
    <mergeCell ref="X391:Z391"/>
    <mergeCell ref="AA391:AC391"/>
    <mergeCell ref="AD391:AF391"/>
    <mergeCell ref="AG391:AH391"/>
    <mergeCell ref="AI391:AJ391"/>
    <mergeCell ref="AK391:AM391"/>
    <mergeCell ref="AN391:AO391"/>
    <mergeCell ref="A386:B386"/>
    <mergeCell ref="C386:F386"/>
    <mergeCell ref="G386:I386"/>
    <mergeCell ref="J386:M386"/>
    <mergeCell ref="N386:O386"/>
    <mergeCell ref="P386:T386"/>
    <mergeCell ref="U386:W386"/>
    <mergeCell ref="X386:Z386"/>
    <mergeCell ref="AA386:AC386"/>
    <mergeCell ref="AD386:AF386"/>
    <mergeCell ref="AG386:AH386"/>
    <mergeCell ref="AI386:AJ386"/>
    <mergeCell ref="AK386:AM386"/>
    <mergeCell ref="AN386:AO386"/>
    <mergeCell ref="A387:B387"/>
    <mergeCell ref="C387:F387"/>
    <mergeCell ref="G387:I387"/>
    <mergeCell ref="J387:M387"/>
    <mergeCell ref="N387:O387"/>
    <mergeCell ref="P387:T387"/>
    <mergeCell ref="U387:W387"/>
    <mergeCell ref="X387:Z387"/>
    <mergeCell ref="AA387:AC387"/>
    <mergeCell ref="AD387:AF387"/>
    <mergeCell ref="AG387:AH387"/>
    <mergeCell ref="AI387:AJ387"/>
    <mergeCell ref="AK387:AM387"/>
    <mergeCell ref="AN387:AO387"/>
    <mergeCell ref="A388:B388"/>
    <mergeCell ref="C388:F388"/>
    <mergeCell ref="G388:I388"/>
    <mergeCell ref="J388:M388"/>
    <mergeCell ref="N388:O388"/>
    <mergeCell ref="P388:T388"/>
    <mergeCell ref="U388:W388"/>
    <mergeCell ref="X388:Z388"/>
    <mergeCell ref="AA388:AC388"/>
    <mergeCell ref="AD388:AF388"/>
    <mergeCell ref="AG388:AH388"/>
    <mergeCell ref="AI388:AJ388"/>
    <mergeCell ref="AK388:AM388"/>
    <mergeCell ref="AN388:AO388"/>
    <mergeCell ref="A383:B383"/>
    <mergeCell ref="C383:F383"/>
    <mergeCell ref="G383:I383"/>
    <mergeCell ref="J383:M383"/>
    <mergeCell ref="N383:O383"/>
    <mergeCell ref="P383:T383"/>
    <mergeCell ref="U383:W383"/>
    <mergeCell ref="X383:Z383"/>
    <mergeCell ref="AA383:AC383"/>
    <mergeCell ref="AD383:AF383"/>
    <mergeCell ref="AG383:AH383"/>
    <mergeCell ref="AI383:AJ383"/>
    <mergeCell ref="AK383:AM383"/>
    <mergeCell ref="AN383:AO383"/>
    <mergeCell ref="A384:B384"/>
    <mergeCell ref="C384:F384"/>
    <mergeCell ref="G384:I384"/>
    <mergeCell ref="J384:M384"/>
    <mergeCell ref="N384:O384"/>
    <mergeCell ref="P384:T384"/>
    <mergeCell ref="U384:W384"/>
    <mergeCell ref="X384:Z384"/>
    <mergeCell ref="AA384:AC384"/>
    <mergeCell ref="AD384:AF384"/>
    <mergeCell ref="AG384:AH384"/>
    <mergeCell ref="AI384:AJ384"/>
    <mergeCell ref="AK384:AM384"/>
    <mergeCell ref="AN384:AO384"/>
    <mergeCell ref="A385:B385"/>
    <mergeCell ref="C385:F385"/>
    <mergeCell ref="G385:I385"/>
    <mergeCell ref="J385:M385"/>
    <mergeCell ref="N385:O385"/>
    <mergeCell ref="P385:T385"/>
    <mergeCell ref="U385:W385"/>
    <mergeCell ref="X385:Z385"/>
    <mergeCell ref="AA385:AC385"/>
    <mergeCell ref="AD385:AF385"/>
    <mergeCell ref="AG385:AH385"/>
    <mergeCell ref="AI385:AJ385"/>
    <mergeCell ref="AK385:AM385"/>
    <mergeCell ref="AN385:AO385"/>
    <mergeCell ref="A380:B380"/>
    <mergeCell ref="C380:F380"/>
    <mergeCell ref="G380:I380"/>
    <mergeCell ref="J380:M380"/>
    <mergeCell ref="N380:O380"/>
    <mergeCell ref="P380:T380"/>
    <mergeCell ref="U380:W380"/>
    <mergeCell ref="X380:Z380"/>
    <mergeCell ref="AA380:AC380"/>
    <mergeCell ref="AD380:AF380"/>
    <mergeCell ref="AG380:AH380"/>
    <mergeCell ref="AI380:AJ380"/>
    <mergeCell ref="AK380:AM380"/>
    <mergeCell ref="AN380:AO380"/>
    <mergeCell ref="A381:B381"/>
    <mergeCell ref="C381:F381"/>
    <mergeCell ref="G381:I381"/>
    <mergeCell ref="J381:M381"/>
    <mergeCell ref="N381:O381"/>
    <mergeCell ref="P381:T381"/>
    <mergeCell ref="U381:W381"/>
    <mergeCell ref="X381:Z381"/>
    <mergeCell ref="AA381:AC381"/>
    <mergeCell ref="AD381:AF381"/>
    <mergeCell ref="AG381:AH381"/>
    <mergeCell ref="AI381:AJ381"/>
    <mergeCell ref="AK381:AM381"/>
    <mergeCell ref="AN381:AO381"/>
    <mergeCell ref="A382:B382"/>
    <mergeCell ref="C382:F382"/>
    <mergeCell ref="G382:I382"/>
    <mergeCell ref="J382:M382"/>
    <mergeCell ref="N382:O382"/>
    <mergeCell ref="P382:T382"/>
    <mergeCell ref="U382:W382"/>
    <mergeCell ref="X382:Z382"/>
    <mergeCell ref="AA382:AC382"/>
    <mergeCell ref="AD382:AF382"/>
    <mergeCell ref="AG382:AH382"/>
    <mergeCell ref="AI382:AJ382"/>
    <mergeCell ref="AK382:AM382"/>
    <mergeCell ref="AN382:AO382"/>
    <mergeCell ref="A377:B377"/>
    <mergeCell ref="C377:F377"/>
    <mergeCell ref="G377:I377"/>
    <mergeCell ref="J377:M377"/>
    <mergeCell ref="N377:O377"/>
    <mergeCell ref="P377:T377"/>
    <mergeCell ref="U377:W377"/>
    <mergeCell ref="X377:Z377"/>
    <mergeCell ref="AA377:AC377"/>
    <mergeCell ref="AD377:AF377"/>
    <mergeCell ref="AG377:AH377"/>
    <mergeCell ref="AI377:AJ377"/>
    <mergeCell ref="AK377:AM377"/>
    <mergeCell ref="AN377:AO377"/>
    <mergeCell ref="A378:B378"/>
    <mergeCell ref="C378:F378"/>
    <mergeCell ref="G378:I378"/>
    <mergeCell ref="J378:M378"/>
    <mergeCell ref="N378:O378"/>
    <mergeCell ref="P378:T378"/>
    <mergeCell ref="U378:W378"/>
    <mergeCell ref="X378:Z378"/>
    <mergeCell ref="AA378:AC378"/>
    <mergeCell ref="AD378:AF378"/>
    <mergeCell ref="AG378:AH378"/>
    <mergeCell ref="AI378:AJ378"/>
    <mergeCell ref="AK378:AM378"/>
    <mergeCell ref="AN378:AO378"/>
    <mergeCell ref="A379:B379"/>
    <mergeCell ref="C379:F379"/>
    <mergeCell ref="G379:I379"/>
    <mergeCell ref="J379:M379"/>
    <mergeCell ref="N379:O379"/>
    <mergeCell ref="P379:T379"/>
    <mergeCell ref="U379:W379"/>
    <mergeCell ref="X379:Z379"/>
    <mergeCell ref="AA379:AC379"/>
    <mergeCell ref="AD379:AF379"/>
    <mergeCell ref="AG379:AH379"/>
    <mergeCell ref="AI379:AJ379"/>
    <mergeCell ref="AK379:AM379"/>
    <mergeCell ref="AN379:AO379"/>
    <mergeCell ref="A374:B374"/>
    <mergeCell ref="C374:F374"/>
    <mergeCell ref="G374:I374"/>
    <mergeCell ref="J374:M374"/>
    <mergeCell ref="N374:O374"/>
    <mergeCell ref="P374:T374"/>
    <mergeCell ref="U374:W374"/>
    <mergeCell ref="X374:Z374"/>
    <mergeCell ref="AA374:AC374"/>
    <mergeCell ref="AD374:AF374"/>
    <mergeCell ref="AG374:AH374"/>
    <mergeCell ref="AI374:AJ374"/>
    <mergeCell ref="AK374:AM374"/>
    <mergeCell ref="AN374:AO374"/>
    <mergeCell ref="A375:B375"/>
    <mergeCell ref="C375:F375"/>
    <mergeCell ref="G375:I375"/>
    <mergeCell ref="J375:M375"/>
    <mergeCell ref="N375:O375"/>
    <mergeCell ref="P375:T375"/>
    <mergeCell ref="U375:W375"/>
    <mergeCell ref="X375:Z375"/>
    <mergeCell ref="AA375:AC375"/>
    <mergeCell ref="AD375:AF375"/>
    <mergeCell ref="AG375:AH375"/>
    <mergeCell ref="AI375:AJ375"/>
    <mergeCell ref="AK375:AM375"/>
    <mergeCell ref="AN375:AO375"/>
    <mergeCell ref="A376:B376"/>
    <mergeCell ref="C376:F376"/>
    <mergeCell ref="G376:I376"/>
    <mergeCell ref="J376:M376"/>
    <mergeCell ref="N376:O376"/>
    <mergeCell ref="P376:T376"/>
    <mergeCell ref="U376:W376"/>
    <mergeCell ref="X376:Z376"/>
    <mergeCell ref="AA376:AC376"/>
    <mergeCell ref="AD376:AF376"/>
    <mergeCell ref="AG376:AH376"/>
    <mergeCell ref="AI376:AJ376"/>
    <mergeCell ref="AK376:AM376"/>
    <mergeCell ref="AN376:AO376"/>
    <mergeCell ref="A371:B371"/>
    <mergeCell ref="C371:F371"/>
    <mergeCell ref="G371:I371"/>
    <mergeCell ref="J371:M371"/>
    <mergeCell ref="N371:O371"/>
    <mergeCell ref="P371:T371"/>
    <mergeCell ref="U371:W371"/>
    <mergeCell ref="X371:Z371"/>
    <mergeCell ref="AA371:AC371"/>
    <mergeCell ref="AD371:AF371"/>
    <mergeCell ref="AG371:AH371"/>
    <mergeCell ref="AI371:AJ371"/>
    <mergeCell ref="AK371:AM371"/>
    <mergeCell ref="AN371:AO371"/>
    <mergeCell ref="A372:B372"/>
    <mergeCell ref="C372:F372"/>
    <mergeCell ref="G372:I372"/>
    <mergeCell ref="J372:M372"/>
    <mergeCell ref="N372:O372"/>
    <mergeCell ref="P372:T372"/>
    <mergeCell ref="U372:W372"/>
    <mergeCell ref="X372:Z372"/>
    <mergeCell ref="AA372:AC372"/>
    <mergeCell ref="AD372:AF372"/>
    <mergeCell ref="AG372:AH372"/>
    <mergeCell ref="AI372:AJ372"/>
    <mergeCell ref="AK372:AM372"/>
    <mergeCell ref="AN372:AO372"/>
    <mergeCell ref="A373:B373"/>
    <mergeCell ref="C373:F373"/>
    <mergeCell ref="G373:I373"/>
    <mergeCell ref="J373:M373"/>
    <mergeCell ref="N373:O373"/>
    <mergeCell ref="P373:T373"/>
    <mergeCell ref="U373:W373"/>
    <mergeCell ref="X373:Z373"/>
    <mergeCell ref="AA373:AC373"/>
    <mergeCell ref="AD373:AF373"/>
    <mergeCell ref="AG373:AH373"/>
    <mergeCell ref="AI373:AJ373"/>
    <mergeCell ref="AK373:AM373"/>
    <mergeCell ref="AN373:AO373"/>
    <mergeCell ref="A368:B368"/>
    <mergeCell ref="C368:F368"/>
    <mergeCell ref="G368:I368"/>
    <mergeCell ref="J368:M368"/>
    <mergeCell ref="N368:O368"/>
    <mergeCell ref="P368:T368"/>
    <mergeCell ref="U368:W368"/>
    <mergeCell ref="X368:Z368"/>
    <mergeCell ref="AA368:AC368"/>
    <mergeCell ref="AD368:AF368"/>
    <mergeCell ref="AG368:AH368"/>
    <mergeCell ref="AI368:AJ368"/>
    <mergeCell ref="AK368:AM368"/>
    <mergeCell ref="AN368:AO368"/>
    <mergeCell ref="A369:B369"/>
    <mergeCell ref="C369:F369"/>
    <mergeCell ref="G369:I369"/>
    <mergeCell ref="J369:M369"/>
    <mergeCell ref="N369:O369"/>
    <mergeCell ref="P369:T369"/>
    <mergeCell ref="U369:W369"/>
    <mergeCell ref="X369:Z369"/>
    <mergeCell ref="AA369:AC369"/>
    <mergeCell ref="AD369:AF369"/>
    <mergeCell ref="AG369:AH369"/>
    <mergeCell ref="AI369:AJ369"/>
    <mergeCell ref="AK369:AM369"/>
    <mergeCell ref="AN369:AO369"/>
    <mergeCell ref="A370:B370"/>
    <mergeCell ref="C370:F370"/>
    <mergeCell ref="G370:I370"/>
    <mergeCell ref="J370:M370"/>
    <mergeCell ref="N370:O370"/>
    <mergeCell ref="P370:T370"/>
    <mergeCell ref="U370:W370"/>
    <mergeCell ref="X370:Z370"/>
    <mergeCell ref="AA370:AC370"/>
    <mergeCell ref="AD370:AF370"/>
    <mergeCell ref="AG370:AH370"/>
    <mergeCell ref="AI370:AJ370"/>
    <mergeCell ref="AK370:AM370"/>
    <mergeCell ref="AN370:AO370"/>
    <mergeCell ref="A365:B365"/>
    <mergeCell ref="C365:F365"/>
    <mergeCell ref="G365:I365"/>
    <mergeCell ref="J365:M365"/>
    <mergeCell ref="N365:O365"/>
    <mergeCell ref="P365:T365"/>
    <mergeCell ref="U365:W365"/>
    <mergeCell ref="X365:Z365"/>
    <mergeCell ref="AA365:AC365"/>
    <mergeCell ref="AD365:AF365"/>
    <mergeCell ref="AG365:AH365"/>
    <mergeCell ref="AI365:AJ365"/>
    <mergeCell ref="AK365:AM365"/>
    <mergeCell ref="AN365:AO365"/>
    <mergeCell ref="A366:B366"/>
    <mergeCell ref="C366:F366"/>
    <mergeCell ref="G366:I366"/>
    <mergeCell ref="J366:M366"/>
    <mergeCell ref="N366:O366"/>
    <mergeCell ref="P366:T366"/>
    <mergeCell ref="U366:W366"/>
    <mergeCell ref="X366:Z366"/>
    <mergeCell ref="AA366:AC366"/>
    <mergeCell ref="AD366:AF366"/>
    <mergeCell ref="AG366:AH366"/>
    <mergeCell ref="AI366:AJ366"/>
    <mergeCell ref="AK366:AM366"/>
    <mergeCell ref="AN366:AO366"/>
    <mergeCell ref="A367:B367"/>
    <mergeCell ref="C367:F367"/>
    <mergeCell ref="G367:I367"/>
    <mergeCell ref="J367:M367"/>
    <mergeCell ref="N367:O367"/>
    <mergeCell ref="P367:T367"/>
    <mergeCell ref="U367:W367"/>
    <mergeCell ref="X367:Z367"/>
    <mergeCell ref="AA367:AC367"/>
    <mergeCell ref="AD367:AF367"/>
    <mergeCell ref="AG367:AH367"/>
    <mergeCell ref="AI367:AJ367"/>
    <mergeCell ref="AK367:AM367"/>
    <mergeCell ref="AN367:AO367"/>
    <mergeCell ref="A356:D356"/>
    <mergeCell ref="E356:K356"/>
    <mergeCell ref="L356:Q356"/>
    <mergeCell ref="A357:D357"/>
    <mergeCell ref="E357:K357"/>
    <mergeCell ref="L357:Q357"/>
    <mergeCell ref="A358:D358"/>
    <mergeCell ref="E358:K358"/>
    <mergeCell ref="L358:Q358"/>
    <mergeCell ref="A359:D359"/>
    <mergeCell ref="E359:K359"/>
    <mergeCell ref="L359:Q359"/>
    <mergeCell ref="A360:D360"/>
    <mergeCell ref="E360:K360"/>
    <mergeCell ref="L360:Q360"/>
    <mergeCell ref="A361:D361"/>
    <mergeCell ref="E361:K361"/>
    <mergeCell ref="L361:Q361"/>
    <mergeCell ref="A363:AO363"/>
    <mergeCell ref="A364:B364"/>
    <mergeCell ref="C364:F364"/>
    <mergeCell ref="G364:I364"/>
    <mergeCell ref="J364:M364"/>
    <mergeCell ref="N364:O364"/>
    <mergeCell ref="P364:T364"/>
    <mergeCell ref="U364:W364"/>
    <mergeCell ref="X364:Z364"/>
    <mergeCell ref="AA364:AC364"/>
    <mergeCell ref="AD364:AF364"/>
    <mergeCell ref="AG364:AH364"/>
    <mergeCell ref="AI364:AJ364"/>
    <mergeCell ref="AK364:AM364"/>
    <mergeCell ref="AN364:AO364"/>
    <mergeCell ref="A345:D345"/>
    <mergeCell ref="E345:K345"/>
    <mergeCell ref="L345:Q345"/>
    <mergeCell ref="A346:D346"/>
    <mergeCell ref="E346:K346"/>
    <mergeCell ref="L346:Q346"/>
    <mergeCell ref="A347:D347"/>
    <mergeCell ref="E347:K347"/>
    <mergeCell ref="L347:Q347"/>
    <mergeCell ref="A348:D348"/>
    <mergeCell ref="E348:K348"/>
    <mergeCell ref="L348:Q348"/>
    <mergeCell ref="A349:D349"/>
    <mergeCell ref="E349:K349"/>
    <mergeCell ref="L349:Q349"/>
    <mergeCell ref="A350:D350"/>
    <mergeCell ref="E350:K350"/>
    <mergeCell ref="L350:Q350"/>
    <mergeCell ref="A351:D351"/>
    <mergeCell ref="E351:K351"/>
    <mergeCell ref="L351:Q351"/>
    <mergeCell ref="A352:D352"/>
    <mergeCell ref="E352:K352"/>
    <mergeCell ref="L352:Q352"/>
    <mergeCell ref="A353:D353"/>
    <mergeCell ref="E353:K353"/>
    <mergeCell ref="L353:Q353"/>
    <mergeCell ref="A354:D354"/>
    <mergeCell ref="E354:K354"/>
    <mergeCell ref="L354:Q354"/>
    <mergeCell ref="A355:D355"/>
    <mergeCell ref="E355:K355"/>
    <mergeCell ref="L355:Q355"/>
    <mergeCell ref="A335:D335"/>
    <mergeCell ref="E335:K335"/>
    <mergeCell ref="L335:Q335"/>
    <mergeCell ref="A336:D336"/>
    <mergeCell ref="E336:K336"/>
    <mergeCell ref="L336:Q336"/>
    <mergeCell ref="A337:D337"/>
    <mergeCell ref="E337:K337"/>
    <mergeCell ref="L337:Q337"/>
    <mergeCell ref="A338:D338"/>
    <mergeCell ref="E338:K338"/>
    <mergeCell ref="L338:Q338"/>
    <mergeCell ref="A339:D339"/>
    <mergeCell ref="E339:K339"/>
    <mergeCell ref="L339:Q339"/>
    <mergeCell ref="A340:D340"/>
    <mergeCell ref="E340:K340"/>
    <mergeCell ref="L340:Q340"/>
    <mergeCell ref="A341:D341"/>
    <mergeCell ref="E341:K341"/>
    <mergeCell ref="L341:Q341"/>
    <mergeCell ref="A342:D342"/>
    <mergeCell ref="E342:K342"/>
    <mergeCell ref="L342:Q342"/>
    <mergeCell ref="A343:D343"/>
    <mergeCell ref="E343:K343"/>
    <mergeCell ref="L343:Q343"/>
    <mergeCell ref="A344:D344"/>
    <mergeCell ref="E344:K344"/>
    <mergeCell ref="L344:Q344"/>
    <mergeCell ref="A324:D324"/>
    <mergeCell ref="E324:K324"/>
    <mergeCell ref="L324:Q324"/>
    <mergeCell ref="A325:D325"/>
    <mergeCell ref="E325:K325"/>
    <mergeCell ref="L325:Q325"/>
    <mergeCell ref="A326:D326"/>
    <mergeCell ref="E326:K326"/>
    <mergeCell ref="L326:Q326"/>
    <mergeCell ref="A327:D327"/>
    <mergeCell ref="E327:K327"/>
    <mergeCell ref="L327:Q327"/>
    <mergeCell ref="A328:D328"/>
    <mergeCell ref="E328:K328"/>
    <mergeCell ref="L328:Q328"/>
    <mergeCell ref="A329:D329"/>
    <mergeCell ref="E329:K329"/>
    <mergeCell ref="L329:Q329"/>
    <mergeCell ref="A330:D330"/>
    <mergeCell ref="E330:K330"/>
    <mergeCell ref="L330:Q330"/>
    <mergeCell ref="A331:D331"/>
    <mergeCell ref="E331:K331"/>
    <mergeCell ref="L331:Q331"/>
    <mergeCell ref="A332:D332"/>
    <mergeCell ref="E332:K332"/>
    <mergeCell ref="L332:Q332"/>
    <mergeCell ref="A333:D333"/>
    <mergeCell ref="E333:K333"/>
    <mergeCell ref="L333:Q333"/>
    <mergeCell ref="A334:D334"/>
    <mergeCell ref="E334:K334"/>
    <mergeCell ref="L334:Q334"/>
    <mergeCell ref="A313:D313"/>
    <mergeCell ref="E313:K313"/>
    <mergeCell ref="L313:Q313"/>
    <mergeCell ref="A314:D314"/>
    <mergeCell ref="E314:K314"/>
    <mergeCell ref="L314:Q314"/>
    <mergeCell ref="A315:D315"/>
    <mergeCell ref="E315:K315"/>
    <mergeCell ref="L315:Q315"/>
    <mergeCell ref="A316:D316"/>
    <mergeCell ref="E316:K316"/>
    <mergeCell ref="L316:Q316"/>
    <mergeCell ref="A317:D317"/>
    <mergeCell ref="E317:K317"/>
    <mergeCell ref="L317:Q317"/>
    <mergeCell ref="A318:D318"/>
    <mergeCell ref="E318:K318"/>
    <mergeCell ref="L318:Q318"/>
    <mergeCell ref="A319:D319"/>
    <mergeCell ref="E319:K319"/>
    <mergeCell ref="L319:Q319"/>
    <mergeCell ref="A320:D320"/>
    <mergeCell ref="E320:K320"/>
    <mergeCell ref="L320:Q320"/>
    <mergeCell ref="A321:D321"/>
    <mergeCell ref="E321:K321"/>
    <mergeCell ref="L321:Q321"/>
    <mergeCell ref="A322:D322"/>
    <mergeCell ref="E322:K322"/>
    <mergeCell ref="L322:Q322"/>
    <mergeCell ref="A323:D323"/>
    <mergeCell ref="E323:K323"/>
    <mergeCell ref="L323:Q323"/>
    <mergeCell ref="A302:D302"/>
    <mergeCell ref="E302:K302"/>
    <mergeCell ref="L302:Q302"/>
    <mergeCell ref="A303:D303"/>
    <mergeCell ref="E303:K303"/>
    <mergeCell ref="L303:Q303"/>
    <mergeCell ref="A304:D304"/>
    <mergeCell ref="E304:K304"/>
    <mergeCell ref="L304:Q304"/>
    <mergeCell ref="A305:D305"/>
    <mergeCell ref="E305:K305"/>
    <mergeCell ref="L305:Q305"/>
    <mergeCell ref="A306:D306"/>
    <mergeCell ref="E306:K306"/>
    <mergeCell ref="L306:Q306"/>
    <mergeCell ref="A307:D307"/>
    <mergeCell ref="E307:K307"/>
    <mergeCell ref="L307:Q307"/>
    <mergeCell ref="A308:D308"/>
    <mergeCell ref="E308:K308"/>
    <mergeCell ref="L308:Q308"/>
    <mergeCell ref="A309:D309"/>
    <mergeCell ref="E309:K309"/>
    <mergeCell ref="L309:Q309"/>
    <mergeCell ref="A310:D310"/>
    <mergeCell ref="E310:K310"/>
    <mergeCell ref="L310:Q310"/>
    <mergeCell ref="A311:D311"/>
    <mergeCell ref="E311:K311"/>
    <mergeCell ref="L311:Q311"/>
    <mergeCell ref="A312:D312"/>
    <mergeCell ref="E312:K312"/>
    <mergeCell ref="L312:Q312"/>
    <mergeCell ref="A292:D292"/>
    <mergeCell ref="E292:K292"/>
    <mergeCell ref="L292:Q292"/>
    <mergeCell ref="A293:D293"/>
    <mergeCell ref="E293:K293"/>
    <mergeCell ref="L293:Q293"/>
    <mergeCell ref="A294:D294"/>
    <mergeCell ref="E294:K294"/>
    <mergeCell ref="L294:Q294"/>
    <mergeCell ref="A295:D295"/>
    <mergeCell ref="E295:K295"/>
    <mergeCell ref="L295:Q295"/>
    <mergeCell ref="A296:D296"/>
    <mergeCell ref="E296:K296"/>
    <mergeCell ref="L296:Q296"/>
    <mergeCell ref="A297:D297"/>
    <mergeCell ref="E297:K297"/>
    <mergeCell ref="L297:Q297"/>
    <mergeCell ref="A298:D298"/>
    <mergeCell ref="E298:K298"/>
    <mergeCell ref="L298:Q298"/>
    <mergeCell ref="A299:D299"/>
    <mergeCell ref="E299:K299"/>
    <mergeCell ref="L299:Q299"/>
    <mergeCell ref="A300:D300"/>
    <mergeCell ref="E300:K300"/>
    <mergeCell ref="L300:Q300"/>
    <mergeCell ref="A301:D301"/>
    <mergeCell ref="E301:K301"/>
    <mergeCell ref="L301:Q301"/>
    <mergeCell ref="A281:D281"/>
    <mergeCell ref="E281:K281"/>
    <mergeCell ref="L281:Q281"/>
    <mergeCell ref="A282:D282"/>
    <mergeCell ref="E282:K282"/>
    <mergeCell ref="L282:Q282"/>
    <mergeCell ref="A283:D283"/>
    <mergeCell ref="E283:K283"/>
    <mergeCell ref="L283:Q283"/>
    <mergeCell ref="A284:D284"/>
    <mergeCell ref="E284:K284"/>
    <mergeCell ref="L284:Q284"/>
    <mergeCell ref="A285:D285"/>
    <mergeCell ref="E285:K285"/>
    <mergeCell ref="L285:Q285"/>
    <mergeCell ref="A286:D286"/>
    <mergeCell ref="E286:K286"/>
    <mergeCell ref="L286:Q286"/>
    <mergeCell ref="A287:D287"/>
    <mergeCell ref="E287:K287"/>
    <mergeCell ref="L287:Q287"/>
    <mergeCell ref="A288:D288"/>
    <mergeCell ref="E288:K288"/>
    <mergeCell ref="L288:Q288"/>
    <mergeCell ref="A289:D289"/>
    <mergeCell ref="E289:K289"/>
    <mergeCell ref="L289:Q289"/>
    <mergeCell ref="A290:D290"/>
    <mergeCell ref="E290:K290"/>
    <mergeCell ref="L290:Q290"/>
    <mergeCell ref="A291:D291"/>
    <mergeCell ref="E291:K291"/>
    <mergeCell ref="L291:Q291"/>
    <mergeCell ref="A270:D270"/>
    <mergeCell ref="E270:K270"/>
    <mergeCell ref="L270:Q270"/>
    <mergeCell ref="A271:D271"/>
    <mergeCell ref="E271:K271"/>
    <mergeCell ref="L271:Q271"/>
    <mergeCell ref="A272:D272"/>
    <mergeCell ref="E272:K272"/>
    <mergeCell ref="L272:Q272"/>
    <mergeCell ref="A273:D273"/>
    <mergeCell ref="E273:K273"/>
    <mergeCell ref="L273:Q273"/>
    <mergeCell ref="A274:D274"/>
    <mergeCell ref="E274:K274"/>
    <mergeCell ref="L274:Q274"/>
    <mergeCell ref="A275:D275"/>
    <mergeCell ref="E275:K275"/>
    <mergeCell ref="L275:Q275"/>
    <mergeCell ref="A276:D276"/>
    <mergeCell ref="E276:K276"/>
    <mergeCell ref="L276:Q276"/>
    <mergeCell ref="A277:D277"/>
    <mergeCell ref="E277:K277"/>
    <mergeCell ref="L277:Q277"/>
    <mergeCell ref="A278:D278"/>
    <mergeCell ref="E278:K278"/>
    <mergeCell ref="L278:Q278"/>
    <mergeCell ref="A279:D279"/>
    <mergeCell ref="E279:K279"/>
    <mergeCell ref="L279:Q279"/>
    <mergeCell ref="A280:D280"/>
    <mergeCell ref="E280:K280"/>
    <mergeCell ref="L280:Q280"/>
    <mergeCell ref="A259:D259"/>
    <mergeCell ref="E259:K259"/>
    <mergeCell ref="L259:Q259"/>
    <mergeCell ref="A260:D260"/>
    <mergeCell ref="E260:K260"/>
    <mergeCell ref="L260:Q260"/>
    <mergeCell ref="A261:D261"/>
    <mergeCell ref="E261:K261"/>
    <mergeCell ref="L261:Q261"/>
    <mergeCell ref="A262:D262"/>
    <mergeCell ref="E262:K262"/>
    <mergeCell ref="L262:Q262"/>
    <mergeCell ref="A263:D263"/>
    <mergeCell ref="E263:K263"/>
    <mergeCell ref="L263:Q263"/>
    <mergeCell ref="A264:D264"/>
    <mergeCell ref="E264:K264"/>
    <mergeCell ref="L264:Q264"/>
    <mergeCell ref="A265:D265"/>
    <mergeCell ref="E265:K265"/>
    <mergeCell ref="L265:Q265"/>
    <mergeCell ref="A266:D266"/>
    <mergeCell ref="E266:K266"/>
    <mergeCell ref="L266:Q266"/>
    <mergeCell ref="A267:D267"/>
    <mergeCell ref="E267:K267"/>
    <mergeCell ref="L267:Q267"/>
    <mergeCell ref="A268:D268"/>
    <mergeCell ref="E268:K268"/>
    <mergeCell ref="L268:Q268"/>
    <mergeCell ref="A269:D269"/>
    <mergeCell ref="E269:K269"/>
    <mergeCell ref="L269:Q269"/>
    <mergeCell ref="A248:D248"/>
    <mergeCell ref="E248:K248"/>
    <mergeCell ref="L248:Q248"/>
    <mergeCell ref="A249:D249"/>
    <mergeCell ref="E249:K249"/>
    <mergeCell ref="L249:Q249"/>
    <mergeCell ref="A250:D250"/>
    <mergeCell ref="E250:K250"/>
    <mergeCell ref="L250:Q250"/>
    <mergeCell ref="A251:D251"/>
    <mergeCell ref="E251:K251"/>
    <mergeCell ref="L251:Q251"/>
    <mergeCell ref="A252:D252"/>
    <mergeCell ref="E252:K252"/>
    <mergeCell ref="L252:Q252"/>
    <mergeCell ref="A253:D253"/>
    <mergeCell ref="E253:K253"/>
    <mergeCell ref="L253:Q253"/>
    <mergeCell ref="A254:D254"/>
    <mergeCell ref="E254:K254"/>
    <mergeCell ref="L254:Q254"/>
    <mergeCell ref="A255:D255"/>
    <mergeCell ref="E255:K255"/>
    <mergeCell ref="L255:Q255"/>
    <mergeCell ref="A256:D256"/>
    <mergeCell ref="E256:K256"/>
    <mergeCell ref="L256:Q256"/>
    <mergeCell ref="A257:D257"/>
    <mergeCell ref="E257:K257"/>
    <mergeCell ref="L257:Q257"/>
    <mergeCell ref="A258:D258"/>
    <mergeCell ref="E258:K258"/>
    <mergeCell ref="L258:Q258"/>
    <mergeCell ref="A242:C242"/>
    <mergeCell ref="D242:F242"/>
    <mergeCell ref="G242:I242"/>
    <mergeCell ref="J242:M242"/>
    <mergeCell ref="N242:P242"/>
    <mergeCell ref="Q242:T242"/>
    <mergeCell ref="U242:W242"/>
    <mergeCell ref="X242:Z242"/>
    <mergeCell ref="AA242:AC242"/>
    <mergeCell ref="AD242:AF242"/>
    <mergeCell ref="AG242:AH242"/>
    <mergeCell ref="AI242:AJ242"/>
    <mergeCell ref="AK242:AM242"/>
    <mergeCell ref="AN242:AO242"/>
    <mergeCell ref="A243:C243"/>
    <mergeCell ref="D243:F243"/>
    <mergeCell ref="G243:I243"/>
    <mergeCell ref="J243:M243"/>
    <mergeCell ref="N243:P243"/>
    <mergeCell ref="Q243:T243"/>
    <mergeCell ref="U243:W243"/>
    <mergeCell ref="X243:Z243"/>
    <mergeCell ref="AA243:AC243"/>
    <mergeCell ref="AD243:AF243"/>
    <mergeCell ref="AG243:AH243"/>
    <mergeCell ref="AI243:AJ243"/>
    <mergeCell ref="AK243:AM243"/>
    <mergeCell ref="AN243:AO243"/>
    <mergeCell ref="A245:Q245"/>
    <mergeCell ref="A246:D246"/>
    <mergeCell ref="E246:K246"/>
    <mergeCell ref="L246:Q246"/>
    <mergeCell ref="A247:D247"/>
    <mergeCell ref="E247:K247"/>
    <mergeCell ref="L247:Q247"/>
    <mergeCell ref="A239:C239"/>
    <mergeCell ref="D239:F239"/>
    <mergeCell ref="G239:I239"/>
    <mergeCell ref="J239:M239"/>
    <mergeCell ref="N239:P239"/>
    <mergeCell ref="Q239:T239"/>
    <mergeCell ref="U239:W239"/>
    <mergeCell ref="X239:Z239"/>
    <mergeCell ref="AA239:AC239"/>
    <mergeCell ref="AD239:AF239"/>
    <mergeCell ref="AG239:AH239"/>
    <mergeCell ref="AI239:AJ239"/>
    <mergeCell ref="AK239:AM239"/>
    <mergeCell ref="AN239:AO239"/>
    <mergeCell ref="A240:C240"/>
    <mergeCell ref="D240:F240"/>
    <mergeCell ref="G240:I240"/>
    <mergeCell ref="J240:M240"/>
    <mergeCell ref="N240:P240"/>
    <mergeCell ref="Q240:T240"/>
    <mergeCell ref="U240:W240"/>
    <mergeCell ref="X240:Z240"/>
    <mergeCell ref="AA240:AC240"/>
    <mergeCell ref="AD240:AF240"/>
    <mergeCell ref="AG240:AH240"/>
    <mergeCell ref="AI240:AJ240"/>
    <mergeCell ref="AK240:AM240"/>
    <mergeCell ref="AN240:AO240"/>
    <mergeCell ref="A241:C241"/>
    <mergeCell ref="D241:F241"/>
    <mergeCell ref="G241:I241"/>
    <mergeCell ref="J241:M241"/>
    <mergeCell ref="N241:P241"/>
    <mergeCell ref="Q241:T241"/>
    <mergeCell ref="U241:W241"/>
    <mergeCell ref="X241:Z241"/>
    <mergeCell ref="AA241:AC241"/>
    <mergeCell ref="AD241:AF241"/>
    <mergeCell ref="AG241:AH241"/>
    <mergeCell ref="AI241:AJ241"/>
    <mergeCell ref="AK241:AM241"/>
    <mergeCell ref="AN241:AO241"/>
    <mergeCell ref="A236:C236"/>
    <mergeCell ref="D236:F236"/>
    <mergeCell ref="G236:I236"/>
    <mergeCell ref="J236:M236"/>
    <mergeCell ref="N236:P236"/>
    <mergeCell ref="Q236:T236"/>
    <mergeCell ref="U236:W236"/>
    <mergeCell ref="X236:Z236"/>
    <mergeCell ref="AA236:AC236"/>
    <mergeCell ref="AD236:AF236"/>
    <mergeCell ref="AG236:AH236"/>
    <mergeCell ref="AI236:AJ236"/>
    <mergeCell ref="AK236:AM236"/>
    <mergeCell ref="AN236:AO236"/>
    <mergeCell ref="A237:C237"/>
    <mergeCell ref="D237:F237"/>
    <mergeCell ref="G237:I237"/>
    <mergeCell ref="J237:M237"/>
    <mergeCell ref="N237:P237"/>
    <mergeCell ref="Q237:T237"/>
    <mergeCell ref="U237:W237"/>
    <mergeCell ref="X237:Z237"/>
    <mergeCell ref="AA237:AC237"/>
    <mergeCell ref="AD237:AF237"/>
    <mergeCell ref="AG237:AH237"/>
    <mergeCell ref="AI237:AJ237"/>
    <mergeCell ref="AK237:AM237"/>
    <mergeCell ref="AN237:AO237"/>
    <mergeCell ref="A238:C238"/>
    <mergeCell ref="D238:F238"/>
    <mergeCell ref="G238:I238"/>
    <mergeCell ref="J238:M238"/>
    <mergeCell ref="N238:P238"/>
    <mergeCell ref="Q238:T238"/>
    <mergeCell ref="U238:W238"/>
    <mergeCell ref="X238:Z238"/>
    <mergeCell ref="AA238:AC238"/>
    <mergeCell ref="AD238:AF238"/>
    <mergeCell ref="AG238:AH238"/>
    <mergeCell ref="AI238:AJ238"/>
    <mergeCell ref="AK238:AM238"/>
    <mergeCell ref="AN238:AO238"/>
    <mergeCell ref="A233:C233"/>
    <mergeCell ref="D233:F233"/>
    <mergeCell ref="G233:I233"/>
    <mergeCell ref="J233:M233"/>
    <mergeCell ref="N233:P233"/>
    <mergeCell ref="Q233:T233"/>
    <mergeCell ref="U233:W233"/>
    <mergeCell ref="X233:Z233"/>
    <mergeCell ref="AA233:AC233"/>
    <mergeCell ref="AD233:AF233"/>
    <mergeCell ref="AG233:AH233"/>
    <mergeCell ref="AI233:AJ233"/>
    <mergeCell ref="AK233:AM233"/>
    <mergeCell ref="AN233:AO233"/>
    <mergeCell ref="A234:C234"/>
    <mergeCell ref="D234:F234"/>
    <mergeCell ref="G234:I234"/>
    <mergeCell ref="J234:M234"/>
    <mergeCell ref="N234:P234"/>
    <mergeCell ref="Q234:T234"/>
    <mergeCell ref="U234:W234"/>
    <mergeCell ref="X234:Z234"/>
    <mergeCell ref="AA234:AC234"/>
    <mergeCell ref="AD234:AF234"/>
    <mergeCell ref="AG234:AH234"/>
    <mergeCell ref="AI234:AJ234"/>
    <mergeCell ref="AK234:AM234"/>
    <mergeCell ref="AN234:AO234"/>
    <mergeCell ref="A235:C235"/>
    <mergeCell ref="D235:F235"/>
    <mergeCell ref="G235:I235"/>
    <mergeCell ref="J235:M235"/>
    <mergeCell ref="N235:P235"/>
    <mergeCell ref="Q235:T235"/>
    <mergeCell ref="U235:W235"/>
    <mergeCell ref="X235:Z235"/>
    <mergeCell ref="AA235:AC235"/>
    <mergeCell ref="AD235:AF235"/>
    <mergeCell ref="AG235:AH235"/>
    <mergeCell ref="AI235:AJ235"/>
    <mergeCell ref="AK235:AM235"/>
    <mergeCell ref="AN235:AO235"/>
    <mergeCell ref="A230:C230"/>
    <mergeCell ref="D230:F230"/>
    <mergeCell ref="G230:I230"/>
    <mergeCell ref="J230:M230"/>
    <mergeCell ref="N230:P230"/>
    <mergeCell ref="Q230:T230"/>
    <mergeCell ref="U230:W230"/>
    <mergeCell ref="X230:Z230"/>
    <mergeCell ref="AA230:AC230"/>
    <mergeCell ref="AD230:AF230"/>
    <mergeCell ref="AG230:AH230"/>
    <mergeCell ref="AI230:AJ230"/>
    <mergeCell ref="AK230:AM230"/>
    <mergeCell ref="AN230:AO230"/>
    <mergeCell ref="A231:C231"/>
    <mergeCell ref="D231:F231"/>
    <mergeCell ref="G231:I231"/>
    <mergeCell ref="J231:M231"/>
    <mergeCell ref="N231:P231"/>
    <mergeCell ref="Q231:T231"/>
    <mergeCell ref="U231:W231"/>
    <mergeCell ref="X231:Z231"/>
    <mergeCell ref="AA231:AC231"/>
    <mergeCell ref="AD231:AF231"/>
    <mergeCell ref="AG231:AH231"/>
    <mergeCell ref="AI231:AJ231"/>
    <mergeCell ref="AK231:AM231"/>
    <mergeCell ref="AN231:AO231"/>
    <mergeCell ref="A232:C232"/>
    <mergeCell ref="D232:F232"/>
    <mergeCell ref="G232:I232"/>
    <mergeCell ref="J232:M232"/>
    <mergeCell ref="N232:P232"/>
    <mergeCell ref="Q232:T232"/>
    <mergeCell ref="U232:W232"/>
    <mergeCell ref="X232:Z232"/>
    <mergeCell ref="AA232:AC232"/>
    <mergeCell ref="AD232:AF232"/>
    <mergeCell ref="AG232:AH232"/>
    <mergeCell ref="AI232:AJ232"/>
    <mergeCell ref="AK232:AM232"/>
    <mergeCell ref="AN232:AO232"/>
    <mergeCell ref="A227:C227"/>
    <mergeCell ref="D227:F227"/>
    <mergeCell ref="G227:I227"/>
    <mergeCell ref="J227:M227"/>
    <mergeCell ref="N227:P227"/>
    <mergeCell ref="Q227:T227"/>
    <mergeCell ref="U227:W227"/>
    <mergeCell ref="X227:Z227"/>
    <mergeCell ref="AA227:AC227"/>
    <mergeCell ref="AD227:AF227"/>
    <mergeCell ref="AG227:AH227"/>
    <mergeCell ref="AI227:AJ227"/>
    <mergeCell ref="AK227:AM227"/>
    <mergeCell ref="AN227:AO227"/>
    <mergeCell ref="A228:C228"/>
    <mergeCell ref="D228:F228"/>
    <mergeCell ref="G228:I228"/>
    <mergeCell ref="J228:M228"/>
    <mergeCell ref="N228:P228"/>
    <mergeCell ref="Q228:T228"/>
    <mergeCell ref="U228:W228"/>
    <mergeCell ref="X228:Z228"/>
    <mergeCell ref="AA228:AC228"/>
    <mergeCell ref="AD228:AF228"/>
    <mergeCell ref="AG228:AH228"/>
    <mergeCell ref="AI228:AJ228"/>
    <mergeCell ref="AK228:AM228"/>
    <mergeCell ref="AN228:AO228"/>
    <mergeCell ref="A229:C229"/>
    <mergeCell ref="D229:F229"/>
    <mergeCell ref="G229:I229"/>
    <mergeCell ref="J229:M229"/>
    <mergeCell ref="N229:P229"/>
    <mergeCell ref="Q229:T229"/>
    <mergeCell ref="U229:W229"/>
    <mergeCell ref="X229:Z229"/>
    <mergeCell ref="AA229:AC229"/>
    <mergeCell ref="AD229:AF229"/>
    <mergeCell ref="AG229:AH229"/>
    <mergeCell ref="AI229:AJ229"/>
    <mergeCell ref="AK229:AM229"/>
    <mergeCell ref="AN229:AO229"/>
    <mergeCell ref="A224:C224"/>
    <mergeCell ref="D224:F224"/>
    <mergeCell ref="G224:I224"/>
    <mergeCell ref="J224:M224"/>
    <mergeCell ref="N224:P224"/>
    <mergeCell ref="Q224:T224"/>
    <mergeCell ref="U224:W224"/>
    <mergeCell ref="X224:Z224"/>
    <mergeCell ref="AA224:AC224"/>
    <mergeCell ref="AD224:AF224"/>
    <mergeCell ref="AG224:AH224"/>
    <mergeCell ref="AI224:AJ224"/>
    <mergeCell ref="AK224:AM224"/>
    <mergeCell ref="AN224:AO224"/>
    <mergeCell ref="A225:C225"/>
    <mergeCell ref="D225:F225"/>
    <mergeCell ref="G225:I225"/>
    <mergeCell ref="J225:M225"/>
    <mergeCell ref="N225:P225"/>
    <mergeCell ref="Q225:T225"/>
    <mergeCell ref="U225:W225"/>
    <mergeCell ref="X225:Z225"/>
    <mergeCell ref="AA225:AC225"/>
    <mergeCell ref="AD225:AF225"/>
    <mergeCell ref="AG225:AH225"/>
    <mergeCell ref="AI225:AJ225"/>
    <mergeCell ref="AK225:AM225"/>
    <mergeCell ref="AN225:AO225"/>
    <mergeCell ref="A226:C226"/>
    <mergeCell ref="D226:F226"/>
    <mergeCell ref="G226:I226"/>
    <mergeCell ref="J226:M226"/>
    <mergeCell ref="N226:P226"/>
    <mergeCell ref="Q226:T226"/>
    <mergeCell ref="U226:W226"/>
    <mergeCell ref="X226:Z226"/>
    <mergeCell ref="AA226:AC226"/>
    <mergeCell ref="AD226:AF226"/>
    <mergeCell ref="AG226:AH226"/>
    <mergeCell ref="AI226:AJ226"/>
    <mergeCell ref="AK226:AM226"/>
    <mergeCell ref="AN226:AO226"/>
    <mergeCell ref="A221:C221"/>
    <mergeCell ref="D221:F221"/>
    <mergeCell ref="G221:I221"/>
    <mergeCell ref="J221:M221"/>
    <mergeCell ref="N221:P221"/>
    <mergeCell ref="Q221:T221"/>
    <mergeCell ref="U221:W221"/>
    <mergeCell ref="X221:Z221"/>
    <mergeCell ref="AA221:AC221"/>
    <mergeCell ref="AD221:AF221"/>
    <mergeCell ref="AG221:AH221"/>
    <mergeCell ref="AI221:AJ221"/>
    <mergeCell ref="AK221:AM221"/>
    <mergeCell ref="AN221:AO221"/>
    <mergeCell ref="A222:C222"/>
    <mergeCell ref="D222:F222"/>
    <mergeCell ref="G222:I222"/>
    <mergeCell ref="J222:M222"/>
    <mergeCell ref="N222:P222"/>
    <mergeCell ref="Q222:T222"/>
    <mergeCell ref="U222:W222"/>
    <mergeCell ref="X222:Z222"/>
    <mergeCell ref="AA222:AC222"/>
    <mergeCell ref="AD222:AF222"/>
    <mergeCell ref="AG222:AH222"/>
    <mergeCell ref="AI222:AJ222"/>
    <mergeCell ref="AK222:AM222"/>
    <mergeCell ref="AN222:AO222"/>
    <mergeCell ref="A223:C223"/>
    <mergeCell ref="D223:F223"/>
    <mergeCell ref="G223:I223"/>
    <mergeCell ref="J223:M223"/>
    <mergeCell ref="N223:P223"/>
    <mergeCell ref="Q223:T223"/>
    <mergeCell ref="U223:W223"/>
    <mergeCell ref="X223:Z223"/>
    <mergeCell ref="AA223:AC223"/>
    <mergeCell ref="AD223:AF223"/>
    <mergeCell ref="AG223:AH223"/>
    <mergeCell ref="AI223:AJ223"/>
    <mergeCell ref="AK223:AM223"/>
    <mergeCell ref="AN223:AO223"/>
    <mergeCell ref="A218:C218"/>
    <mergeCell ref="D218:F218"/>
    <mergeCell ref="G218:I218"/>
    <mergeCell ref="J218:M218"/>
    <mergeCell ref="N218:P218"/>
    <mergeCell ref="Q218:T218"/>
    <mergeCell ref="U218:W218"/>
    <mergeCell ref="X218:Z218"/>
    <mergeCell ref="AA218:AC218"/>
    <mergeCell ref="AD218:AF218"/>
    <mergeCell ref="AG218:AH218"/>
    <mergeCell ref="AI218:AJ218"/>
    <mergeCell ref="AK218:AM218"/>
    <mergeCell ref="AN218:AO218"/>
    <mergeCell ref="A219:C219"/>
    <mergeCell ref="D219:F219"/>
    <mergeCell ref="G219:I219"/>
    <mergeCell ref="J219:M219"/>
    <mergeCell ref="N219:P219"/>
    <mergeCell ref="Q219:T219"/>
    <mergeCell ref="U219:W219"/>
    <mergeCell ref="X219:Z219"/>
    <mergeCell ref="AA219:AC219"/>
    <mergeCell ref="AD219:AF219"/>
    <mergeCell ref="AG219:AH219"/>
    <mergeCell ref="AI219:AJ219"/>
    <mergeCell ref="AK219:AM219"/>
    <mergeCell ref="AN219:AO219"/>
    <mergeCell ref="A220:C220"/>
    <mergeCell ref="D220:F220"/>
    <mergeCell ref="G220:I220"/>
    <mergeCell ref="J220:M220"/>
    <mergeCell ref="N220:P220"/>
    <mergeCell ref="Q220:T220"/>
    <mergeCell ref="U220:W220"/>
    <mergeCell ref="X220:Z220"/>
    <mergeCell ref="AA220:AC220"/>
    <mergeCell ref="AD220:AF220"/>
    <mergeCell ref="AG220:AH220"/>
    <mergeCell ref="AI220:AJ220"/>
    <mergeCell ref="AK220:AM220"/>
    <mergeCell ref="AN220:AO220"/>
    <mergeCell ref="A215:C215"/>
    <mergeCell ref="D215:F215"/>
    <mergeCell ref="G215:I215"/>
    <mergeCell ref="J215:M215"/>
    <mergeCell ref="N215:P215"/>
    <mergeCell ref="Q215:T215"/>
    <mergeCell ref="U215:W215"/>
    <mergeCell ref="X215:Z215"/>
    <mergeCell ref="AA215:AC215"/>
    <mergeCell ref="AD215:AF215"/>
    <mergeCell ref="AG215:AH215"/>
    <mergeCell ref="AI215:AJ215"/>
    <mergeCell ref="AK215:AM215"/>
    <mergeCell ref="AN215:AO215"/>
    <mergeCell ref="A216:C216"/>
    <mergeCell ref="D216:F216"/>
    <mergeCell ref="G216:I216"/>
    <mergeCell ref="J216:M216"/>
    <mergeCell ref="N216:P216"/>
    <mergeCell ref="Q216:T216"/>
    <mergeCell ref="U216:W216"/>
    <mergeCell ref="X216:Z216"/>
    <mergeCell ref="AA216:AC216"/>
    <mergeCell ref="AD216:AF216"/>
    <mergeCell ref="AG216:AH216"/>
    <mergeCell ref="AI216:AJ216"/>
    <mergeCell ref="AK216:AM216"/>
    <mergeCell ref="AN216:AO216"/>
    <mergeCell ref="A217:C217"/>
    <mergeCell ref="D217:F217"/>
    <mergeCell ref="G217:I217"/>
    <mergeCell ref="J217:M217"/>
    <mergeCell ref="N217:P217"/>
    <mergeCell ref="Q217:T217"/>
    <mergeCell ref="U217:W217"/>
    <mergeCell ref="X217:Z217"/>
    <mergeCell ref="AA217:AC217"/>
    <mergeCell ref="AD217:AF217"/>
    <mergeCell ref="AG217:AH217"/>
    <mergeCell ref="AI217:AJ217"/>
    <mergeCell ref="AK217:AM217"/>
    <mergeCell ref="AN217:AO217"/>
    <mergeCell ref="A213:C213"/>
    <mergeCell ref="D213:F213"/>
    <mergeCell ref="G213:I213"/>
    <mergeCell ref="J213:M213"/>
    <mergeCell ref="N213:P213"/>
    <mergeCell ref="Q213:T213"/>
    <mergeCell ref="U213:W213"/>
    <mergeCell ref="X213:Z213"/>
    <mergeCell ref="AA213:AC213"/>
    <mergeCell ref="AD213:AF213"/>
    <mergeCell ref="AG213:AH213"/>
    <mergeCell ref="AI213:AJ213"/>
    <mergeCell ref="AK213:AM213"/>
    <mergeCell ref="AN213:AO213"/>
    <mergeCell ref="A214:C214"/>
    <mergeCell ref="D214:F214"/>
    <mergeCell ref="G214:I214"/>
    <mergeCell ref="J214:M214"/>
    <mergeCell ref="N214:P214"/>
    <mergeCell ref="Q214:T214"/>
    <mergeCell ref="U214:W214"/>
    <mergeCell ref="X214:Z214"/>
    <mergeCell ref="AA214:AC214"/>
    <mergeCell ref="AD214:AF214"/>
    <mergeCell ref="AG214:AH214"/>
    <mergeCell ref="AI214:AJ214"/>
    <mergeCell ref="AK214:AM214"/>
    <mergeCell ref="AN214:AO214"/>
    <mergeCell ref="A210:C210"/>
    <mergeCell ref="D210:F210"/>
    <mergeCell ref="G210:I210"/>
    <mergeCell ref="J210:M210"/>
    <mergeCell ref="N210:P210"/>
    <mergeCell ref="Q210:T210"/>
    <mergeCell ref="U210:W210"/>
    <mergeCell ref="X210:Z210"/>
    <mergeCell ref="AA210:AC210"/>
    <mergeCell ref="AD210:AF210"/>
    <mergeCell ref="AG210:AH210"/>
    <mergeCell ref="AI210:AJ210"/>
    <mergeCell ref="AK210:AM210"/>
    <mergeCell ref="AN210:AO210"/>
    <mergeCell ref="A211:C211"/>
    <mergeCell ref="D211:F211"/>
    <mergeCell ref="G211:I211"/>
    <mergeCell ref="J211:M211"/>
    <mergeCell ref="N211:P211"/>
    <mergeCell ref="Q211:T211"/>
    <mergeCell ref="U211:W211"/>
    <mergeCell ref="X211:Z211"/>
    <mergeCell ref="AA211:AC211"/>
    <mergeCell ref="AD211:AF211"/>
    <mergeCell ref="AG211:AH211"/>
    <mergeCell ref="AI211:AJ211"/>
    <mergeCell ref="AK211:AM211"/>
    <mergeCell ref="AN211:AO211"/>
    <mergeCell ref="A212:C212"/>
    <mergeCell ref="D212:F212"/>
    <mergeCell ref="G212:I212"/>
    <mergeCell ref="J212:M212"/>
    <mergeCell ref="N212:P212"/>
    <mergeCell ref="Q212:T212"/>
    <mergeCell ref="U212:W212"/>
    <mergeCell ref="X212:Z212"/>
    <mergeCell ref="AA212:AC212"/>
    <mergeCell ref="AD212:AF212"/>
    <mergeCell ref="AG212:AH212"/>
    <mergeCell ref="AI212:AJ212"/>
    <mergeCell ref="AK212:AM212"/>
    <mergeCell ref="AN212:AO212"/>
    <mergeCell ref="A207:C207"/>
    <mergeCell ref="D207:F207"/>
    <mergeCell ref="G207:I207"/>
    <mergeCell ref="J207:M207"/>
    <mergeCell ref="N207:P207"/>
    <mergeCell ref="Q207:T207"/>
    <mergeCell ref="U207:W207"/>
    <mergeCell ref="X207:Z207"/>
    <mergeCell ref="AA207:AC207"/>
    <mergeCell ref="AD207:AF207"/>
    <mergeCell ref="AG207:AH207"/>
    <mergeCell ref="AI207:AJ207"/>
    <mergeCell ref="AK207:AM207"/>
    <mergeCell ref="AN207:AO207"/>
    <mergeCell ref="A208:C208"/>
    <mergeCell ref="D208:F208"/>
    <mergeCell ref="G208:I208"/>
    <mergeCell ref="J208:M208"/>
    <mergeCell ref="N208:P208"/>
    <mergeCell ref="Q208:T208"/>
    <mergeCell ref="U208:W208"/>
    <mergeCell ref="X208:Z208"/>
    <mergeCell ref="AA208:AC208"/>
    <mergeCell ref="AD208:AF208"/>
    <mergeCell ref="AG208:AH208"/>
    <mergeCell ref="AI208:AJ208"/>
    <mergeCell ref="AK208:AM208"/>
    <mergeCell ref="AN208:AO208"/>
    <mergeCell ref="A209:C209"/>
    <mergeCell ref="D209:F209"/>
    <mergeCell ref="G209:I209"/>
    <mergeCell ref="J209:M209"/>
    <mergeCell ref="N209:P209"/>
    <mergeCell ref="Q209:T209"/>
    <mergeCell ref="U209:W209"/>
    <mergeCell ref="X209:Z209"/>
    <mergeCell ref="AA209:AC209"/>
    <mergeCell ref="AD209:AF209"/>
    <mergeCell ref="AG209:AH209"/>
    <mergeCell ref="AI209:AJ209"/>
    <mergeCell ref="AK209:AM209"/>
    <mergeCell ref="AN209:AO209"/>
    <mergeCell ref="A204:C204"/>
    <mergeCell ref="D204:F204"/>
    <mergeCell ref="G204:I204"/>
    <mergeCell ref="J204:M204"/>
    <mergeCell ref="N204:P204"/>
    <mergeCell ref="Q204:T204"/>
    <mergeCell ref="U204:W204"/>
    <mergeCell ref="X204:Z204"/>
    <mergeCell ref="AA204:AC204"/>
    <mergeCell ref="AD204:AF204"/>
    <mergeCell ref="AG204:AH204"/>
    <mergeCell ref="AI204:AJ204"/>
    <mergeCell ref="AK204:AM204"/>
    <mergeCell ref="AN204:AO204"/>
    <mergeCell ref="A205:C205"/>
    <mergeCell ref="D205:F205"/>
    <mergeCell ref="G205:I205"/>
    <mergeCell ref="J205:M205"/>
    <mergeCell ref="N205:P205"/>
    <mergeCell ref="Q205:T205"/>
    <mergeCell ref="U205:W205"/>
    <mergeCell ref="X205:Z205"/>
    <mergeCell ref="AA205:AC205"/>
    <mergeCell ref="AD205:AF205"/>
    <mergeCell ref="AG205:AH205"/>
    <mergeCell ref="AI205:AJ205"/>
    <mergeCell ref="AK205:AM205"/>
    <mergeCell ref="AN205:AO205"/>
    <mergeCell ref="A206:C206"/>
    <mergeCell ref="D206:F206"/>
    <mergeCell ref="G206:I206"/>
    <mergeCell ref="J206:M206"/>
    <mergeCell ref="N206:P206"/>
    <mergeCell ref="Q206:T206"/>
    <mergeCell ref="U206:W206"/>
    <mergeCell ref="X206:Z206"/>
    <mergeCell ref="AA206:AC206"/>
    <mergeCell ref="AD206:AF206"/>
    <mergeCell ref="AG206:AH206"/>
    <mergeCell ref="AI206:AJ206"/>
    <mergeCell ref="AK206:AM206"/>
    <mergeCell ref="AN206:AO206"/>
    <mergeCell ref="A201:C201"/>
    <mergeCell ref="D201:F201"/>
    <mergeCell ref="G201:I201"/>
    <mergeCell ref="J201:M201"/>
    <mergeCell ref="N201:P201"/>
    <mergeCell ref="Q201:T201"/>
    <mergeCell ref="U201:W201"/>
    <mergeCell ref="X201:Z201"/>
    <mergeCell ref="AA201:AC201"/>
    <mergeCell ref="AD201:AF201"/>
    <mergeCell ref="AG201:AH201"/>
    <mergeCell ref="AI201:AJ201"/>
    <mergeCell ref="AK201:AM201"/>
    <mergeCell ref="AN201:AO201"/>
    <mergeCell ref="A202:C202"/>
    <mergeCell ref="D202:F202"/>
    <mergeCell ref="G202:I202"/>
    <mergeCell ref="J202:M202"/>
    <mergeCell ref="N202:P202"/>
    <mergeCell ref="Q202:T202"/>
    <mergeCell ref="U202:W202"/>
    <mergeCell ref="X202:Z202"/>
    <mergeCell ref="AA202:AC202"/>
    <mergeCell ref="AD202:AF202"/>
    <mergeCell ref="AG202:AH202"/>
    <mergeCell ref="AI202:AJ202"/>
    <mergeCell ref="AK202:AM202"/>
    <mergeCell ref="AN202:AO202"/>
    <mergeCell ref="A203:C203"/>
    <mergeCell ref="D203:F203"/>
    <mergeCell ref="G203:I203"/>
    <mergeCell ref="J203:M203"/>
    <mergeCell ref="N203:P203"/>
    <mergeCell ref="Q203:T203"/>
    <mergeCell ref="U203:W203"/>
    <mergeCell ref="X203:Z203"/>
    <mergeCell ref="AA203:AC203"/>
    <mergeCell ref="AD203:AF203"/>
    <mergeCell ref="AG203:AH203"/>
    <mergeCell ref="AI203:AJ203"/>
    <mergeCell ref="AK203:AM203"/>
    <mergeCell ref="AN203:AO203"/>
    <mergeCell ref="A198:C198"/>
    <mergeCell ref="D198:F198"/>
    <mergeCell ref="G198:I198"/>
    <mergeCell ref="J198:M198"/>
    <mergeCell ref="N198:P198"/>
    <mergeCell ref="Q198:T198"/>
    <mergeCell ref="U198:W198"/>
    <mergeCell ref="X198:Z198"/>
    <mergeCell ref="AA198:AC198"/>
    <mergeCell ref="AD198:AF198"/>
    <mergeCell ref="AG198:AH198"/>
    <mergeCell ref="AI198:AJ198"/>
    <mergeCell ref="AK198:AM198"/>
    <mergeCell ref="AN198:AO198"/>
    <mergeCell ref="A199:C199"/>
    <mergeCell ref="D199:F199"/>
    <mergeCell ref="G199:I199"/>
    <mergeCell ref="J199:M199"/>
    <mergeCell ref="N199:P199"/>
    <mergeCell ref="Q199:T199"/>
    <mergeCell ref="U199:W199"/>
    <mergeCell ref="X199:Z199"/>
    <mergeCell ref="AA199:AC199"/>
    <mergeCell ref="AD199:AF199"/>
    <mergeCell ref="AG199:AH199"/>
    <mergeCell ref="AI199:AJ199"/>
    <mergeCell ref="AK199:AM199"/>
    <mergeCell ref="AN199:AO199"/>
    <mergeCell ref="A200:C200"/>
    <mergeCell ref="D200:F200"/>
    <mergeCell ref="G200:I200"/>
    <mergeCell ref="J200:M200"/>
    <mergeCell ref="N200:P200"/>
    <mergeCell ref="Q200:T200"/>
    <mergeCell ref="U200:W200"/>
    <mergeCell ref="X200:Z200"/>
    <mergeCell ref="AA200:AC200"/>
    <mergeCell ref="AD200:AF200"/>
    <mergeCell ref="AG200:AH200"/>
    <mergeCell ref="AI200:AJ200"/>
    <mergeCell ref="AK200:AM200"/>
    <mergeCell ref="AN200:AO200"/>
    <mergeCell ref="A195:C195"/>
    <mergeCell ref="D195:F195"/>
    <mergeCell ref="G195:I195"/>
    <mergeCell ref="J195:M195"/>
    <mergeCell ref="N195:P195"/>
    <mergeCell ref="Q195:T195"/>
    <mergeCell ref="U195:W195"/>
    <mergeCell ref="X195:Z195"/>
    <mergeCell ref="AA195:AC195"/>
    <mergeCell ref="AD195:AF195"/>
    <mergeCell ref="AG195:AH195"/>
    <mergeCell ref="AI195:AJ195"/>
    <mergeCell ref="AK195:AM195"/>
    <mergeCell ref="AN195:AO195"/>
    <mergeCell ref="A196:C196"/>
    <mergeCell ref="D196:F196"/>
    <mergeCell ref="G196:I196"/>
    <mergeCell ref="J196:M196"/>
    <mergeCell ref="N196:P196"/>
    <mergeCell ref="Q196:T196"/>
    <mergeCell ref="U196:W196"/>
    <mergeCell ref="X196:Z196"/>
    <mergeCell ref="AA196:AC196"/>
    <mergeCell ref="AD196:AF196"/>
    <mergeCell ref="AG196:AH196"/>
    <mergeCell ref="AI196:AJ196"/>
    <mergeCell ref="AK196:AM196"/>
    <mergeCell ref="AN196:AO196"/>
    <mergeCell ref="A197:C197"/>
    <mergeCell ref="D197:F197"/>
    <mergeCell ref="G197:I197"/>
    <mergeCell ref="J197:M197"/>
    <mergeCell ref="N197:P197"/>
    <mergeCell ref="Q197:T197"/>
    <mergeCell ref="U197:W197"/>
    <mergeCell ref="X197:Z197"/>
    <mergeCell ref="AA197:AC197"/>
    <mergeCell ref="AD197:AF197"/>
    <mergeCell ref="AG197:AH197"/>
    <mergeCell ref="AI197:AJ197"/>
    <mergeCell ref="AK197:AM197"/>
    <mergeCell ref="AN197:AO197"/>
    <mergeCell ref="A192:C192"/>
    <mergeCell ref="D192:F192"/>
    <mergeCell ref="G192:I192"/>
    <mergeCell ref="J192:M192"/>
    <mergeCell ref="N192:P192"/>
    <mergeCell ref="Q192:T192"/>
    <mergeCell ref="U192:W192"/>
    <mergeCell ref="X192:Z192"/>
    <mergeCell ref="AA192:AC192"/>
    <mergeCell ref="AD192:AF192"/>
    <mergeCell ref="AG192:AH192"/>
    <mergeCell ref="AI192:AJ192"/>
    <mergeCell ref="AK192:AM192"/>
    <mergeCell ref="AN192:AO192"/>
    <mergeCell ref="A193:C193"/>
    <mergeCell ref="D193:F193"/>
    <mergeCell ref="G193:I193"/>
    <mergeCell ref="J193:M193"/>
    <mergeCell ref="N193:P193"/>
    <mergeCell ref="Q193:T193"/>
    <mergeCell ref="U193:W193"/>
    <mergeCell ref="X193:Z193"/>
    <mergeCell ref="AA193:AC193"/>
    <mergeCell ref="AD193:AF193"/>
    <mergeCell ref="AG193:AH193"/>
    <mergeCell ref="AI193:AJ193"/>
    <mergeCell ref="AK193:AM193"/>
    <mergeCell ref="AN193:AO193"/>
    <mergeCell ref="A194:C194"/>
    <mergeCell ref="D194:F194"/>
    <mergeCell ref="G194:I194"/>
    <mergeCell ref="J194:M194"/>
    <mergeCell ref="N194:P194"/>
    <mergeCell ref="Q194:T194"/>
    <mergeCell ref="U194:W194"/>
    <mergeCell ref="X194:Z194"/>
    <mergeCell ref="AA194:AC194"/>
    <mergeCell ref="AD194:AF194"/>
    <mergeCell ref="AG194:AH194"/>
    <mergeCell ref="AI194:AJ194"/>
    <mergeCell ref="AK194:AM194"/>
    <mergeCell ref="AN194:AO194"/>
    <mergeCell ref="A189:C189"/>
    <mergeCell ref="D189:F189"/>
    <mergeCell ref="G189:I189"/>
    <mergeCell ref="J189:M189"/>
    <mergeCell ref="N189:P189"/>
    <mergeCell ref="Q189:T189"/>
    <mergeCell ref="U189:W189"/>
    <mergeCell ref="X189:Z189"/>
    <mergeCell ref="AA189:AC189"/>
    <mergeCell ref="AD189:AF189"/>
    <mergeCell ref="AG189:AH189"/>
    <mergeCell ref="AI189:AJ189"/>
    <mergeCell ref="AK189:AM189"/>
    <mergeCell ref="AN189:AO189"/>
    <mergeCell ref="A190:C190"/>
    <mergeCell ref="D190:F190"/>
    <mergeCell ref="G190:I190"/>
    <mergeCell ref="J190:M190"/>
    <mergeCell ref="N190:P190"/>
    <mergeCell ref="Q190:T190"/>
    <mergeCell ref="U190:W190"/>
    <mergeCell ref="X190:Z190"/>
    <mergeCell ref="AA190:AC190"/>
    <mergeCell ref="AD190:AF190"/>
    <mergeCell ref="AG190:AH190"/>
    <mergeCell ref="AI190:AJ190"/>
    <mergeCell ref="AK190:AM190"/>
    <mergeCell ref="AN190:AO190"/>
    <mergeCell ref="A191:C191"/>
    <mergeCell ref="D191:F191"/>
    <mergeCell ref="G191:I191"/>
    <mergeCell ref="J191:M191"/>
    <mergeCell ref="N191:P191"/>
    <mergeCell ref="Q191:T191"/>
    <mergeCell ref="U191:W191"/>
    <mergeCell ref="X191:Z191"/>
    <mergeCell ref="AA191:AC191"/>
    <mergeCell ref="AD191:AF191"/>
    <mergeCell ref="AG191:AH191"/>
    <mergeCell ref="AI191:AJ191"/>
    <mergeCell ref="AK191:AM191"/>
    <mergeCell ref="AN191:AO191"/>
    <mergeCell ref="A186:C186"/>
    <mergeCell ref="D186:F186"/>
    <mergeCell ref="G186:I186"/>
    <mergeCell ref="J186:M186"/>
    <mergeCell ref="N186:P186"/>
    <mergeCell ref="Q186:T186"/>
    <mergeCell ref="U186:W186"/>
    <mergeCell ref="X186:Z186"/>
    <mergeCell ref="AA186:AC186"/>
    <mergeCell ref="AD186:AF186"/>
    <mergeCell ref="AG186:AH186"/>
    <mergeCell ref="AI186:AJ186"/>
    <mergeCell ref="AK186:AM186"/>
    <mergeCell ref="AN186:AO186"/>
    <mergeCell ref="A187:C187"/>
    <mergeCell ref="D187:F187"/>
    <mergeCell ref="G187:I187"/>
    <mergeCell ref="J187:M187"/>
    <mergeCell ref="N187:P187"/>
    <mergeCell ref="Q187:T187"/>
    <mergeCell ref="U187:W187"/>
    <mergeCell ref="X187:Z187"/>
    <mergeCell ref="AA187:AC187"/>
    <mergeCell ref="AD187:AF187"/>
    <mergeCell ref="AG187:AH187"/>
    <mergeCell ref="AI187:AJ187"/>
    <mergeCell ref="AK187:AM187"/>
    <mergeCell ref="AN187:AO187"/>
    <mergeCell ref="A188:C188"/>
    <mergeCell ref="D188:F188"/>
    <mergeCell ref="G188:I188"/>
    <mergeCell ref="J188:M188"/>
    <mergeCell ref="N188:P188"/>
    <mergeCell ref="Q188:T188"/>
    <mergeCell ref="U188:W188"/>
    <mergeCell ref="X188:Z188"/>
    <mergeCell ref="AA188:AC188"/>
    <mergeCell ref="AD188:AF188"/>
    <mergeCell ref="AG188:AH188"/>
    <mergeCell ref="AI188:AJ188"/>
    <mergeCell ref="AK188:AM188"/>
    <mergeCell ref="AN188:AO188"/>
    <mergeCell ref="A183:C183"/>
    <mergeCell ref="D183:F183"/>
    <mergeCell ref="G183:I183"/>
    <mergeCell ref="J183:M183"/>
    <mergeCell ref="N183:P183"/>
    <mergeCell ref="Q183:T183"/>
    <mergeCell ref="U183:W183"/>
    <mergeCell ref="X183:Z183"/>
    <mergeCell ref="AA183:AC183"/>
    <mergeCell ref="AD183:AF183"/>
    <mergeCell ref="AG183:AH183"/>
    <mergeCell ref="AI183:AJ183"/>
    <mergeCell ref="AK183:AM183"/>
    <mergeCell ref="AN183:AO183"/>
    <mergeCell ref="A184:C184"/>
    <mergeCell ref="D184:F184"/>
    <mergeCell ref="G184:I184"/>
    <mergeCell ref="J184:M184"/>
    <mergeCell ref="N184:P184"/>
    <mergeCell ref="Q184:T184"/>
    <mergeCell ref="U184:W184"/>
    <mergeCell ref="X184:Z184"/>
    <mergeCell ref="AA184:AC184"/>
    <mergeCell ref="AD184:AF184"/>
    <mergeCell ref="AG184:AH184"/>
    <mergeCell ref="AI184:AJ184"/>
    <mergeCell ref="AK184:AM184"/>
    <mergeCell ref="AN184:AO184"/>
    <mergeCell ref="A185:C185"/>
    <mergeCell ref="D185:F185"/>
    <mergeCell ref="G185:I185"/>
    <mergeCell ref="J185:M185"/>
    <mergeCell ref="N185:P185"/>
    <mergeCell ref="Q185:T185"/>
    <mergeCell ref="U185:W185"/>
    <mergeCell ref="X185:Z185"/>
    <mergeCell ref="AA185:AC185"/>
    <mergeCell ref="AD185:AF185"/>
    <mergeCell ref="AG185:AH185"/>
    <mergeCell ref="AI185:AJ185"/>
    <mergeCell ref="AK185:AM185"/>
    <mergeCell ref="AN185:AO185"/>
    <mergeCell ref="A180:C180"/>
    <mergeCell ref="D180:F180"/>
    <mergeCell ref="G180:I180"/>
    <mergeCell ref="J180:M180"/>
    <mergeCell ref="N180:P180"/>
    <mergeCell ref="Q180:T180"/>
    <mergeCell ref="U180:W180"/>
    <mergeCell ref="X180:Z180"/>
    <mergeCell ref="AA180:AC180"/>
    <mergeCell ref="AD180:AF180"/>
    <mergeCell ref="AG180:AH180"/>
    <mergeCell ref="AI180:AJ180"/>
    <mergeCell ref="AK180:AM180"/>
    <mergeCell ref="AN180:AO180"/>
    <mergeCell ref="A181:C181"/>
    <mergeCell ref="D181:F181"/>
    <mergeCell ref="G181:I181"/>
    <mergeCell ref="J181:M181"/>
    <mergeCell ref="N181:P181"/>
    <mergeCell ref="Q181:T181"/>
    <mergeCell ref="U181:W181"/>
    <mergeCell ref="X181:Z181"/>
    <mergeCell ref="AA181:AC181"/>
    <mergeCell ref="AD181:AF181"/>
    <mergeCell ref="AG181:AH181"/>
    <mergeCell ref="AI181:AJ181"/>
    <mergeCell ref="AK181:AM181"/>
    <mergeCell ref="AN181:AO181"/>
    <mergeCell ref="A182:C182"/>
    <mergeCell ref="D182:F182"/>
    <mergeCell ref="G182:I182"/>
    <mergeCell ref="J182:M182"/>
    <mergeCell ref="N182:P182"/>
    <mergeCell ref="Q182:T182"/>
    <mergeCell ref="U182:W182"/>
    <mergeCell ref="X182:Z182"/>
    <mergeCell ref="AA182:AC182"/>
    <mergeCell ref="AD182:AF182"/>
    <mergeCell ref="AG182:AH182"/>
    <mergeCell ref="AI182:AJ182"/>
    <mergeCell ref="AK182:AM182"/>
    <mergeCell ref="AN182:AO182"/>
    <mergeCell ref="A177:C177"/>
    <mergeCell ref="D177:F177"/>
    <mergeCell ref="G177:I177"/>
    <mergeCell ref="J177:M177"/>
    <mergeCell ref="N177:P177"/>
    <mergeCell ref="Q177:T177"/>
    <mergeCell ref="U177:W177"/>
    <mergeCell ref="X177:Z177"/>
    <mergeCell ref="AA177:AC177"/>
    <mergeCell ref="AD177:AF177"/>
    <mergeCell ref="AG177:AH177"/>
    <mergeCell ref="AI177:AJ177"/>
    <mergeCell ref="AK177:AM177"/>
    <mergeCell ref="AN177:AO177"/>
    <mergeCell ref="A178:C178"/>
    <mergeCell ref="D178:F178"/>
    <mergeCell ref="G178:I178"/>
    <mergeCell ref="J178:M178"/>
    <mergeCell ref="N178:P178"/>
    <mergeCell ref="Q178:T178"/>
    <mergeCell ref="U178:W178"/>
    <mergeCell ref="X178:Z178"/>
    <mergeCell ref="AA178:AC178"/>
    <mergeCell ref="AD178:AF178"/>
    <mergeCell ref="AG178:AH178"/>
    <mergeCell ref="AI178:AJ178"/>
    <mergeCell ref="AK178:AM178"/>
    <mergeCell ref="AN178:AO178"/>
    <mergeCell ref="A179:C179"/>
    <mergeCell ref="D179:F179"/>
    <mergeCell ref="G179:I179"/>
    <mergeCell ref="J179:M179"/>
    <mergeCell ref="N179:P179"/>
    <mergeCell ref="Q179:T179"/>
    <mergeCell ref="U179:W179"/>
    <mergeCell ref="X179:Z179"/>
    <mergeCell ref="AA179:AC179"/>
    <mergeCell ref="AD179:AF179"/>
    <mergeCell ref="AG179:AH179"/>
    <mergeCell ref="AI179:AJ179"/>
    <mergeCell ref="AK179:AM179"/>
    <mergeCell ref="AN179:AO179"/>
    <mergeCell ref="A174:C174"/>
    <mergeCell ref="D174:F174"/>
    <mergeCell ref="G174:I174"/>
    <mergeCell ref="J174:M174"/>
    <mergeCell ref="N174:P174"/>
    <mergeCell ref="Q174:T174"/>
    <mergeCell ref="U174:W174"/>
    <mergeCell ref="X174:Z174"/>
    <mergeCell ref="AA174:AC174"/>
    <mergeCell ref="AD174:AF174"/>
    <mergeCell ref="AG174:AH174"/>
    <mergeCell ref="AI174:AJ174"/>
    <mergeCell ref="AK174:AM174"/>
    <mergeCell ref="AN174:AO174"/>
    <mergeCell ref="A175:C175"/>
    <mergeCell ref="D175:F175"/>
    <mergeCell ref="G175:I175"/>
    <mergeCell ref="J175:M175"/>
    <mergeCell ref="N175:P175"/>
    <mergeCell ref="Q175:T175"/>
    <mergeCell ref="U175:W175"/>
    <mergeCell ref="X175:Z175"/>
    <mergeCell ref="AA175:AC175"/>
    <mergeCell ref="AD175:AF175"/>
    <mergeCell ref="AG175:AH175"/>
    <mergeCell ref="AI175:AJ175"/>
    <mergeCell ref="AK175:AM175"/>
    <mergeCell ref="AN175:AO175"/>
    <mergeCell ref="A176:C176"/>
    <mergeCell ref="D176:F176"/>
    <mergeCell ref="G176:I176"/>
    <mergeCell ref="J176:M176"/>
    <mergeCell ref="N176:P176"/>
    <mergeCell ref="Q176:T176"/>
    <mergeCell ref="U176:W176"/>
    <mergeCell ref="X176:Z176"/>
    <mergeCell ref="AA176:AC176"/>
    <mergeCell ref="AD176:AF176"/>
    <mergeCell ref="AG176:AH176"/>
    <mergeCell ref="AI176:AJ176"/>
    <mergeCell ref="AK176:AM176"/>
    <mergeCell ref="AN176:AO176"/>
    <mergeCell ref="A171:C171"/>
    <mergeCell ref="D171:F171"/>
    <mergeCell ref="G171:I171"/>
    <mergeCell ref="J171:M171"/>
    <mergeCell ref="N171:P171"/>
    <mergeCell ref="Q171:T171"/>
    <mergeCell ref="U171:W171"/>
    <mergeCell ref="X171:Z171"/>
    <mergeCell ref="AA171:AC171"/>
    <mergeCell ref="AD171:AF171"/>
    <mergeCell ref="AG171:AH171"/>
    <mergeCell ref="AI171:AJ171"/>
    <mergeCell ref="AK171:AM171"/>
    <mergeCell ref="AN171:AO171"/>
    <mergeCell ref="A172:C172"/>
    <mergeCell ref="D172:F172"/>
    <mergeCell ref="G172:I172"/>
    <mergeCell ref="J172:M172"/>
    <mergeCell ref="N172:P172"/>
    <mergeCell ref="Q172:T172"/>
    <mergeCell ref="U172:W172"/>
    <mergeCell ref="X172:Z172"/>
    <mergeCell ref="AA172:AC172"/>
    <mergeCell ref="AD172:AF172"/>
    <mergeCell ref="AG172:AH172"/>
    <mergeCell ref="AI172:AJ172"/>
    <mergeCell ref="AK172:AM172"/>
    <mergeCell ref="AN172:AO172"/>
    <mergeCell ref="A173:C173"/>
    <mergeCell ref="D173:F173"/>
    <mergeCell ref="G173:I173"/>
    <mergeCell ref="J173:M173"/>
    <mergeCell ref="N173:P173"/>
    <mergeCell ref="Q173:T173"/>
    <mergeCell ref="U173:W173"/>
    <mergeCell ref="X173:Z173"/>
    <mergeCell ref="AA173:AC173"/>
    <mergeCell ref="AD173:AF173"/>
    <mergeCell ref="AG173:AH173"/>
    <mergeCell ref="AI173:AJ173"/>
    <mergeCell ref="AK173:AM173"/>
    <mergeCell ref="AN173:AO173"/>
    <mergeCell ref="A169:C169"/>
    <mergeCell ref="D169:F169"/>
    <mergeCell ref="G169:I169"/>
    <mergeCell ref="J169:M169"/>
    <mergeCell ref="N169:P169"/>
    <mergeCell ref="Q169:T169"/>
    <mergeCell ref="U169:W169"/>
    <mergeCell ref="X169:Z169"/>
    <mergeCell ref="AA169:AC169"/>
    <mergeCell ref="AD169:AF169"/>
    <mergeCell ref="AG169:AH169"/>
    <mergeCell ref="AI169:AJ169"/>
    <mergeCell ref="AK169:AM169"/>
    <mergeCell ref="AN169:AO169"/>
    <mergeCell ref="A170:C170"/>
    <mergeCell ref="D170:F170"/>
    <mergeCell ref="G170:I170"/>
    <mergeCell ref="J170:M170"/>
    <mergeCell ref="N170:P170"/>
    <mergeCell ref="Q170:T170"/>
    <mergeCell ref="U170:W170"/>
    <mergeCell ref="X170:Z170"/>
    <mergeCell ref="AA170:AC170"/>
    <mergeCell ref="AD170:AF170"/>
    <mergeCell ref="AG170:AH170"/>
    <mergeCell ref="AI170:AJ170"/>
    <mergeCell ref="AK170:AM170"/>
    <mergeCell ref="AN170:AO170"/>
    <mergeCell ref="A166:C166"/>
    <mergeCell ref="D166:F166"/>
    <mergeCell ref="G166:I166"/>
    <mergeCell ref="J166:M166"/>
    <mergeCell ref="N166:P166"/>
    <mergeCell ref="Q166:T166"/>
    <mergeCell ref="U166:W166"/>
    <mergeCell ref="X166:Z166"/>
    <mergeCell ref="AA166:AC166"/>
    <mergeCell ref="AD166:AF166"/>
    <mergeCell ref="AG166:AH166"/>
    <mergeCell ref="AI166:AJ166"/>
    <mergeCell ref="AK166:AM166"/>
    <mergeCell ref="AN166:AO166"/>
    <mergeCell ref="A167:C167"/>
    <mergeCell ref="D167:F167"/>
    <mergeCell ref="G167:I167"/>
    <mergeCell ref="J167:M167"/>
    <mergeCell ref="N167:P167"/>
    <mergeCell ref="Q167:T167"/>
    <mergeCell ref="U167:W167"/>
    <mergeCell ref="X167:Z167"/>
    <mergeCell ref="AA167:AC167"/>
    <mergeCell ref="AD167:AF167"/>
    <mergeCell ref="AG167:AH167"/>
    <mergeCell ref="AI167:AJ167"/>
    <mergeCell ref="AK167:AM167"/>
    <mergeCell ref="AN167:AO167"/>
    <mergeCell ref="A168:C168"/>
    <mergeCell ref="D168:F168"/>
    <mergeCell ref="G168:I168"/>
    <mergeCell ref="J168:M168"/>
    <mergeCell ref="N168:P168"/>
    <mergeCell ref="Q168:T168"/>
    <mergeCell ref="U168:W168"/>
    <mergeCell ref="X168:Z168"/>
    <mergeCell ref="AA168:AC168"/>
    <mergeCell ref="AD168:AF168"/>
    <mergeCell ref="AG168:AH168"/>
    <mergeCell ref="AI168:AJ168"/>
    <mergeCell ref="AK168:AM168"/>
    <mergeCell ref="AN168:AO168"/>
    <mergeCell ref="A163:C163"/>
    <mergeCell ref="D163:F163"/>
    <mergeCell ref="G163:I163"/>
    <mergeCell ref="J163:M163"/>
    <mergeCell ref="N163:P163"/>
    <mergeCell ref="Q163:T163"/>
    <mergeCell ref="U163:W163"/>
    <mergeCell ref="X163:Z163"/>
    <mergeCell ref="AA163:AC163"/>
    <mergeCell ref="AD163:AF163"/>
    <mergeCell ref="AG163:AH163"/>
    <mergeCell ref="AI163:AJ163"/>
    <mergeCell ref="AK163:AM163"/>
    <mergeCell ref="AN163:AO163"/>
    <mergeCell ref="A164:C164"/>
    <mergeCell ref="D164:F164"/>
    <mergeCell ref="G164:I164"/>
    <mergeCell ref="J164:M164"/>
    <mergeCell ref="N164:P164"/>
    <mergeCell ref="Q164:T164"/>
    <mergeCell ref="U164:W164"/>
    <mergeCell ref="X164:Z164"/>
    <mergeCell ref="AA164:AC164"/>
    <mergeCell ref="AD164:AF164"/>
    <mergeCell ref="AG164:AH164"/>
    <mergeCell ref="AI164:AJ164"/>
    <mergeCell ref="AK164:AM164"/>
    <mergeCell ref="AN164:AO164"/>
    <mergeCell ref="A165:C165"/>
    <mergeCell ref="D165:F165"/>
    <mergeCell ref="G165:I165"/>
    <mergeCell ref="J165:M165"/>
    <mergeCell ref="N165:P165"/>
    <mergeCell ref="Q165:T165"/>
    <mergeCell ref="U165:W165"/>
    <mergeCell ref="X165:Z165"/>
    <mergeCell ref="AA165:AC165"/>
    <mergeCell ref="AD165:AF165"/>
    <mergeCell ref="AG165:AH165"/>
    <mergeCell ref="AI165:AJ165"/>
    <mergeCell ref="AK165:AM165"/>
    <mergeCell ref="AN165:AO165"/>
    <mergeCell ref="A160:C160"/>
    <mergeCell ref="D160:F160"/>
    <mergeCell ref="G160:I160"/>
    <mergeCell ref="J160:M160"/>
    <mergeCell ref="N160:P160"/>
    <mergeCell ref="Q160:T160"/>
    <mergeCell ref="U160:W160"/>
    <mergeCell ref="X160:Z160"/>
    <mergeCell ref="AA160:AC160"/>
    <mergeCell ref="AD160:AF160"/>
    <mergeCell ref="AG160:AH160"/>
    <mergeCell ref="AI160:AJ160"/>
    <mergeCell ref="AK160:AM160"/>
    <mergeCell ref="AN160:AO160"/>
    <mergeCell ref="A161:C161"/>
    <mergeCell ref="D161:F161"/>
    <mergeCell ref="G161:I161"/>
    <mergeCell ref="J161:M161"/>
    <mergeCell ref="N161:P161"/>
    <mergeCell ref="Q161:T161"/>
    <mergeCell ref="U161:W161"/>
    <mergeCell ref="X161:Z161"/>
    <mergeCell ref="AA161:AC161"/>
    <mergeCell ref="AD161:AF161"/>
    <mergeCell ref="AG161:AH161"/>
    <mergeCell ref="AI161:AJ161"/>
    <mergeCell ref="AK161:AM161"/>
    <mergeCell ref="AN161:AO161"/>
    <mergeCell ref="A162:C162"/>
    <mergeCell ref="D162:F162"/>
    <mergeCell ref="G162:I162"/>
    <mergeCell ref="J162:M162"/>
    <mergeCell ref="N162:P162"/>
    <mergeCell ref="Q162:T162"/>
    <mergeCell ref="U162:W162"/>
    <mergeCell ref="X162:Z162"/>
    <mergeCell ref="AA162:AC162"/>
    <mergeCell ref="AD162:AF162"/>
    <mergeCell ref="AG162:AH162"/>
    <mergeCell ref="AI162:AJ162"/>
    <mergeCell ref="AK162:AM162"/>
    <mergeCell ref="AN162:AO162"/>
    <mergeCell ref="A157:C157"/>
    <mergeCell ref="D157:F157"/>
    <mergeCell ref="G157:I157"/>
    <mergeCell ref="J157:M157"/>
    <mergeCell ref="N157:P157"/>
    <mergeCell ref="Q157:T157"/>
    <mergeCell ref="U157:W157"/>
    <mergeCell ref="X157:Z157"/>
    <mergeCell ref="AA157:AC157"/>
    <mergeCell ref="AD157:AF157"/>
    <mergeCell ref="AG157:AH157"/>
    <mergeCell ref="AI157:AJ157"/>
    <mergeCell ref="AK157:AM157"/>
    <mergeCell ref="AN157:AO157"/>
    <mergeCell ref="A158:C158"/>
    <mergeCell ref="D158:F158"/>
    <mergeCell ref="G158:I158"/>
    <mergeCell ref="J158:M158"/>
    <mergeCell ref="N158:P158"/>
    <mergeCell ref="Q158:T158"/>
    <mergeCell ref="U158:W158"/>
    <mergeCell ref="X158:Z158"/>
    <mergeCell ref="AA158:AC158"/>
    <mergeCell ref="AD158:AF158"/>
    <mergeCell ref="AG158:AH158"/>
    <mergeCell ref="AI158:AJ158"/>
    <mergeCell ref="AK158:AM158"/>
    <mergeCell ref="AN158:AO158"/>
    <mergeCell ref="A159:C159"/>
    <mergeCell ref="D159:F159"/>
    <mergeCell ref="G159:I159"/>
    <mergeCell ref="J159:M159"/>
    <mergeCell ref="N159:P159"/>
    <mergeCell ref="Q159:T159"/>
    <mergeCell ref="U159:W159"/>
    <mergeCell ref="X159:Z159"/>
    <mergeCell ref="AA159:AC159"/>
    <mergeCell ref="AD159:AF159"/>
    <mergeCell ref="AG159:AH159"/>
    <mergeCell ref="AI159:AJ159"/>
    <mergeCell ref="AK159:AM159"/>
    <mergeCell ref="AN159:AO159"/>
    <mergeCell ref="A154:C154"/>
    <mergeCell ref="D154:F154"/>
    <mergeCell ref="G154:I154"/>
    <mergeCell ref="J154:M154"/>
    <mergeCell ref="N154:P154"/>
    <mergeCell ref="Q154:T154"/>
    <mergeCell ref="U154:W154"/>
    <mergeCell ref="X154:Z154"/>
    <mergeCell ref="AA154:AC154"/>
    <mergeCell ref="AD154:AF154"/>
    <mergeCell ref="AG154:AH154"/>
    <mergeCell ref="AI154:AJ154"/>
    <mergeCell ref="AK154:AM154"/>
    <mergeCell ref="AN154:AO154"/>
    <mergeCell ref="A155:C155"/>
    <mergeCell ref="D155:F155"/>
    <mergeCell ref="G155:I155"/>
    <mergeCell ref="J155:M155"/>
    <mergeCell ref="N155:P155"/>
    <mergeCell ref="Q155:T155"/>
    <mergeCell ref="U155:W155"/>
    <mergeCell ref="X155:Z155"/>
    <mergeCell ref="AA155:AC155"/>
    <mergeCell ref="AD155:AF155"/>
    <mergeCell ref="AG155:AH155"/>
    <mergeCell ref="AI155:AJ155"/>
    <mergeCell ref="AK155:AM155"/>
    <mergeCell ref="AN155:AO155"/>
    <mergeCell ref="A156:C156"/>
    <mergeCell ref="D156:F156"/>
    <mergeCell ref="G156:I156"/>
    <mergeCell ref="J156:M156"/>
    <mergeCell ref="N156:P156"/>
    <mergeCell ref="Q156:T156"/>
    <mergeCell ref="U156:W156"/>
    <mergeCell ref="X156:Z156"/>
    <mergeCell ref="AA156:AC156"/>
    <mergeCell ref="AD156:AF156"/>
    <mergeCell ref="AG156:AH156"/>
    <mergeCell ref="AI156:AJ156"/>
    <mergeCell ref="AK156:AM156"/>
    <mergeCell ref="AN156:AO156"/>
    <mergeCell ref="A151:C151"/>
    <mergeCell ref="D151:F151"/>
    <mergeCell ref="G151:I151"/>
    <mergeCell ref="J151:M151"/>
    <mergeCell ref="N151:P151"/>
    <mergeCell ref="Q151:T151"/>
    <mergeCell ref="U151:W151"/>
    <mergeCell ref="X151:Z151"/>
    <mergeCell ref="AA151:AC151"/>
    <mergeCell ref="AD151:AF151"/>
    <mergeCell ref="AG151:AH151"/>
    <mergeCell ref="AI151:AJ151"/>
    <mergeCell ref="AK151:AM151"/>
    <mergeCell ref="AN151:AO151"/>
    <mergeCell ref="A152:C152"/>
    <mergeCell ref="D152:F152"/>
    <mergeCell ref="G152:I152"/>
    <mergeCell ref="J152:M152"/>
    <mergeCell ref="N152:P152"/>
    <mergeCell ref="Q152:T152"/>
    <mergeCell ref="U152:W152"/>
    <mergeCell ref="X152:Z152"/>
    <mergeCell ref="AA152:AC152"/>
    <mergeCell ref="AD152:AF152"/>
    <mergeCell ref="AG152:AH152"/>
    <mergeCell ref="AI152:AJ152"/>
    <mergeCell ref="AK152:AM152"/>
    <mergeCell ref="AN152:AO152"/>
    <mergeCell ref="A153:C153"/>
    <mergeCell ref="D153:F153"/>
    <mergeCell ref="G153:I153"/>
    <mergeCell ref="J153:M153"/>
    <mergeCell ref="N153:P153"/>
    <mergeCell ref="Q153:T153"/>
    <mergeCell ref="U153:W153"/>
    <mergeCell ref="X153:Z153"/>
    <mergeCell ref="AA153:AC153"/>
    <mergeCell ref="AD153:AF153"/>
    <mergeCell ref="AG153:AH153"/>
    <mergeCell ref="AI153:AJ153"/>
    <mergeCell ref="AK153:AM153"/>
    <mergeCell ref="AN153:AO153"/>
    <mergeCell ref="A148:C148"/>
    <mergeCell ref="D148:F148"/>
    <mergeCell ref="G148:I148"/>
    <mergeCell ref="J148:M148"/>
    <mergeCell ref="N148:P148"/>
    <mergeCell ref="Q148:T148"/>
    <mergeCell ref="U148:W148"/>
    <mergeCell ref="X148:Z148"/>
    <mergeCell ref="AA148:AC148"/>
    <mergeCell ref="AD148:AF148"/>
    <mergeCell ref="AG148:AH148"/>
    <mergeCell ref="AI148:AJ148"/>
    <mergeCell ref="AK148:AM148"/>
    <mergeCell ref="AN148:AO148"/>
    <mergeCell ref="A149:C149"/>
    <mergeCell ref="D149:F149"/>
    <mergeCell ref="G149:I149"/>
    <mergeCell ref="J149:M149"/>
    <mergeCell ref="N149:P149"/>
    <mergeCell ref="Q149:T149"/>
    <mergeCell ref="U149:W149"/>
    <mergeCell ref="X149:Z149"/>
    <mergeCell ref="AA149:AC149"/>
    <mergeCell ref="AD149:AF149"/>
    <mergeCell ref="AG149:AH149"/>
    <mergeCell ref="AI149:AJ149"/>
    <mergeCell ref="AK149:AM149"/>
    <mergeCell ref="AN149:AO149"/>
    <mergeCell ref="A150:C150"/>
    <mergeCell ref="D150:F150"/>
    <mergeCell ref="G150:I150"/>
    <mergeCell ref="J150:M150"/>
    <mergeCell ref="N150:P150"/>
    <mergeCell ref="Q150:T150"/>
    <mergeCell ref="U150:W150"/>
    <mergeCell ref="X150:Z150"/>
    <mergeCell ref="AA150:AC150"/>
    <mergeCell ref="AD150:AF150"/>
    <mergeCell ref="AG150:AH150"/>
    <mergeCell ref="AI150:AJ150"/>
    <mergeCell ref="AK150:AM150"/>
    <mergeCell ref="AN150:AO150"/>
    <mergeCell ref="A145:C145"/>
    <mergeCell ref="D145:F145"/>
    <mergeCell ref="G145:I145"/>
    <mergeCell ref="J145:M145"/>
    <mergeCell ref="N145:P145"/>
    <mergeCell ref="Q145:T145"/>
    <mergeCell ref="U145:W145"/>
    <mergeCell ref="X145:Z145"/>
    <mergeCell ref="AA145:AC145"/>
    <mergeCell ref="AD145:AF145"/>
    <mergeCell ref="AG145:AH145"/>
    <mergeCell ref="AI145:AJ145"/>
    <mergeCell ref="AK145:AM145"/>
    <mergeCell ref="AN145:AO145"/>
    <mergeCell ref="A146:C146"/>
    <mergeCell ref="D146:F146"/>
    <mergeCell ref="G146:I146"/>
    <mergeCell ref="J146:M146"/>
    <mergeCell ref="N146:P146"/>
    <mergeCell ref="Q146:T146"/>
    <mergeCell ref="U146:W146"/>
    <mergeCell ref="X146:Z146"/>
    <mergeCell ref="AA146:AC146"/>
    <mergeCell ref="AD146:AF146"/>
    <mergeCell ref="AG146:AH146"/>
    <mergeCell ref="AI146:AJ146"/>
    <mergeCell ref="AK146:AM146"/>
    <mergeCell ref="AN146:AO146"/>
    <mergeCell ref="A147:C147"/>
    <mergeCell ref="D147:F147"/>
    <mergeCell ref="G147:I147"/>
    <mergeCell ref="J147:M147"/>
    <mergeCell ref="N147:P147"/>
    <mergeCell ref="Q147:T147"/>
    <mergeCell ref="U147:W147"/>
    <mergeCell ref="X147:Z147"/>
    <mergeCell ref="AA147:AC147"/>
    <mergeCell ref="AD147:AF147"/>
    <mergeCell ref="AG147:AH147"/>
    <mergeCell ref="AI147:AJ147"/>
    <mergeCell ref="AK147:AM147"/>
    <mergeCell ref="AN147:AO147"/>
    <mergeCell ref="A142:C142"/>
    <mergeCell ref="D142:F142"/>
    <mergeCell ref="G142:I142"/>
    <mergeCell ref="J142:M142"/>
    <mergeCell ref="N142:P142"/>
    <mergeCell ref="Q142:T142"/>
    <mergeCell ref="U142:W142"/>
    <mergeCell ref="X142:Z142"/>
    <mergeCell ref="AA142:AC142"/>
    <mergeCell ref="AD142:AF142"/>
    <mergeCell ref="AG142:AH142"/>
    <mergeCell ref="AI142:AJ142"/>
    <mergeCell ref="AK142:AM142"/>
    <mergeCell ref="AN142:AO142"/>
    <mergeCell ref="A143:C143"/>
    <mergeCell ref="D143:F143"/>
    <mergeCell ref="G143:I143"/>
    <mergeCell ref="J143:M143"/>
    <mergeCell ref="N143:P143"/>
    <mergeCell ref="Q143:T143"/>
    <mergeCell ref="U143:W143"/>
    <mergeCell ref="X143:Z143"/>
    <mergeCell ref="AA143:AC143"/>
    <mergeCell ref="AD143:AF143"/>
    <mergeCell ref="AG143:AH143"/>
    <mergeCell ref="AI143:AJ143"/>
    <mergeCell ref="AK143:AM143"/>
    <mergeCell ref="AN143:AO143"/>
    <mergeCell ref="A144:C144"/>
    <mergeCell ref="D144:F144"/>
    <mergeCell ref="G144:I144"/>
    <mergeCell ref="J144:M144"/>
    <mergeCell ref="N144:P144"/>
    <mergeCell ref="Q144:T144"/>
    <mergeCell ref="U144:W144"/>
    <mergeCell ref="X144:Z144"/>
    <mergeCell ref="AA144:AC144"/>
    <mergeCell ref="AD144:AF144"/>
    <mergeCell ref="AG144:AH144"/>
    <mergeCell ref="AI144:AJ144"/>
    <mergeCell ref="AK144:AM144"/>
    <mergeCell ref="AN144:AO144"/>
    <mergeCell ref="A139:C139"/>
    <mergeCell ref="D139:F139"/>
    <mergeCell ref="G139:I139"/>
    <mergeCell ref="J139:M139"/>
    <mergeCell ref="N139:P139"/>
    <mergeCell ref="Q139:T139"/>
    <mergeCell ref="U139:W139"/>
    <mergeCell ref="X139:Z139"/>
    <mergeCell ref="AA139:AC139"/>
    <mergeCell ref="AD139:AF139"/>
    <mergeCell ref="AG139:AH139"/>
    <mergeCell ref="AI139:AJ139"/>
    <mergeCell ref="AK139:AM139"/>
    <mergeCell ref="AN139:AO139"/>
    <mergeCell ref="A140:C140"/>
    <mergeCell ref="D140:F140"/>
    <mergeCell ref="G140:I140"/>
    <mergeCell ref="J140:M140"/>
    <mergeCell ref="N140:P140"/>
    <mergeCell ref="Q140:T140"/>
    <mergeCell ref="U140:W140"/>
    <mergeCell ref="X140:Z140"/>
    <mergeCell ref="AA140:AC140"/>
    <mergeCell ref="AD140:AF140"/>
    <mergeCell ref="AG140:AH140"/>
    <mergeCell ref="AI140:AJ140"/>
    <mergeCell ref="AK140:AM140"/>
    <mergeCell ref="AN140:AO140"/>
    <mergeCell ref="A141:C141"/>
    <mergeCell ref="D141:F141"/>
    <mergeCell ref="G141:I141"/>
    <mergeCell ref="J141:M141"/>
    <mergeCell ref="N141:P141"/>
    <mergeCell ref="Q141:T141"/>
    <mergeCell ref="U141:W141"/>
    <mergeCell ref="X141:Z141"/>
    <mergeCell ref="AA141:AC141"/>
    <mergeCell ref="AD141:AF141"/>
    <mergeCell ref="AG141:AH141"/>
    <mergeCell ref="AI141:AJ141"/>
    <mergeCell ref="AK141:AM141"/>
    <mergeCell ref="AN141:AO141"/>
    <mergeCell ref="A136:C136"/>
    <mergeCell ref="D136:F136"/>
    <mergeCell ref="G136:I136"/>
    <mergeCell ref="J136:M136"/>
    <mergeCell ref="N136:P136"/>
    <mergeCell ref="Q136:T136"/>
    <mergeCell ref="U136:W136"/>
    <mergeCell ref="X136:Z136"/>
    <mergeCell ref="AA136:AC136"/>
    <mergeCell ref="AD136:AF136"/>
    <mergeCell ref="AG136:AH136"/>
    <mergeCell ref="AI136:AJ136"/>
    <mergeCell ref="AK136:AM136"/>
    <mergeCell ref="AN136:AO136"/>
    <mergeCell ref="A137:C137"/>
    <mergeCell ref="D137:F137"/>
    <mergeCell ref="G137:I137"/>
    <mergeCell ref="J137:M137"/>
    <mergeCell ref="N137:P137"/>
    <mergeCell ref="Q137:T137"/>
    <mergeCell ref="U137:W137"/>
    <mergeCell ref="X137:Z137"/>
    <mergeCell ref="AA137:AC137"/>
    <mergeCell ref="AD137:AF137"/>
    <mergeCell ref="AG137:AH137"/>
    <mergeCell ref="AI137:AJ137"/>
    <mergeCell ref="AK137:AM137"/>
    <mergeCell ref="AN137:AO137"/>
    <mergeCell ref="A138:C138"/>
    <mergeCell ref="D138:F138"/>
    <mergeCell ref="G138:I138"/>
    <mergeCell ref="J138:M138"/>
    <mergeCell ref="N138:P138"/>
    <mergeCell ref="Q138:T138"/>
    <mergeCell ref="U138:W138"/>
    <mergeCell ref="X138:Z138"/>
    <mergeCell ref="AA138:AC138"/>
    <mergeCell ref="AD138:AF138"/>
    <mergeCell ref="AG138:AH138"/>
    <mergeCell ref="AI138:AJ138"/>
    <mergeCell ref="AK138:AM138"/>
    <mergeCell ref="AN138:AO138"/>
    <mergeCell ref="A133:C133"/>
    <mergeCell ref="D133:F133"/>
    <mergeCell ref="G133:I133"/>
    <mergeCell ref="J133:M133"/>
    <mergeCell ref="N133:P133"/>
    <mergeCell ref="Q133:T133"/>
    <mergeCell ref="U133:W133"/>
    <mergeCell ref="X133:Z133"/>
    <mergeCell ref="AA133:AC133"/>
    <mergeCell ref="AD133:AF133"/>
    <mergeCell ref="AG133:AH133"/>
    <mergeCell ref="AI133:AJ133"/>
    <mergeCell ref="AK133:AM133"/>
    <mergeCell ref="AN133:AO133"/>
    <mergeCell ref="A134:C134"/>
    <mergeCell ref="D134:F134"/>
    <mergeCell ref="G134:I134"/>
    <mergeCell ref="J134:M134"/>
    <mergeCell ref="N134:P134"/>
    <mergeCell ref="Q134:T134"/>
    <mergeCell ref="U134:W134"/>
    <mergeCell ref="X134:Z134"/>
    <mergeCell ref="AA134:AC134"/>
    <mergeCell ref="AD134:AF134"/>
    <mergeCell ref="AG134:AH134"/>
    <mergeCell ref="AI134:AJ134"/>
    <mergeCell ref="AK134:AM134"/>
    <mergeCell ref="AN134:AO134"/>
    <mergeCell ref="A135:C135"/>
    <mergeCell ref="D135:F135"/>
    <mergeCell ref="G135:I135"/>
    <mergeCell ref="J135:M135"/>
    <mergeCell ref="N135:P135"/>
    <mergeCell ref="Q135:T135"/>
    <mergeCell ref="U135:W135"/>
    <mergeCell ref="X135:Z135"/>
    <mergeCell ref="AA135:AC135"/>
    <mergeCell ref="AD135:AF135"/>
    <mergeCell ref="AG135:AH135"/>
    <mergeCell ref="AI135:AJ135"/>
    <mergeCell ref="AK135:AM135"/>
    <mergeCell ref="AN135:AO135"/>
    <mergeCell ref="A130:C130"/>
    <mergeCell ref="D130:F130"/>
    <mergeCell ref="G130:I130"/>
    <mergeCell ref="J130:M130"/>
    <mergeCell ref="N130:P130"/>
    <mergeCell ref="Q130:T130"/>
    <mergeCell ref="U130:W130"/>
    <mergeCell ref="X130:Z130"/>
    <mergeCell ref="AA130:AC130"/>
    <mergeCell ref="AD130:AF130"/>
    <mergeCell ref="AG130:AH130"/>
    <mergeCell ref="AI130:AJ130"/>
    <mergeCell ref="AK130:AM130"/>
    <mergeCell ref="AN130:AO130"/>
    <mergeCell ref="A131:C131"/>
    <mergeCell ref="D131:F131"/>
    <mergeCell ref="G131:I131"/>
    <mergeCell ref="J131:M131"/>
    <mergeCell ref="N131:P131"/>
    <mergeCell ref="Q131:T131"/>
    <mergeCell ref="U131:W131"/>
    <mergeCell ref="X131:Z131"/>
    <mergeCell ref="AA131:AC131"/>
    <mergeCell ref="AD131:AF131"/>
    <mergeCell ref="AG131:AH131"/>
    <mergeCell ref="AI131:AJ131"/>
    <mergeCell ref="AK131:AM131"/>
    <mergeCell ref="AN131:AO131"/>
    <mergeCell ref="A132:C132"/>
    <mergeCell ref="D132:F132"/>
    <mergeCell ref="G132:I132"/>
    <mergeCell ref="J132:M132"/>
    <mergeCell ref="N132:P132"/>
    <mergeCell ref="Q132:T132"/>
    <mergeCell ref="U132:W132"/>
    <mergeCell ref="X132:Z132"/>
    <mergeCell ref="AA132:AC132"/>
    <mergeCell ref="AD132:AF132"/>
    <mergeCell ref="AG132:AH132"/>
    <mergeCell ref="AI132:AJ132"/>
    <mergeCell ref="AK132:AM132"/>
    <mergeCell ref="AN132:AO132"/>
    <mergeCell ref="A127:C127"/>
    <mergeCell ref="D127:F127"/>
    <mergeCell ref="G127:I127"/>
    <mergeCell ref="J127:M127"/>
    <mergeCell ref="N127:P127"/>
    <mergeCell ref="Q127:T127"/>
    <mergeCell ref="U127:W127"/>
    <mergeCell ref="X127:Z127"/>
    <mergeCell ref="AA127:AC127"/>
    <mergeCell ref="AD127:AF127"/>
    <mergeCell ref="AG127:AH127"/>
    <mergeCell ref="AI127:AJ127"/>
    <mergeCell ref="AK127:AM127"/>
    <mergeCell ref="AN127:AO127"/>
    <mergeCell ref="A128:C128"/>
    <mergeCell ref="D128:F128"/>
    <mergeCell ref="G128:I128"/>
    <mergeCell ref="J128:M128"/>
    <mergeCell ref="N128:P128"/>
    <mergeCell ref="Q128:T128"/>
    <mergeCell ref="U128:W128"/>
    <mergeCell ref="X128:Z128"/>
    <mergeCell ref="AA128:AC128"/>
    <mergeCell ref="AD128:AF128"/>
    <mergeCell ref="AG128:AH128"/>
    <mergeCell ref="AI128:AJ128"/>
    <mergeCell ref="AK128:AM128"/>
    <mergeCell ref="AN128:AO128"/>
    <mergeCell ref="A129:C129"/>
    <mergeCell ref="D129:F129"/>
    <mergeCell ref="G129:I129"/>
    <mergeCell ref="J129:M129"/>
    <mergeCell ref="N129:P129"/>
    <mergeCell ref="Q129:T129"/>
    <mergeCell ref="U129:W129"/>
    <mergeCell ref="X129:Z129"/>
    <mergeCell ref="AA129:AC129"/>
    <mergeCell ref="AD129:AF129"/>
    <mergeCell ref="AG129:AH129"/>
    <mergeCell ref="AI129:AJ129"/>
    <mergeCell ref="AK129:AM129"/>
    <mergeCell ref="AN129:AO129"/>
    <mergeCell ref="A121:D121"/>
    <mergeCell ref="E121:K121"/>
    <mergeCell ref="L121:Q121"/>
    <mergeCell ref="A123:AO123"/>
    <mergeCell ref="A124:C124"/>
    <mergeCell ref="D124:F124"/>
    <mergeCell ref="G124:I124"/>
    <mergeCell ref="J124:M124"/>
    <mergeCell ref="N124:P124"/>
    <mergeCell ref="Q124:T124"/>
    <mergeCell ref="U124:W124"/>
    <mergeCell ref="X124:Z124"/>
    <mergeCell ref="AA124:AC124"/>
    <mergeCell ref="AD124:AF124"/>
    <mergeCell ref="AG124:AH124"/>
    <mergeCell ref="AI124:AJ124"/>
    <mergeCell ref="AK124:AM124"/>
    <mergeCell ref="AN124:AO124"/>
    <mergeCell ref="A125:C125"/>
    <mergeCell ref="D125:F125"/>
    <mergeCell ref="G125:I125"/>
    <mergeCell ref="J125:M125"/>
    <mergeCell ref="N125:P125"/>
    <mergeCell ref="Q125:T125"/>
    <mergeCell ref="U125:W125"/>
    <mergeCell ref="X125:Z125"/>
    <mergeCell ref="AA125:AC125"/>
    <mergeCell ref="AD125:AF125"/>
    <mergeCell ref="AG125:AH125"/>
    <mergeCell ref="AI125:AJ125"/>
    <mergeCell ref="AK125:AM125"/>
    <mergeCell ref="AN125:AO125"/>
    <mergeCell ref="A126:C126"/>
    <mergeCell ref="D126:F126"/>
    <mergeCell ref="G126:I126"/>
    <mergeCell ref="J126:M126"/>
    <mergeCell ref="N126:P126"/>
    <mergeCell ref="Q126:T126"/>
    <mergeCell ref="U126:W126"/>
    <mergeCell ref="X126:Z126"/>
    <mergeCell ref="AA126:AC126"/>
    <mergeCell ref="AD126:AF126"/>
    <mergeCell ref="AG126:AH126"/>
    <mergeCell ref="AI126:AJ126"/>
    <mergeCell ref="AK126:AM126"/>
    <mergeCell ref="AN126:AO126"/>
    <mergeCell ref="A110:D110"/>
    <mergeCell ref="E110:K110"/>
    <mergeCell ref="L110:Q110"/>
    <mergeCell ref="A111:D111"/>
    <mergeCell ref="E111:K111"/>
    <mergeCell ref="L111:Q111"/>
    <mergeCell ref="A112:D112"/>
    <mergeCell ref="E112:K112"/>
    <mergeCell ref="L112:Q112"/>
    <mergeCell ref="A113:D113"/>
    <mergeCell ref="E113:K113"/>
    <mergeCell ref="L113:Q113"/>
    <mergeCell ref="A114:D114"/>
    <mergeCell ref="E114:K114"/>
    <mergeCell ref="L114:Q114"/>
    <mergeCell ref="A115:D115"/>
    <mergeCell ref="E115:K115"/>
    <mergeCell ref="L115:Q115"/>
    <mergeCell ref="A116:D116"/>
    <mergeCell ref="E116:K116"/>
    <mergeCell ref="L116:Q116"/>
    <mergeCell ref="A117:D117"/>
    <mergeCell ref="E117:K117"/>
    <mergeCell ref="L117:Q117"/>
    <mergeCell ref="A118:D118"/>
    <mergeCell ref="E118:K118"/>
    <mergeCell ref="L118:Q118"/>
    <mergeCell ref="A119:D119"/>
    <mergeCell ref="E119:K119"/>
    <mergeCell ref="L119:Q119"/>
    <mergeCell ref="A120:D120"/>
    <mergeCell ref="E120:K120"/>
    <mergeCell ref="L120:Q120"/>
    <mergeCell ref="A99:D99"/>
    <mergeCell ref="E99:K99"/>
    <mergeCell ref="L99:Q99"/>
    <mergeCell ref="A100:D100"/>
    <mergeCell ref="E100:K100"/>
    <mergeCell ref="L100:Q100"/>
    <mergeCell ref="A101:D101"/>
    <mergeCell ref="E101:K101"/>
    <mergeCell ref="L101:Q101"/>
    <mergeCell ref="A102:D102"/>
    <mergeCell ref="E102:K102"/>
    <mergeCell ref="L102:Q102"/>
    <mergeCell ref="A103:D103"/>
    <mergeCell ref="E103:K103"/>
    <mergeCell ref="L103:Q103"/>
    <mergeCell ref="A104:D104"/>
    <mergeCell ref="E104:K104"/>
    <mergeCell ref="L104:Q104"/>
    <mergeCell ref="A105:D105"/>
    <mergeCell ref="E105:K105"/>
    <mergeCell ref="L105:Q105"/>
    <mergeCell ref="A106:D106"/>
    <mergeCell ref="E106:K106"/>
    <mergeCell ref="L106:Q106"/>
    <mergeCell ref="A107:D107"/>
    <mergeCell ref="E107:K107"/>
    <mergeCell ref="L107:Q107"/>
    <mergeCell ref="A108:D108"/>
    <mergeCell ref="E108:K108"/>
    <mergeCell ref="L108:Q108"/>
    <mergeCell ref="A109:D109"/>
    <mergeCell ref="E109:K109"/>
    <mergeCell ref="L109:Q109"/>
    <mergeCell ref="A89:D89"/>
    <mergeCell ref="E89:K89"/>
    <mergeCell ref="L89:Q89"/>
    <mergeCell ref="A90:D90"/>
    <mergeCell ref="E90:K90"/>
    <mergeCell ref="L90:Q90"/>
    <mergeCell ref="A91:D91"/>
    <mergeCell ref="E91:K91"/>
    <mergeCell ref="L91:Q91"/>
    <mergeCell ref="A92:D92"/>
    <mergeCell ref="E92:K92"/>
    <mergeCell ref="L92:Q92"/>
    <mergeCell ref="A93:D93"/>
    <mergeCell ref="E93:K93"/>
    <mergeCell ref="L93:Q93"/>
    <mergeCell ref="A94:D94"/>
    <mergeCell ref="E94:K94"/>
    <mergeCell ref="L94:Q94"/>
    <mergeCell ref="A95:D95"/>
    <mergeCell ref="E95:K95"/>
    <mergeCell ref="L95:Q95"/>
    <mergeCell ref="A96:D96"/>
    <mergeCell ref="E96:K96"/>
    <mergeCell ref="L96:Q96"/>
    <mergeCell ref="A97:D97"/>
    <mergeCell ref="E97:K97"/>
    <mergeCell ref="L97:Q97"/>
    <mergeCell ref="A98:D98"/>
    <mergeCell ref="E98:K98"/>
    <mergeCell ref="L98:Q98"/>
    <mergeCell ref="A78:D78"/>
    <mergeCell ref="E78:K78"/>
    <mergeCell ref="L78:Q78"/>
    <mergeCell ref="A79:D79"/>
    <mergeCell ref="E79:K79"/>
    <mergeCell ref="L79:Q79"/>
    <mergeCell ref="A80:D80"/>
    <mergeCell ref="E80:K80"/>
    <mergeCell ref="L80:Q80"/>
    <mergeCell ref="A81:D81"/>
    <mergeCell ref="E81:K81"/>
    <mergeCell ref="L81:Q81"/>
    <mergeCell ref="A82:D82"/>
    <mergeCell ref="E82:K82"/>
    <mergeCell ref="L82:Q82"/>
    <mergeCell ref="A83:D83"/>
    <mergeCell ref="E83:K83"/>
    <mergeCell ref="L83:Q83"/>
    <mergeCell ref="A84:D84"/>
    <mergeCell ref="E84:K84"/>
    <mergeCell ref="L84:Q84"/>
    <mergeCell ref="A85:D85"/>
    <mergeCell ref="E85:K85"/>
    <mergeCell ref="L85:Q85"/>
    <mergeCell ref="A86:D86"/>
    <mergeCell ref="E86:K86"/>
    <mergeCell ref="L86:Q86"/>
    <mergeCell ref="A87:D87"/>
    <mergeCell ref="E87:K87"/>
    <mergeCell ref="L87:Q87"/>
    <mergeCell ref="A88:D88"/>
    <mergeCell ref="E88:K88"/>
    <mergeCell ref="L88:Q88"/>
    <mergeCell ref="A67:D67"/>
    <mergeCell ref="E67:K67"/>
    <mergeCell ref="L67:Q67"/>
    <mergeCell ref="A68:D68"/>
    <mergeCell ref="E68:K68"/>
    <mergeCell ref="L68:Q68"/>
    <mergeCell ref="A69:D69"/>
    <mergeCell ref="E69:K69"/>
    <mergeCell ref="L69:Q69"/>
    <mergeCell ref="A70:D70"/>
    <mergeCell ref="E70:K70"/>
    <mergeCell ref="L70:Q70"/>
    <mergeCell ref="A71:D71"/>
    <mergeCell ref="E71:K71"/>
    <mergeCell ref="L71:Q71"/>
    <mergeCell ref="A72:D72"/>
    <mergeCell ref="E72:K72"/>
    <mergeCell ref="L72:Q72"/>
    <mergeCell ref="A73:D73"/>
    <mergeCell ref="E73:K73"/>
    <mergeCell ref="L73:Q73"/>
    <mergeCell ref="A74:D74"/>
    <mergeCell ref="E74:K74"/>
    <mergeCell ref="L74:Q74"/>
    <mergeCell ref="A75:D75"/>
    <mergeCell ref="E75:K75"/>
    <mergeCell ref="L75:Q75"/>
    <mergeCell ref="A76:D76"/>
    <mergeCell ref="E76:K76"/>
    <mergeCell ref="L76:Q76"/>
    <mergeCell ref="A77:D77"/>
    <mergeCell ref="E77:K77"/>
    <mergeCell ref="L77:Q77"/>
    <mergeCell ref="A56:D56"/>
    <mergeCell ref="E56:K56"/>
    <mergeCell ref="L56:Q56"/>
    <mergeCell ref="A57:D57"/>
    <mergeCell ref="E57:K57"/>
    <mergeCell ref="L57:Q57"/>
    <mergeCell ref="A58:D58"/>
    <mergeCell ref="E58:K58"/>
    <mergeCell ref="L58:Q58"/>
    <mergeCell ref="A59:D59"/>
    <mergeCell ref="E59:K59"/>
    <mergeCell ref="L59:Q59"/>
    <mergeCell ref="A60:D60"/>
    <mergeCell ref="E60:K60"/>
    <mergeCell ref="L60:Q60"/>
    <mergeCell ref="A61:D61"/>
    <mergeCell ref="E61:K61"/>
    <mergeCell ref="L61:Q61"/>
    <mergeCell ref="A62:D62"/>
    <mergeCell ref="E62:K62"/>
    <mergeCell ref="L62:Q62"/>
    <mergeCell ref="A63:D63"/>
    <mergeCell ref="E63:K63"/>
    <mergeCell ref="L63:Q63"/>
    <mergeCell ref="A64:D64"/>
    <mergeCell ref="E64:K64"/>
    <mergeCell ref="L64:Q64"/>
    <mergeCell ref="A65:D65"/>
    <mergeCell ref="E65:K65"/>
    <mergeCell ref="L65:Q65"/>
    <mergeCell ref="A66:D66"/>
    <mergeCell ref="E66:K66"/>
    <mergeCell ref="L66:Q66"/>
    <mergeCell ref="A46:D46"/>
    <mergeCell ref="E46:K46"/>
    <mergeCell ref="L46:Q46"/>
    <mergeCell ref="A47:D47"/>
    <mergeCell ref="E47:K47"/>
    <mergeCell ref="L47:Q47"/>
    <mergeCell ref="A48:D48"/>
    <mergeCell ref="E48:K48"/>
    <mergeCell ref="L48:Q48"/>
    <mergeCell ref="A49:D49"/>
    <mergeCell ref="E49:K49"/>
    <mergeCell ref="L49:Q49"/>
    <mergeCell ref="A50:D50"/>
    <mergeCell ref="E50:K50"/>
    <mergeCell ref="L50:Q50"/>
    <mergeCell ref="A51:D51"/>
    <mergeCell ref="E51:K51"/>
    <mergeCell ref="L51:Q51"/>
    <mergeCell ref="A52:D52"/>
    <mergeCell ref="E52:K52"/>
    <mergeCell ref="L52:Q52"/>
    <mergeCell ref="A53:D53"/>
    <mergeCell ref="E53:K53"/>
    <mergeCell ref="L53:Q53"/>
    <mergeCell ref="A54:D54"/>
    <mergeCell ref="E54:K54"/>
    <mergeCell ref="L54:Q54"/>
    <mergeCell ref="A55:D55"/>
    <mergeCell ref="E55:K55"/>
    <mergeCell ref="L55:Q55"/>
    <mergeCell ref="A35:D35"/>
    <mergeCell ref="E35:K35"/>
    <mergeCell ref="L35:Q35"/>
    <mergeCell ref="A36:D36"/>
    <mergeCell ref="E36:K36"/>
    <mergeCell ref="L36:Q36"/>
    <mergeCell ref="A37:D37"/>
    <mergeCell ref="E37:K37"/>
    <mergeCell ref="L37:Q37"/>
    <mergeCell ref="A38:D38"/>
    <mergeCell ref="E38:K38"/>
    <mergeCell ref="L38:Q38"/>
    <mergeCell ref="A39:D39"/>
    <mergeCell ref="E39:K39"/>
    <mergeCell ref="L39:Q39"/>
    <mergeCell ref="A40:D40"/>
    <mergeCell ref="E40:K40"/>
    <mergeCell ref="L40:Q40"/>
    <mergeCell ref="A41:D41"/>
    <mergeCell ref="E41:K41"/>
    <mergeCell ref="L41:Q41"/>
    <mergeCell ref="A42:D42"/>
    <mergeCell ref="E42:K42"/>
    <mergeCell ref="L42:Q42"/>
    <mergeCell ref="A43:D43"/>
    <mergeCell ref="E43:K43"/>
    <mergeCell ref="L43:Q43"/>
    <mergeCell ref="A44:D44"/>
    <mergeCell ref="E44:K44"/>
    <mergeCell ref="L44:Q44"/>
    <mergeCell ref="A45:D45"/>
    <mergeCell ref="E45:K45"/>
    <mergeCell ref="L45:Q45"/>
    <mergeCell ref="A24:D24"/>
    <mergeCell ref="E24:K24"/>
    <mergeCell ref="L24:Q24"/>
    <mergeCell ref="A25:D25"/>
    <mergeCell ref="E25:K25"/>
    <mergeCell ref="L25:Q25"/>
    <mergeCell ref="A26:D26"/>
    <mergeCell ref="E26:K26"/>
    <mergeCell ref="L26:Q26"/>
    <mergeCell ref="A27:D27"/>
    <mergeCell ref="E27:K27"/>
    <mergeCell ref="L27:Q27"/>
    <mergeCell ref="A28:D28"/>
    <mergeCell ref="E28:K28"/>
    <mergeCell ref="L28:Q28"/>
    <mergeCell ref="A29:D29"/>
    <mergeCell ref="E29:K29"/>
    <mergeCell ref="L29:Q29"/>
    <mergeCell ref="A30:D30"/>
    <mergeCell ref="E30:K30"/>
    <mergeCell ref="L30:Q30"/>
    <mergeCell ref="A31:D31"/>
    <mergeCell ref="E31:K31"/>
    <mergeCell ref="L31:Q31"/>
    <mergeCell ref="A32:D32"/>
    <mergeCell ref="E32:K32"/>
    <mergeCell ref="L32:Q32"/>
    <mergeCell ref="A33:D33"/>
    <mergeCell ref="E33:K33"/>
    <mergeCell ref="L33:Q33"/>
    <mergeCell ref="A34:D34"/>
    <mergeCell ref="E34:K34"/>
    <mergeCell ref="L34:Q34"/>
    <mergeCell ref="A13:D13"/>
    <mergeCell ref="E13:K13"/>
    <mergeCell ref="L13:Q13"/>
    <mergeCell ref="A14:D14"/>
    <mergeCell ref="E14:K14"/>
    <mergeCell ref="L14:Q14"/>
    <mergeCell ref="A15:D15"/>
    <mergeCell ref="E15:K15"/>
    <mergeCell ref="L15:Q15"/>
    <mergeCell ref="A16:D16"/>
    <mergeCell ref="E16:K16"/>
    <mergeCell ref="L16:Q16"/>
    <mergeCell ref="A17:D17"/>
    <mergeCell ref="E17:K17"/>
    <mergeCell ref="L17:Q17"/>
    <mergeCell ref="A18:D18"/>
    <mergeCell ref="E18:K18"/>
    <mergeCell ref="L18:Q18"/>
    <mergeCell ref="A19:D19"/>
    <mergeCell ref="E19:K19"/>
    <mergeCell ref="L19:Q19"/>
    <mergeCell ref="A20:D20"/>
    <mergeCell ref="E20:K20"/>
    <mergeCell ref="L20:Q20"/>
    <mergeCell ref="A21:D21"/>
    <mergeCell ref="E21:K21"/>
    <mergeCell ref="L21:Q21"/>
    <mergeCell ref="A22:D22"/>
    <mergeCell ref="E22:K22"/>
    <mergeCell ref="L22:Q22"/>
    <mergeCell ref="A23:D23"/>
    <mergeCell ref="E23:K23"/>
    <mergeCell ref="L23:Q23"/>
    <mergeCell ref="A1:Q1"/>
    <mergeCell ref="A2:D2"/>
    <mergeCell ref="E2:K2"/>
    <mergeCell ref="L2:Q2"/>
    <mergeCell ref="A3:D3"/>
    <mergeCell ref="E3:K3"/>
    <mergeCell ref="L3:Q3"/>
    <mergeCell ref="A4:D4"/>
    <mergeCell ref="E4:K4"/>
    <mergeCell ref="L4:Q4"/>
    <mergeCell ref="A5:D5"/>
    <mergeCell ref="E5:K5"/>
    <mergeCell ref="L5:Q5"/>
    <mergeCell ref="A6:D6"/>
    <mergeCell ref="E6:K6"/>
    <mergeCell ref="L6:Q6"/>
    <mergeCell ref="A7:D7"/>
    <mergeCell ref="E7:K7"/>
    <mergeCell ref="L7:Q7"/>
    <mergeCell ref="A8:D8"/>
    <mergeCell ref="E8:K8"/>
    <mergeCell ref="L8:Q8"/>
    <mergeCell ref="A9:D9"/>
    <mergeCell ref="E9:K9"/>
    <mergeCell ref="L9:Q9"/>
    <mergeCell ref="A10:D10"/>
    <mergeCell ref="E10:K10"/>
    <mergeCell ref="L10:Q10"/>
    <mergeCell ref="A11:D11"/>
    <mergeCell ref="E11:K11"/>
    <mergeCell ref="L11:Q11"/>
    <mergeCell ref="A12:D12"/>
    <mergeCell ref="E12:K12"/>
    <mergeCell ref="L12:Q12"/>
  </mergeCells>
  <pageMargins left="0.7" right="0.7" top="0.75" bottom="0.75" header="0.3" footer="0.3"/>
  <pageSetup scale="7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workbookViewId="0">
      <selection sqref="A1:XFD1048576"/>
    </sheetView>
  </sheetViews>
  <sheetFormatPr defaultRowHeight="12.75" x14ac:dyDescent="0.2"/>
  <cols>
    <col min="1" max="1" width="19.6640625" style="83" customWidth="1"/>
    <col min="2" max="2" width="3.1640625" style="83" customWidth="1"/>
    <col min="3" max="3" width="1.1640625" style="83" customWidth="1"/>
    <col min="4" max="4" width="3.1640625" style="83" customWidth="1"/>
    <col min="5" max="5" width="1.1640625" style="83" customWidth="1"/>
    <col min="6" max="6" width="1.83203125" style="83" customWidth="1"/>
    <col min="7" max="7" width="3.33203125" style="83" customWidth="1"/>
    <col min="8" max="9" width="2.1640625" style="83" customWidth="1"/>
    <col min="10" max="10" width="1.1640625" style="83" customWidth="1"/>
    <col min="11" max="12" width="2.1640625" style="83" customWidth="1"/>
    <col min="13" max="13" width="1.1640625" style="83" customWidth="1"/>
    <col min="14" max="14" width="4.6640625" style="83" customWidth="1"/>
    <col min="15" max="15" width="2.6640625" style="83" customWidth="1"/>
    <col min="16" max="16" width="1.1640625" style="83" customWidth="1"/>
    <col min="17" max="18" width="2.1640625" style="83" customWidth="1"/>
    <col min="19" max="19" width="1.1640625" style="83" customWidth="1"/>
    <col min="20" max="20" width="2.1640625" style="83" customWidth="1"/>
    <col min="21" max="21" width="1.1640625" style="83" customWidth="1"/>
    <col min="22" max="22" width="4.6640625" style="83" customWidth="1"/>
    <col min="23" max="23" width="1.1640625" style="83" customWidth="1"/>
    <col min="24" max="24" width="4.6640625" style="83" customWidth="1"/>
    <col min="25" max="26" width="1.1640625" style="83" customWidth="1"/>
    <col min="27" max="27" width="3.33203125" style="83" customWidth="1"/>
    <col min="28" max="28" width="2.1640625" style="83" customWidth="1"/>
    <col min="29" max="29" width="1.1640625" style="83" customWidth="1"/>
    <col min="30" max="30" width="3.33203125" style="83" customWidth="1"/>
    <col min="31" max="31" width="4.33203125" style="83" customWidth="1"/>
    <col min="32" max="32" width="1.1640625" style="83" customWidth="1"/>
    <col min="33" max="33" width="5.83203125" style="83" customWidth="1"/>
    <col min="34" max="34" width="1.1640625" style="83" customWidth="1"/>
    <col min="35" max="35" width="5.83203125" style="83" customWidth="1"/>
    <col min="36" max="37" width="1.1640625" style="83" customWidth="1"/>
    <col min="38" max="38" width="5.1640625" style="83" customWidth="1"/>
    <col min="39" max="39" width="2.1640625" style="83" customWidth="1"/>
    <col min="40" max="40" width="12.6640625" style="83" customWidth="1"/>
    <col min="41" max="41" width="1.1640625" style="83" customWidth="1"/>
    <col min="42" max="16384" width="9.33203125" style="83"/>
  </cols>
  <sheetData>
    <row r="1" spans="1:41" ht="16.5" customHeight="1" x14ac:dyDescent="0.2">
      <c r="A1" s="18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41" ht="16.5" customHeight="1" x14ac:dyDescent="0.2">
      <c r="A2" s="21" t="s">
        <v>77</v>
      </c>
      <c r="B2" s="22"/>
      <c r="C2" s="22"/>
      <c r="D2" s="23"/>
      <c r="E2" s="21" t="s">
        <v>0</v>
      </c>
      <c r="F2" s="22"/>
      <c r="G2" s="22"/>
      <c r="H2" s="22"/>
      <c r="I2" s="22"/>
      <c r="J2" s="22"/>
      <c r="K2" s="23"/>
      <c r="L2" s="21" t="s">
        <v>1</v>
      </c>
      <c r="M2" s="22"/>
      <c r="N2" s="22"/>
      <c r="O2" s="22"/>
      <c r="P2" s="22"/>
      <c r="Q2" s="23"/>
    </row>
    <row r="3" spans="1:41" ht="16.5" customHeight="1" x14ac:dyDescent="0.2">
      <c r="A3" s="84" t="s">
        <v>78</v>
      </c>
      <c r="B3" s="85"/>
      <c r="C3" s="85"/>
      <c r="D3" s="86"/>
      <c r="E3" s="87">
        <f>17509+2643</f>
        <v>20152</v>
      </c>
      <c r="F3" s="88"/>
      <c r="G3" s="88"/>
      <c r="H3" s="88"/>
      <c r="I3" s="88"/>
      <c r="J3" s="88"/>
      <c r="K3" s="89"/>
      <c r="L3" s="87">
        <f>13015+2177</f>
        <v>15192</v>
      </c>
      <c r="M3" s="88"/>
      <c r="N3" s="88"/>
      <c r="O3" s="88"/>
      <c r="P3" s="88"/>
      <c r="Q3" s="89"/>
    </row>
    <row r="4" spans="1:41" ht="16.5" customHeight="1" x14ac:dyDescent="0.2">
      <c r="A4" s="84" t="s">
        <v>79</v>
      </c>
      <c r="B4" s="85"/>
      <c r="C4" s="85"/>
      <c r="D4" s="86"/>
      <c r="E4" s="87">
        <v>28663</v>
      </c>
      <c r="F4" s="88"/>
      <c r="G4" s="88"/>
      <c r="H4" s="88"/>
      <c r="I4" s="88"/>
      <c r="J4" s="88"/>
      <c r="K4" s="89"/>
      <c r="L4" s="87">
        <v>22420</v>
      </c>
      <c r="M4" s="88"/>
      <c r="N4" s="88"/>
      <c r="O4" s="88"/>
      <c r="P4" s="88"/>
      <c r="Q4" s="89"/>
    </row>
    <row r="5" spans="1:41" ht="16.5" customHeight="1" x14ac:dyDescent="0.2">
      <c r="A5" s="84" t="s">
        <v>80</v>
      </c>
      <c r="B5" s="85"/>
      <c r="C5" s="85"/>
      <c r="D5" s="86"/>
      <c r="E5" s="87">
        <f>23381+116</f>
        <v>23497</v>
      </c>
      <c r="F5" s="88"/>
      <c r="G5" s="88"/>
      <c r="H5" s="88"/>
      <c r="I5" s="88"/>
      <c r="J5" s="88"/>
      <c r="K5" s="89"/>
      <c r="L5" s="87">
        <f>15188+16</f>
        <v>15204</v>
      </c>
      <c r="M5" s="88"/>
      <c r="N5" s="88"/>
      <c r="O5" s="88"/>
      <c r="P5" s="88"/>
      <c r="Q5" s="89"/>
    </row>
    <row r="6" spans="1:41" ht="16.5" customHeight="1" x14ac:dyDescent="0.2">
      <c r="A6" s="84" t="s">
        <v>81</v>
      </c>
      <c r="B6" s="85"/>
      <c r="C6" s="85"/>
      <c r="D6" s="86"/>
      <c r="E6" s="87">
        <f>15666+691</f>
        <v>16357</v>
      </c>
      <c r="F6" s="88"/>
      <c r="G6" s="88"/>
      <c r="H6" s="88"/>
      <c r="I6" s="88"/>
      <c r="J6" s="88"/>
      <c r="K6" s="89"/>
      <c r="L6" s="87">
        <f>11248+548</f>
        <v>11796</v>
      </c>
      <c r="M6" s="88"/>
      <c r="N6" s="88"/>
      <c r="O6" s="88"/>
      <c r="P6" s="88"/>
      <c r="Q6" s="89"/>
    </row>
    <row r="7" spans="1:41" ht="16.5" customHeight="1" x14ac:dyDescent="0.2">
      <c r="A7" s="84" t="s">
        <v>82</v>
      </c>
      <c r="B7" s="85"/>
      <c r="C7" s="85"/>
      <c r="D7" s="86"/>
      <c r="E7" s="87">
        <v>3485</v>
      </c>
      <c r="F7" s="88"/>
      <c r="G7" s="88"/>
      <c r="H7" s="88"/>
      <c r="I7" s="88"/>
      <c r="J7" s="88"/>
      <c r="K7" s="89"/>
      <c r="L7" s="87">
        <v>2384</v>
      </c>
      <c r="M7" s="88"/>
      <c r="N7" s="88"/>
      <c r="O7" s="88"/>
      <c r="P7" s="88"/>
      <c r="Q7" s="89"/>
    </row>
    <row r="8" spans="1:41" ht="16.5" customHeight="1" x14ac:dyDescent="0.2">
      <c r="A8" s="90" t="s">
        <v>2</v>
      </c>
      <c r="B8" s="91"/>
      <c r="C8" s="91"/>
      <c r="D8" s="92"/>
      <c r="E8" s="39">
        <v>92154</v>
      </c>
      <c r="F8" s="40"/>
      <c r="G8" s="40"/>
      <c r="H8" s="40"/>
      <c r="I8" s="40"/>
      <c r="J8" s="40"/>
      <c r="K8" s="41"/>
      <c r="L8" s="39">
        <v>66996</v>
      </c>
      <c r="M8" s="40"/>
      <c r="N8" s="40"/>
      <c r="O8" s="40"/>
      <c r="P8" s="40"/>
      <c r="Q8" s="41"/>
    </row>
    <row r="9" spans="1:41" ht="16.5" customHeight="1" x14ac:dyDescent="0.2">
      <c r="A9" s="93"/>
      <c r="B9" s="94"/>
      <c r="C9" s="94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41" ht="16.5" customHeight="1" x14ac:dyDescent="0.2">
      <c r="A10" s="18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</row>
    <row r="11" spans="1:41" ht="33" customHeight="1" x14ac:dyDescent="0.2">
      <c r="A11" s="18" t="s">
        <v>77</v>
      </c>
      <c r="B11" s="42"/>
      <c r="C11" s="43"/>
      <c r="D11" s="96" t="s">
        <v>3</v>
      </c>
      <c r="E11" s="97"/>
      <c r="F11" s="98"/>
      <c r="G11" s="96" t="s">
        <v>4</v>
      </c>
      <c r="H11" s="97"/>
      <c r="I11" s="98"/>
      <c r="J11" s="96" t="s">
        <v>5</v>
      </c>
      <c r="K11" s="97"/>
      <c r="L11" s="97"/>
      <c r="M11" s="98"/>
      <c r="N11" s="96" t="s">
        <v>6</v>
      </c>
      <c r="O11" s="97"/>
      <c r="P11" s="98"/>
      <c r="Q11" s="96" t="s">
        <v>7</v>
      </c>
      <c r="R11" s="97"/>
      <c r="S11" s="97"/>
      <c r="T11" s="98"/>
      <c r="U11" s="96" t="s">
        <v>8</v>
      </c>
      <c r="V11" s="97"/>
      <c r="W11" s="98"/>
      <c r="X11" s="96" t="s">
        <v>9</v>
      </c>
      <c r="Y11" s="97"/>
      <c r="Z11" s="98"/>
      <c r="AA11" s="96" t="s">
        <v>10</v>
      </c>
      <c r="AB11" s="97"/>
      <c r="AC11" s="98"/>
      <c r="AD11" s="96" t="s">
        <v>11</v>
      </c>
      <c r="AE11" s="97"/>
      <c r="AF11" s="98"/>
      <c r="AG11" s="96" t="s">
        <v>12</v>
      </c>
      <c r="AH11" s="98"/>
      <c r="AI11" s="96" t="s">
        <v>13</v>
      </c>
      <c r="AJ11" s="98"/>
      <c r="AK11" s="96" t="s">
        <v>14</v>
      </c>
      <c r="AL11" s="97"/>
      <c r="AM11" s="98"/>
      <c r="AN11" s="96" t="s">
        <v>2</v>
      </c>
      <c r="AO11" s="98"/>
    </row>
    <row r="12" spans="1:41" ht="16.5" customHeight="1" x14ac:dyDescent="0.2">
      <c r="A12" s="84" t="s">
        <v>78</v>
      </c>
      <c r="B12" s="85"/>
      <c r="C12" s="86"/>
      <c r="D12" s="87">
        <f>1604+287</f>
        <v>1891</v>
      </c>
      <c r="E12" s="88"/>
      <c r="F12" s="89"/>
      <c r="G12" s="87">
        <f>1500+275</f>
        <v>1775</v>
      </c>
      <c r="H12" s="88"/>
      <c r="I12" s="89"/>
      <c r="J12" s="87">
        <f>1732+272</f>
        <v>2004</v>
      </c>
      <c r="K12" s="88"/>
      <c r="L12" s="88"/>
      <c r="M12" s="89"/>
      <c r="N12" s="87">
        <f>1469+230</f>
        <v>1699</v>
      </c>
      <c r="O12" s="88"/>
      <c r="P12" s="89"/>
      <c r="Q12" s="87">
        <f>1549+190</f>
        <v>1739</v>
      </c>
      <c r="R12" s="88"/>
      <c r="S12" s="88"/>
      <c r="T12" s="89"/>
      <c r="U12" s="87">
        <f>1391+204</f>
        <v>1595</v>
      </c>
      <c r="V12" s="88"/>
      <c r="W12" s="89"/>
      <c r="X12" s="87">
        <f>1625+200</f>
        <v>1825</v>
      </c>
      <c r="Y12" s="88"/>
      <c r="Z12" s="89"/>
      <c r="AA12" s="87">
        <f>1526+236</f>
        <v>1762</v>
      </c>
      <c r="AB12" s="88"/>
      <c r="AC12" s="89"/>
      <c r="AD12" s="87">
        <f>1411+200</f>
        <v>1611</v>
      </c>
      <c r="AE12" s="88"/>
      <c r="AF12" s="89"/>
      <c r="AG12" s="87">
        <f>1346+229</f>
        <v>1575</v>
      </c>
      <c r="AH12" s="89"/>
      <c r="AI12" s="87">
        <f>1307+177</f>
        <v>1484</v>
      </c>
      <c r="AJ12" s="89"/>
      <c r="AK12" s="87">
        <f>1049+143</f>
        <v>1192</v>
      </c>
      <c r="AL12" s="88"/>
      <c r="AM12" s="89"/>
      <c r="AN12" s="99">
        <v>20152</v>
      </c>
      <c r="AO12" s="100"/>
    </row>
    <row r="13" spans="1:41" ht="16.5" customHeight="1" x14ac:dyDescent="0.2">
      <c r="A13" s="84" t="s">
        <v>79</v>
      </c>
      <c r="B13" s="85"/>
      <c r="C13" s="86"/>
      <c r="D13" s="87">
        <v>2555</v>
      </c>
      <c r="E13" s="88"/>
      <c r="F13" s="89"/>
      <c r="G13" s="87">
        <v>2461</v>
      </c>
      <c r="H13" s="88"/>
      <c r="I13" s="89"/>
      <c r="J13" s="87">
        <v>2785</v>
      </c>
      <c r="K13" s="88"/>
      <c r="L13" s="88"/>
      <c r="M13" s="89"/>
      <c r="N13" s="87">
        <v>2574</v>
      </c>
      <c r="O13" s="88"/>
      <c r="P13" s="89"/>
      <c r="Q13" s="87">
        <v>2684</v>
      </c>
      <c r="R13" s="88"/>
      <c r="S13" s="88"/>
      <c r="T13" s="89"/>
      <c r="U13" s="87">
        <v>2432</v>
      </c>
      <c r="V13" s="88"/>
      <c r="W13" s="89"/>
      <c r="X13" s="87">
        <v>2631</v>
      </c>
      <c r="Y13" s="88"/>
      <c r="Z13" s="89"/>
      <c r="AA13" s="87">
        <v>2380</v>
      </c>
      <c r="AB13" s="88"/>
      <c r="AC13" s="89"/>
      <c r="AD13" s="87">
        <v>2183</v>
      </c>
      <c r="AE13" s="88"/>
      <c r="AF13" s="89"/>
      <c r="AG13" s="87">
        <v>2294</v>
      </c>
      <c r="AH13" s="89"/>
      <c r="AI13" s="87">
        <v>2011</v>
      </c>
      <c r="AJ13" s="89"/>
      <c r="AK13" s="87">
        <v>1673</v>
      </c>
      <c r="AL13" s="88"/>
      <c r="AM13" s="89"/>
      <c r="AN13" s="99">
        <v>28663</v>
      </c>
      <c r="AO13" s="100"/>
    </row>
    <row r="14" spans="1:41" ht="16.5" customHeight="1" x14ac:dyDescent="0.2">
      <c r="A14" s="84" t="s">
        <v>80</v>
      </c>
      <c r="B14" s="85"/>
      <c r="C14" s="86"/>
      <c r="D14" s="87">
        <v>2153</v>
      </c>
      <c r="E14" s="88"/>
      <c r="F14" s="89"/>
      <c r="G14" s="87">
        <v>1939</v>
      </c>
      <c r="H14" s="88"/>
      <c r="I14" s="89"/>
      <c r="J14" s="87">
        <v>2222</v>
      </c>
      <c r="K14" s="88"/>
      <c r="L14" s="88"/>
      <c r="M14" s="89"/>
      <c r="N14" s="87">
        <v>2129</v>
      </c>
      <c r="O14" s="88"/>
      <c r="P14" s="89"/>
      <c r="Q14" s="87">
        <v>2114</v>
      </c>
      <c r="R14" s="88"/>
      <c r="S14" s="88"/>
      <c r="T14" s="89"/>
      <c r="U14" s="87">
        <v>2003</v>
      </c>
      <c r="V14" s="88"/>
      <c r="W14" s="89"/>
      <c r="X14" s="87">
        <v>2095</v>
      </c>
      <c r="Y14" s="88"/>
      <c r="Z14" s="89"/>
      <c r="AA14" s="87">
        <v>1952</v>
      </c>
      <c r="AB14" s="88"/>
      <c r="AC14" s="89"/>
      <c r="AD14" s="87">
        <v>1823</v>
      </c>
      <c r="AE14" s="88"/>
      <c r="AF14" s="89"/>
      <c r="AG14" s="87">
        <v>1855</v>
      </c>
      <c r="AH14" s="89"/>
      <c r="AI14" s="87">
        <v>1758</v>
      </c>
      <c r="AJ14" s="89"/>
      <c r="AK14" s="87">
        <v>1454</v>
      </c>
      <c r="AL14" s="88"/>
      <c r="AM14" s="89"/>
      <c r="AN14" s="99">
        <v>23497</v>
      </c>
      <c r="AO14" s="100"/>
    </row>
    <row r="15" spans="1:41" ht="16.5" customHeight="1" x14ac:dyDescent="0.2">
      <c r="A15" s="84" t="s">
        <v>81</v>
      </c>
      <c r="B15" s="85"/>
      <c r="C15" s="86"/>
      <c r="D15" s="87">
        <f>1372+75</f>
        <v>1447</v>
      </c>
      <c r="E15" s="88"/>
      <c r="F15" s="89"/>
      <c r="G15" s="87">
        <f>1225+73</f>
        <v>1298</v>
      </c>
      <c r="H15" s="88"/>
      <c r="I15" s="89"/>
      <c r="J15" s="87">
        <f>1564+108</f>
        <v>1672</v>
      </c>
      <c r="K15" s="88"/>
      <c r="L15" s="88"/>
      <c r="M15" s="89"/>
      <c r="N15" s="87">
        <f>1433+82</f>
        <v>1515</v>
      </c>
      <c r="O15" s="88"/>
      <c r="P15" s="89"/>
      <c r="Q15" s="87">
        <f>1396+71</f>
        <v>1467</v>
      </c>
      <c r="R15" s="88"/>
      <c r="S15" s="88"/>
      <c r="T15" s="89"/>
      <c r="U15" s="87">
        <f>1270+52</f>
        <v>1322</v>
      </c>
      <c r="V15" s="88"/>
      <c r="W15" s="89"/>
      <c r="X15" s="87">
        <f>1375+47</f>
        <v>1422</v>
      </c>
      <c r="Y15" s="88"/>
      <c r="Z15" s="89"/>
      <c r="AA15" s="87">
        <f>1338+32</f>
        <v>1370</v>
      </c>
      <c r="AB15" s="88"/>
      <c r="AC15" s="89"/>
      <c r="AD15" s="87">
        <f>1224+35</f>
        <v>1259</v>
      </c>
      <c r="AE15" s="88"/>
      <c r="AF15" s="89"/>
      <c r="AG15" s="87">
        <f>1304+38</f>
        <v>1342</v>
      </c>
      <c r="AH15" s="89"/>
      <c r="AI15" s="87">
        <f>1159+29</f>
        <v>1188</v>
      </c>
      <c r="AJ15" s="89"/>
      <c r="AK15" s="87">
        <f>1006+49</f>
        <v>1055</v>
      </c>
      <c r="AL15" s="88"/>
      <c r="AM15" s="89"/>
      <c r="AN15" s="99">
        <v>16357</v>
      </c>
      <c r="AO15" s="100"/>
    </row>
    <row r="16" spans="1:41" ht="16.5" customHeight="1" x14ac:dyDescent="0.2">
      <c r="A16" s="84" t="s">
        <v>82</v>
      </c>
      <c r="B16" s="85"/>
      <c r="C16" s="86"/>
      <c r="D16" s="87">
        <v>298</v>
      </c>
      <c r="E16" s="88"/>
      <c r="F16" s="89"/>
      <c r="G16" s="87">
        <v>292</v>
      </c>
      <c r="H16" s="88"/>
      <c r="I16" s="89"/>
      <c r="J16" s="87">
        <v>353</v>
      </c>
      <c r="K16" s="88"/>
      <c r="L16" s="88"/>
      <c r="M16" s="89"/>
      <c r="N16" s="87">
        <v>297</v>
      </c>
      <c r="O16" s="88"/>
      <c r="P16" s="89"/>
      <c r="Q16" s="87">
        <v>333</v>
      </c>
      <c r="R16" s="88"/>
      <c r="S16" s="88"/>
      <c r="T16" s="89"/>
      <c r="U16" s="87">
        <v>305</v>
      </c>
      <c r="V16" s="88"/>
      <c r="W16" s="89"/>
      <c r="X16" s="87">
        <v>293</v>
      </c>
      <c r="Y16" s="88"/>
      <c r="Z16" s="89"/>
      <c r="AA16" s="87">
        <v>264</v>
      </c>
      <c r="AB16" s="88"/>
      <c r="AC16" s="89"/>
      <c r="AD16" s="87">
        <v>301</v>
      </c>
      <c r="AE16" s="88"/>
      <c r="AF16" s="89"/>
      <c r="AG16" s="87">
        <v>289</v>
      </c>
      <c r="AH16" s="89"/>
      <c r="AI16" s="87">
        <v>259</v>
      </c>
      <c r="AJ16" s="89"/>
      <c r="AK16" s="87">
        <v>201</v>
      </c>
      <c r="AL16" s="88"/>
      <c r="AM16" s="89"/>
      <c r="AN16" s="99">
        <v>3485</v>
      </c>
      <c r="AO16" s="100"/>
    </row>
    <row r="17" spans="1:41" ht="16.5" customHeight="1" x14ac:dyDescent="0.2">
      <c r="A17" s="90" t="s">
        <v>2</v>
      </c>
      <c r="B17" s="91"/>
      <c r="C17" s="92"/>
      <c r="D17" s="39">
        <v>8344</v>
      </c>
      <c r="E17" s="40"/>
      <c r="F17" s="41"/>
      <c r="G17" s="39">
        <v>7765</v>
      </c>
      <c r="H17" s="40"/>
      <c r="I17" s="41"/>
      <c r="J17" s="39">
        <v>9036</v>
      </c>
      <c r="K17" s="40"/>
      <c r="L17" s="40"/>
      <c r="M17" s="41"/>
      <c r="N17" s="39">
        <v>8214</v>
      </c>
      <c r="O17" s="40"/>
      <c r="P17" s="41"/>
      <c r="Q17" s="39">
        <v>8337</v>
      </c>
      <c r="R17" s="40"/>
      <c r="S17" s="40"/>
      <c r="T17" s="41"/>
      <c r="U17" s="39">
        <v>7657</v>
      </c>
      <c r="V17" s="40"/>
      <c r="W17" s="41"/>
      <c r="X17" s="39">
        <v>8266</v>
      </c>
      <c r="Y17" s="40"/>
      <c r="Z17" s="41"/>
      <c r="AA17" s="39">
        <v>7728</v>
      </c>
      <c r="AB17" s="40"/>
      <c r="AC17" s="41"/>
      <c r="AD17" s="39">
        <v>7177</v>
      </c>
      <c r="AE17" s="40"/>
      <c r="AF17" s="41"/>
      <c r="AG17" s="39">
        <v>7355</v>
      </c>
      <c r="AH17" s="41"/>
      <c r="AI17" s="39">
        <v>6700</v>
      </c>
      <c r="AJ17" s="41"/>
      <c r="AK17" s="39">
        <v>5575</v>
      </c>
      <c r="AL17" s="40"/>
      <c r="AM17" s="41"/>
      <c r="AN17" s="39">
        <v>92154</v>
      </c>
      <c r="AO17" s="41"/>
    </row>
    <row r="18" spans="1:41" ht="16.5" customHeight="1" x14ac:dyDescent="0.2">
      <c r="A18" s="93"/>
      <c r="B18" s="94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</row>
    <row r="19" spans="1:41" ht="16.5" customHeight="1" x14ac:dyDescent="0.2">
      <c r="A19" s="18" t="s">
        <v>84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41" ht="16.5" customHeight="1" x14ac:dyDescent="0.2">
      <c r="A20" s="18" t="s">
        <v>77</v>
      </c>
      <c r="B20" s="19"/>
      <c r="C20" s="19"/>
      <c r="D20" s="20"/>
      <c r="E20" s="18" t="s">
        <v>0</v>
      </c>
      <c r="F20" s="19"/>
      <c r="G20" s="19"/>
      <c r="H20" s="19"/>
      <c r="I20" s="19"/>
      <c r="J20" s="19"/>
      <c r="K20" s="20"/>
      <c r="L20" s="18" t="s">
        <v>1</v>
      </c>
      <c r="M20" s="19"/>
      <c r="N20" s="19"/>
      <c r="O20" s="19"/>
      <c r="P20" s="19"/>
      <c r="Q20" s="20"/>
    </row>
    <row r="21" spans="1:41" ht="16.5" customHeight="1" x14ac:dyDescent="0.2">
      <c r="A21" s="84" t="s">
        <v>78</v>
      </c>
      <c r="B21" s="85"/>
      <c r="C21" s="85"/>
      <c r="D21" s="86"/>
      <c r="E21" s="87">
        <f>15010+1961</f>
        <v>16971</v>
      </c>
      <c r="F21" s="88"/>
      <c r="G21" s="88"/>
      <c r="H21" s="88"/>
      <c r="I21" s="88"/>
      <c r="J21" s="88"/>
      <c r="K21" s="89"/>
      <c r="L21" s="87">
        <f>7584+1274</f>
        <v>8858</v>
      </c>
      <c r="M21" s="88"/>
      <c r="N21" s="88"/>
      <c r="O21" s="88"/>
      <c r="P21" s="88"/>
      <c r="Q21" s="89"/>
    </row>
    <row r="22" spans="1:41" ht="16.5" customHeight="1" x14ac:dyDescent="0.2">
      <c r="A22" s="84" t="s">
        <v>79</v>
      </c>
      <c r="B22" s="85"/>
      <c r="C22" s="85"/>
      <c r="D22" s="86"/>
      <c r="E22" s="87">
        <v>26525</v>
      </c>
      <c r="F22" s="88"/>
      <c r="G22" s="88"/>
      <c r="H22" s="88"/>
      <c r="I22" s="88"/>
      <c r="J22" s="88"/>
      <c r="K22" s="89"/>
      <c r="L22" s="87">
        <v>15205</v>
      </c>
      <c r="M22" s="88"/>
      <c r="N22" s="88"/>
      <c r="O22" s="88"/>
      <c r="P22" s="88"/>
      <c r="Q22" s="89"/>
    </row>
    <row r="23" spans="1:41" ht="16.5" customHeight="1" x14ac:dyDescent="0.2">
      <c r="A23" s="84" t="s">
        <v>80</v>
      </c>
      <c r="B23" s="85"/>
      <c r="C23" s="85"/>
      <c r="D23" s="86"/>
      <c r="E23" s="87">
        <v>32407</v>
      </c>
      <c r="F23" s="88"/>
      <c r="G23" s="88"/>
      <c r="H23" s="88"/>
      <c r="I23" s="88"/>
      <c r="J23" s="88"/>
      <c r="K23" s="89"/>
      <c r="L23" s="87">
        <v>16469</v>
      </c>
      <c r="M23" s="88"/>
      <c r="N23" s="88"/>
      <c r="O23" s="88"/>
      <c r="P23" s="88"/>
      <c r="Q23" s="89"/>
    </row>
    <row r="24" spans="1:41" ht="16.5" customHeight="1" x14ac:dyDescent="0.2">
      <c r="A24" s="84" t="s">
        <v>81</v>
      </c>
      <c r="B24" s="85"/>
      <c r="C24" s="85"/>
      <c r="D24" s="86"/>
      <c r="E24" s="87">
        <f>14121+807</f>
        <v>14928</v>
      </c>
      <c r="F24" s="88"/>
      <c r="G24" s="88"/>
      <c r="H24" s="88"/>
      <c r="I24" s="88"/>
      <c r="J24" s="88"/>
      <c r="K24" s="89"/>
      <c r="L24" s="87">
        <f>7267+464</f>
        <v>7731</v>
      </c>
      <c r="M24" s="88"/>
      <c r="N24" s="88"/>
      <c r="O24" s="88"/>
      <c r="P24" s="88"/>
      <c r="Q24" s="89"/>
    </row>
    <row r="25" spans="1:41" ht="16.5" customHeight="1" x14ac:dyDescent="0.2">
      <c r="A25" s="84" t="s">
        <v>82</v>
      </c>
      <c r="B25" s="85"/>
      <c r="C25" s="85"/>
      <c r="D25" s="86"/>
      <c r="E25" s="87">
        <v>3044</v>
      </c>
      <c r="F25" s="88"/>
      <c r="G25" s="88"/>
      <c r="H25" s="88"/>
      <c r="I25" s="88"/>
      <c r="J25" s="88"/>
      <c r="K25" s="89"/>
      <c r="L25" s="87">
        <v>1360</v>
      </c>
      <c r="M25" s="88"/>
      <c r="N25" s="88"/>
      <c r="O25" s="88"/>
      <c r="P25" s="88"/>
      <c r="Q25" s="89"/>
    </row>
    <row r="26" spans="1:41" ht="16.5" customHeight="1" x14ac:dyDescent="0.2">
      <c r="A26" s="90" t="s">
        <v>2</v>
      </c>
      <c r="B26" s="91"/>
      <c r="C26" s="91"/>
      <c r="D26" s="92"/>
      <c r="E26" s="39">
        <v>93875</v>
      </c>
      <c r="F26" s="40"/>
      <c r="G26" s="40"/>
      <c r="H26" s="40"/>
      <c r="I26" s="40"/>
      <c r="J26" s="40"/>
      <c r="K26" s="41"/>
      <c r="L26" s="39">
        <v>49623</v>
      </c>
      <c r="M26" s="40"/>
      <c r="N26" s="40"/>
      <c r="O26" s="40"/>
      <c r="P26" s="40"/>
      <c r="Q26" s="41"/>
    </row>
    <row r="27" spans="1:41" ht="16.5" customHeight="1" x14ac:dyDescent="0.2">
      <c r="A27" s="102"/>
      <c r="B27" s="103"/>
      <c r="C27" s="103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41" ht="16.5" customHeight="1" x14ac:dyDescent="0.2">
      <c r="A28" s="51" t="s">
        <v>85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</row>
    <row r="29" spans="1:41" ht="33" customHeight="1" x14ac:dyDescent="0.2">
      <c r="A29" s="18" t="s">
        <v>77</v>
      </c>
      <c r="B29" s="43"/>
      <c r="C29" s="96" t="s">
        <v>3</v>
      </c>
      <c r="D29" s="97"/>
      <c r="E29" s="97"/>
      <c r="F29" s="98"/>
      <c r="G29" s="96" t="s">
        <v>4</v>
      </c>
      <c r="H29" s="97"/>
      <c r="I29" s="98"/>
      <c r="J29" s="96" t="s">
        <v>5</v>
      </c>
      <c r="K29" s="97"/>
      <c r="L29" s="97"/>
      <c r="M29" s="98"/>
      <c r="N29" s="96" t="s">
        <v>6</v>
      </c>
      <c r="O29" s="98"/>
      <c r="P29" s="96" t="s">
        <v>7</v>
      </c>
      <c r="Q29" s="97"/>
      <c r="R29" s="97"/>
      <c r="S29" s="97"/>
      <c r="T29" s="98"/>
      <c r="U29" s="96" t="s">
        <v>8</v>
      </c>
      <c r="V29" s="97"/>
      <c r="W29" s="98"/>
      <c r="X29" s="96" t="s">
        <v>9</v>
      </c>
      <c r="Y29" s="97"/>
      <c r="Z29" s="98"/>
      <c r="AA29" s="96" t="s">
        <v>10</v>
      </c>
      <c r="AB29" s="97"/>
      <c r="AC29" s="98"/>
      <c r="AD29" s="96" t="s">
        <v>11</v>
      </c>
      <c r="AE29" s="97"/>
      <c r="AF29" s="98"/>
      <c r="AG29" s="96" t="s">
        <v>12</v>
      </c>
      <c r="AH29" s="98"/>
      <c r="AI29" s="96" t="s">
        <v>13</v>
      </c>
      <c r="AJ29" s="98"/>
      <c r="AK29" s="96" t="s">
        <v>14</v>
      </c>
      <c r="AL29" s="97"/>
      <c r="AM29" s="98"/>
      <c r="AN29" s="96" t="s">
        <v>2</v>
      </c>
      <c r="AO29" s="98"/>
    </row>
    <row r="30" spans="1:41" ht="16.5" customHeight="1" x14ac:dyDescent="0.2">
      <c r="A30" s="84" t="s">
        <v>78</v>
      </c>
      <c r="B30" s="86"/>
      <c r="C30" s="87">
        <f>1316+209</f>
        <v>1525</v>
      </c>
      <c r="D30" s="88"/>
      <c r="E30" s="88"/>
      <c r="F30" s="89"/>
      <c r="G30" s="87">
        <f>1421+179</f>
        <v>1600</v>
      </c>
      <c r="H30" s="88"/>
      <c r="I30" s="89"/>
      <c r="J30" s="87">
        <f>1550+206</f>
        <v>1756</v>
      </c>
      <c r="K30" s="88"/>
      <c r="L30" s="88"/>
      <c r="M30" s="89"/>
      <c r="N30" s="87">
        <f>1296+218</f>
        <v>1514</v>
      </c>
      <c r="O30" s="89"/>
      <c r="P30" s="87">
        <f>1344+178</f>
        <v>1522</v>
      </c>
      <c r="Q30" s="88"/>
      <c r="R30" s="88"/>
      <c r="S30" s="88"/>
      <c r="T30" s="89"/>
      <c r="U30" s="87">
        <f>1197+116</f>
        <v>1313</v>
      </c>
      <c r="V30" s="88"/>
      <c r="W30" s="89"/>
      <c r="X30" s="87">
        <f>1431+161</f>
        <v>1592</v>
      </c>
      <c r="Y30" s="88"/>
      <c r="Z30" s="89"/>
      <c r="AA30" s="87">
        <f>1322+156</f>
        <v>1478</v>
      </c>
      <c r="AB30" s="88"/>
      <c r="AC30" s="89"/>
      <c r="AD30" s="87">
        <f>1106+132</f>
        <v>1238</v>
      </c>
      <c r="AE30" s="88"/>
      <c r="AF30" s="89"/>
      <c r="AG30" s="87">
        <f>1226+128</f>
        <v>1354</v>
      </c>
      <c r="AH30" s="89"/>
      <c r="AI30" s="87">
        <f>963+88</f>
        <v>1051</v>
      </c>
      <c r="AJ30" s="89"/>
      <c r="AK30" s="87">
        <f>838+190</f>
        <v>1028</v>
      </c>
      <c r="AL30" s="88"/>
      <c r="AM30" s="89"/>
      <c r="AN30" s="99">
        <v>16971</v>
      </c>
      <c r="AO30" s="100"/>
    </row>
    <row r="31" spans="1:41" ht="16.5" customHeight="1" x14ac:dyDescent="0.2">
      <c r="A31" s="84" t="s">
        <v>79</v>
      </c>
      <c r="B31" s="86"/>
      <c r="C31" s="87">
        <v>2608</v>
      </c>
      <c r="D31" s="88"/>
      <c r="E31" s="88"/>
      <c r="F31" s="89"/>
      <c r="G31" s="87">
        <v>2158</v>
      </c>
      <c r="H31" s="88"/>
      <c r="I31" s="89"/>
      <c r="J31" s="87">
        <v>2396</v>
      </c>
      <c r="K31" s="88"/>
      <c r="L31" s="88"/>
      <c r="M31" s="89"/>
      <c r="N31" s="87">
        <v>2387</v>
      </c>
      <c r="O31" s="89"/>
      <c r="P31" s="87">
        <v>2289</v>
      </c>
      <c r="Q31" s="88"/>
      <c r="R31" s="88"/>
      <c r="S31" s="88"/>
      <c r="T31" s="89"/>
      <c r="U31" s="87">
        <v>2006</v>
      </c>
      <c r="V31" s="88"/>
      <c r="W31" s="89"/>
      <c r="X31" s="87">
        <v>2305</v>
      </c>
      <c r="Y31" s="88"/>
      <c r="Z31" s="89"/>
      <c r="AA31" s="87">
        <v>1966</v>
      </c>
      <c r="AB31" s="88"/>
      <c r="AC31" s="89"/>
      <c r="AD31" s="87">
        <v>2077</v>
      </c>
      <c r="AE31" s="88"/>
      <c r="AF31" s="89"/>
      <c r="AG31" s="87">
        <v>2316</v>
      </c>
      <c r="AH31" s="89"/>
      <c r="AI31" s="87">
        <v>2032</v>
      </c>
      <c r="AJ31" s="89"/>
      <c r="AK31" s="87">
        <v>1985</v>
      </c>
      <c r="AL31" s="88"/>
      <c r="AM31" s="89"/>
      <c r="AN31" s="99">
        <v>26525</v>
      </c>
      <c r="AO31" s="100"/>
    </row>
    <row r="32" spans="1:41" ht="16.5" customHeight="1" x14ac:dyDescent="0.2">
      <c r="A32" s="84" t="s">
        <v>80</v>
      </c>
      <c r="B32" s="86"/>
      <c r="C32" s="87">
        <v>3063</v>
      </c>
      <c r="D32" s="88"/>
      <c r="E32" s="88"/>
      <c r="F32" s="89"/>
      <c r="G32" s="87">
        <v>2470</v>
      </c>
      <c r="H32" s="88"/>
      <c r="I32" s="89"/>
      <c r="J32" s="87">
        <v>2529</v>
      </c>
      <c r="K32" s="88"/>
      <c r="L32" s="88"/>
      <c r="M32" s="89"/>
      <c r="N32" s="87">
        <v>2531</v>
      </c>
      <c r="O32" s="89"/>
      <c r="P32" s="87">
        <v>2870</v>
      </c>
      <c r="Q32" s="88"/>
      <c r="R32" s="88"/>
      <c r="S32" s="88"/>
      <c r="T32" s="89"/>
      <c r="U32" s="87">
        <v>2949</v>
      </c>
      <c r="V32" s="88"/>
      <c r="W32" s="89"/>
      <c r="X32" s="87">
        <v>2958</v>
      </c>
      <c r="Y32" s="88"/>
      <c r="Z32" s="89"/>
      <c r="AA32" s="87">
        <v>2874</v>
      </c>
      <c r="AB32" s="88"/>
      <c r="AC32" s="89"/>
      <c r="AD32" s="87">
        <v>2778</v>
      </c>
      <c r="AE32" s="88"/>
      <c r="AF32" s="89"/>
      <c r="AG32" s="87">
        <v>2602</v>
      </c>
      <c r="AH32" s="89"/>
      <c r="AI32" s="87">
        <v>2515</v>
      </c>
      <c r="AJ32" s="89"/>
      <c r="AK32" s="87">
        <v>2268</v>
      </c>
      <c r="AL32" s="88"/>
      <c r="AM32" s="89"/>
      <c r="AN32" s="99">
        <v>32407</v>
      </c>
      <c r="AO32" s="100"/>
    </row>
    <row r="33" spans="1:43" ht="16.5" customHeight="1" x14ac:dyDescent="0.2">
      <c r="A33" s="84" t="s">
        <v>81</v>
      </c>
      <c r="B33" s="86"/>
      <c r="C33" s="87">
        <f>1217+72</f>
        <v>1289</v>
      </c>
      <c r="D33" s="88"/>
      <c r="E33" s="88"/>
      <c r="F33" s="89"/>
      <c r="G33" s="87">
        <f>1133+106</f>
        <v>1239</v>
      </c>
      <c r="H33" s="88"/>
      <c r="I33" s="89"/>
      <c r="J33" s="87">
        <f>1356+54</f>
        <v>1410</v>
      </c>
      <c r="K33" s="88"/>
      <c r="L33" s="88"/>
      <c r="M33" s="89"/>
      <c r="N33" s="87">
        <v>1358</v>
      </c>
      <c r="O33" s="89"/>
      <c r="P33" s="87">
        <f>1053+91</f>
        <v>1144</v>
      </c>
      <c r="Q33" s="88"/>
      <c r="R33" s="88"/>
      <c r="S33" s="88"/>
      <c r="T33" s="89"/>
      <c r="U33" s="87">
        <f>1097+56</f>
        <v>1153</v>
      </c>
      <c r="V33" s="88"/>
      <c r="W33" s="89"/>
      <c r="X33" s="87">
        <f>1221+70</f>
        <v>1291</v>
      </c>
      <c r="Y33" s="88"/>
      <c r="Z33" s="89"/>
      <c r="AA33" s="87">
        <f>1254+51</f>
        <v>1305</v>
      </c>
      <c r="AB33" s="88"/>
      <c r="AC33" s="89"/>
      <c r="AD33" s="87">
        <f>1145+50</f>
        <v>1195</v>
      </c>
      <c r="AE33" s="88"/>
      <c r="AF33" s="89"/>
      <c r="AG33" s="87">
        <f>1070+69</f>
        <v>1139</v>
      </c>
      <c r="AH33" s="89"/>
      <c r="AI33" s="87">
        <f>1208+44</f>
        <v>1252</v>
      </c>
      <c r="AJ33" s="89"/>
      <c r="AK33" s="87">
        <f>1109+44</f>
        <v>1153</v>
      </c>
      <c r="AL33" s="88"/>
      <c r="AM33" s="89"/>
      <c r="AN33" s="99">
        <v>14928</v>
      </c>
      <c r="AO33" s="100"/>
    </row>
    <row r="34" spans="1:43" ht="16.5" customHeight="1" x14ac:dyDescent="0.2">
      <c r="A34" s="84" t="s">
        <v>82</v>
      </c>
      <c r="B34" s="86"/>
      <c r="C34" s="87">
        <v>235</v>
      </c>
      <c r="D34" s="88"/>
      <c r="E34" s="88"/>
      <c r="F34" s="89"/>
      <c r="G34" s="87">
        <v>238</v>
      </c>
      <c r="H34" s="88"/>
      <c r="I34" s="89"/>
      <c r="J34" s="87">
        <v>274</v>
      </c>
      <c r="K34" s="88"/>
      <c r="L34" s="88"/>
      <c r="M34" s="89"/>
      <c r="N34" s="87">
        <v>242</v>
      </c>
      <c r="O34" s="89"/>
      <c r="P34" s="87">
        <v>285</v>
      </c>
      <c r="Q34" s="88"/>
      <c r="R34" s="88"/>
      <c r="S34" s="88"/>
      <c r="T34" s="89"/>
      <c r="U34" s="87">
        <v>249</v>
      </c>
      <c r="V34" s="88"/>
      <c r="W34" s="89"/>
      <c r="X34" s="87">
        <v>321</v>
      </c>
      <c r="Y34" s="88"/>
      <c r="Z34" s="89"/>
      <c r="AA34" s="87">
        <v>211</v>
      </c>
      <c r="AB34" s="88"/>
      <c r="AC34" s="89"/>
      <c r="AD34" s="87">
        <v>277</v>
      </c>
      <c r="AE34" s="88"/>
      <c r="AF34" s="89"/>
      <c r="AG34" s="87">
        <v>296</v>
      </c>
      <c r="AH34" s="89"/>
      <c r="AI34" s="87">
        <v>234</v>
      </c>
      <c r="AJ34" s="89"/>
      <c r="AK34" s="87">
        <v>182</v>
      </c>
      <c r="AL34" s="88"/>
      <c r="AM34" s="89"/>
      <c r="AN34" s="99">
        <v>3044</v>
      </c>
      <c r="AO34" s="100"/>
    </row>
    <row r="35" spans="1:43" ht="16.5" customHeight="1" x14ac:dyDescent="0.2">
      <c r="A35" s="44" t="s">
        <v>2</v>
      </c>
      <c r="B35" s="46"/>
      <c r="C35" s="39">
        <v>8720</v>
      </c>
      <c r="D35" s="40"/>
      <c r="E35" s="40"/>
      <c r="F35" s="41"/>
      <c r="G35" s="39">
        <v>7705</v>
      </c>
      <c r="H35" s="40"/>
      <c r="I35" s="41"/>
      <c r="J35" s="39">
        <v>8365</v>
      </c>
      <c r="K35" s="40"/>
      <c r="L35" s="40"/>
      <c r="M35" s="41"/>
      <c r="N35" s="39">
        <v>8032</v>
      </c>
      <c r="O35" s="41"/>
      <c r="P35" s="39">
        <v>8110</v>
      </c>
      <c r="Q35" s="40"/>
      <c r="R35" s="40"/>
      <c r="S35" s="40"/>
      <c r="T35" s="41"/>
      <c r="U35" s="39">
        <v>7670</v>
      </c>
      <c r="V35" s="40"/>
      <c r="W35" s="41"/>
      <c r="X35" s="39">
        <v>8467</v>
      </c>
      <c r="Y35" s="40"/>
      <c r="Z35" s="41"/>
      <c r="AA35" s="39">
        <v>7834</v>
      </c>
      <c r="AB35" s="40"/>
      <c r="AC35" s="41"/>
      <c r="AD35" s="39">
        <v>7565</v>
      </c>
      <c r="AE35" s="40"/>
      <c r="AF35" s="41"/>
      <c r="AG35" s="39">
        <v>7707</v>
      </c>
      <c r="AH35" s="41"/>
      <c r="AI35" s="39">
        <v>7084</v>
      </c>
      <c r="AJ35" s="41"/>
      <c r="AK35" s="39">
        <v>6616</v>
      </c>
      <c r="AL35" s="40"/>
      <c r="AM35" s="41"/>
      <c r="AN35" s="39">
        <v>93875</v>
      </c>
      <c r="AO35" s="41"/>
    </row>
    <row r="36" spans="1:43" ht="16.5" customHeight="1" x14ac:dyDescent="0.2">
      <c r="A36" s="102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</row>
    <row r="37" spans="1:43" ht="16.5" customHeight="1" x14ac:dyDescent="0.2">
      <c r="A37" s="18" t="s">
        <v>86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1:43" ht="33.75" customHeight="1" x14ac:dyDescent="0.2">
      <c r="A38" s="14" t="s">
        <v>77</v>
      </c>
      <c r="B38" s="18" t="s">
        <v>0</v>
      </c>
      <c r="C38" s="19"/>
      <c r="D38" s="19"/>
      <c r="E38" s="19"/>
      <c r="F38" s="19"/>
      <c r="G38" s="19"/>
      <c r="H38" s="20"/>
      <c r="I38" s="18" t="s">
        <v>1</v>
      </c>
      <c r="J38" s="19"/>
      <c r="K38" s="19"/>
      <c r="L38" s="19"/>
      <c r="M38" s="19"/>
      <c r="N38" s="19"/>
      <c r="O38" s="20"/>
    </row>
    <row r="39" spans="1:43" ht="16.5" customHeight="1" x14ac:dyDescent="0.2">
      <c r="A39" s="107" t="s">
        <v>78</v>
      </c>
      <c r="B39" s="87">
        <f>1937+254</f>
        <v>2191</v>
      </c>
      <c r="C39" s="88"/>
      <c r="D39" s="88"/>
      <c r="E39" s="88"/>
      <c r="F39" s="88"/>
      <c r="G39" s="88"/>
      <c r="H39" s="89"/>
      <c r="I39" s="87">
        <f>1147+136</f>
        <v>1283</v>
      </c>
      <c r="J39" s="88"/>
      <c r="K39" s="88"/>
      <c r="L39" s="88"/>
      <c r="M39" s="88"/>
      <c r="N39" s="88"/>
      <c r="O39" s="89"/>
    </row>
    <row r="40" spans="1:43" ht="16.5" customHeight="1" x14ac:dyDescent="0.2">
      <c r="A40" s="107" t="s">
        <v>79</v>
      </c>
      <c r="B40" s="87">
        <v>4052</v>
      </c>
      <c r="C40" s="88"/>
      <c r="D40" s="88"/>
      <c r="E40" s="88"/>
      <c r="F40" s="88"/>
      <c r="G40" s="88"/>
      <c r="H40" s="89"/>
      <c r="I40" s="87">
        <v>2208</v>
      </c>
      <c r="J40" s="88"/>
      <c r="K40" s="88"/>
      <c r="L40" s="88"/>
      <c r="M40" s="88"/>
      <c r="N40" s="88"/>
      <c r="O40" s="89"/>
    </row>
    <row r="41" spans="1:43" ht="16.5" customHeight="1" x14ac:dyDescent="0.2">
      <c r="A41" s="107" t="s">
        <v>80</v>
      </c>
      <c r="B41" s="87">
        <v>5607</v>
      </c>
      <c r="C41" s="88"/>
      <c r="D41" s="88"/>
      <c r="E41" s="88"/>
      <c r="F41" s="88"/>
      <c r="G41" s="88"/>
      <c r="H41" s="89"/>
      <c r="I41" s="87">
        <v>2133</v>
      </c>
      <c r="J41" s="88"/>
      <c r="K41" s="88"/>
      <c r="L41" s="88"/>
      <c r="M41" s="88"/>
      <c r="N41" s="88"/>
      <c r="O41" s="89"/>
    </row>
    <row r="42" spans="1:43" ht="16.5" customHeight="1" x14ac:dyDescent="0.2">
      <c r="A42" s="107" t="s">
        <v>81</v>
      </c>
      <c r="B42" s="87">
        <f>2284+125</f>
        <v>2409</v>
      </c>
      <c r="C42" s="88"/>
      <c r="D42" s="88"/>
      <c r="E42" s="88"/>
      <c r="F42" s="88"/>
      <c r="G42" s="88"/>
      <c r="H42" s="89"/>
      <c r="I42" s="87">
        <f>1285+53</f>
        <v>1338</v>
      </c>
      <c r="J42" s="88"/>
      <c r="K42" s="88"/>
      <c r="L42" s="88"/>
      <c r="M42" s="88"/>
      <c r="N42" s="88"/>
      <c r="O42" s="89"/>
    </row>
    <row r="43" spans="1:43" ht="16.5" customHeight="1" x14ac:dyDescent="0.2">
      <c r="A43" s="107" t="s">
        <v>82</v>
      </c>
      <c r="B43" s="87">
        <v>468</v>
      </c>
      <c r="C43" s="88"/>
      <c r="D43" s="88"/>
      <c r="E43" s="88"/>
      <c r="F43" s="88"/>
      <c r="G43" s="88"/>
      <c r="H43" s="89"/>
      <c r="I43" s="87">
        <v>311</v>
      </c>
      <c r="J43" s="88"/>
      <c r="K43" s="88"/>
      <c r="L43" s="88"/>
      <c r="M43" s="88"/>
      <c r="N43" s="88"/>
      <c r="O43" s="89"/>
    </row>
    <row r="44" spans="1:43" ht="16.5" customHeight="1" x14ac:dyDescent="0.2">
      <c r="A44" s="108" t="s">
        <v>2</v>
      </c>
      <c r="B44" s="39">
        <v>14727</v>
      </c>
      <c r="C44" s="40"/>
      <c r="D44" s="40"/>
      <c r="E44" s="40"/>
      <c r="F44" s="40"/>
      <c r="G44" s="40"/>
      <c r="H44" s="41"/>
      <c r="I44" s="39">
        <v>7273</v>
      </c>
      <c r="J44" s="40"/>
      <c r="K44" s="40"/>
      <c r="L44" s="40"/>
      <c r="M44" s="40"/>
      <c r="N44" s="40"/>
      <c r="O44" s="41"/>
    </row>
    <row r="45" spans="1:43" ht="16.5" customHeight="1" x14ac:dyDescent="0.2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43" ht="16.5" customHeight="1" x14ac:dyDescent="0.2">
      <c r="A46" s="18" t="s">
        <v>87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0"/>
    </row>
    <row r="47" spans="1:43" ht="33" customHeight="1" x14ac:dyDescent="0.2">
      <c r="A47" s="18" t="s">
        <v>77</v>
      </c>
      <c r="B47" s="43"/>
      <c r="C47" s="96" t="s">
        <v>3</v>
      </c>
      <c r="D47" s="97"/>
      <c r="E47" s="97"/>
      <c r="F47" s="98"/>
      <c r="G47" s="96" t="s">
        <v>4</v>
      </c>
      <c r="H47" s="97"/>
      <c r="I47" s="98"/>
      <c r="J47" s="96" t="s">
        <v>5</v>
      </c>
      <c r="K47" s="97"/>
      <c r="L47" s="97"/>
      <c r="M47" s="98"/>
      <c r="N47" s="96" t="s">
        <v>6</v>
      </c>
      <c r="O47" s="97"/>
      <c r="P47" s="98"/>
      <c r="Q47" s="96" t="s">
        <v>7</v>
      </c>
      <c r="R47" s="97"/>
      <c r="S47" s="97"/>
      <c r="T47" s="98"/>
      <c r="U47" s="96" t="s">
        <v>8</v>
      </c>
      <c r="V47" s="97"/>
      <c r="W47" s="98"/>
      <c r="X47" s="96" t="s">
        <v>9</v>
      </c>
      <c r="Y47" s="97"/>
      <c r="Z47" s="98"/>
      <c r="AA47" s="96" t="s">
        <v>10</v>
      </c>
      <c r="AB47" s="97"/>
      <c r="AC47" s="98"/>
      <c r="AD47" s="96" t="s">
        <v>11</v>
      </c>
      <c r="AE47" s="97"/>
      <c r="AF47" s="98"/>
      <c r="AG47" s="96" t="s">
        <v>12</v>
      </c>
      <c r="AH47" s="98"/>
      <c r="AI47" s="96" t="s">
        <v>13</v>
      </c>
      <c r="AJ47" s="98"/>
      <c r="AK47" s="96" t="s">
        <v>14</v>
      </c>
      <c r="AL47" s="97"/>
      <c r="AM47" s="98"/>
      <c r="AN47" s="96" t="s">
        <v>2</v>
      </c>
      <c r="AO47" s="98"/>
    </row>
    <row r="48" spans="1:43" ht="16.5" customHeight="1" x14ac:dyDescent="0.2">
      <c r="A48" s="84" t="s">
        <v>78</v>
      </c>
      <c r="B48" s="86"/>
      <c r="C48" s="109">
        <f>137+21</f>
        <v>158</v>
      </c>
      <c r="D48" s="110"/>
      <c r="E48" s="110"/>
      <c r="F48" s="111"/>
      <c r="G48" s="109">
        <v>151</v>
      </c>
      <c r="H48" s="110"/>
      <c r="I48" s="111"/>
      <c r="J48" s="109">
        <v>186</v>
      </c>
      <c r="K48" s="110"/>
      <c r="L48" s="110"/>
      <c r="M48" s="111"/>
      <c r="N48" s="109">
        <v>197</v>
      </c>
      <c r="O48" s="110"/>
      <c r="P48" s="111"/>
      <c r="Q48" s="109">
        <f>192+24</f>
        <v>216</v>
      </c>
      <c r="R48" s="110"/>
      <c r="S48" s="110"/>
      <c r="T48" s="111"/>
      <c r="U48" s="109">
        <v>199</v>
      </c>
      <c r="V48" s="110"/>
      <c r="W48" s="111"/>
      <c r="X48" s="109">
        <f>206+29</f>
        <v>235</v>
      </c>
      <c r="Y48" s="110"/>
      <c r="Z48" s="111"/>
      <c r="AA48" s="109">
        <v>195</v>
      </c>
      <c r="AB48" s="110"/>
      <c r="AC48" s="111"/>
      <c r="AD48" s="109">
        <v>148</v>
      </c>
      <c r="AE48" s="110"/>
      <c r="AF48" s="111"/>
      <c r="AG48" s="109">
        <v>165</v>
      </c>
      <c r="AH48" s="111"/>
      <c r="AI48" s="109">
        <v>166</v>
      </c>
      <c r="AJ48" s="111"/>
      <c r="AK48" s="109">
        <v>145</v>
      </c>
      <c r="AL48" s="110"/>
      <c r="AM48" s="111"/>
      <c r="AN48" s="112">
        <v>2161</v>
      </c>
      <c r="AO48" s="113"/>
      <c r="AQ48" s="114"/>
    </row>
    <row r="49" spans="1:43" ht="16.5" customHeight="1" x14ac:dyDescent="0.2">
      <c r="A49" s="84" t="s">
        <v>79</v>
      </c>
      <c r="B49" s="86"/>
      <c r="C49" s="109">
        <v>322</v>
      </c>
      <c r="D49" s="110"/>
      <c r="E49" s="110"/>
      <c r="F49" s="111"/>
      <c r="G49" s="109">
        <v>294</v>
      </c>
      <c r="H49" s="110"/>
      <c r="I49" s="111"/>
      <c r="J49" s="109">
        <v>347</v>
      </c>
      <c r="K49" s="110"/>
      <c r="L49" s="110"/>
      <c r="M49" s="111"/>
      <c r="N49" s="109">
        <v>372</v>
      </c>
      <c r="O49" s="110"/>
      <c r="P49" s="111"/>
      <c r="Q49" s="109">
        <v>352</v>
      </c>
      <c r="R49" s="110"/>
      <c r="S49" s="110"/>
      <c r="T49" s="111"/>
      <c r="U49" s="109">
        <v>355</v>
      </c>
      <c r="V49" s="110"/>
      <c r="W49" s="111"/>
      <c r="X49" s="109">
        <v>357</v>
      </c>
      <c r="Y49" s="110"/>
      <c r="Z49" s="111"/>
      <c r="AA49" s="109">
        <v>388</v>
      </c>
      <c r="AB49" s="110"/>
      <c r="AC49" s="111"/>
      <c r="AD49" s="109">
        <v>319</v>
      </c>
      <c r="AE49" s="110"/>
      <c r="AF49" s="111"/>
      <c r="AG49" s="109">
        <v>309</v>
      </c>
      <c r="AH49" s="111"/>
      <c r="AI49" s="109">
        <v>308</v>
      </c>
      <c r="AJ49" s="111"/>
      <c r="AK49" s="109">
        <v>273</v>
      </c>
      <c r="AL49" s="110"/>
      <c r="AM49" s="111"/>
      <c r="AN49" s="112">
        <v>3996</v>
      </c>
      <c r="AO49" s="113"/>
    </row>
    <row r="50" spans="1:43" ht="16.5" customHeight="1" x14ac:dyDescent="0.2">
      <c r="A50" s="84" t="s">
        <v>80</v>
      </c>
      <c r="B50" s="86"/>
      <c r="C50" s="109">
        <f>409+23</f>
        <v>432</v>
      </c>
      <c r="D50" s="110"/>
      <c r="E50" s="110"/>
      <c r="F50" s="111"/>
      <c r="G50" s="109">
        <f>377+23</f>
        <v>400</v>
      </c>
      <c r="H50" s="110"/>
      <c r="I50" s="111"/>
      <c r="J50" s="109">
        <f>415+30</f>
        <v>445</v>
      </c>
      <c r="K50" s="110"/>
      <c r="L50" s="110"/>
      <c r="M50" s="111"/>
      <c r="N50" s="109">
        <f>442+23</f>
        <v>465</v>
      </c>
      <c r="O50" s="110"/>
      <c r="P50" s="111"/>
      <c r="Q50" s="109">
        <f>473+29</f>
        <v>502</v>
      </c>
      <c r="R50" s="110"/>
      <c r="S50" s="110"/>
      <c r="T50" s="111"/>
      <c r="U50" s="109">
        <f>528+21</f>
        <v>549</v>
      </c>
      <c r="V50" s="110"/>
      <c r="W50" s="111"/>
      <c r="X50" s="109">
        <f>488+21</f>
        <v>509</v>
      </c>
      <c r="Y50" s="110"/>
      <c r="Z50" s="111"/>
      <c r="AA50" s="109">
        <f>479+27</f>
        <v>506</v>
      </c>
      <c r="AB50" s="110"/>
      <c r="AC50" s="111"/>
      <c r="AD50" s="109">
        <f>463+21</f>
        <v>484</v>
      </c>
      <c r="AE50" s="110"/>
      <c r="AF50" s="111"/>
      <c r="AG50" s="109">
        <f>505+24</f>
        <v>529</v>
      </c>
      <c r="AH50" s="111"/>
      <c r="AI50" s="109">
        <f>366+21</f>
        <v>387</v>
      </c>
      <c r="AJ50" s="111"/>
      <c r="AK50" s="109">
        <f>457+20</f>
        <v>477</v>
      </c>
      <c r="AL50" s="110"/>
      <c r="AM50" s="111"/>
      <c r="AN50" s="112">
        <v>5685</v>
      </c>
      <c r="AO50" s="113"/>
      <c r="AQ50" s="114"/>
    </row>
    <row r="51" spans="1:43" ht="16.5" customHeight="1" x14ac:dyDescent="0.2">
      <c r="A51" s="84" t="s">
        <v>81</v>
      </c>
      <c r="B51" s="86"/>
      <c r="C51" s="109">
        <v>193</v>
      </c>
      <c r="D51" s="110"/>
      <c r="E51" s="110"/>
      <c r="F51" s="111"/>
      <c r="G51" s="109">
        <v>162</v>
      </c>
      <c r="H51" s="110"/>
      <c r="I51" s="111"/>
      <c r="J51" s="109">
        <v>207</v>
      </c>
      <c r="K51" s="110"/>
      <c r="L51" s="110"/>
      <c r="M51" s="111"/>
      <c r="N51" s="109">
        <v>193</v>
      </c>
      <c r="O51" s="110"/>
      <c r="P51" s="111"/>
      <c r="Q51" s="109">
        <v>207</v>
      </c>
      <c r="R51" s="110"/>
      <c r="S51" s="110"/>
      <c r="T51" s="111"/>
      <c r="U51" s="109">
        <v>204</v>
      </c>
      <c r="V51" s="110"/>
      <c r="W51" s="111"/>
      <c r="X51" s="109">
        <v>194</v>
      </c>
      <c r="Y51" s="110"/>
      <c r="Z51" s="111"/>
      <c r="AA51" s="109">
        <v>219</v>
      </c>
      <c r="AB51" s="110"/>
      <c r="AC51" s="111"/>
      <c r="AD51" s="109">
        <v>168</v>
      </c>
      <c r="AE51" s="110"/>
      <c r="AF51" s="111"/>
      <c r="AG51" s="109">
        <v>193</v>
      </c>
      <c r="AH51" s="111"/>
      <c r="AI51" s="109">
        <v>183</v>
      </c>
      <c r="AJ51" s="111"/>
      <c r="AK51" s="109">
        <v>155</v>
      </c>
      <c r="AL51" s="110"/>
      <c r="AM51" s="111"/>
      <c r="AN51" s="112">
        <v>2278</v>
      </c>
      <c r="AO51" s="113"/>
      <c r="AQ51" s="114"/>
    </row>
    <row r="52" spans="1:43" ht="16.5" customHeight="1" x14ac:dyDescent="0.2">
      <c r="A52" s="84" t="s">
        <v>82</v>
      </c>
      <c r="B52" s="86"/>
      <c r="C52" s="109">
        <v>53</v>
      </c>
      <c r="D52" s="110"/>
      <c r="E52" s="110"/>
      <c r="F52" s="111"/>
      <c r="G52" s="109">
        <v>53</v>
      </c>
      <c r="H52" s="110"/>
      <c r="I52" s="111"/>
      <c r="J52" s="109">
        <v>58</v>
      </c>
      <c r="K52" s="110"/>
      <c r="L52" s="110"/>
      <c r="M52" s="111"/>
      <c r="N52" s="109">
        <v>43</v>
      </c>
      <c r="O52" s="110"/>
      <c r="P52" s="111"/>
      <c r="Q52" s="109">
        <v>65</v>
      </c>
      <c r="R52" s="110"/>
      <c r="S52" s="110"/>
      <c r="T52" s="111"/>
      <c r="U52" s="109">
        <v>60</v>
      </c>
      <c r="V52" s="110"/>
      <c r="W52" s="111"/>
      <c r="X52" s="109">
        <v>61</v>
      </c>
      <c r="Y52" s="110"/>
      <c r="Z52" s="111"/>
      <c r="AA52" s="109">
        <v>51</v>
      </c>
      <c r="AB52" s="110"/>
      <c r="AC52" s="111"/>
      <c r="AD52" s="109">
        <v>44</v>
      </c>
      <c r="AE52" s="110"/>
      <c r="AF52" s="111"/>
      <c r="AG52" s="109">
        <v>41</v>
      </c>
      <c r="AH52" s="111"/>
      <c r="AI52" s="109">
        <v>40</v>
      </c>
      <c r="AJ52" s="111"/>
      <c r="AK52" s="109">
        <v>38</v>
      </c>
      <c r="AL52" s="110"/>
      <c r="AM52" s="111"/>
      <c r="AN52" s="112">
        <v>607</v>
      </c>
      <c r="AO52" s="113"/>
    </row>
    <row r="53" spans="1:43" ht="16.5" customHeight="1" x14ac:dyDescent="0.2">
      <c r="A53" s="115" t="s">
        <v>2</v>
      </c>
      <c r="B53" s="116"/>
      <c r="C53" s="39">
        <v>1158</v>
      </c>
      <c r="D53" s="40"/>
      <c r="E53" s="40"/>
      <c r="F53" s="41"/>
      <c r="G53" s="39">
        <v>1060</v>
      </c>
      <c r="H53" s="40"/>
      <c r="I53" s="41"/>
      <c r="J53" s="39">
        <v>1243</v>
      </c>
      <c r="K53" s="40"/>
      <c r="L53" s="40"/>
      <c r="M53" s="41"/>
      <c r="N53" s="39">
        <v>1270</v>
      </c>
      <c r="O53" s="40"/>
      <c r="P53" s="41"/>
      <c r="Q53" s="39">
        <v>1342</v>
      </c>
      <c r="R53" s="40"/>
      <c r="S53" s="40"/>
      <c r="T53" s="41"/>
      <c r="U53" s="39">
        <v>1367</v>
      </c>
      <c r="V53" s="40"/>
      <c r="W53" s="41"/>
      <c r="X53" s="39">
        <v>1356</v>
      </c>
      <c r="Y53" s="40"/>
      <c r="Z53" s="41"/>
      <c r="AA53" s="39">
        <v>1359</v>
      </c>
      <c r="AB53" s="40"/>
      <c r="AC53" s="41"/>
      <c r="AD53" s="39">
        <v>1163</v>
      </c>
      <c r="AE53" s="40"/>
      <c r="AF53" s="41"/>
      <c r="AG53" s="39">
        <v>1237</v>
      </c>
      <c r="AH53" s="41"/>
      <c r="AI53" s="39">
        <v>1084</v>
      </c>
      <c r="AJ53" s="41"/>
      <c r="AK53" s="58">
        <v>1088</v>
      </c>
      <c r="AL53" s="59"/>
      <c r="AM53" s="60"/>
      <c r="AN53" s="39">
        <v>14727</v>
      </c>
      <c r="AO53" s="41"/>
    </row>
    <row r="54" spans="1:43" ht="16.5" customHeight="1" x14ac:dyDescent="0.2">
      <c r="A54" s="102"/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17"/>
      <c r="AL54" s="117"/>
      <c r="AM54" s="117"/>
      <c r="AN54" s="106"/>
      <c r="AO54" s="106"/>
    </row>
    <row r="55" spans="1:43" ht="16.5" customHeight="1" x14ac:dyDescent="0.2">
      <c r="A55" s="18" t="s">
        <v>88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</row>
    <row r="56" spans="1:43" ht="33.75" customHeight="1" x14ac:dyDescent="0.2">
      <c r="A56" s="18" t="s">
        <v>77</v>
      </c>
      <c r="B56" s="19"/>
      <c r="C56" s="19"/>
      <c r="D56" s="20"/>
      <c r="E56" s="18" t="s">
        <v>0</v>
      </c>
      <c r="F56" s="19"/>
      <c r="G56" s="19"/>
      <c r="H56" s="19"/>
      <c r="I56" s="19"/>
      <c r="J56" s="19"/>
      <c r="K56" s="20"/>
      <c r="L56" s="18" t="s">
        <v>1</v>
      </c>
      <c r="M56" s="19"/>
      <c r="N56" s="19"/>
      <c r="O56" s="19"/>
      <c r="P56" s="19"/>
      <c r="Q56" s="20"/>
    </row>
    <row r="57" spans="1:43" ht="16.5" customHeight="1" x14ac:dyDescent="0.2">
      <c r="A57" s="84" t="s">
        <v>78</v>
      </c>
      <c r="B57" s="85"/>
      <c r="C57" s="85"/>
      <c r="D57" s="86"/>
      <c r="E57" s="118">
        <f>12066+1640</f>
        <v>13706</v>
      </c>
      <c r="F57" s="119"/>
      <c r="G57" s="119"/>
      <c r="H57" s="119"/>
      <c r="I57" s="119"/>
      <c r="J57" s="119"/>
      <c r="K57" s="120"/>
      <c r="L57" s="118">
        <f>9909+1400</f>
        <v>11309</v>
      </c>
      <c r="M57" s="119"/>
      <c r="N57" s="119"/>
      <c r="O57" s="119"/>
      <c r="P57" s="119"/>
      <c r="Q57" s="120"/>
    </row>
    <row r="58" spans="1:43" ht="16.5" customHeight="1" x14ac:dyDescent="0.2">
      <c r="A58" s="84" t="s">
        <v>79</v>
      </c>
      <c r="B58" s="85"/>
      <c r="C58" s="85"/>
      <c r="D58" s="86"/>
      <c r="E58" s="118">
        <v>20900</v>
      </c>
      <c r="F58" s="119"/>
      <c r="G58" s="119"/>
      <c r="H58" s="119"/>
      <c r="I58" s="119"/>
      <c r="J58" s="119"/>
      <c r="K58" s="120"/>
      <c r="L58" s="118">
        <v>17547</v>
      </c>
      <c r="M58" s="119"/>
      <c r="N58" s="119"/>
      <c r="O58" s="119"/>
      <c r="P58" s="119"/>
      <c r="Q58" s="120"/>
    </row>
    <row r="59" spans="1:43" ht="16.5" customHeight="1" x14ac:dyDescent="0.2">
      <c r="A59" s="84" t="s">
        <v>80</v>
      </c>
      <c r="B59" s="85"/>
      <c r="C59" s="85"/>
      <c r="D59" s="86"/>
      <c r="E59" s="118">
        <v>7280</v>
      </c>
      <c r="F59" s="119"/>
      <c r="G59" s="119"/>
      <c r="H59" s="119"/>
      <c r="I59" s="119"/>
      <c r="J59" s="119"/>
      <c r="K59" s="120"/>
      <c r="L59" s="118">
        <v>4613</v>
      </c>
      <c r="M59" s="119"/>
      <c r="N59" s="119"/>
      <c r="O59" s="119"/>
      <c r="P59" s="119"/>
      <c r="Q59" s="120"/>
    </row>
    <row r="60" spans="1:43" ht="16.5" customHeight="1" x14ac:dyDescent="0.2">
      <c r="A60" s="84" t="s">
        <v>81</v>
      </c>
      <c r="B60" s="85"/>
      <c r="C60" s="85"/>
      <c r="D60" s="86"/>
      <c r="E60" s="118">
        <f>11507+472</f>
        <v>11979</v>
      </c>
      <c r="F60" s="119"/>
      <c r="G60" s="119"/>
      <c r="H60" s="119"/>
      <c r="I60" s="119"/>
      <c r="J60" s="119"/>
      <c r="K60" s="120"/>
      <c r="L60" s="118">
        <f>9434+386</f>
        <v>9820</v>
      </c>
      <c r="M60" s="119"/>
      <c r="N60" s="119"/>
      <c r="O60" s="119"/>
      <c r="P60" s="119"/>
      <c r="Q60" s="120"/>
    </row>
    <row r="61" spans="1:43" ht="16.5" customHeight="1" x14ac:dyDescent="0.2">
      <c r="A61" s="84" t="s">
        <v>82</v>
      </c>
      <c r="B61" s="85"/>
      <c r="C61" s="85"/>
      <c r="D61" s="86"/>
      <c r="E61" s="118">
        <v>2404</v>
      </c>
      <c r="F61" s="119"/>
      <c r="G61" s="119"/>
      <c r="H61" s="119"/>
      <c r="I61" s="119"/>
      <c r="J61" s="119"/>
      <c r="K61" s="120"/>
      <c r="L61" s="118">
        <v>2021</v>
      </c>
      <c r="M61" s="119"/>
      <c r="N61" s="119"/>
      <c r="O61" s="119"/>
      <c r="P61" s="119"/>
      <c r="Q61" s="120"/>
    </row>
    <row r="62" spans="1:43" ht="16.5" customHeight="1" x14ac:dyDescent="0.2">
      <c r="A62" s="115" t="s">
        <v>2</v>
      </c>
      <c r="B62" s="121"/>
      <c r="C62" s="121"/>
      <c r="D62" s="116"/>
      <c r="E62" s="69">
        <v>56269</v>
      </c>
      <c r="F62" s="70"/>
      <c r="G62" s="70"/>
      <c r="H62" s="70"/>
      <c r="I62" s="70"/>
      <c r="J62" s="70"/>
      <c r="K62" s="71"/>
      <c r="L62" s="69">
        <v>45310</v>
      </c>
      <c r="M62" s="70"/>
      <c r="N62" s="70"/>
      <c r="O62" s="70"/>
      <c r="P62" s="70"/>
      <c r="Q62" s="71"/>
    </row>
    <row r="63" spans="1:43" ht="16.5" customHeight="1" x14ac:dyDescent="0.2">
      <c r="A63" s="102"/>
      <c r="B63" s="103"/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43" ht="16.5" customHeight="1" x14ac:dyDescent="0.2">
      <c r="A64" s="18" t="s">
        <v>89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20"/>
    </row>
    <row r="65" spans="1:41" ht="33" customHeight="1" x14ac:dyDescent="0.2">
      <c r="A65" s="18" t="s">
        <v>77</v>
      </c>
      <c r="B65" s="43"/>
      <c r="C65" s="96" t="s">
        <v>3</v>
      </c>
      <c r="D65" s="97"/>
      <c r="E65" s="97"/>
      <c r="F65" s="98"/>
      <c r="G65" s="96" t="s">
        <v>4</v>
      </c>
      <c r="H65" s="97"/>
      <c r="I65" s="98"/>
      <c r="J65" s="96" t="s">
        <v>5</v>
      </c>
      <c r="K65" s="97"/>
      <c r="L65" s="97"/>
      <c r="M65" s="98"/>
      <c r="N65" s="96" t="s">
        <v>6</v>
      </c>
      <c r="O65" s="97"/>
      <c r="P65" s="98"/>
      <c r="Q65" s="96" t="s">
        <v>7</v>
      </c>
      <c r="R65" s="97"/>
      <c r="S65" s="97"/>
      <c r="T65" s="98"/>
      <c r="U65" s="96" t="s">
        <v>8</v>
      </c>
      <c r="V65" s="97"/>
      <c r="W65" s="98"/>
      <c r="X65" s="96" t="s">
        <v>9</v>
      </c>
      <c r="Y65" s="97"/>
      <c r="Z65" s="98"/>
      <c r="AA65" s="96" t="s">
        <v>10</v>
      </c>
      <c r="AB65" s="97"/>
      <c r="AC65" s="98"/>
      <c r="AD65" s="96" t="s">
        <v>11</v>
      </c>
      <c r="AE65" s="97"/>
      <c r="AF65" s="98"/>
      <c r="AG65" s="96" t="s">
        <v>12</v>
      </c>
      <c r="AH65" s="98"/>
      <c r="AI65" s="96" t="s">
        <v>13</v>
      </c>
      <c r="AJ65" s="98"/>
      <c r="AK65" s="96" t="s">
        <v>14</v>
      </c>
      <c r="AL65" s="97"/>
      <c r="AM65" s="98"/>
      <c r="AN65" s="96" t="s">
        <v>2</v>
      </c>
      <c r="AO65" s="98"/>
    </row>
    <row r="66" spans="1:41" ht="16.5" customHeight="1" x14ac:dyDescent="0.2">
      <c r="A66" s="84" t="s">
        <v>78</v>
      </c>
      <c r="B66" s="86"/>
      <c r="C66" s="118">
        <f>1140+161</f>
        <v>1301</v>
      </c>
      <c r="D66" s="119"/>
      <c r="E66" s="119"/>
      <c r="F66" s="120"/>
      <c r="G66" s="118">
        <f>1060+176</f>
        <v>1236</v>
      </c>
      <c r="H66" s="119"/>
      <c r="I66" s="120"/>
      <c r="J66" s="118">
        <f>1174+177</f>
        <v>1351</v>
      </c>
      <c r="K66" s="119"/>
      <c r="L66" s="119"/>
      <c r="M66" s="120"/>
      <c r="N66" s="118">
        <f>1001+160</f>
        <v>1161</v>
      </c>
      <c r="O66" s="119"/>
      <c r="P66" s="120"/>
      <c r="Q66" s="118">
        <f>1115+130</f>
        <v>1245</v>
      </c>
      <c r="R66" s="119"/>
      <c r="S66" s="119"/>
      <c r="T66" s="120"/>
      <c r="U66" s="118">
        <f>1024+124</f>
        <v>1148</v>
      </c>
      <c r="V66" s="119"/>
      <c r="W66" s="120"/>
      <c r="X66" s="118">
        <f>1088+129</f>
        <v>1217</v>
      </c>
      <c r="Y66" s="119"/>
      <c r="Z66" s="120"/>
      <c r="AA66" s="118">
        <f>1097+139</f>
        <v>1236</v>
      </c>
      <c r="AB66" s="119"/>
      <c r="AC66" s="120"/>
      <c r="AD66" s="118">
        <f>899+139</f>
        <v>1038</v>
      </c>
      <c r="AE66" s="119"/>
      <c r="AF66" s="120"/>
      <c r="AG66" s="118">
        <f>864+118</f>
        <v>982</v>
      </c>
      <c r="AH66" s="120"/>
      <c r="AI66" s="118">
        <f>859+98</f>
        <v>957</v>
      </c>
      <c r="AJ66" s="120"/>
      <c r="AK66" s="118">
        <f>745+89</f>
        <v>834</v>
      </c>
      <c r="AL66" s="119"/>
      <c r="AM66" s="120"/>
      <c r="AN66" s="122">
        <v>13706</v>
      </c>
      <c r="AO66" s="123"/>
    </row>
    <row r="67" spans="1:41" ht="16.5" customHeight="1" x14ac:dyDescent="0.2">
      <c r="A67" s="84" t="s">
        <v>79</v>
      </c>
      <c r="B67" s="86"/>
      <c r="C67" s="118">
        <v>1863</v>
      </c>
      <c r="D67" s="119"/>
      <c r="E67" s="119"/>
      <c r="F67" s="120"/>
      <c r="G67" s="118">
        <v>1788</v>
      </c>
      <c r="H67" s="119"/>
      <c r="I67" s="120"/>
      <c r="J67" s="118">
        <v>2006</v>
      </c>
      <c r="K67" s="119"/>
      <c r="L67" s="119"/>
      <c r="M67" s="120"/>
      <c r="N67" s="118">
        <v>1799</v>
      </c>
      <c r="O67" s="119"/>
      <c r="P67" s="120"/>
      <c r="Q67" s="118">
        <v>2009</v>
      </c>
      <c r="R67" s="119"/>
      <c r="S67" s="119"/>
      <c r="T67" s="120"/>
      <c r="U67" s="118">
        <v>1732</v>
      </c>
      <c r="V67" s="119"/>
      <c r="W67" s="120"/>
      <c r="X67" s="118">
        <v>1976</v>
      </c>
      <c r="Y67" s="119"/>
      <c r="Z67" s="120"/>
      <c r="AA67" s="118">
        <v>1766</v>
      </c>
      <c r="AB67" s="119"/>
      <c r="AC67" s="120"/>
      <c r="AD67" s="118">
        <v>1588</v>
      </c>
      <c r="AE67" s="119"/>
      <c r="AF67" s="120"/>
      <c r="AG67" s="118">
        <v>1690</v>
      </c>
      <c r="AH67" s="120"/>
      <c r="AI67" s="118">
        <v>1452</v>
      </c>
      <c r="AJ67" s="120"/>
      <c r="AK67" s="118">
        <v>1231</v>
      </c>
      <c r="AL67" s="119"/>
      <c r="AM67" s="120"/>
      <c r="AN67" s="122">
        <v>20900</v>
      </c>
      <c r="AO67" s="123"/>
    </row>
    <row r="68" spans="1:41" ht="16.5" customHeight="1" x14ac:dyDescent="0.2">
      <c r="A68" s="84" t="s">
        <v>80</v>
      </c>
      <c r="B68" s="86"/>
      <c r="C68" s="118">
        <v>602</v>
      </c>
      <c r="D68" s="119"/>
      <c r="E68" s="119"/>
      <c r="F68" s="120"/>
      <c r="G68" s="118">
        <v>511</v>
      </c>
      <c r="H68" s="119"/>
      <c r="I68" s="120"/>
      <c r="J68" s="118">
        <v>633</v>
      </c>
      <c r="K68" s="119"/>
      <c r="L68" s="119"/>
      <c r="M68" s="120"/>
      <c r="N68" s="118">
        <v>610</v>
      </c>
      <c r="O68" s="119"/>
      <c r="P68" s="120"/>
      <c r="Q68" s="118">
        <v>628</v>
      </c>
      <c r="R68" s="119"/>
      <c r="S68" s="119"/>
      <c r="T68" s="120"/>
      <c r="U68" s="118">
        <v>652</v>
      </c>
      <c r="V68" s="119"/>
      <c r="W68" s="120"/>
      <c r="X68" s="118">
        <v>676</v>
      </c>
      <c r="Y68" s="119"/>
      <c r="Z68" s="120"/>
      <c r="AA68" s="118">
        <v>656</v>
      </c>
      <c r="AB68" s="119"/>
      <c r="AC68" s="120"/>
      <c r="AD68" s="118">
        <v>662</v>
      </c>
      <c r="AE68" s="119"/>
      <c r="AF68" s="120"/>
      <c r="AG68" s="118">
        <v>597</v>
      </c>
      <c r="AH68" s="120"/>
      <c r="AI68" s="118">
        <v>537</v>
      </c>
      <c r="AJ68" s="120"/>
      <c r="AK68" s="118">
        <v>516</v>
      </c>
      <c r="AL68" s="119"/>
      <c r="AM68" s="120"/>
      <c r="AN68" s="122">
        <v>7280</v>
      </c>
      <c r="AO68" s="123"/>
    </row>
    <row r="69" spans="1:41" ht="16.5" customHeight="1" x14ac:dyDescent="0.2">
      <c r="A69" s="84" t="s">
        <v>81</v>
      </c>
      <c r="B69" s="86"/>
      <c r="C69" s="118">
        <f>1058+42</f>
        <v>1100</v>
      </c>
      <c r="D69" s="119"/>
      <c r="E69" s="119"/>
      <c r="F69" s="120"/>
      <c r="G69" s="118">
        <f>936+56</f>
        <v>992</v>
      </c>
      <c r="H69" s="119"/>
      <c r="I69" s="120"/>
      <c r="J69" s="118">
        <f>1119+59</f>
        <v>1178</v>
      </c>
      <c r="K69" s="119"/>
      <c r="L69" s="119"/>
      <c r="M69" s="120"/>
      <c r="N69" s="118">
        <f>1005+53</f>
        <v>1058</v>
      </c>
      <c r="O69" s="119"/>
      <c r="P69" s="120"/>
      <c r="Q69" s="118">
        <f>1052+36</f>
        <v>1088</v>
      </c>
      <c r="R69" s="119"/>
      <c r="S69" s="119"/>
      <c r="T69" s="120"/>
      <c r="U69" s="118">
        <f>936+43</f>
        <v>979</v>
      </c>
      <c r="V69" s="119"/>
      <c r="W69" s="120"/>
      <c r="X69" s="118">
        <f>996+52</f>
        <v>1048</v>
      </c>
      <c r="Y69" s="119"/>
      <c r="Z69" s="120"/>
      <c r="AA69" s="118">
        <f>1031+24</f>
        <v>1055</v>
      </c>
      <c r="AB69" s="119"/>
      <c r="AC69" s="120"/>
      <c r="AD69" s="118">
        <f>895+29</f>
        <v>924</v>
      </c>
      <c r="AE69" s="119"/>
      <c r="AF69" s="120"/>
      <c r="AG69" s="118">
        <f>860+33</f>
        <v>893</v>
      </c>
      <c r="AH69" s="120"/>
      <c r="AI69" s="118">
        <v>868</v>
      </c>
      <c r="AJ69" s="120"/>
      <c r="AK69" s="118">
        <f>769+27</f>
        <v>796</v>
      </c>
      <c r="AL69" s="119"/>
      <c r="AM69" s="120"/>
      <c r="AN69" s="122">
        <v>11979</v>
      </c>
      <c r="AO69" s="123"/>
    </row>
    <row r="70" spans="1:41" ht="16.5" customHeight="1" x14ac:dyDescent="0.2">
      <c r="A70" s="84" t="s">
        <v>82</v>
      </c>
      <c r="B70" s="86"/>
      <c r="C70" s="118">
        <v>201</v>
      </c>
      <c r="D70" s="119"/>
      <c r="E70" s="119"/>
      <c r="F70" s="120"/>
      <c r="G70" s="118">
        <v>212</v>
      </c>
      <c r="H70" s="119"/>
      <c r="I70" s="120"/>
      <c r="J70" s="118">
        <v>270</v>
      </c>
      <c r="K70" s="119"/>
      <c r="L70" s="119"/>
      <c r="M70" s="120"/>
      <c r="N70" s="118">
        <v>227</v>
      </c>
      <c r="O70" s="119"/>
      <c r="P70" s="120"/>
      <c r="Q70" s="118">
        <v>185</v>
      </c>
      <c r="R70" s="119"/>
      <c r="S70" s="119"/>
      <c r="T70" s="120"/>
      <c r="U70" s="118">
        <v>199</v>
      </c>
      <c r="V70" s="119"/>
      <c r="W70" s="120"/>
      <c r="X70" s="118">
        <v>230</v>
      </c>
      <c r="Y70" s="119"/>
      <c r="Z70" s="120"/>
      <c r="AA70" s="118">
        <v>156</v>
      </c>
      <c r="AB70" s="119"/>
      <c r="AC70" s="120"/>
      <c r="AD70" s="118">
        <v>201</v>
      </c>
      <c r="AE70" s="119"/>
      <c r="AF70" s="120"/>
      <c r="AG70" s="118">
        <v>173</v>
      </c>
      <c r="AH70" s="120"/>
      <c r="AI70" s="118">
        <v>191</v>
      </c>
      <c r="AJ70" s="120"/>
      <c r="AK70" s="118">
        <v>159</v>
      </c>
      <c r="AL70" s="119"/>
      <c r="AM70" s="120"/>
      <c r="AN70" s="122">
        <v>2404</v>
      </c>
      <c r="AO70" s="123"/>
    </row>
    <row r="71" spans="1:41" ht="16.5" customHeight="1" x14ac:dyDescent="0.2">
      <c r="A71" s="90" t="s">
        <v>2</v>
      </c>
      <c r="B71" s="92"/>
      <c r="C71" s="39">
        <v>5067</v>
      </c>
      <c r="D71" s="40"/>
      <c r="E71" s="40"/>
      <c r="F71" s="41"/>
      <c r="G71" s="39">
        <v>4739</v>
      </c>
      <c r="H71" s="40"/>
      <c r="I71" s="41"/>
      <c r="J71" s="39">
        <v>5438</v>
      </c>
      <c r="K71" s="40"/>
      <c r="L71" s="40"/>
      <c r="M71" s="41"/>
      <c r="N71" s="39">
        <v>4855</v>
      </c>
      <c r="O71" s="40"/>
      <c r="P71" s="41"/>
      <c r="Q71" s="39">
        <v>5155</v>
      </c>
      <c r="R71" s="40"/>
      <c r="S71" s="40"/>
      <c r="T71" s="41"/>
      <c r="U71" s="39">
        <v>4710</v>
      </c>
      <c r="V71" s="40"/>
      <c r="W71" s="41"/>
      <c r="X71" s="39">
        <v>5147</v>
      </c>
      <c r="Y71" s="40"/>
      <c r="Z71" s="41"/>
      <c r="AA71" s="39">
        <v>4869</v>
      </c>
      <c r="AB71" s="40"/>
      <c r="AC71" s="41"/>
      <c r="AD71" s="39">
        <v>4413</v>
      </c>
      <c r="AE71" s="40"/>
      <c r="AF71" s="41"/>
      <c r="AG71" s="39">
        <v>4335</v>
      </c>
      <c r="AH71" s="41"/>
      <c r="AI71" s="39">
        <v>4005</v>
      </c>
      <c r="AJ71" s="41"/>
      <c r="AK71" s="39">
        <v>3536</v>
      </c>
      <c r="AL71" s="40"/>
      <c r="AM71" s="41"/>
      <c r="AN71" s="39">
        <v>56269</v>
      </c>
      <c r="AO71" s="41"/>
    </row>
    <row r="72" spans="1:41" ht="16.5" customHeight="1" x14ac:dyDescent="0.2">
      <c r="A72" s="102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</row>
    <row r="73" spans="1:41" ht="16.5" customHeight="1" x14ac:dyDescent="0.2">
      <c r="A73" s="18" t="s">
        <v>90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0"/>
    </row>
    <row r="74" spans="1:41" ht="33.75" customHeight="1" x14ac:dyDescent="0.2">
      <c r="A74" s="18" t="s">
        <v>77</v>
      </c>
      <c r="B74" s="43"/>
      <c r="C74" s="18" t="s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0"/>
      <c r="O74" s="18" t="s">
        <v>1</v>
      </c>
      <c r="P74" s="19"/>
      <c r="Q74" s="19"/>
      <c r="R74" s="19"/>
      <c r="S74" s="19"/>
      <c r="T74" s="19"/>
      <c r="U74" s="19"/>
      <c r="V74" s="19"/>
      <c r="W74" s="19"/>
      <c r="X74" s="20"/>
    </row>
    <row r="75" spans="1:41" ht="16.5" customHeight="1" x14ac:dyDescent="0.2">
      <c r="A75" s="84" t="s">
        <v>78</v>
      </c>
      <c r="B75" s="86"/>
      <c r="C75" s="87">
        <f>7825+901</f>
        <v>8726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9"/>
      <c r="O75" s="87">
        <f>3869+404</f>
        <v>4273</v>
      </c>
      <c r="P75" s="88"/>
      <c r="Q75" s="88"/>
      <c r="R75" s="88"/>
      <c r="S75" s="88"/>
      <c r="T75" s="88"/>
      <c r="U75" s="88"/>
      <c r="V75" s="88"/>
      <c r="W75" s="88"/>
      <c r="X75" s="89"/>
    </row>
    <row r="76" spans="1:41" ht="16.5" customHeight="1" x14ac:dyDescent="0.2">
      <c r="A76" s="84" t="s">
        <v>79</v>
      </c>
      <c r="B76" s="86"/>
      <c r="C76" s="87">
        <v>14708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  <c r="O76" s="87">
        <v>6099</v>
      </c>
      <c r="P76" s="88"/>
      <c r="Q76" s="88"/>
      <c r="R76" s="88"/>
      <c r="S76" s="88"/>
      <c r="T76" s="88"/>
      <c r="U76" s="88"/>
      <c r="V76" s="88"/>
      <c r="W76" s="88"/>
      <c r="X76" s="89"/>
    </row>
    <row r="77" spans="1:41" ht="16.5" customHeight="1" x14ac:dyDescent="0.2">
      <c r="A77" s="84" t="s">
        <v>80</v>
      </c>
      <c r="B77" s="86"/>
      <c r="C77" s="87">
        <v>19480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87">
        <v>6160</v>
      </c>
      <c r="P77" s="88"/>
      <c r="Q77" s="88"/>
      <c r="R77" s="88"/>
      <c r="S77" s="88"/>
      <c r="T77" s="88"/>
      <c r="U77" s="88"/>
      <c r="V77" s="88"/>
      <c r="W77" s="88"/>
      <c r="X77" s="89"/>
    </row>
    <row r="78" spans="1:41" ht="16.5" customHeight="1" x14ac:dyDescent="0.2">
      <c r="A78" s="84" t="s">
        <v>81</v>
      </c>
      <c r="B78" s="86"/>
      <c r="C78" s="87">
        <f>8721+424</f>
        <v>9145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9"/>
      <c r="O78" s="87">
        <f>4009+180</f>
        <v>4189</v>
      </c>
      <c r="P78" s="88"/>
      <c r="Q78" s="88"/>
      <c r="R78" s="88"/>
      <c r="S78" s="88"/>
      <c r="T78" s="88"/>
      <c r="U78" s="88"/>
      <c r="V78" s="88"/>
      <c r="W78" s="88"/>
      <c r="X78" s="89"/>
    </row>
    <row r="79" spans="1:41" ht="16.5" customHeight="1" x14ac:dyDescent="0.2">
      <c r="A79" s="84" t="s">
        <v>82</v>
      </c>
      <c r="B79" s="86"/>
      <c r="C79" s="87">
        <v>1534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  <c r="O79" s="87">
        <v>752</v>
      </c>
      <c r="P79" s="88"/>
      <c r="Q79" s="88"/>
      <c r="R79" s="88"/>
      <c r="S79" s="88"/>
      <c r="T79" s="88"/>
      <c r="U79" s="88"/>
      <c r="V79" s="88"/>
      <c r="W79" s="88"/>
      <c r="X79" s="89"/>
    </row>
    <row r="80" spans="1:41" ht="16.5" customHeight="1" x14ac:dyDescent="0.2">
      <c r="A80" s="90" t="s">
        <v>2</v>
      </c>
      <c r="B80" s="92"/>
      <c r="C80" s="39">
        <v>53593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  <c r="O80" s="39">
        <v>21473</v>
      </c>
      <c r="P80" s="40"/>
      <c r="Q80" s="40"/>
      <c r="R80" s="40"/>
      <c r="S80" s="40"/>
      <c r="T80" s="40"/>
      <c r="U80" s="40"/>
      <c r="V80" s="40"/>
      <c r="W80" s="40"/>
      <c r="X80" s="41"/>
    </row>
    <row r="81" spans="1:40" ht="16.5" customHeight="1" x14ac:dyDescent="0.2">
      <c r="A81" s="102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40" ht="16.5" customHeight="1" x14ac:dyDescent="0.2">
      <c r="A82" s="18" t="s">
        <v>91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20"/>
    </row>
    <row r="83" spans="1:40" ht="33" customHeight="1" x14ac:dyDescent="0.2">
      <c r="A83" s="14" t="s">
        <v>77</v>
      </c>
      <c r="B83" s="96" t="s">
        <v>3</v>
      </c>
      <c r="C83" s="97"/>
      <c r="D83" s="97"/>
      <c r="E83" s="98"/>
      <c r="F83" s="96" t="s">
        <v>4</v>
      </c>
      <c r="G83" s="97"/>
      <c r="H83" s="98"/>
      <c r="I83" s="96" t="s">
        <v>5</v>
      </c>
      <c r="J83" s="97"/>
      <c r="K83" s="97"/>
      <c r="L83" s="98"/>
      <c r="M83" s="96" t="s">
        <v>6</v>
      </c>
      <c r="N83" s="97"/>
      <c r="O83" s="98"/>
      <c r="P83" s="96" t="s">
        <v>7</v>
      </c>
      <c r="Q83" s="97"/>
      <c r="R83" s="97"/>
      <c r="S83" s="98"/>
      <c r="T83" s="96" t="s">
        <v>8</v>
      </c>
      <c r="U83" s="97"/>
      <c r="V83" s="98"/>
      <c r="W83" s="96" t="s">
        <v>9</v>
      </c>
      <c r="X83" s="97"/>
      <c r="Y83" s="98"/>
      <c r="Z83" s="96" t="s">
        <v>10</v>
      </c>
      <c r="AA83" s="97"/>
      <c r="AB83" s="98"/>
      <c r="AC83" s="96" t="s">
        <v>11</v>
      </c>
      <c r="AD83" s="97"/>
      <c r="AE83" s="98"/>
      <c r="AF83" s="96" t="s">
        <v>12</v>
      </c>
      <c r="AG83" s="98"/>
      <c r="AH83" s="96" t="s">
        <v>13</v>
      </c>
      <c r="AI83" s="98"/>
      <c r="AJ83" s="96" t="s">
        <v>14</v>
      </c>
      <c r="AK83" s="97"/>
      <c r="AL83" s="98"/>
      <c r="AM83" s="96" t="s">
        <v>2</v>
      </c>
      <c r="AN83" s="98"/>
    </row>
    <row r="84" spans="1:40" ht="16.5" customHeight="1" x14ac:dyDescent="0.2">
      <c r="A84" s="107" t="s">
        <v>78</v>
      </c>
      <c r="B84" s="87">
        <f>584+64</f>
        <v>648</v>
      </c>
      <c r="C84" s="88"/>
      <c r="D84" s="88"/>
      <c r="E84" s="89"/>
      <c r="F84" s="87">
        <f>508+69</f>
        <v>577</v>
      </c>
      <c r="G84" s="88"/>
      <c r="H84" s="89"/>
      <c r="I84" s="87">
        <f>760+56</f>
        <v>816</v>
      </c>
      <c r="J84" s="88"/>
      <c r="K84" s="88"/>
      <c r="L84" s="89"/>
      <c r="M84" s="87">
        <f>736+109</f>
        <v>845</v>
      </c>
      <c r="N84" s="88"/>
      <c r="O84" s="89"/>
      <c r="P84" s="87">
        <f>758+88</f>
        <v>846</v>
      </c>
      <c r="Q84" s="88"/>
      <c r="R84" s="88"/>
      <c r="S84" s="89"/>
      <c r="T84" s="87">
        <f>711+82</f>
        <v>793</v>
      </c>
      <c r="U84" s="88"/>
      <c r="V84" s="89"/>
      <c r="W84" s="87">
        <f>706+102</f>
        <v>808</v>
      </c>
      <c r="X84" s="88"/>
      <c r="Y84" s="89"/>
      <c r="Z84" s="87">
        <f>705+48</f>
        <v>753</v>
      </c>
      <c r="AA84" s="88"/>
      <c r="AB84" s="89"/>
      <c r="AC84" s="87">
        <f>559+76</f>
        <v>635</v>
      </c>
      <c r="AD84" s="88"/>
      <c r="AE84" s="89"/>
      <c r="AF84" s="87">
        <v>674</v>
      </c>
      <c r="AG84" s="89"/>
      <c r="AH84" s="87">
        <f>649+54</f>
        <v>703</v>
      </c>
      <c r="AI84" s="89"/>
      <c r="AJ84" s="87">
        <f>535+93</f>
        <v>628</v>
      </c>
      <c r="AK84" s="88"/>
      <c r="AL84" s="89"/>
      <c r="AM84" s="99">
        <v>8726</v>
      </c>
      <c r="AN84" s="100"/>
    </row>
    <row r="85" spans="1:40" ht="16.5" customHeight="1" x14ac:dyDescent="0.2">
      <c r="A85" s="107" t="s">
        <v>79</v>
      </c>
      <c r="B85" s="87">
        <v>1283</v>
      </c>
      <c r="C85" s="88"/>
      <c r="D85" s="88"/>
      <c r="E85" s="89"/>
      <c r="F85" s="87">
        <v>1005</v>
      </c>
      <c r="G85" s="88"/>
      <c r="H85" s="89"/>
      <c r="I85" s="87">
        <v>1246</v>
      </c>
      <c r="J85" s="88"/>
      <c r="K85" s="88"/>
      <c r="L85" s="89"/>
      <c r="M85" s="87">
        <v>1281</v>
      </c>
      <c r="N85" s="88"/>
      <c r="O85" s="89"/>
      <c r="P85" s="87">
        <v>1286</v>
      </c>
      <c r="Q85" s="88"/>
      <c r="R85" s="88"/>
      <c r="S85" s="89"/>
      <c r="T85" s="87">
        <v>1275</v>
      </c>
      <c r="U85" s="88"/>
      <c r="V85" s="89"/>
      <c r="W85" s="87">
        <v>1304</v>
      </c>
      <c r="X85" s="88"/>
      <c r="Y85" s="89"/>
      <c r="Z85" s="87">
        <v>1443</v>
      </c>
      <c r="AA85" s="88"/>
      <c r="AB85" s="89"/>
      <c r="AC85" s="87">
        <v>1171</v>
      </c>
      <c r="AD85" s="88"/>
      <c r="AE85" s="89"/>
      <c r="AF85" s="87">
        <v>1126</v>
      </c>
      <c r="AG85" s="89"/>
      <c r="AH85" s="87">
        <v>1086</v>
      </c>
      <c r="AI85" s="89"/>
      <c r="AJ85" s="87">
        <v>1202</v>
      </c>
      <c r="AK85" s="88"/>
      <c r="AL85" s="89"/>
      <c r="AM85" s="99">
        <v>14708</v>
      </c>
      <c r="AN85" s="100"/>
    </row>
    <row r="86" spans="1:40" ht="16.5" customHeight="1" x14ac:dyDescent="0.2">
      <c r="A86" s="107" t="s">
        <v>80</v>
      </c>
      <c r="B86" s="87">
        <v>1525</v>
      </c>
      <c r="C86" s="88"/>
      <c r="D86" s="88"/>
      <c r="E86" s="89"/>
      <c r="F86" s="87">
        <v>1402</v>
      </c>
      <c r="G86" s="88"/>
      <c r="H86" s="89"/>
      <c r="I86" s="87">
        <v>1531</v>
      </c>
      <c r="J86" s="88"/>
      <c r="K86" s="88"/>
      <c r="L86" s="89"/>
      <c r="M86" s="87">
        <v>1509</v>
      </c>
      <c r="N86" s="88"/>
      <c r="O86" s="89"/>
      <c r="P86" s="87">
        <v>1860</v>
      </c>
      <c r="Q86" s="88"/>
      <c r="R86" s="88"/>
      <c r="S86" s="89"/>
      <c r="T86" s="87">
        <v>1918</v>
      </c>
      <c r="U86" s="88"/>
      <c r="V86" s="89"/>
      <c r="W86" s="87">
        <v>1707</v>
      </c>
      <c r="X86" s="88"/>
      <c r="Y86" s="89"/>
      <c r="Z86" s="87">
        <v>1730</v>
      </c>
      <c r="AA86" s="88"/>
      <c r="AB86" s="89"/>
      <c r="AC86" s="87">
        <v>1622</v>
      </c>
      <c r="AD86" s="88"/>
      <c r="AE86" s="89"/>
      <c r="AF86" s="87">
        <v>1855</v>
      </c>
      <c r="AG86" s="89"/>
      <c r="AH86" s="87">
        <v>1379</v>
      </c>
      <c r="AI86" s="89"/>
      <c r="AJ86" s="87">
        <v>1442</v>
      </c>
      <c r="AK86" s="88"/>
      <c r="AL86" s="89"/>
      <c r="AM86" s="99">
        <v>19480</v>
      </c>
      <c r="AN86" s="100"/>
    </row>
    <row r="87" spans="1:40" ht="16.5" customHeight="1" x14ac:dyDescent="0.2">
      <c r="A87" s="107" t="s">
        <v>81</v>
      </c>
      <c r="B87" s="87">
        <v>880</v>
      </c>
      <c r="C87" s="88"/>
      <c r="D87" s="88"/>
      <c r="E87" s="89"/>
      <c r="F87" s="87">
        <v>623</v>
      </c>
      <c r="G87" s="88"/>
      <c r="H87" s="89"/>
      <c r="I87" s="87">
        <v>779</v>
      </c>
      <c r="J87" s="88"/>
      <c r="K87" s="88"/>
      <c r="L87" s="89"/>
      <c r="M87" s="87">
        <f>696+37</f>
        <v>733</v>
      </c>
      <c r="N87" s="88"/>
      <c r="O87" s="89"/>
      <c r="P87" s="87">
        <f>847+28</f>
        <v>875</v>
      </c>
      <c r="Q87" s="88"/>
      <c r="R87" s="88"/>
      <c r="S87" s="89"/>
      <c r="T87" s="87">
        <f>709+45</f>
        <v>754</v>
      </c>
      <c r="U87" s="88"/>
      <c r="V87" s="89"/>
      <c r="W87" s="87">
        <v>722</v>
      </c>
      <c r="X87" s="88"/>
      <c r="Y87" s="89"/>
      <c r="Z87" s="87">
        <f>873+52</f>
        <v>925</v>
      </c>
      <c r="AA87" s="88"/>
      <c r="AB87" s="89"/>
      <c r="AC87" s="87">
        <v>736</v>
      </c>
      <c r="AD87" s="88"/>
      <c r="AE87" s="89"/>
      <c r="AF87" s="87">
        <v>780</v>
      </c>
      <c r="AG87" s="89"/>
      <c r="AH87" s="87">
        <v>751</v>
      </c>
      <c r="AI87" s="89"/>
      <c r="AJ87" s="87">
        <v>587</v>
      </c>
      <c r="AK87" s="88"/>
      <c r="AL87" s="89"/>
      <c r="AM87" s="99">
        <v>9145</v>
      </c>
      <c r="AN87" s="100"/>
    </row>
    <row r="88" spans="1:40" ht="16.5" customHeight="1" x14ac:dyDescent="0.2">
      <c r="A88" s="107" t="s">
        <v>82</v>
      </c>
      <c r="B88" s="87">
        <v>151</v>
      </c>
      <c r="C88" s="88"/>
      <c r="D88" s="88"/>
      <c r="E88" s="89"/>
      <c r="F88" s="87">
        <v>75</v>
      </c>
      <c r="G88" s="88"/>
      <c r="H88" s="89"/>
      <c r="I88" s="87">
        <v>110</v>
      </c>
      <c r="J88" s="88"/>
      <c r="K88" s="88"/>
      <c r="L88" s="89"/>
      <c r="M88" s="87">
        <v>156</v>
      </c>
      <c r="N88" s="88"/>
      <c r="O88" s="89"/>
      <c r="P88" s="87">
        <v>121</v>
      </c>
      <c r="Q88" s="88"/>
      <c r="R88" s="88"/>
      <c r="S88" s="89"/>
      <c r="T88" s="87">
        <v>155</v>
      </c>
      <c r="U88" s="88"/>
      <c r="V88" s="89"/>
      <c r="W88" s="87">
        <v>147</v>
      </c>
      <c r="X88" s="88"/>
      <c r="Y88" s="89"/>
      <c r="Z88" s="87">
        <v>107</v>
      </c>
      <c r="AA88" s="88"/>
      <c r="AB88" s="89"/>
      <c r="AC88" s="87">
        <v>158</v>
      </c>
      <c r="AD88" s="88"/>
      <c r="AE88" s="89"/>
      <c r="AF88" s="87">
        <v>106</v>
      </c>
      <c r="AG88" s="89"/>
      <c r="AH88" s="87">
        <v>126</v>
      </c>
      <c r="AI88" s="89"/>
      <c r="AJ88" s="87">
        <v>122</v>
      </c>
      <c r="AK88" s="88"/>
      <c r="AL88" s="89"/>
      <c r="AM88" s="99">
        <v>1534</v>
      </c>
      <c r="AN88" s="100"/>
    </row>
    <row r="89" spans="1:40" ht="16.5" customHeight="1" x14ac:dyDescent="0.2">
      <c r="A89" s="124" t="s">
        <v>2</v>
      </c>
      <c r="B89" s="39">
        <v>4487</v>
      </c>
      <c r="C89" s="40"/>
      <c r="D89" s="40"/>
      <c r="E89" s="41"/>
      <c r="F89" s="39">
        <v>3682</v>
      </c>
      <c r="G89" s="40"/>
      <c r="H89" s="41"/>
      <c r="I89" s="39">
        <v>4482</v>
      </c>
      <c r="J89" s="40"/>
      <c r="K89" s="40"/>
      <c r="L89" s="41"/>
      <c r="M89" s="39">
        <v>4524</v>
      </c>
      <c r="N89" s="40"/>
      <c r="O89" s="41"/>
      <c r="P89" s="39">
        <v>4988</v>
      </c>
      <c r="Q89" s="40"/>
      <c r="R89" s="40"/>
      <c r="S89" s="41"/>
      <c r="T89" s="39">
        <v>4895</v>
      </c>
      <c r="U89" s="40"/>
      <c r="V89" s="41"/>
      <c r="W89" s="39">
        <v>4688</v>
      </c>
      <c r="X89" s="40"/>
      <c r="Y89" s="41"/>
      <c r="Z89" s="39">
        <v>4958</v>
      </c>
      <c r="AA89" s="40"/>
      <c r="AB89" s="41"/>
      <c r="AC89" s="39">
        <v>4322</v>
      </c>
      <c r="AD89" s="40"/>
      <c r="AE89" s="41"/>
      <c r="AF89" s="39">
        <v>4541</v>
      </c>
      <c r="AG89" s="41"/>
      <c r="AH89" s="39">
        <v>4045</v>
      </c>
      <c r="AI89" s="41"/>
      <c r="AJ89" s="39">
        <v>3981</v>
      </c>
      <c r="AK89" s="40"/>
      <c r="AL89" s="41"/>
      <c r="AM89" s="39">
        <v>53593</v>
      </c>
      <c r="AN89" s="41"/>
    </row>
    <row r="90" spans="1:40" ht="16.5" customHeight="1" x14ac:dyDescent="0.2">
      <c r="A90" s="102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</row>
    <row r="91" spans="1:40" ht="16.5" customHeight="1" x14ac:dyDescent="0.2">
      <c r="A91" s="18" t="s">
        <v>92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1:40" ht="33.75" customHeight="1" x14ac:dyDescent="0.2">
      <c r="A92" s="18" t="s">
        <v>77</v>
      </c>
      <c r="B92" s="42"/>
      <c r="C92" s="43"/>
      <c r="D92" s="18" t="s">
        <v>0</v>
      </c>
      <c r="E92" s="19"/>
      <c r="F92" s="19"/>
      <c r="G92" s="19"/>
      <c r="H92" s="19"/>
      <c r="I92" s="20"/>
      <c r="J92" s="18" t="s">
        <v>1</v>
      </c>
      <c r="K92" s="19"/>
      <c r="L92" s="19"/>
      <c r="M92" s="19"/>
      <c r="N92" s="19"/>
      <c r="O92" s="20"/>
    </row>
    <row r="93" spans="1:40" ht="16.5" customHeight="1" x14ac:dyDescent="0.2">
      <c r="A93" s="84" t="s">
        <v>78</v>
      </c>
      <c r="B93" s="85"/>
      <c r="C93" s="86"/>
      <c r="D93" s="87">
        <v>1</v>
      </c>
      <c r="E93" s="88"/>
      <c r="F93" s="88"/>
      <c r="G93" s="88"/>
      <c r="H93" s="88"/>
      <c r="I93" s="89"/>
      <c r="J93" s="87">
        <v>0</v>
      </c>
      <c r="K93" s="88"/>
      <c r="L93" s="88"/>
      <c r="M93" s="88"/>
      <c r="N93" s="88"/>
      <c r="O93" s="89"/>
    </row>
    <row r="94" spans="1:40" ht="16.5" customHeight="1" x14ac:dyDescent="0.2">
      <c r="A94" s="84" t="s">
        <v>79</v>
      </c>
      <c r="B94" s="85"/>
      <c r="C94" s="86"/>
      <c r="D94" s="87">
        <v>187</v>
      </c>
      <c r="E94" s="88"/>
      <c r="F94" s="88"/>
      <c r="G94" s="88"/>
      <c r="H94" s="88"/>
      <c r="I94" s="89"/>
      <c r="J94" s="87">
        <v>0</v>
      </c>
      <c r="K94" s="88"/>
      <c r="L94" s="88"/>
      <c r="M94" s="88"/>
      <c r="N94" s="88"/>
      <c r="O94" s="89"/>
    </row>
    <row r="95" spans="1:40" ht="16.5" customHeight="1" x14ac:dyDescent="0.2">
      <c r="A95" s="84" t="s">
        <v>80</v>
      </c>
      <c r="B95" s="85"/>
      <c r="C95" s="86"/>
      <c r="D95" s="87">
        <v>1863</v>
      </c>
      <c r="E95" s="88"/>
      <c r="F95" s="88"/>
      <c r="G95" s="88"/>
      <c r="H95" s="88"/>
      <c r="I95" s="89"/>
      <c r="J95" s="87">
        <v>21</v>
      </c>
      <c r="K95" s="88"/>
      <c r="L95" s="88"/>
      <c r="M95" s="88"/>
      <c r="N95" s="88"/>
      <c r="O95" s="89"/>
    </row>
    <row r="96" spans="1:40" ht="16.5" customHeight="1" x14ac:dyDescent="0.2">
      <c r="A96" s="84" t="s">
        <v>81</v>
      </c>
      <c r="B96" s="85"/>
      <c r="C96" s="86"/>
      <c r="D96" s="87">
        <v>85</v>
      </c>
      <c r="E96" s="88"/>
      <c r="F96" s="88"/>
      <c r="G96" s="88"/>
      <c r="H96" s="88"/>
      <c r="I96" s="89"/>
      <c r="J96" s="87">
        <v>0</v>
      </c>
      <c r="K96" s="88"/>
      <c r="L96" s="88"/>
      <c r="M96" s="88"/>
      <c r="N96" s="88"/>
      <c r="O96" s="89"/>
    </row>
    <row r="97" spans="1:37" ht="16.5" customHeight="1" x14ac:dyDescent="0.2">
      <c r="A97" s="84" t="s">
        <v>82</v>
      </c>
      <c r="B97" s="85"/>
      <c r="C97" s="86"/>
      <c r="D97" s="87">
        <v>4</v>
      </c>
      <c r="E97" s="88"/>
      <c r="F97" s="88"/>
      <c r="G97" s="88"/>
      <c r="H97" s="88"/>
      <c r="I97" s="89"/>
      <c r="J97" s="87">
        <v>0</v>
      </c>
      <c r="K97" s="88"/>
      <c r="L97" s="88"/>
      <c r="M97" s="88"/>
      <c r="N97" s="88"/>
      <c r="O97" s="89"/>
    </row>
    <row r="98" spans="1:37" ht="16.5" customHeight="1" x14ac:dyDescent="0.2">
      <c r="A98" s="90" t="s">
        <v>2</v>
      </c>
      <c r="B98" s="91"/>
      <c r="C98" s="92"/>
      <c r="D98" s="39">
        <v>2140</v>
      </c>
      <c r="E98" s="40"/>
      <c r="F98" s="40"/>
      <c r="G98" s="40"/>
      <c r="H98" s="40"/>
      <c r="I98" s="41"/>
      <c r="J98" s="76">
        <v>21</v>
      </c>
      <c r="K98" s="77"/>
      <c r="L98" s="77"/>
      <c r="M98" s="77"/>
      <c r="N98" s="77"/>
      <c r="O98" s="78"/>
    </row>
    <row r="99" spans="1:37" ht="16.5" customHeight="1" x14ac:dyDescent="0.2">
      <c r="A99" s="102"/>
      <c r="B99" s="103"/>
      <c r="C99" s="103"/>
      <c r="D99" s="104"/>
      <c r="E99" s="104"/>
      <c r="F99" s="104"/>
      <c r="G99" s="104"/>
      <c r="H99" s="104"/>
      <c r="I99" s="104"/>
      <c r="J99" s="125"/>
      <c r="K99" s="125"/>
      <c r="L99" s="125"/>
      <c r="M99" s="125"/>
      <c r="N99" s="125"/>
      <c r="O99" s="125"/>
    </row>
    <row r="100" spans="1:37" ht="16.5" customHeight="1" x14ac:dyDescent="0.2">
      <c r="A100" s="18" t="s">
        <v>93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20"/>
    </row>
    <row r="101" spans="1:37" ht="33" customHeight="1" x14ac:dyDescent="0.2">
      <c r="A101" s="18" t="s">
        <v>77</v>
      </c>
      <c r="B101" s="43"/>
      <c r="C101" s="96" t="s">
        <v>3</v>
      </c>
      <c r="D101" s="98"/>
      <c r="E101" s="96" t="s">
        <v>4</v>
      </c>
      <c r="F101" s="97"/>
      <c r="G101" s="98"/>
      <c r="H101" s="96" t="s">
        <v>5</v>
      </c>
      <c r="I101" s="97"/>
      <c r="J101" s="98"/>
      <c r="K101" s="96" t="s">
        <v>6</v>
      </c>
      <c r="L101" s="97"/>
      <c r="M101" s="98"/>
      <c r="N101" s="96" t="s">
        <v>7</v>
      </c>
      <c r="O101" s="98"/>
      <c r="P101" s="96" t="s">
        <v>8</v>
      </c>
      <c r="Q101" s="97"/>
      <c r="R101" s="98"/>
      <c r="S101" s="96" t="s">
        <v>9</v>
      </c>
      <c r="T101" s="97"/>
      <c r="U101" s="98"/>
      <c r="V101" s="96" t="s">
        <v>10</v>
      </c>
      <c r="W101" s="98"/>
      <c r="X101" s="96" t="s">
        <v>11</v>
      </c>
      <c r="Y101" s="98"/>
      <c r="Z101" s="96" t="s">
        <v>12</v>
      </c>
      <c r="AA101" s="98"/>
      <c r="AB101" s="96" t="s">
        <v>13</v>
      </c>
      <c r="AC101" s="97"/>
      <c r="AD101" s="98"/>
      <c r="AE101" s="96" t="s">
        <v>14</v>
      </c>
      <c r="AF101" s="98"/>
      <c r="AG101" s="96" t="s">
        <v>2</v>
      </c>
      <c r="AH101" s="97"/>
      <c r="AI101" s="97"/>
      <c r="AJ101" s="97"/>
      <c r="AK101" s="98"/>
    </row>
    <row r="102" spans="1:37" ht="16.5" customHeight="1" x14ac:dyDescent="0.2">
      <c r="A102" s="84" t="s">
        <v>78</v>
      </c>
      <c r="B102" s="86"/>
      <c r="C102" s="109">
        <v>0</v>
      </c>
      <c r="D102" s="111"/>
      <c r="E102" s="109">
        <v>0</v>
      </c>
      <c r="F102" s="110"/>
      <c r="G102" s="111"/>
      <c r="H102" s="109">
        <v>0</v>
      </c>
      <c r="I102" s="110"/>
      <c r="J102" s="111"/>
      <c r="K102" s="109">
        <v>0</v>
      </c>
      <c r="L102" s="110"/>
      <c r="M102" s="111"/>
      <c r="N102" s="109">
        <v>0</v>
      </c>
      <c r="O102" s="111"/>
      <c r="P102" s="109">
        <v>0</v>
      </c>
      <c r="Q102" s="110"/>
      <c r="R102" s="111"/>
      <c r="S102" s="109">
        <v>1</v>
      </c>
      <c r="T102" s="110"/>
      <c r="U102" s="111"/>
      <c r="V102" s="109">
        <v>0</v>
      </c>
      <c r="W102" s="111"/>
      <c r="X102" s="109">
        <v>0</v>
      </c>
      <c r="Y102" s="111"/>
      <c r="Z102" s="109">
        <v>0</v>
      </c>
      <c r="AA102" s="111"/>
      <c r="AB102" s="109">
        <v>0</v>
      </c>
      <c r="AC102" s="110"/>
      <c r="AD102" s="111"/>
      <c r="AE102" s="109">
        <v>0</v>
      </c>
      <c r="AF102" s="111"/>
      <c r="AG102" s="112">
        <v>1</v>
      </c>
      <c r="AH102" s="126"/>
      <c r="AI102" s="126"/>
      <c r="AJ102" s="126"/>
      <c r="AK102" s="113"/>
    </row>
    <row r="103" spans="1:37" ht="16.5" customHeight="1" x14ac:dyDescent="0.2">
      <c r="A103" s="84" t="s">
        <v>79</v>
      </c>
      <c r="B103" s="86"/>
      <c r="C103" s="109">
        <v>0</v>
      </c>
      <c r="D103" s="111"/>
      <c r="E103" s="109">
        <v>8</v>
      </c>
      <c r="F103" s="110"/>
      <c r="G103" s="111"/>
      <c r="H103" s="109">
        <v>6</v>
      </c>
      <c r="I103" s="110"/>
      <c r="J103" s="111"/>
      <c r="K103" s="109">
        <v>4</v>
      </c>
      <c r="L103" s="110"/>
      <c r="M103" s="111"/>
      <c r="N103" s="109">
        <v>4</v>
      </c>
      <c r="O103" s="111"/>
      <c r="P103" s="109">
        <v>53</v>
      </c>
      <c r="Q103" s="110"/>
      <c r="R103" s="111"/>
      <c r="S103" s="109">
        <v>65</v>
      </c>
      <c r="T103" s="110"/>
      <c r="U103" s="111"/>
      <c r="V103" s="109">
        <v>24</v>
      </c>
      <c r="W103" s="111"/>
      <c r="X103" s="109">
        <v>23</v>
      </c>
      <c r="Y103" s="111"/>
      <c r="Z103" s="109">
        <v>0</v>
      </c>
      <c r="AA103" s="111"/>
      <c r="AB103" s="109">
        <v>0</v>
      </c>
      <c r="AC103" s="110"/>
      <c r="AD103" s="111"/>
      <c r="AE103" s="109">
        <v>0</v>
      </c>
      <c r="AF103" s="111"/>
      <c r="AG103" s="112">
        <v>187</v>
      </c>
      <c r="AH103" s="126"/>
      <c r="AI103" s="126"/>
      <c r="AJ103" s="126"/>
      <c r="AK103" s="113"/>
    </row>
    <row r="104" spans="1:37" ht="16.5" customHeight="1" x14ac:dyDescent="0.2">
      <c r="A104" s="84" t="s">
        <v>80</v>
      </c>
      <c r="B104" s="86"/>
      <c r="C104" s="109">
        <v>72</v>
      </c>
      <c r="D104" s="111"/>
      <c r="E104" s="109">
        <v>119</v>
      </c>
      <c r="F104" s="110"/>
      <c r="G104" s="111"/>
      <c r="H104" s="109">
        <v>91</v>
      </c>
      <c r="I104" s="110"/>
      <c r="J104" s="111"/>
      <c r="K104" s="109">
        <v>293</v>
      </c>
      <c r="L104" s="110"/>
      <c r="M104" s="111"/>
      <c r="N104" s="109">
        <v>102</v>
      </c>
      <c r="O104" s="111"/>
      <c r="P104" s="109">
        <v>255</v>
      </c>
      <c r="Q104" s="110"/>
      <c r="R104" s="111"/>
      <c r="S104" s="109">
        <v>191</v>
      </c>
      <c r="T104" s="110"/>
      <c r="U104" s="111"/>
      <c r="V104" s="109">
        <v>133</v>
      </c>
      <c r="W104" s="111"/>
      <c r="X104" s="109">
        <v>123</v>
      </c>
      <c r="Y104" s="111"/>
      <c r="Z104" s="109">
        <v>157</v>
      </c>
      <c r="AA104" s="111"/>
      <c r="AB104" s="109">
        <v>94</v>
      </c>
      <c r="AC104" s="110"/>
      <c r="AD104" s="111"/>
      <c r="AE104" s="109">
        <v>233</v>
      </c>
      <c r="AF104" s="111"/>
      <c r="AG104" s="112">
        <v>1863</v>
      </c>
      <c r="AH104" s="126"/>
      <c r="AI104" s="126"/>
      <c r="AJ104" s="126"/>
      <c r="AK104" s="113"/>
    </row>
    <row r="105" spans="1:37" ht="16.5" customHeight="1" x14ac:dyDescent="0.2">
      <c r="A105" s="84" t="s">
        <v>81</v>
      </c>
      <c r="B105" s="86"/>
      <c r="C105" s="109">
        <v>0</v>
      </c>
      <c r="D105" s="111"/>
      <c r="E105" s="109">
        <v>0</v>
      </c>
      <c r="F105" s="110"/>
      <c r="G105" s="111"/>
      <c r="H105" s="109">
        <v>24</v>
      </c>
      <c r="I105" s="110"/>
      <c r="J105" s="111"/>
      <c r="K105" s="109">
        <v>0</v>
      </c>
      <c r="L105" s="110"/>
      <c r="M105" s="111"/>
      <c r="N105" s="109">
        <v>14</v>
      </c>
      <c r="O105" s="111"/>
      <c r="P105" s="109">
        <v>20</v>
      </c>
      <c r="Q105" s="110"/>
      <c r="R105" s="111"/>
      <c r="S105" s="109">
        <v>6</v>
      </c>
      <c r="T105" s="110"/>
      <c r="U105" s="111"/>
      <c r="V105" s="109">
        <v>0</v>
      </c>
      <c r="W105" s="111"/>
      <c r="X105" s="109">
        <v>19</v>
      </c>
      <c r="Y105" s="111"/>
      <c r="Z105" s="109">
        <v>2</v>
      </c>
      <c r="AA105" s="111"/>
      <c r="AB105" s="109">
        <v>0</v>
      </c>
      <c r="AC105" s="110"/>
      <c r="AD105" s="111"/>
      <c r="AE105" s="109">
        <v>0</v>
      </c>
      <c r="AF105" s="111"/>
      <c r="AG105" s="112">
        <v>85</v>
      </c>
      <c r="AH105" s="126"/>
      <c r="AI105" s="126"/>
      <c r="AJ105" s="126"/>
      <c r="AK105" s="113"/>
    </row>
    <row r="106" spans="1:37" ht="16.5" customHeight="1" x14ac:dyDescent="0.2">
      <c r="A106" s="84" t="s">
        <v>82</v>
      </c>
      <c r="B106" s="86"/>
      <c r="C106" s="109">
        <v>0</v>
      </c>
      <c r="D106" s="111"/>
      <c r="E106" s="109">
        <v>0</v>
      </c>
      <c r="F106" s="110"/>
      <c r="G106" s="111"/>
      <c r="H106" s="109">
        <v>0</v>
      </c>
      <c r="I106" s="110"/>
      <c r="J106" s="111"/>
      <c r="K106" s="109">
        <v>0</v>
      </c>
      <c r="L106" s="110"/>
      <c r="M106" s="111"/>
      <c r="N106" s="109">
        <v>0</v>
      </c>
      <c r="O106" s="111"/>
      <c r="P106" s="109">
        <v>4</v>
      </c>
      <c r="Q106" s="110"/>
      <c r="R106" s="111"/>
      <c r="S106" s="109">
        <v>0</v>
      </c>
      <c r="T106" s="110"/>
      <c r="U106" s="111"/>
      <c r="V106" s="109">
        <v>0</v>
      </c>
      <c r="W106" s="111"/>
      <c r="X106" s="109">
        <v>0</v>
      </c>
      <c r="Y106" s="111"/>
      <c r="Z106" s="109">
        <v>0</v>
      </c>
      <c r="AA106" s="111"/>
      <c r="AB106" s="109">
        <v>0</v>
      </c>
      <c r="AC106" s="110"/>
      <c r="AD106" s="111"/>
      <c r="AE106" s="109">
        <v>0</v>
      </c>
      <c r="AF106" s="111"/>
      <c r="AG106" s="112">
        <v>4</v>
      </c>
      <c r="AH106" s="126"/>
      <c r="AI106" s="126"/>
      <c r="AJ106" s="126"/>
      <c r="AK106" s="113"/>
    </row>
    <row r="107" spans="1:37" ht="16.5" customHeight="1" x14ac:dyDescent="0.2">
      <c r="A107" s="115" t="s">
        <v>2</v>
      </c>
      <c r="B107" s="116"/>
      <c r="C107" s="76">
        <v>72</v>
      </c>
      <c r="D107" s="78"/>
      <c r="E107" s="76">
        <v>127</v>
      </c>
      <c r="F107" s="77"/>
      <c r="G107" s="78"/>
      <c r="H107" s="76">
        <v>121</v>
      </c>
      <c r="I107" s="77"/>
      <c r="J107" s="78"/>
      <c r="K107" s="76">
        <v>297</v>
      </c>
      <c r="L107" s="77"/>
      <c r="M107" s="78"/>
      <c r="N107" s="76">
        <v>120</v>
      </c>
      <c r="O107" s="78"/>
      <c r="P107" s="76">
        <v>332</v>
      </c>
      <c r="Q107" s="77"/>
      <c r="R107" s="78"/>
      <c r="S107" s="80">
        <v>263</v>
      </c>
      <c r="T107" s="81"/>
      <c r="U107" s="82"/>
      <c r="V107" s="76">
        <v>157</v>
      </c>
      <c r="W107" s="78"/>
      <c r="X107" s="76">
        <v>165</v>
      </c>
      <c r="Y107" s="78"/>
      <c r="Z107" s="76">
        <v>159</v>
      </c>
      <c r="AA107" s="78"/>
      <c r="AB107" s="76">
        <v>94</v>
      </c>
      <c r="AC107" s="77"/>
      <c r="AD107" s="78"/>
      <c r="AE107" s="76">
        <v>233</v>
      </c>
      <c r="AF107" s="78"/>
      <c r="AG107" s="39">
        <v>2140</v>
      </c>
      <c r="AH107" s="40"/>
      <c r="AI107" s="40"/>
      <c r="AJ107" s="40"/>
      <c r="AK107" s="41"/>
    </row>
  </sheetData>
  <mergeCells count="712">
    <mergeCell ref="X107:Y107"/>
    <mergeCell ref="Z107:AA107"/>
    <mergeCell ref="AB107:AD107"/>
    <mergeCell ref="AE107:AF107"/>
    <mergeCell ref="AG107:AK107"/>
    <mergeCell ref="AG106:AK106"/>
    <mergeCell ref="A107:B107"/>
    <mergeCell ref="C107:D107"/>
    <mergeCell ref="E107:G107"/>
    <mergeCell ref="H107:J107"/>
    <mergeCell ref="K107:M107"/>
    <mergeCell ref="N107:O107"/>
    <mergeCell ref="P107:R107"/>
    <mergeCell ref="S107:U107"/>
    <mergeCell ref="V107:W107"/>
    <mergeCell ref="S106:U106"/>
    <mergeCell ref="V106:W106"/>
    <mergeCell ref="X106:Y106"/>
    <mergeCell ref="Z106:AA106"/>
    <mergeCell ref="AB106:AD106"/>
    <mergeCell ref="AE106:AF106"/>
    <mergeCell ref="AB105:AD105"/>
    <mergeCell ref="AE105:AF105"/>
    <mergeCell ref="AG105:AK105"/>
    <mergeCell ref="A106:B106"/>
    <mergeCell ref="C106:D106"/>
    <mergeCell ref="E106:G106"/>
    <mergeCell ref="H106:J106"/>
    <mergeCell ref="K106:M106"/>
    <mergeCell ref="N106:O106"/>
    <mergeCell ref="P106:R106"/>
    <mergeCell ref="N105:O105"/>
    <mergeCell ref="P105:R105"/>
    <mergeCell ref="S105:U105"/>
    <mergeCell ref="V105:W105"/>
    <mergeCell ref="X105:Y105"/>
    <mergeCell ref="Z105:AA105"/>
    <mergeCell ref="X104:Y104"/>
    <mergeCell ref="Z104:AA104"/>
    <mergeCell ref="AB104:AD104"/>
    <mergeCell ref="AE104:AF104"/>
    <mergeCell ref="AG104:AK104"/>
    <mergeCell ref="A105:B105"/>
    <mergeCell ref="C105:D105"/>
    <mergeCell ref="E105:G105"/>
    <mergeCell ref="H105:J105"/>
    <mergeCell ref="K105:M105"/>
    <mergeCell ref="AG103:AK103"/>
    <mergeCell ref="A104:B104"/>
    <mergeCell ref="C104:D104"/>
    <mergeCell ref="E104:G104"/>
    <mergeCell ref="H104:J104"/>
    <mergeCell ref="K104:M104"/>
    <mergeCell ref="N104:O104"/>
    <mergeCell ref="P104:R104"/>
    <mergeCell ref="S104:U104"/>
    <mergeCell ref="V104:W104"/>
    <mergeCell ref="S103:U103"/>
    <mergeCell ref="V103:W103"/>
    <mergeCell ref="X103:Y103"/>
    <mergeCell ref="Z103:AA103"/>
    <mergeCell ref="AB103:AD103"/>
    <mergeCell ref="AE103:AF103"/>
    <mergeCell ref="AB102:AD102"/>
    <mergeCell ref="AE102:AF102"/>
    <mergeCell ref="AG102:AK102"/>
    <mergeCell ref="A103:B103"/>
    <mergeCell ref="C103:D103"/>
    <mergeCell ref="E103:G103"/>
    <mergeCell ref="H103:J103"/>
    <mergeCell ref="K103:M103"/>
    <mergeCell ref="N103:O103"/>
    <mergeCell ref="P103:R103"/>
    <mergeCell ref="N102:O102"/>
    <mergeCell ref="P102:R102"/>
    <mergeCell ref="S102:U102"/>
    <mergeCell ref="V102:W102"/>
    <mergeCell ref="X102:Y102"/>
    <mergeCell ref="Z102:AA102"/>
    <mergeCell ref="X101:Y101"/>
    <mergeCell ref="Z101:AA101"/>
    <mergeCell ref="AB101:AD101"/>
    <mergeCell ref="AE101:AF101"/>
    <mergeCell ref="AG101:AK101"/>
    <mergeCell ref="A102:B102"/>
    <mergeCell ref="C102:D102"/>
    <mergeCell ref="E102:G102"/>
    <mergeCell ref="H102:J102"/>
    <mergeCell ref="K102:M102"/>
    <mergeCell ref="A100:AK100"/>
    <mergeCell ref="A101:B101"/>
    <mergeCell ref="C101:D101"/>
    <mergeCell ref="E101:G101"/>
    <mergeCell ref="H101:J101"/>
    <mergeCell ref="K101:M101"/>
    <mergeCell ref="N101:O101"/>
    <mergeCell ref="P101:R101"/>
    <mergeCell ref="S101:U101"/>
    <mergeCell ref="V101:W101"/>
    <mergeCell ref="A97:C97"/>
    <mergeCell ref="D97:I97"/>
    <mergeCell ref="J97:O97"/>
    <mergeCell ref="A98:C98"/>
    <mergeCell ref="D98:I98"/>
    <mergeCell ref="J98:O98"/>
    <mergeCell ref="A95:C95"/>
    <mergeCell ref="D95:I95"/>
    <mergeCell ref="J95:O95"/>
    <mergeCell ref="A96:C96"/>
    <mergeCell ref="D96:I96"/>
    <mergeCell ref="J96:O96"/>
    <mergeCell ref="A93:C93"/>
    <mergeCell ref="D93:I93"/>
    <mergeCell ref="J93:O93"/>
    <mergeCell ref="A94:C94"/>
    <mergeCell ref="D94:I94"/>
    <mergeCell ref="J94:O94"/>
    <mergeCell ref="AF89:AG89"/>
    <mergeCell ref="AH89:AI89"/>
    <mergeCell ref="AJ89:AL89"/>
    <mergeCell ref="AM89:AN89"/>
    <mergeCell ref="A91:O91"/>
    <mergeCell ref="A92:C92"/>
    <mergeCell ref="D92:I92"/>
    <mergeCell ref="J92:O92"/>
    <mergeCell ref="AM88:AN88"/>
    <mergeCell ref="B89:E89"/>
    <mergeCell ref="F89:H89"/>
    <mergeCell ref="I89:L89"/>
    <mergeCell ref="M89:O89"/>
    <mergeCell ref="P89:S89"/>
    <mergeCell ref="T89:V89"/>
    <mergeCell ref="W89:Y89"/>
    <mergeCell ref="Z89:AB89"/>
    <mergeCell ref="AC89:AE89"/>
    <mergeCell ref="W88:Y88"/>
    <mergeCell ref="Z88:AB88"/>
    <mergeCell ref="AC88:AE88"/>
    <mergeCell ref="AF88:AG88"/>
    <mergeCell ref="AH88:AI88"/>
    <mergeCell ref="AJ88:AL88"/>
    <mergeCell ref="AF87:AG87"/>
    <mergeCell ref="AH87:AI87"/>
    <mergeCell ref="AJ87:AL87"/>
    <mergeCell ref="AM87:AN87"/>
    <mergeCell ref="B88:E88"/>
    <mergeCell ref="F88:H88"/>
    <mergeCell ref="I88:L88"/>
    <mergeCell ref="M88:O88"/>
    <mergeCell ref="P88:S88"/>
    <mergeCell ref="T88:V88"/>
    <mergeCell ref="AM86:AN86"/>
    <mergeCell ref="B87:E87"/>
    <mergeCell ref="F87:H87"/>
    <mergeCell ref="I87:L87"/>
    <mergeCell ref="M87:O87"/>
    <mergeCell ref="P87:S87"/>
    <mergeCell ref="T87:V87"/>
    <mergeCell ref="W87:Y87"/>
    <mergeCell ref="Z87:AB87"/>
    <mergeCell ref="AC87:AE87"/>
    <mergeCell ref="W86:Y86"/>
    <mergeCell ref="Z86:AB86"/>
    <mergeCell ref="AC86:AE86"/>
    <mergeCell ref="AF86:AG86"/>
    <mergeCell ref="AH86:AI86"/>
    <mergeCell ref="AJ86:AL86"/>
    <mergeCell ref="AF85:AG85"/>
    <mergeCell ref="AH85:AI85"/>
    <mergeCell ref="AJ85:AL85"/>
    <mergeCell ref="AM85:AN85"/>
    <mergeCell ref="B86:E86"/>
    <mergeCell ref="F86:H86"/>
    <mergeCell ref="I86:L86"/>
    <mergeCell ref="M86:O86"/>
    <mergeCell ref="P86:S86"/>
    <mergeCell ref="T86:V86"/>
    <mergeCell ref="AM84:AN84"/>
    <mergeCell ref="B85:E85"/>
    <mergeCell ref="F85:H85"/>
    <mergeCell ref="I85:L85"/>
    <mergeCell ref="M85:O85"/>
    <mergeCell ref="P85:S85"/>
    <mergeCell ref="T85:V85"/>
    <mergeCell ref="W85:Y85"/>
    <mergeCell ref="Z85:AB85"/>
    <mergeCell ref="AC85:AE85"/>
    <mergeCell ref="W84:Y84"/>
    <mergeCell ref="Z84:AB84"/>
    <mergeCell ref="AC84:AE84"/>
    <mergeCell ref="AF84:AG84"/>
    <mergeCell ref="AH84:AI84"/>
    <mergeCell ref="AJ84:AL84"/>
    <mergeCell ref="AF83:AG83"/>
    <mergeCell ref="AH83:AI83"/>
    <mergeCell ref="AJ83:AL83"/>
    <mergeCell ref="AM83:AN83"/>
    <mergeCell ref="B84:E84"/>
    <mergeCell ref="F84:H84"/>
    <mergeCell ref="I84:L84"/>
    <mergeCell ref="M84:O84"/>
    <mergeCell ref="P84:S84"/>
    <mergeCell ref="T84:V84"/>
    <mergeCell ref="A82:AN82"/>
    <mergeCell ref="B83:E83"/>
    <mergeCell ref="F83:H83"/>
    <mergeCell ref="I83:L83"/>
    <mergeCell ref="M83:O83"/>
    <mergeCell ref="P83:S83"/>
    <mergeCell ref="T83:V83"/>
    <mergeCell ref="W83:Y83"/>
    <mergeCell ref="Z83:AB83"/>
    <mergeCell ref="AC83:AE83"/>
    <mergeCell ref="A79:B79"/>
    <mergeCell ref="C79:N79"/>
    <mergeCell ref="O79:X79"/>
    <mergeCell ref="A80:B80"/>
    <mergeCell ref="C80:N80"/>
    <mergeCell ref="O80:X80"/>
    <mergeCell ref="A77:B77"/>
    <mergeCell ref="C77:N77"/>
    <mergeCell ref="O77:X77"/>
    <mergeCell ref="A78:B78"/>
    <mergeCell ref="C78:N78"/>
    <mergeCell ref="O78:X78"/>
    <mergeCell ref="A75:B75"/>
    <mergeCell ref="C75:N75"/>
    <mergeCell ref="O75:X75"/>
    <mergeCell ref="A76:B76"/>
    <mergeCell ref="C76:N76"/>
    <mergeCell ref="O76:X76"/>
    <mergeCell ref="AK71:AM71"/>
    <mergeCell ref="AN71:AO71"/>
    <mergeCell ref="A73:X73"/>
    <mergeCell ref="A74:B74"/>
    <mergeCell ref="C74:N74"/>
    <mergeCell ref="O74:X74"/>
    <mergeCell ref="U71:W71"/>
    <mergeCell ref="X71:Z71"/>
    <mergeCell ref="AA71:AC71"/>
    <mergeCell ref="AD71:AF71"/>
    <mergeCell ref="AG71:AH71"/>
    <mergeCell ref="AI71:AJ71"/>
    <mergeCell ref="A71:B71"/>
    <mergeCell ref="C71:F71"/>
    <mergeCell ref="G71:I71"/>
    <mergeCell ref="J71:M71"/>
    <mergeCell ref="N71:P71"/>
    <mergeCell ref="Q71:T71"/>
    <mergeCell ref="AA70:AC70"/>
    <mergeCell ref="AD70:AF70"/>
    <mergeCell ref="AG70:AH70"/>
    <mergeCell ref="AI70:AJ70"/>
    <mergeCell ref="AK70:AM70"/>
    <mergeCell ref="AN70:AO70"/>
    <mergeCell ref="AK69:AM69"/>
    <mergeCell ref="AN69:AO69"/>
    <mergeCell ref="A70:B70"/>
    <mergeCell ref="C70:F70"/>
    <mergeCell ref="G70:I70"/>
    <mergeCell ref="J70:M70"/>
    <mergeCell ref="N70:P70"/>
    <mergeCell ref="Q70:T70"/>
    <mergeCell ref="U70:W70"/>
    <mergeCell ref="X70:Z70"/>
    <mergeCell ref="U69:W69"/>
    <mergeCell ref="X69:Z69"/>
    <mergeCell ref="AA69:AC69"/>
    <mergeCell ref="AD69:AF69"/>
    <mergeCell ref="AG69:AH69"/>
    <mergeCell ref="AI69:AJ69"/>
    <mergeCell ref="A69:B69"/>
    <mergeCell ref="C69:F69"/>
    <mergeCell ref="G69:I69"/>
    <mergeCell ref="J69:M69"/>
    <mergeCell ref="N69:P69"/>
    <mergeCell ref="Q69:T69"/>
    <mergeCell ref="AA68:AC68"/>
    <mergeCell ref="AD68:AF68"/>
    <mergeCell ref="AG68:AH68"/>
    <mergeCell ref="AI68:AJ68"/>
    <mergeCell ref="AK68:AM68"/>
    <mergeCell ref="AN68:AO68"/>
    <mergeCell ref="AK67:AM67"/>
    <mergeCell ref="AN67:AO67"/>
    <mergeCell ref="A68:B68"/>
    <mergeCell ref="C68:F68"/>
    <mergeCell ref="G68:I68"/>
    <mergeCell ref="J68:M68"/>
    <mergeCell ref="N68:P68"/>
    <mergeCell ref="Q68:T68"/>
    <mergeCell ref="U68:W68"/>
    <mergeCell ref="X68:Z68"/>
    <mergeCell ref="U67:W67"/>
    <mergeCell ref="X67:Z67"/>
    <mergeCell ref="AA67:AC67"/>
    <mergeCell ref="AD67:AF67"/>
    <mergeCell ref="AG67:AH67"/>
    <mergeCell ref="AI67:AJ67"/>
    <mergeCell ref="A67:B67"/>
    <mergeCell ref="C67:F67"/>
    <mergeCell ref="G67:I67"/>
    <mergeCell ref="J67:M67"/>
    <mergeCell ref="N67:P67"/>
    <mergeCell ref="Q67:T67"/>
    <mergeCell ref="AA66:AC66"/>
    <mergeCell ref="AD66:AF66"/>
    <mergeCell ref="AG66:AH66"/>
    <mergeCell ref="AI66:AJ66"/>
    <mergeCell ref="AK66:AM66"/>
    <mergeCell ref="AN66:AO66"/>
    <mergeCell ref="AK65:AM65"/>
    <mergeCell ref="AN65:AO65"/>
    <mergeCell ref="A66:B66"/>
    <mergeCell ref="C66:F66"/>
    <mergeCell ref="G66:I66"/>
    <mergeCell ref="J66:M66"/>
    <mergeCell ref="N66:P66"/>
    <mergeCell ref="Q66:T66"/>
    <mergeCell ref="U66:W66"/>
    <mergeCell ref="X66:Z66"/>
    <mergeCell ref="U65:W65"/>
    <mergeCell ref="X65:Z65"/>
    <mergeCell ref="AA65:AC65"/>
    <mergeCell ref="AD65:AF65"/>
    <mergeCell ref="AG65:AH65"/>
    <mergeCell ref="AI65:AJ65"/>
    <mergeCell ref="A62:D62"/>
    <mergeCell ref="E62:K62"/>
    <mergeCell ref="L62:Q62"/>
    <mergeCell ref="A64:AO64"/>
    <mergeCell ref="A65:B65"/>
    <mergeCell ref="C65:F65"/>
    <mergeCell ref="G65:I65"/>
    <mergeCell ref="J65:M65"/>
    <mergeCell ref="N65:P65"/>
    <mergeCell ref="Q65:T65"/>
    <mergeCell ref="A60:D60"/>
    <mergeCell ref="E60:K60"/>
    <mergeCell ref="L60:Q60"/>
    <mergeCell ref="A61:D61"/>
    <mergeCell ref="E61:K61"/>
    <mergeCell ref="L61:Q61"/>
    <mergeCell ref="A58:D58"/>
    <mergeCell ref="E58:K58"/>
    <mergeCell ref="L58:Q58"/>
    <mergeCell ref="A59:D59"/>
    <mergeCell ref="E59:K59"/>
    <mergeCell ref="L59:Q59"/>
    <mergeCell ref="AN53:AO53"/>
    <mergeCell ref="A55:Q55"/>
    <mergeCell ref="A56:D56"/>
    <mergeCell ref="E56:K56"/>
    <mergeCell ref="L56:Q56"/>
    <mergeCell ref="A57:D57"/>
    <mergeCell ref="E57:K57"/>
    <mergeCell ref="L57:Q57"/>
    <mergeCell ref="X53:Z53"/>
    <mergeCell ref="AA53:AC53"/>
    <mergeCell ref="AD53:AF53"/>
    <mergeCell ref="AG53:AH53"/>
    <mergeCell ref="AI53:AJ53"/>
    <mergeCell ref="AK53:AM53"/>
    <mergeCell ref="AI52:AJ52"/>
    <mergeCell ref="AK52:AM52"/>
    <mergeCell ref="AN52:AO52"/>
    <mergeCell ref="A53:B53"/>
    <mergeCell ref="C53:F53"/>
    <mergeCell ref="G53:I53"/>
    <mergeCell ref="J53:M53"/>
    <mergeCell ref="N53:P53"/>
    <mergeCell ref="Q53:T53"/>
    <mergeCell ref="U53:W53"/>
    <mergeCell ref="Q52:T52"/>
    <mergeCell ref="U52:W52"/>
    <mergeCell ref="X52:Z52"/>
    <mergeCell ref="AA52:AC52"/>
    <mergeCell ref="AD52:AF52"/>
    <mergeCell ref="AG52:AH52"/>
    <mergeCell ref="AD51:AF51"/>
    <mergeCell ref="AG51:AH51"/>
    <mergeCell ref="AI51:AJ51"/>
    <mergeCell ref="AK51:AM51"/>
    <mergeCell ref="AN51:AO51"/>
    <mergeCell ref="A52:B52"/>
    <mergeCell ref="C52:F52"/>
    <mergeCell ref="G52:I52"/>
    <mergeCell ref="J52:M52"/>
    <mergeCell ref="N52:P52"/>
    <mergeCell ref="AN50:AO50"/>
    <mergeCell ref="A51:B51"/>
    <mergeCell ref="C51:F51"/>
    <mergeCell ref="G51:I51"/>
    <mergeCell ref="J51:M51"/>
    <mergeCell ref="N51:P51"/>
    <mergeCell ref="Q51:T51"/>
    <mergeCell ref="U51:W51"/>
    <mergeCell ref="X51:Z51"/>
    <mergeCell ref="AA51:AC51"/>
    <mergeCell ref="X50:Z50"/>
    <mergeCell ref="AA50:AC50"/>
    <mergeCell ref="AD50:AF50"/>
    <mergeCell ref="AG50:AH50"/>
    <mergeCell ref="AI50:AJ50"/>
    <mergeCell ref="AK50:AM50"/>
    <mergeCell ref="AI49:AJ49"/>
    <mergeCell ref="AK49:AM49"/>
    <mergeCell ref="AN49:AO49"/>
    <mergeCell ref="A50:B50"/>
    <mergeCell ref="C50:F50"/>
    <mergeCell ref="G50:I50"/>
    <mergeCell ref="J50:M50"/>
    <mergeCell ref="N50:P50"/>
    <mergeCell ref="Q50:T50"/>
    <mergeCell ref="U50:W50"/>
    <mergeCell ref="Q49:T49"/>
    <mergeCell ref="U49:W49"/>
    <mergeCell ref="X49:Z49"/>
    <mergeCell ref="AA49:AC49"/>
    <mergeCell ref="AD49:AF49"/>
    <mergeCell ref="AG49:AH49"/>
    <mergeCell ref="AD48:AF48"/>
    <mergeCell ref="AG48:AH48"/>
    <mergeCell ref="AI48:AJ48"/>
    <mergeCell ref="AK48:AM48"/>
    <mergeCell ref="AN48:AO48"/>
    <mergeCell ref="A49:B49"/>
    <mergeCell ref="C49:F49"/>
    <mergeCell ref="G49:I49"/>
    <mergeCell ref="J49:M49"/>
    <mergeCell ref="N49:P49"/>
    <mergeCell ref="AN47:AO47"/>
    <mergeCell ref="A48:B48"/>
    <mergeCell ref="C48:F48"/>
    <mergeCell ref="G48:I48"/>
    <mergeCell ref="J48:M48"/>
    <mergeCell ref="N48:P48"/>
    <mergeCell ref="Q48:T48"/>
    <mergeCell ref="U48:W48"/>
    <mergeCell ref="X48:Z48"/>
    <mergeCell ref="AA48:AC48"/>
    <mergeCell ref="X47:Z47"/>
    <mergeCell ref="AA47:AC47"/>
    <mergeCell ref="AD47:AF47"/>
    <mergeCell ref="AG47:AH47"/>
    <mergeCell ref="AI47:AJ47"/>
    <mergeCell ref="AK47:AM47"/>
    <mergeCell ref="B44:H44"/>
    <mergeCell ref="I44:O44"/>
    <mergeCell ref="A46:AO46"/>
    <mergeCell ref="A47:B47"/>
    <mergeCell ref="C47:F47"/>
    <mergeCell ref="G47:I47"/>
    <mergeCell ref="J47:M47"/>
    <mergeCell ref="N47:P47"/>
    <mergeCell ref="Q47:T47"/>
    <mergeCell ref="U47:W47"/>
    <mergeCell ref="B41:H41"/>
    <mergeCell ref="I41:O41"/>
    <mergeCell ref="B42:H42"/>
    <mergeCell ref="I42:O42"/>
    <mergeCell ref="B43:H43"/>
    <mergeCell ref="I43:O43"/>
    <mergeCell ref="B38:H38"/>
    <mergeCell ref="I38:O38"/>
    <mergeCell ref="B39:H39"/>
    <mergeCell ref="I39:O39"/>
    <mergeCell ref="B40:H40"/>
    <mergeCell ref="I40:O40"/>
    <mergeCell ref="AD35:AF35"/>
    <mergeCell ref="AG35:AH35"/>
    <mergeCell ref="AI35:AJ35"/>
    <mergeCell ref="AK35:AM35"/>
    <mergeCell ref="AN35:AO35"/>
    <mergeCell ref="A37:O37"/>
    <mergeCell ref="AN34:AO34"/>
    <mergeCell ref="A35:B35"/>
    <mergeCell ref="C35:F35"/>
    <mergeCell ref="G35:I35"/>
    <mergeCell ref="J35:M35"/>
    <mergeCell ref="N35:O35"/>
    <mergeCell ref="P35:T35"/>
    <mergeCell ref="U35:W35"/>
    <mergeCell ref="X35:Z35"/>
    <mergeCell ref="AA35:AC35"/>
    <mergeCell ref="X34:Z34"/>
    <mergeCell ref="AA34:AC34"/>
    <mergeCell ref="AD34:AF34"/>
    <mergeCell ref="AG34:AH34"/>
    <mergeCell ref="AI34:AJ34"/>
    <mergeCell ref="AK34:AM34"/>
    <mergeCell ref="AI33:AJ33"/>
    <mergeCell ref="AK33:AM33"/>
    <mergeCell ref="AN33:AO33"/>
    <mergeCell ref="A34:B34"/>
    <mergeCell ref="C34:F34"/>
    <mergeCell ref="G34:I34"/>
    <mergeCell ref="J34:M34"/>
    <mergeCell ref="N34:O34"/>
    <mergeCell ref="P34:T34"/>
    <mergeCell ref="U34:W34"/>
    <mergeCell ref="P33:T33"/>
    <mergeCell ref="U33:W33"/>
    <mergeCell ref="X33:Z33"/>
    <mergeCell ref="AA33:AC33"/>
    <mergeCell ref="AD33:AF33"/>
    <mergeCell ref="AG33:AH33"/>
    <mergeCell ref="AD32:AF32"/>
    <mergeCell ref="AG32:AH32"/>
    <mergeCell ref="AI32:AJ32"/>
    <mergeCell ref="AK32:AM32"/>
    <mergeCell ref="AN32:AO32"/>
    <mergeCell ref="A33:B33"/>
    <mergeCell ref="C33:F33"/>
    <mergeCell ref="G33:I33"/>
    <mergeCell ref="J33:M33"/>
    <mergeCell ref="N33:O33"/>
    <mergeCell ref="AN31:AO31"/>
    <mergeCell ref="A32:B32"/>
    <mergeCell ref="C32:F32"/>
    <mergeCell ref="G32:I32"/>
    <mergeCell ref="J32:M32"/>
    <mergeCell ref="N32:O32"/>
    <mergeCell ref="P32:T32"/>
    <mergeCell ref="U32:W32"/>
    <mergeCell ref="X32:Z32"/>
    <mergeCell ref="AA32:AC32"/>
    <mergeCell ref="X31:Z31"/>
    <mergeCell ref="AA31:AC31"/>
    <mergeCell ref="AD31:AF31"/>
    <mergeCell ref="AG31:AH31"/>
    <mergeCell ref="AI31:AJ31"/>
    <mergeCell ref="AK31:AM31"/>
    <mergeCell ref="AI30:AJ30"/>
    <mergeCell ref="AK30:AM30"/>
    <mergeCell ref="AN30:AO30"/>
    <mergeCell ref="A31:B31"/>
    <mergeCell ref="C31:F31"/>
    <mergeCell ref="G31:I31"/>
    <mergeCell ref="J31:M31"/>
    <mergeCell ref="N31:O31"/>
    <mergeCell ref="P31:T31"/>
    <mergeCell ref="U31:W31"/>
    <mergeCell ref="P30:T30"/>
    <mergeCell ref="U30:W30"/>
    <mergeCell ref="X30:Z30"/>
    <mergeCell ref="AA30:AC30"/>
    <mergeCell ref="AD30:AF30"/>
    <mergeCell ref="AG30:AH30"/>
    <mergeCell ref="AD29:AF29"/>
    <mergeCell ref="AG29:AH29"/>
    <mergeCell ref="AI29:AJ29"/>
    <mergeCell ref="AK29:AM29"/>
    <mergeCell ref="AN29:AO29"/>
    <mergeCell ref="A30:B30"/>
    <mergeCell ref="C30:F30"/>
    <mergeCell ref="G30:I30"/>
    <mergeCell ref="J30:M30"/>
    <mergeCell ref="N30:O30"/>
    <mergeCell ref="A28:AO28"/>
    <mergeCell ref="A29:B29"/>
    <mergeCell ref="C29:F29"/>
    <mergeCell ref="G29:I29"/>
    <mergeCell ref="J29:M29"/>
    <mergeCell ref="N29:O29"/>
    <mergeCell ref="P29:T29"/>
    <mergeCell ref="U29:W29"/>
    <mergeCell ref="X29:Z29"/>
    <mergeCell ref="AA29:AC29"/>
    <mergeCell ref="A25:D25"/>
    <mergeCell ref="E25:K25"/>
    <mergeCell ref="L25:Q25"/>
    <mergeCell ref="A26:D26"/>
    <mergeCell ref="E26:K26"/>
    <mergeCell ref="L26:Q26"/>
    <mergeCell ref="A23:D23"/>
    <mergeCell ref="E23:K23"/>
    <mergeCell ref="L23:Q23"/>
    <mergeCell ref="A24:D24"/>
    <mergeCell ref="E24:K24"/>
    <mergeCell ref="L24:Q24"/>
    <mergeCell ref="A21:D21"/>
    <mergeCell ref="E21:K21"/>
    <mergeCell ref="L21:Q21"/>
    <mergeCell ref="A22:D22"/>
    <mergeCell ref="E22:K22"/>
    <mergeCell ref="L22:Q22"/>
    <mergeCell ref="AK17:AM17"/>
    <mergeCell ref="AN17:AO17"/>
    <mergeCell ref="A19:Q19"/>
    <mergeCell ref="A20:D20"/>
    <mergeCell ref="E20:K20"/>
    <mergeCell ref="L20:Q20"/>
    <mergeCell ref="U17:W17"/>
    <mergeCell ref="X17:Z17"/>
    <mergeCell ref="AA17:AC17"/>
    <mergeCell ref="AD17:AF17"/>
    <mergeCell ref="AG17:AH17"/>
    <mergeCell ref="AI17:AJ17"/>
    <mergeCell ref="A17:C17"/>
    <mergeCell ref="D17:F17"/>
    <mergeCell ref="G17:I17"/>
    <mergeCell ref="J17:M17"/>
    <mergeCell ref="N17:P17"/>
    <mergeCell ref="Q17:T17"/>
    <mergeCell ref="AA16:AC16"/>
    <mergeCell ref="AD16:AF16"/>
    <mergeCell ref="AG16:AH16"/>
    <mergeCell ref="AI16:AJ16"/>
    <mergeCell ref="AK16:AM16"/>
    <mergeCell ref="AN16:AO16"/>
    <mergeCell ref="AK15:AM15"/>
    <mergeCell ref="AN15:AO15"/>
    <mergeCell ref="A16:C16"/>
    <mergeCell ref="D16:F16"/>
    <mergeCell ref="G16:I16"/>
    <mergeCell ref="J16:M16"/>
    <mergeCell ref="N16:P16"/>
    <mergeCell ref="Q16:T16"/>
    <mergeCell ref="U16:W16"/>
    <mergeCell ref="X16:Z16"/>
    <mergeCell ref="U15:W15"/>
    <mergeCell ref="X15:Z15"/>
    <mergeCell ref="AA15:AC15"/>
    <mergeCell ref="AD15:AF15"/>
    <mergeCell ref="AG15:AH15"/>
    <mergeCell ref="AI15:AJ15"/>
    <mergeCell ref="A15:C15"/>
    <mergeCell ref="D15:F15"/>
    <mergeCell ref="G15:I15"/>
    <mergeCell ref="J15:M15"/>
    <mergeCell ref="N15:P15"/>
    <mergeCell ref="Q15:T15"/>
    <mergeCell ref="AA14:AC14"/>
    <mergeCell ref="AD14:AF14"/>
    <mergeCell ref="AG14:AH14"/>
    <mergeCell ref="AI14:AJ14"/>
    <mergeCell ref="AK14:AM14"/>
    <mergeCell ref="AN14:AO14"/>
    <mergeCell ref="AK13:AM13"/>
    <mergeCell ref="AN13:AO13"/>
    <mergeCell ref="A14:C14"/>
    <mergeCell ref="D14:F14"/>
    <mergeCell ref="G14:I14"/>
    <mergeCell ref="J14:M14"/>
    <mergeCell ref="N14:P14"/>
    <mergeCell ref="Q14:T14"/>
    <mergeCell ref="U14:W14"/>
    <mergeCell ref="X14:Z14"/>
    <mergeCell ref="U13:W13"/>
    <mergeCell ref="X13:Z13"/>
    <mergeCell ref="AA13:AC13"/>
    <mergeCell ref="AD13:AF13"/>
    <mergeCell ref="AG13:AH13"/>
    <mergeCell ref="AI13:AJ13"/>
    <mergeCell ref="A13:C13"/>
    <mergeCell ref="D13:F13"/>
    <mergeCell ref="G13:I13"/>
    <mergeCell ref="J13:M13"/>
    <mergeCell ref="N13:P13"/>
    <mergeCell ref="Q13:T13"/>
    <mergeCell ref="AA12:AC12"/>
    <mergeCell ref="AD12:AF12"/>
    <mergeCell ref="AG12:AH12"/>
    <mergeCell ref="AI12:AJ12"/>
    <mergeCell ref="AK12:AM12"/>
    <mergeCell ref="AN12:AO12"/>
    <mergeCell ref="AK11:AM11"/>
    <mergeCell ref="AN11:AO11"/>
    <mergeCell ref="A12:C12"/>
    <mergeCell ref="D12:F12"/>
    <mergeCell ref="G12:I12"/>
    <mergeCell ref="J12:M12"/>
    <mergeCell ref="N12:P12"/>
    <mergeCell ref="Q12:T12"/>
    <mergeCell ref="U12:W12"/>
    <mergeCell ref="X12:Z12"/>
    <mergeCell ref="U11:W11"/>
    <mergeCell ref="X11:Z11"/>
    <mergeCell ref="AA11:AC11"/>
    <mergeCell ref="AD11:AF11"/>
    <mergeCell ref="AG11:AH11"/>
    <mergeCell ref="AI11:AJ11"/>
    <mergeCell ref="A8:D8"/>
    <mergeCell ref="E8:K8"/>
    <mergeCell ref="L8:Q8"/>
    <mergeCell ref="A10:AO10"/>
    <mergeCell ref="A11:C11"/>
    <mergeCell ref="D11:F11"/>
    <mergeCell ref="G11:I11"/>
    <mergeCell ref="J11:M11"/>
    <mergeCell ref="N11:P11"/>
    <mergeCell ref="Q11:T11"/>
    <mergeCell ref="A6:D6"/>
    <mergeCell ref="E6:K6"/>
    <mergeCell ref="L6:Q6"/>
    <mergeCell ref="A7:D7"/>
    <mergeCell ref="E7:K7"/>
    <mergeCell ref="L7:Q7"/>
    <mergeCell ref="A4:D4"/>
    <mergeCell ref="E4:K4"/>
    <mergeCell ref="L4:Q4"/>
    <mergeCell ref="A5:D5"/>
    <mergeCell ref="E5:K5"/>
    <mergeCell ref="L5:Q5"/>
    <mergeCell ref="A1:Q1"/>
    <mergeCell ref="A2:D2"/>
    <mergeCell ref="E2:K2"/>
    <mergeCell ref="L2:Q2"/>
    <mergeCell ref="A3:D3"/>
    <mergeCell ref="E3:K3"/>
    <mergeCell ref="L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Command</vt:lpstr>
      <vt:lpstr>Borough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Arunesh Kumar Pandey</dc:creator>
  <cp:lastModifiedBy>OCONNOR, KERRY</cp:lastModifiedBy>
  <cp:lastPrinted>2020-09-20T18:28:00Z</cp:lastPrinted>
  <dcterms:created xsi:type="dcterms:W3CDTF">2020-09-08T15:20:29Z</dcterms:created>
  <dcterms:modified xsi:type="dcterms:W3CDTF">2020-11-16T01:04:10Z</dcterms:modified>
</cp:coreProperties>
</file>