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https://nysemail.sharepoint.com/sites/nyserda-ext/ExternalCollaboration/Contractors/MultifamilyDirectInjectionPilot/HDP/0_Source Documents - All Programs/TAP Process Templates/Construction phase/"/>
    </mc:Choice>
  </mc:AlternateContent>
  <xr:revisionPtr revIDLastSave="0" documentId="8_{FF59EDB7-B2E4-4577-A457-A4C631A6686A}" xr6:coauthVersionLast="47" xr6:coauthVersionMax="47" xr10:uidLastSave="{00000000-0000-0000-0000-000000000000}"/>
  <bookViews>
    <workbookView xWindow="-98" yWindow="-98" windowWidth="23236" windowHeight="13875" firstSheet="2" activeTab="2" xr2:uid="{00000000-000D-0000-FFFF-FFFF00000000}"/>
  </bookViews>
  <sheets>
    <sheet name="AppA Tech Signature" sheetId="2" state="hidden" r:id="rId1"/>
    <sheet name="Notes" sheetId="9" r:id="rId2"/>
    <sheet name="B_Technician List" sheetId="8" r:id="rId3"/>
    <sheet name="C_Heat Pump Tracker-Splits" sheetId="11" r:id="rId4"/>
    <sheet name="Field Charge-TAG" sheetId="6" r:id="rId5"/>
    <sheet name="Reference- Part 494-2" sheetId="12" r:id="rId6"/>
  </sheets>
  <definedNames>
    <definedName name="_xlnm.Print_Area" localSheetId="0">'AppA Tech Signature'!$B$1:$G$2</definedName>
    <definedName name="_xlnm.Print_Area" localSheetId="3">'C_Heat Pump Tracker-Splits'!$B$1:$X$43</definedName>
    <definedName name="_xlnm.Print_Area" localSheetId="1">Notes!#REF!</definedName>
    <definedName name="_xlnm.Print_Area" localSheetId="2">'B_Technician List'!$B$2:$I$29</definedName>
    <definedName name="_xlnm.Print_Titles" localSheetId="3">'C_Heat Pump Tracker-Splits'!$3:$5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1" l="1"/>
  <c r="I33" i="11"/>
  <c r="Q33" i="11"/>
  <c r="AB7" i="11" l="1"/>
  <c r="AB8" i="11"/>
  <c r="AB9" i="11"/>
  <c r="AB10" i="11"/>
  <c r="AB11" i="11"/>
  <c r="AB12" i="11"/>
  <c r="Z13" i="11"/>
  <c r="AA13" i="11" s="1"/>
  <c r="AB13" i="11"/>
  <c r="AB14" i="11"/>
  <c r="AB15" i="11"/>
  <c r="Z16" i="11"/>
  <c r="AA16" i="11" s="1"/>
  <c r="AB16" i="11"/>
  <c r="Z17" i="11"/>
  <c r="AA17" i="11" s="1"/>
  <c r="AB17" i="11"/>
  <c r="AB18" i="11"/>
  <c r="AB19" i="11"/>
  <c r="AB20" i="11"/>
  <c r="AB21" i="11"/>
  <c r="AB22" i="11"/>
  <c r="AB23" i="11"/>
  <c r="Z24" i="11"/>
  <c r="AA24" i="11" s="1"/>
  <c r="AB24" i="11"/>
  <c r="Z25" i="11"/>
  <c r="AA25" i="11"/>
  <c r="AB25" i="11"/>
  <c r="Z26" i="11"/>
  <c r="AA26" i="11" s="1"/>
  <c r="AB26" i="11"/>
  <c r="AB27" i="11"/>
  <c r="Z28" i="11"/>
  <c r="AA28" i="11" s="1"/>
  <c r="AB28" i="11"/>
  <c r="Z29" i="11"/>
  <c r="AA29" i="11" s="1"/>
  <c r="AB29" i="11"/>
  <c r="AB30" i="11"/>
  <c r="AB31" i="11"/>
  <c r="AB32" i="11"/>
  <c r="Z33" i="11"/>
  <c r="AA33" i="11" s="1"/>
  <c r="AB33" i="11"/>
  <c r="AB34" i="11"/>
  <c r="AB35" i="11"/>
  <c r="Z36" i="11"/>
  <c r="AA36" i="11" s="1"/>
  <c r="AB36" i="11"/>
  <c r="AB6" i="11"/>
  <c r="Q35" i="11"/>
  <c r="Z35" i="11" s="1"/>
  <c r="AA35" i="11" s="1"/>
  <c r="I35" i="11"/>
  <c r="Q34" i="11"/>
  <c r="Z34" i="11" s="1"/>
  <c r="AA34" i="11" s="1"/>
  <c r="I34" i="11"/>
  <c r="Q32" i="11"/>
  <c r="Z32" i="11" s="1"/>
  <c r="AA32" i="11" s="1"/>
  <c r="I32" i="11"/>
  <c r="Q31" i="11"/>
  <c r="Z31" i="11" s="1"/>
  <c r="AA31" i="11" s="1"/>
  <c r="I31" i="11"/>
  <c r="Q30" i="11"/>
  <c r="Z30" i="11" s="1"/>
  <c r="AA30" i="11" s="1"/>
  <c r="I30" i="11"/>
  <c r="Q29" i="11"/>
  <c r="I29" i="11"/>
  <c r="Q28" i="11"/>
  <c r="I28" i="11"/>
  <c r="Q27" i="11"/>
  <c r="Z27" i="11" s="1"/>
  <c r="AA27" i="11" s="1"/>
  <c r="I27" i="11"/>
  <c r="Q26" i="11"/>
  <c r="I26" i="11"/>
  <c r="Q25" i="11"/>
  <c r="I25" i="11"/>
  <c r="Q24" i="11"/>
  <c r="I24" i="11"/>
  <c r="Q23" i="11"/>
  <c r="Z23" i="11" s="1"/>
  <c r="AA23" i="11" s="1"/>
  <c r="I23" i="11"/>
  <c r="Q22" i="11"/>
  <c r="Z22" i="11" s="1"/>
  <c r="AA22" i="11" s="1"/>
  <c r="I22" i="11"/>
  <c r="Q21" i="11"/>
  <c r="Z21" i="11" s="1"/>
  <c r="AA21" i="11" s="1"/>
  <c r="I21" i="11"/>
  <c r="Q20" i="11"/>
  <c r="Z20" i="11" s="1"/>
  <c r="AA20" i="11" s="1"/>
  <c r="I20" i="11"/>
  <c r="Q19" i="11"/>
  <c r="Z19" i="11" s="1"/>
  <c r="AA19" i="11" s="1"/>
  <c r="I19" i="11"/>
  <c r="Q18" i="11"/>
  <c r="Z18" i="11" s="1"/>
  <c r="AA18" i="11" s="1"/>
  <c r="I18" i="11"/>
  <c r="Q17" i="11"/>
  <c r="I17" i="11"/>
  <c r="Q16" i="11"/>
  <c r="I16" i="11"/>
  <c r="Q15" i="11"/>
  <c r="Z15" i="11" s="1"/>
  <c r="AA15" i="11" s="1"/>
  <c r="I15" i="11"/>
  <c r="Q14" i="11"/>
  <c r="I14" i="11"/>
  <c r="Q13" i="11"/>
  <c r="I13" i="11"/>
  <c r="Q12" i="11"/>
  <c r="Z12" i="11" s="1"/>
  <c r="AA12" i="11" s="1"/>
  <c r="Q11" i="11"/>
  <c r="Z11" i="11" s="1"/>
  <c r="AA11" i="11" s="1"/>
  <c r="Q10" i="11"/>
  <c r="Z10" i="11" s="1"/>
  <c r="AA10" i="11" s="1"/>
  <c r="Q9" i="11"/>
  <c r="Z9" i="11" s="1"/>
  <c r="AA9" i="11" s="1"/>
  <c r="Q8" i="11"/>
  <c r="Z8" i="11" s="1"/>
  <c r="AA8" i="11" s="1"/>
  <c r="Q7" i="11"/>
  <c r="Z7" i="11" s="1"/>
  <c r="AA7" i="11" s="1"/>
  <c r="Q6" i="11"/>
  <c r="Q37" i="11" s="1"/>
  <c r="I6" i="11"/>
  <c r="F20" i="6"/>
  <c r="D16" i="6"/>
  <c r="D14" i="6"/>
  <c r="D13" i="6"/>
  <c r="N11" i="6"/>
  <c r="J11" i="6" s="1"/>
  <c r="D11" i="6"/>
  <c r="N10" i="6"/>
  <c r="J10" i="6"/>
  <c r="I10" i="6" s="1"/>
  <c r="D10" i="6"/>
  <c r="N9" i="6"/>
  <c r="J9" i="6"/>
  <c r="I9" i="6" s="1"/>
  <c r="F9" i="6" s="1"/>
  <c r="D9" i="6"/>
  <c r="N8" i="6"/>
  <c r="J8" i="6"/>
  <c r="I8" i="6" s="1"/>
  <c r="D8" i="6"/>
  <c r="N7" i="6"/>
  <c r="J7" i="6"/>
  <c r="G7" i="6" s="1"/>
  <c r="D7" i="6"/>
  <c r="N6" i="6"/>
  <c r="J6" i="6"/>
  <c r="I6" i="6"/>
  <c r="G6" i="6"/>
  <c r="D6" i="6"/>
  <c r="F6" i="6" s="1"/>
  <c r="Z6" i="11" l="1"/>
  <c r="AA6" i="11" s="1"/>
  <c r="Z14" i="11"/>
  <c r="AA14" i="11" s="1"/>
  <c r="I37" i="11"/>
  <c r="G9" i="6"/>
  <c r="G8" i="6"/>
  <c r="F8" i="6"/>
  <c r="I7" i="6"/>
  <c r="F7" i="6" s="1"/>
  <c r="F10" i="6"/>
  <c r="I11" i="6"/>
  <c r="F11" i="6" s="1"/>
  <c r="G11" i="6"/>
  <c r="G10" i="6"/>
  <c r="D12" i="6"/>
  <c r="D15" i="6" s="1"/>
  <c r="D17" i="6" s="1"/>
  <c r="B18" i="6" s="1"/>
  <c r="I12" i="6" l="1"/>
  <c r="F12" i="6" s="1"/>
  <c r="F1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McDonald</author>
  </authors>
  <commentList>
    <comment ref="P5" authorId="0" shapeId="0" xr:uid="{500F7335-7EEC-4138-A99F-7E512951B124}">
      <text>
        <r>
          <rPr>
            <b/>
            <sz val="9"/>
            <color indexed="81"/>
            <rFont val="Tahoma"/>
            <family val="2"/>
          </rPr>
          <t xml:space="preserve">TAP: </t>
        </r>
        <r>
          <rPr>
            <sz val="9"/>
            <color indexed="81"/>
            <rFont val="Tahoma"/>
            <family val="2"/>
          </rPr>
          <t>From the As-Built Heat Pump report noted in Column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Kevin McDonald</author>
  </authors>
  <commentList>
    <comment ref="C13" authorId="0" shapeId="0" xr:uid="{441D7ADB-A84E-4A74-A9CB-AF8E00E8472D}">
      <text>
        <r>
          <rPr>
            <b/>
            <sz val="9"/>
            <color indexed="81"/>
            <rFont val="Tahoma"/>
            <family val="2"/>
          </rPr>
          <t xml:space="preserve">Varies by mfr &amp; IDU, Use 0.5lbs per IDU if unknown. </t>
        </r>
      </text>
    </comment>
    <comment ref="C22" authorId="0" shapeId="0" xr:uid="{D1E0779A-6ADD-4DFE-96D4-AC2940DF252B}">
      <text>
        <r>
          <rPr>
            <b/>
            <sz val="9"/>
            <color indexed="81"/>
            <rFont val="Tahoma"/>
            <family val="2"/>
          </rPr>
          <t>Design, Submittal, As-Built</t>
        </r>
      </text>
    </comment>
  </commentList>
</comments>
</file>

<file path=xl/sharedStrings.xml><?xml version="1.0" encoding="utf-8"?>
<sst xmlns="http://schemas.openxmlformats.org/spreadsheetml/2006/main" count="284" uniqueCount="254">
  <si>
    <t>Contractor to maintain signatures of all Techs working on refrigerant piping.</t>
  </si>
  <si>
    <t>I have read, understand, and agree to follow these Technical Requirements. Any modifications must be:  
  1) approved by the HPD-NYSERDA Technical Assistance Provider (If receiving REDi or Pilot incentives), 
  2) documented as markups on this form, and
  3) based on published manufacturer guidance.</t>
  </si>
  <si>
    <t>Signature</t>
  </si>
  <si>
    <t>Name</t>
  </si>
  <si>
    <t>Company</t>
  </si>
  <si>
    <t>Role</t>
  </si>
  <si>
    <t>Cell#</t>
  </si>
  <si>
    <t>Date</t>
  </si>
  <si>
    <t xml:space="preserve">Notes: </t>
  </si>
  <si>
    <t>This Spreadsheet is for Contractor Use to track the installation of Heat Pumps</t>
  </si>
  <si>
    <t xml:space="preserve">GC to provide periodic digital updates to this workbook to the NYSERDA/HPD Pilot Technical Assistance Provider (TAP). </t>
  </si>
  <si>
    <t>Consider printing and including the following in a binder on the job site for installer reference.</t>
  </si>
  <si>
    <t>Construction Checklist (maintained and updated by TAP)</t>
  </si>
  <si>
    <t>space-heating-heat-pump-technical-requirements-split-systems.pdf</t>
  </si>
  <si>
    <t>Technician List</t>
  </si>
  <si>
    <t>Heat pump Tracker</t>
  </si>
  <si>
    <t>Submittals</t>
  </si>
  <si>
    <t>As-Builts</t>
  </si>
  <si>
    <t>Refrigerant Charging Reports per Appendix A</t>
  </si>
  <si>
    <t xml:space="preserve">The Field Charge Tabs are for contractor Reference and TAP inspector use. </t>
  </si>
  <si>
    <t>More info on the website below</t>
  </si>
  <si>
    <t>REDi: The Resilient &amp; Equitable Decarbonization Initiative</t>
  </si>
  <si>
    <t>REDI: EB Heat Pump Tracker</t>
  </si>
  <si>
    <t>PROJECT NAME</t>
  </si>
  <si>
    <r>
      <rPr>
        <b/>
        <sz val="11"/>
        <color rgb="FF000000"/>
        <rFont val="Aptos"/>
      </rPr>
      <t>Per the HPD Electrification Contract Rider</t>
    </r>
    <r>
      <rPr>
        <sz val="11"/>
        <color rgb="FF000000"/>
        <rFont val="Aptos"/>
      </rPr>
      <t xml:space="preserve">: The NYSERDA HPD Electrification Pilot is directing a very high priority to  preventing refrigerant leaks. Refrigerant leaks contribute substantially to global warming, will increase energy use in the building, and could place resident health at risk through inadequate heating and cooling.  </t>
    </r>
    <r>
      <rPr>
        <u/>
        <sz val="11"/>
        <color rgb="FF000000"/>
        <rFont val="Aptos"/>
      </rPr>
      <t>All technicians working with refrigerant charging and connecting refrigerant piping shall</t>
    </r>
    <r>
      <rPr>
        <sz val="11"/>
        <color rgb="FF000000"/>
        <rFont val="Aptos"/>
      </rPr>
      <t xml:space="preserve"> review and certify in writing that they have received and read HPD’s Refrigerant Charging and Leak Prevention Requirements, attend the project kickoff meeting, and sign the refrigerant charging report.  Contractors installing "packaged" equipment that does not require field installation of refrigerant lines shall also complete this form documenting roles, contact information, and appropriate training and certifications.</t>
    </r>
  </si>
  <si>
    <t>https://www.nyc.gov/assets/hpd/downloads/pdfs/services/space-heating-heat-pump-technical-requirements-split-systems.pdf</t>
  </si>
  <si>
    <r>
      <rPr>
        <b/>
        <sz val="11"/>
        <color rgb="FF000000"/>
        <rFont val="Aptos"/>
      </rPr>
      <t xml:space="preserve">By adding my name below, I certify I have read, understand, and agree to follow the applicable HDP Technical Requirements. 
</t>
    </r>
    <r>
      <rPr>
        <sz val="11"/>
        <color rgb="FF000000"/>
        <rFont val="Aptos"/>
      </rPr>
      <t>Any modifications to procedures discussed in the technical requirements must be:  
  1) approved by the HPD-NYSERDA Technical Assistance Provider (If receiving REDi or Pilot incentives), 
  2) documented as markups on this form, and
  3) based on published manufacturer guidance.</t>
    </r>
  </si>
  <si>
    <t>id</t>
  </si>
  <si>
    <t>EPA 608 Cert#</t>
  </si>
  <si>
    <t>Notes</t>
  </si>
  <si>
    <t>EPA 608 Card info:</t>
  </si>
  <si>
    <t>https://www.epa.gov/section608/steps-replacing-lost-section-608-technician-certification-card</t>
  </si>
  <si>
    <t>lost card</t>
  </si>
  <si>
    <t>Section 608 Technician Certification Requirements | US EPA</t>
  </si>
  <si>
    <t>Certification</t>
  </si>
  <si>
    <t>Title</t>
  </si>
  <si>
    <t>Heat Pump Tracker for HPD Electrification Pilot V1</t>
  </si>
  <si>
    <t>Date updated</t>
  </si>
  <si>
    <t>by:</t>
  </si>
  <si>
    <t>Project:</t>
  </si>
  <si>
    <t xml:space="preserve">*Estimate, Manufacturer tool and procedures must be used. </t>
  </si>
  <si>
    <t>expand for Quality checks. For TAP reference.</t>
  </si>
  <si>
    <t>Use</t>
  </si>
  <si>
    <t>Track the installation and startup steps by Heatpump System. For Contractor use and a Cover page for the Appendix A Refrigerant Charging Report.</t>
  </si>
  <si>
    <t>Refrigerant:</t>
  </si>
  <si>
    <t>r410a</t>
  </si>
  <si>
    <t>Address:</t>
  </si>
  <si>
    <t>Pipe Diam</t>
  </si>
  <si>
    <t>7/8"</t>
  </si>
  <si>
    <t>3/4"</t>
  </si>
  <si>
    <t>5/8"</t>
  </si>
  <si>
    <t>1/2"</t>
  </si>
  <si>
    <t>3/8"</t>
  </si>
  <si>
    <t>1/4"</t>
  </si>
  <si>
    <t>Heat Pump System</t>
  </si>
  <si>
    <t>Refrigerant Charge lbs (As-Built)</t>
  </si>
  <si>
    <t>Install Milestone Dates and Technician Name/Initials</t>
  </si>
  <si>
    <t>r410a lbs/ft*</t>
  </si>
  <si>
    <t>Pull from Submittals &amp; Plans</t>
  </si>
  <si>
    <t>Lbs from Submittal</t>
  </si>
  <si>
    <t xml:space="preserve"> As-Built Pipe length (Feet)</t>
  </si>
  <si>
    <t xml:space="preserve">    As-Built (Lbs)</t>
  </si>
  <si>
    <t>quality control columns, these do not print</t>
  </si>
  <si>
    <t>Tag ACCU</t>
  </si>
  <si>
    <t>Apts Served</t>
  </si>
  <si>
    <t>Manu- facturer</t>
  </si>
  <si>
    <t>Model #</t>
  </si>
  <si>
    <t>Serial #   (Field note)</t>
  </si>
  <si>
    <t>Factory</t>
  </si>
  <si>
    <t>Est Field</t>
  </si>
  <si>
    <t>Est Total</t>
  </si>
  <si>
    <t>Field Charge</t>
  </si>
  <si>
    <t>Total Charge</t>
  </si>
  <si>
    <t>Notes1</t>
  </si>
  <si>
    <r>
      <t>Final Pressure Test (550psig)</t>
    </r>
    <r>
      <rPr>
        <b/>
        <vertAlign val="superscript"/>
        <sz val="10"/>
        <color rgb="FF000000"/>
        <rFont val="Arial"/>
        <family val="2"/>
      </rPr>
      <t>2</t>
    </r>
  </si>
  <si>
    <r>
      <t>As-built heat pump report</t>
    </r>
    <r>
      <rPr>
        <b/>
        <vertAlign val="superscript"/>
        <sz val="10"/>
        <color rgb="FF000000"/>
        <rFont val="Arial"/>
        <family val="2"/>
      </rPr>
      <t>1</t>
    </r>
  </si>
  <si>
    <r>
      <t>Evacuation Test</t>
    </r>
    <r>
      <rPr>
        <b/>
        <vertAlign val="superscript"/>
        <sz val="10"/>
        <color rgb="FF000000"/>
        <rFont val="Arial"/>
        <family val="2"/>
      </rPr>
      <t>2</t>
    </r>
  </si>
  <si>
    <t>Charge weigh in</t>
  </si>
  <si>
    <t>Startup Date</t>
  </si>
  <si>
    <t>Notes2</t>
  </si>
  <si>
    <t>AsBuilt vs Submittal Charge</t>
  </si>
  <si>
    <t>%</t>
  </si>
  <si>
    <t>Field Charge based on piping lengths</t>
  </si>
  <si>
    <t>CU-3</t>
  </si>
  <si>
    <t>Apt C Flr 2,3,4,5,6,7</t>
  </si>
  <si>
    <t>Daikin</t>
  </si>
  <si>
    <t>RXYQ240xatja</t>
  </si>
  <si>
    <t>SAMPLE</t>
  </si>
  <si>
    <t>8/2/24 by JohnL</t>
  </si>
  <si>
    <t>8/12/24 by JohnL</t>
  </si>
  <si>
    <t>8/16/24 by Klima</t>
  </si>
  <si>
    <t>Condenser moved +10ft. As-built piping submitted</t>
  </si>
  <si>
    <t>Total</t>
  </si>
  <si>
    <t>https://www.nyc.gov/site/hpd/services-and-information/hpd-nyserda-retrofit-electrification-pilot.page</t>
  </si>
  <si>
    <t>11x17 recommended 8.5x11 ok</t>
  </si>
  <si>
    <r>
      <t xml:space="preserve">Reference Technical Requirements Appendix A : </t>
    </r>
    <r>
      <rPr>
        <sz val="9"/>
        <color theme="1"/>
        <rFont val="Calibri"/>
        <family val="2"/>
        <scheme val="minor"/>
      </rPr>
      <t>https://www.nyc.gov/assets/hpd/downloads/pdfs/services/space-heating-heat-pump-technical-requirements-split-systems.pdf</t>
    </r>
  </si>
  <si>
    <t>All installation must be perfromed by a technician that has read, agreed to, and signed the Appendix A requirements.</t>
  </si>
  <si>
    <t xml:space="preserve">1. As-built Heatpump Report is an updated design/submittal including field measured pipe lengths and the final refrigerant charge. Include these in closeout docs.  Submit Tracker with Column B-T completed to schedule Vacuum test witnessing. </t>
  </si>
  <si>
    <t xml:space="preserve">2. Photo documentation per Appendix A must be kept on file within 5 days of test and provided to the Electrification Pilot TAP inspector upon request; and complete Documentation prior to final inspection. </t>
  </si>
  <si>
    <t xml:space="preserve">3. Total Charge &gt;50lbs of R410a requires annual leakage record keeping to NY State per the HFC Law Part 494-2 ammended December 2024.  &gt;55lbs typically has TR1 Special inspection of pressure test. </t>
  </si>
  <si>
    <t xml:space="preserve">Why: </t>
  </si>
  <si>
    <t>Refrigerant Management is the most impactful item in the buildings sector for mitigating the affects of Climate Change. Source: Project Drawdown</t>
  </si>
  <si>
    <t>Refrigerant Lbs per Liquid Line lengths (aka Field or Trim Charge Added)</t>
  </si>
  <si>
    <t>Date:</t>
  </si>
  <si>
    <t>Project reference</t>
  </si>
  <si>
    <t>= of typ floors</t>
  </si>
  <si>
    <t>Tag:</t>
  </si>
  <si>
    <t>By:</t>
  </si>
  <si>
    <t>Paste tree diagram and floor layout reference</t>
  </si>
  <si>
    <t>Per Documentation</t>
  </si>
  <si>
    <t>Variance</t>
  </si>
  <si>
    <t>Per Field Verification</t>
  </si>
  <si>
    <t>lbs/ft*</t>
  </si>
  <si>
    <t>Ft</t>
  </si>
  <si>
    <t>lbs</t>
  </si>
  <si>
    <t>ft</t>
  </si>
  <si>
    <t>Lbs</t>
  </si>
  <si>
    <t>Roof</t>
  </si>
  <si>
    <t>Riser</t>
  </si>
  <si>
    <t>Apt typ</t>
  </si>
  <si>
    <t>other apts</t>
  </si>
  <si>
    <t>Misc other Ft</t>
  </si>
  <si>
    <t>Add: Piping lbs</t>
  </si>
  <si>
    <t>Add: IDU lbs</t>
  </si>
  <si>
    <t>change in charge required per field verified variations</t>
  </si>
  <si>
    <t>Add: ACCU Trim lbs</t>
  </si>
  <si>
    <t>Total Field Add lbs</t>
  </si>
  <si>
    <t>Shipped ACCU lbs</t>
  </si>
  <si>
    <t>ACCU Field Trim charge per VRV ACCU</t>
  </si>
  <si>
    <t>Total System lbs</t>
  </si>
  <si>
    <t>Mfr</t>
  </si>
  <si>
    <t>Model</t>
  </si>
  <si>
    <t>Lbs to add</t>
  </si>
  <si>
    <t>Shipped Charge</t>
  </si>
  <si>
    <t>RXYQ144A</t>
  </si>
  <si>
    <t>RXYQ168a</t>
  </si>
  <si>
    <t>ACCU Model</t>
  </si>
  <si>
    <t>TBD</t>
  </si>
  <si>
    <t>RXYQ192a</t>
  </si>
  <si>
    <t>Date of Documentation</t>
  </si>
  <si>
    <t>RXYQ216a</t>
  </si>
  <si>
    <t>Phase of Documentation</t>
  </si>
  <si>
    <t>RXYQ240A</t>
  </si>
  <si>
    <t>No ACCU Trim Needed</t>
  </si>
  <si>
    <t>Other</t>
  </si>
  <si>
    <t>LG</t>
  </si>
  <si>
    <t>ARUN024gss4</t>
  </si>
  <si>
    <t>Daikin Example</t>
  </si>
  <si>
    <t xml:space="preserve">Mitsubishi Example: </t>
  </si>
  <si>
    <t>LG Example</t>
  </si>
  <si>
    <t xml:space="preserve">LG Example: </t>
  </si>
  <si>
    <t>Property Manager's Requirements for reference</t>
  </si>
  <si>
    <t>Subpart 494-2 Refrigerant Management Program</t>
  </si>
  <si>
    <t>Effective Date of Part 494 is  January 2025; Record keeping starts June 2028</t>
  </si>
  <si>
    <r>
      <t>§ 494-2.7 Record-Keeping Requirements</t>
    </r>
    <r>
      <rPr>
        <sz val="12"/>
        <color rgb="FF365F91"/>
        <rFont val="Cambria"/>
        <family val="1"/>
      </rPr>
      <t> </t>
    </r>
  </si>
  <si>
    <r>
      <t>§ 494-2.2 Registration and Labeling</t>
    </r>
    <r>
      <rPr>
        <sz val="12"/>
        <color rgb="FF365F91"/>
        <rFont val="Cambria"/>
        <family val="1"/>
      </rPr>
      <t> </t>
    </r>
  </si>
  <si>
    <r>
      <t>§ 494-2.3 Leak Detection and Monitoring</t>
    </r>
    <r>
      <rPr>
        <sz val="12"/>
        <color rgb="FF365F91"/>
        <rFont val="Cambria"/>
        <family val="1"/>
      </rPr>
      <t> </t>
    </r>
  </si>
  <si>
    <r>
      <t>§ 494-2.4 Leak Repair Requirements</t>
    </r>
    <r>
      <rPr>
        <sz val="12"/>
        <color rgb="FF365F91"/>
        <rFont val="Cambria"/>
        <family val="1"/>
      </rPr>
      <t> </t>
    </r>
  </si>
  <si>
    <r>
      <t>§ 494-2.5 Retrofit or Retirement Plans for Leaking Equipment</t>
    </r>
    <r>
      <rPr>
        <sz val="12"/>
        <color rgb="FF365F91"/>
        <rFont val="Cambria"/>
        <family val="1"/>
      </rPr>
      <t> </t>
    </r>
  </si>
  <si>
    <t>a. Any owner or operator of a refrigeration or air conditioning equipment that exceeds a compliance threshold indicated in section 494-2.2 of this Part must maintain for five years and make available within 90 days upon request by the department in a manner determined by the department a copy of the following information: </t>
  </si>
  <si>
    <t>a. Any owner or operator of refrigeration or air conditioning equipment containing regulated substances in the subsectors listed in section 494-1.4 of this Part that exceeds the compliance threshold indicated in the following table must register with the department by completing the registration and labeling actions by the compliance date specified. </t>
  </si>
  <si>
    <r>
      <t>B. Leak inspections must be conducted by the owner or operator of the regulated equipment outlined in subdivision (a) of this section using a calibrated leak detection device or bubble test at the following intervals and under these conditions:</t>
    </r>
    <r>
      <rPr>
        <sz val="12"/>
        <color rgb="FFD13438"/>
        <rFont val="Times New Roman"/>
        <family val="1"/>
      </rPr>
      <t> </t>
    </r>
  </si>
  <si>
    <t xml:space="preserve">a. Beginning on the effective date of this Part, the owner or operator of a refrigeration or air conditioning equipment that exceeds a compliance threshold indicated in section 494-2.3 of this Part must ensure that all detected leaks are repaired according to this section and must maintain and report information in accordance with sections 494-2.6 and 494-2.7 of this Part. </t>
  </si>
  <si>
    <t>a. Beginning on the effective date of this Part, the owner or operator of an air conditioning or refrigeration equipment with a refrigerant leak that has not been successfully repaired within the time required for refrigerant leak repair under subdivisions (b), (c), or (d) of section 494-2.4 of this Part and does not have an approved variance under section 494-1.8 of this Part must prepare and implement a retrofit or retirement plan as provided in subdivision (g) of section 494-2.4 of this Part. Retrofitted systems shall be considered as new equipment and can only be retrofitted with a lower GWP20 substitute, pursuant to definitions provided in section 494-1.3 of this Part. </t>
  </si>
  <si>
    <t>1. All registration information required by section 494-2.2 of this Part. </t>
  </si>
  <si>
    <t>Equipment Size </t>
  </si>
  <si>
    <t>Regulated Equip Compliance Threshold </t>
  </si>
  <si>
    <t>Registration and Labeling Compliance Date </t>
  </si>
  <si>
    <t>Leak Detection Protocol per 494-2.3</t>
  </si>
  <si>
    <t>1. at the frequency outlined in subdivision (a) of this section; </t>
  </si>
  <si>
    <t>b. 14-day requirement. A leak must be repaired by a certified technician within 14 days of its detection, except when a longer time period is allowed under subdivisions (c) or (d) of this section. </t>
  </si>
  <si>
    <t>1. The plan must establish a schedule to retrofit or retire leaking equipment no later than six months after the initial detection of the refrigerant leak, and all work must be completed during this six-month period. </t>
  </si>
  <si>
    <t>2. Documentation of all leak inspections, dates and locations of identified leaks, dates on which any automatic leak detection systems triggered an alert, and annual audit and calibrations for leak inspection devices and automatic leak detection systems. </t>
  </si>
  <si>
    <t>Large </t>
  </si>
  <si>
    <t>Refrigerant charge capacity of 1,500 pounds or greater </t>
  </si>
  <si>
    <t>June 1, 2025 for equipment installed prior to that date; Otherwise, by June 1 of the calendar year after the date that new equipment is installed. </t>
  </si>
  <si>
    <t>Monthly leak inspection or install an automatic leak detection system. (required for refrigeration equip) </t>
  </si>
  <si>
    <t>2. when adding additional regulated substance amounts equal to or greater than five (5) pounds or one (1) percent of the refrigerant charge capacity of the regulated equipment; and </t>
  </si>
  <si>
    <t>c. 45-day allowance. The time period for repair of an identified leak is up to 45 days if one or more of the following conditions apply: </t>
  </si>
  <si>
    <t>2. The plan must be kept at the facility with the leaking stationary refrigeration or air conditioning equipment in accordance with section 494-2.7 of this Part. </t>
  </si>
  <si>
    <t>3. Records of service and leak repairs including the name of the person performing the service, dates of refrigerant additions or equipment repairs, and documentation of any conditions allowing more than 14 days to repair a leak after detection under section 494-2.4 of this Part. </t>
  </si>
  <si>
    <t>Medium </t>
  </si>
  <si>
    <t>Refrigerant charge capacity of 200 to 1,499 pounds </t>
  </si>
  <si>
    <t>June 1, 2026 for equipment installed prior to that date; By June 1 of the calendar year after the date that new equipment is installed. </t>
  </si>
  <si>
    <t>Quarterly leak inspection or install an automatic leak detection system. </t>
  </si>
  <si>
    <t>3. when oily residue is observed on any refrigerant circuit indicating a refrigerant leak. </t>
  </si>
  <si>
    <t>1. A certified technician is not available to complete the repair or replace the component(s). A written record must be kept in accordance with section 494-2.7 of this Part that no certified technician was reasonably available within 14 days of the initial leak detection. </t>
  </si>
  <si>
    <t>4. Any retrofit or retirement plan required under section 494-2.5 of this Part. </t>
  </si>
  <si>
    <t>Small </t>
  </si>
  <si>
    <t>Refrigerant charge capacity of 50 to 199 pounds </t>
  </si>
  <si>
    <t>June 1, 2028 for equipment installed prior to that date; By June 1 of the calendar year after the date that new equipment is installed. </t>
  </si>
  <si>
    <t>Annual leak inspection or install an automatic leak detection system. </t>
  </si>
  <si>
    <t>b. Leak detection devices must be calibrated to accurately detect and measure the ambient concentration of regulated substances at a minimum concentration level of 10 parts per million of vapor of the specific regulated substance(s) used in the regulated equipment. Additionally, all visible and accessible components of a refrigerant-containing appliance must be inspected, with the following exceptions: </t>
  </si>
  <si>
    <t>2. The parts necessary to repair a leak are unavailable. A written record must be kept in accordance with section 494-2.7 of this Part that the necessary parts were unavailable within 14 days of the initial leak detection. The written record must include a written statement from the manufacturer. </t>
  </si>
  <si>
    <t>3. The plan must address the retrofitted equipment, or the new equipment if existing equipment is being replaced, and include the following: </t>
  </si>
  <si>
    <t>5. All reports required by section 494-2.6 of this Part. </t>
  </si>
  <si>
    <t>i. where components are insulated, under ice that forms on the outside of equipment, underground, behind walls, or are otherwise inaccessible; </t>
  </si>
  <si>
    <t>3. The leak repair requires an industrial process shutdown that results in an industrial process temporarily ceasing to manufacture the desired product. </t>
  </si>
  <si>
    <t>i. equipment identification number as it appears in the registration completed per 494-2.2 of this Part; </t>
  </si>
  <si>
    <t>6. Any application for a variance under section 494-1.8 of this Part and any department notification of approval, denial, revocation, or modification of a variance. </t>
  </si>
  <si>
    <t>b. On or before the compliance date indicated in subdivision (a) of this section, owners or operators of the regulated equipment outlined in subdivision (a) of this section must register and provide the following information to the department in a manner determined by the department. </t>
  </si>
  <si>
    <t>ii. where personnel must be elevated more than two meters above a support surface; or </t>
  </si>
  <si>
    <t>d. 120-day allowance. The time period for a repair of an identified leak is up to 120 days if all of the following conditions apply: </t>
  </si>
  <si>
    <t>ii. equipment type; iii. equipment manufacturer; iv. equipment model or description; </t>
  </si>
  <si>
    <t>7. Any plan or other documentation indicating that the equipment will be replaced or retrofitted to a refrigerant with a GWP20 below 10. The plan or other documentation must include a signature of the facility representative. </t>
  </si>
  <si>
    <t>1. Facility information: </t>
  </si>
  <si>
    <t>iii. where components are unsafe to inspect, as determined by site personnel. </t>
  </si>
  <si>
    <t>1. The equipment is used for industrial process refrigeration. </t>
  </si>
  <si>
    <t>v. temperature classification identified as a low, medium, or other temperature equipment; 
vi. type and full charge of the refrigerant used in the equipment; </t>
  </si>
  <si>
    <t>i. Name of owner and operator. </t>
  </si>
  <si>
    <t>c. Monthly, quarterly, and annual leak inspections are not required for regulated equipment or portions of regulated equipment continuously monitored by an automatic leak detection system that meets the following requirements. Automatic leak detection systems required by subdivision (a) of this section must be installed by owners or operators to meet the following requirements. </t>
  </si>
  <si>
    <t>2. The leak requires an industrial process shutdown that results in ceasing to manufacture the desired product. </t>
  </si>
  <si>
    <t>vii. type and full charge of the refrigerant to which the equipment will be converted, if retrofitted; </t>
  </si>
  <si>
    <t>ii. Federal tax identification number (employer identification number). </t>
  </si>
  <si>
    <t>1. For automatic leak detection systems that detect the presence of a regulated substance in the air, the system must be annually audited and calibrated using the manufacturer-recommended procedures so that it accurately detects a concentration level of 10 parts per million of vapor of the specific regulated substance(s) used in the regulated equipment and alerts the operator when a concentration of 100 parts per million of vapor of the regulated substance(s) is reached. The sensors or intakes shall be placed so that they will continuously monitor the refrigerant concentrations in air in proximity to the compressor, evaporator, condenser, and other areas with a high potential for a refrigerant leak. </t>
  </si>
  <si>
    <t>3. Written records that document that required conditions are met must be maintained in accordance with section 494-2.7 of this Part. </t>
  </si>
  <si>
    <t>viii. a timetable that includes the expected beginning date and completion date for the installation, construction, or retrofit; and 
ix. a signature by a representative of the facility and date signed. </t>
  </si>
  <si>
    <t>iii. Facility North American Industry Classification System (NAICS) code. </t>
  </si>
  <si>
    <t>2. For an automatic leak detection system that interprets measurements to indicate a leak, the automatic leak detection system must be annually audited and calibrated using manufacturer recommended procedures so that it will alert the owner or operator when measurements indicate a loss of 50 pounds of refrigerant or 10 percent of the equipment’s full refrigerant charge capacity, whichever is less. </t>
  </si>
  <si>
    <t xml:space="preserve">e. Initial verification test. An initial verification test must be conducted as soon as practicable and at least 30 days after completion of refrigerant leak repairs or 120 days for industrial process refrigeration. If a refrigeration or air conditioning equipment is evacuated during a refrigerant leak repair, the initial verification test must be conducted prior to the replacement of the full charge and before the equipment has reached operation at normal characteristics and conditions. </t>
  </si>
  <si>
    <t>b. Retrofit or retirement plans during equipment mothballing. The requirements of this section do not apply during the time that a refrigeration or air conditioning equipment is undergoing mothballing. The requirements of this section apply on the day the equipment resumes operation after mothballing. </t>
  </si>
  <si>
    <t>iv. Name of facility, including a store identifier such as store number. </t>
  </si>
  <si>
    <t>3. If an automatic leak detection system detects a leak, the owner or operator must perform a leak inspection on the system within 24 hours of the leak detection. The leak inspection must be conducted using a calibrated leak detection device or a bubble test to confirm a refrigerant leak and determine the location. </t>
  </si>
  <si>
    <t>f. Follow up verification test. A follow up verification test must be conducted within 10 days of the equipment reaching normal operating conditions. If a refrigeration or air conditioning equipment is evacuated during a refrigerant leak repair, a follow up verification test must be conducted within 14 days of the equipment reaching normal operating conditions. </t>
  </si>
  <si>
    <t xml:space="preserve">c. Retrofit or Retirement Plan Requirements Variance. If the owner or operator of the equipment has received a variance pursuant to section 494-1.8 of this Part, the preparation and implementation of a retrofit or retirement plan is not required during the time period the variance is in effect. If the owner or operator of the equipment has submitted a request for a variance pursuant to section 494-1.8 of this Part, the preparation and implementation of a retrofit or retirement plan is not required until a final variance determination is made by the department. A written record(s) must be kept to document that the owner or the operator has requested or received a variance. </t>
  </si>
  <si>
    <t>v. Facility mailing address including a street address, city, state, and zip code. </t>
  </si>
  <si>
    <t>4. When an automatic leak detection system is only being used to monitor portions of a regulated equipment system, the remainder of the equipment continues to be subject to any applicable leak inspection requirements. </t>
  </si>
  <si>
    <t>g. Leak repair requirements after an unsuccessful verification test. If an initial or follow up verification test indicates that a leak is still occurring after a repair attempt and there is not an approved variance in place under section 494-1.8 of this Part, the owner or operator must do one of the following: </t>
  </si>
  <si>
    <t>vi. Facility physical address including street address, city, state, and zip code. </t>
  </si>
  <si>
    <t>5. Where an automatic leak detection system is required per subdivision (a) of this section, the entirety of the regulated equipment system must be monitored by an automatic leak detection system. </t>
  </si>
  <si>
    <t>1. Ensure that the leak is repaired through a subsequent repair attempt(s) within a second timeframe that equals the same number of days allowed under subdivisions (b) through (d) of this section. </t>
  </si>
  <si>
    <t>vii. Facility contact person, title, phone number, and email address. </t>
  </si>
  <si>
    <t>d. For regulated equipment listed in subdivision (a) of this section that is not operated year-round, the owner or operator must conduct a leak inspection within 30 days after starting each operation, and once every three months thereafter until the regulated equipment is shut down. The leak inspection must be conducted using a calibrated leak detection device or bubble test. </t>
  </si>
  <si>
    <t>2. Prepare a retrofit or retirement plan in accordance with section 494-2.5 of this Part. </t>
  </si>
  <si>
    <t>viii. If a new owner per subdivision (d) of this section, the date that the person named in subparagraph (i) of this paragraph became the owner of the facility. </t>
  </si>
  <si>
    <t>e. The requirements of this section do not apply during the time that regulated equipment is undergoing mothballing. The requirements of this section apply on the day the regulated equipment resumes operation after mothballing. </t>
  </si>
  <si>
    <t>h. Leak repair requirements during equipment mothballing. The requirements of this section do not apply during the time that a refrigeration or air conditioning equipment is undergoing mothballing. The requirements of this section apply on the day the equipment resumes operation after mothballing. </t>
  </si>
  <si>
    <t>2. Refrigeration or air conditioning equipment information: </t>
  </si>
  <si>
    <t>i. Identification number. The identification number may be assigned by the equipment owner or operator. </t>
  </si>
  <si>
    <t>ii. Type. The system type information must include whether it is a refrigeration or air conditioning equipment and the specific subsector per section 494-1.4 of this Part. </t>
  </si>
  <si>
    <t>iii. Equipment manufacturer name. </t>
  </si>
  <si>
    <t>iv. Equipment model, model year, and the four-digit year that the refrigerant circuit was completed if field- charged. </t>
  </si>
  <si>
    <t>v. Equipment serial number. If the equipment is part of an assembly without a serial number or the serial number is not accessible after assembly, the physical location of the equipment must be provided. </t>
  </si>
  <si>
    <t>vi. Temperature classification. Refrigeration equipment must be identified as a low-temperature, medium- temperature, or other. </t>
  </si>
  <si>
    <t>vii. Full refrigerant charge capacity that the equipment is designed for to maintain normal operating characteristics. </t>
  </si>
  <si>
    <t>viii. Information on automatic leak detection devices or systems installed. </t>
  </si>
  <si>
    <t>ix. Number of specified components by type. </t>
  </si>
  <si>
    <t>x. Regulated substance(s) used. </t>
  </si>
  <si>
    <t>xi. A copy of the label produced per subdivision c of this section. </t>
  </si>
  <si>
    <t>c. On or before the compliance date indicated in subdivision (a) of this section, owners or operators of the regulated equipment must ensure that a label is affixed to the equipment or conspicuously located in the facility such that the information can be easily produced upon request. The label must include the following information: </t>
  </si>
  <si>
    <t>1. Any regulated substances currently contained in the equipment as a refrigerant. </t>
  </si>
  <si>
    <t>2. The four-digit year on which the equipment was manufactured or, if field-charged, when the refrigerant circuit was completed. </t>
  </si>
  <si>
    <t>3. The refrigerant charge capacity. </t>
  </si>
  <si>
    <t>d. New owners. If there is a change of ownership of a facility that has been registered in accordance with this section, the new owner or operator must re-register with the department by June 1 of the calendar year after which the change of ownership has occurred and provide the information outlined in subdivisions (a) and (b) of this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</si>
</sst>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Red]\(0.0\)"/>
  </numFmts>
  <fonts count="47">
    <font>
      <sz val="11"/>
      <color theme="1"/>
      <name val="Calibri"/>
      <family val="2"/>
      <scheme val="minor"/>
    </font>
    <font>
      <sz val="11"/>
      <color rgb="FF3F3F76"/>
      <name val="Calibri"/>
      <family val="2"/>
      <scheme val="minor"/>
    </font>
    <font>
      <b/>
      <sz val="11"/>
      <color theme="1"/>
      <name val="Calibri"/>
      <family val="2"/>
      <scheme val="minor"/>
    </font>
    <font>
      <sz val="11"/>
      <color theme="1"/>
      <name val="Calibri"/>
      <family val="2"/>
    </font>
    <font>
      <sz val="12"/>
      <color theme="1"/>
      <name val="Calibri"/>
      <family val="2"/>
      <scheme val="minor"/>
    </font>
    <font>
      <u/>
      <sz val="12"/>
      <color theme="10"/>
      <name val="Calibri"/>
      <family val="2"/>
      <scheme val="minor"/>
    </font>
    <font>
      <sz val="9"/>
      <color theme="1"/>
      <name val="Calibri"/>
      <family val="2"/>
      <scheme val="minor"/>
    </font>
    <font>
      <b/>
      <sz val="12"/>
      <color theme="1"/>
      <name val="Calibri"/>
      <family val="2"/>
      <scheme val="minor"/>
    </font>
    <font>
      <b/>
      <sz val="10"/>
      <color indexed="8"/>
      <name val="Arial"/>
      <family val="2"/>
    </font>
    <font>
      <sz val="8"/>
      <color theme="1"/>
      <name val="Calibri"/>
      <family val="2"/>
      <scheme val="minor"/>
    </font>
    <font>
      <sz val="11"/>
      <color theme="1"/>
      <name val="Calibri"/>
      <family val="2"/>
      <scheme val="minor"/>
    </font>
    <font>
      <b/>
      <sz val="11"/>
      <color rgb="FF3F3F3F"/>
      <name val="Calibri"/>
      <family val="2"/>
      <scheme val="minor"/>
    </font>
    <font>
      <sz val="11"/>
      <color rgb="FFFA7D00"/>
      <name val="Calibri"/>
      <family val="2"/>
      <scheme val="minor"/>
    </font>
    <font>
      <b/>
      <sz val="11"/>
      <color rgb="FF3F3F76"/>
      <name val="Calibri"/>
      <family val="2"/>
      <scheme val="minor"/>
    </font>
    <font>
      <b/>
      <vertAlign val="superscript"/>
      <sz val="10"/>
      <color rgb="FF000000"/>
      <name val="Arial"/>
      <family val="2"/>
    </font>
    <font>
      <b/>
      <sz val="9"/>
      <color indexed="81"/>
      <name val="Tahoma"/>
      <family val="2"/>
    </font>
    <font>
      <i/>
      <sz val="12"/>
      <color theme="1"/>
      <name val="Calibri"/>
      <family val="2"/>
      <scheme val="minor"/>
    </font>
    <font>
      <sz val="9"/>
      <color rgb="FF3F3F76"/>
      <name val="Calibri"/>
      <family val="2"/>
      <scheme val="minor"/>
    </font>
    <font>
      <b/>
      <sz val="8"/>
      <color indexed="8"/>
      <name val="Arial"/>
      <family val="2"/>
    </font>
    <font>
      <i/>
      <sz val="11"/>
      <color rgb="FF3F3F76"/>
      <name val="Calibri"/>
      <family val="2"/>
      <scheme val="minor"/>
    </font>
    <font>
      <sz val="9"/>
      <color indexed="8"/>
      <name val="Arial"/>
      <family val="2"/>
    </font>
    <font>
      <b/>
      <i/>
      <sz val="12"/>
      <color rgb="FF3F3F76"/>
      <name val="Calibri"/>
      <family val="2"/>
      <scheme val="minor"/>
    </font>
    <font>
      <b/>
      <sz val="12"/>
      <color rgb="FF3F3F76"/>
      <name val="Calibri"/>
      <family val="2"/>
      <scheme val="minor"/>
    </font>
    <font>
      <i/>
      <sz val="10"/>
      <color rgb="FF3F3F76"/>
      <name val="Calibri"/>
      <family val="2"/>
      <scheme val="minor"/>
    </font>
    <font>
      <sz val="10"/>
      <color rgb="FF3F3F76"/>
      <name val="Calibri"/>
      <family val="2"/>
      <scheme val="minor"/>
    </font>
    <font>
      <sz val="12"/>
      <color rgb="FF000000"/>
      <name val="Calibri"/>
      <family val="2"/>
      <scheme val="minor"/>
    </font>
    <font>
      <sz val="11"/>
      <color rgb="FF000000"/>
      <name val="Calibri"/>
      <family val="2"/>
      <scheme val="minor"/>
    </font>
    <font>
      <b/>
      <u/>
      <sz val="12"/>
      <color theme="10"/>
      <name val="Calibri"/>
      <family val="2"/>
      <scheme val="minor"/>
    </font>
    <font>
      <sz val="12"/>
      <name val="Calibri"/>
      <family val="2"/>
      <scheme val="minor"/>
    </font>
    <font>
      <b/>
      <sz val="12"/>
      <color rgb="FF365F91"/>
      <name val="Cambria"/>
      <family val="1"/>
    </font>
    <font>
      <sz val="12"/>
      <color rgb="FF365F91"/>
      <name val="Cambria"/>
      <family val="1"/>
    </font>
    <font>
      <sz val="12"/>
      <name val="Times New Roman"/>
      <family val="1"/>
    </font>
    <font>
      <sz val="11.5"/>
      <name val="Times New Roman"/>
      <family val="1"/>
    </font>
    <font>
      <sz val="12"/>
      <color rgb="FF000000"/>
      <name val="Times New Roman"/>
      <family val="1"/>
    </font>
    <font>
      <sz val="12"/>
      <color rgb="FFD13438"/>
      <name val="Times New Roman"/>
      <family val="1"/>
    </font>
    <font>
      <sz val="11"/>
      <name val="Times New Roman"/>
      <family val="1"/>
    </font>
    <font>
      <b/>
      <sz val="12"/>
      <name val="Times New Roman"/>
      <family val="1"/>
    </font>
    <font>
      <sz val="9"/>
      <color indexed="81"/>
      <name val="Tahoma"/>
      <family val="2"/>
    </font>
    <font>
      <sz val="12"/>
      <color theme="0" tint="-0.249977111117893"/>
      <name val="Calibri"/>
      <family val="2"/>
      <scheme val="minor"/>
    </font>
    <font>
      <sz val="11"/>
      <color theme="1"/>
      <name val="Aptos"/>
    </font>
    <font>
      <sz val="11"/>
      <color rgb="FF000000"/>
      <name val="Aptos"/>
    </font>
    <font>
      <b/>
      <sz val="11"/>
      <color rgb="FF000000"/>
      <name val="Aptos"/>
    </font>
    <font>
      <u/>
      <sz val="11"/>
      <color rgb="FF000000"/>
      <name val="Aptos"/>
    </font>
    <font>
      <u/>
      <sz val="10"/>
      <color theme="10"/>
      <name val="Aptos"/>
    </font>
    <font>
      <b/>
      <sz val="11"/>
      <color theme="1"/>
      <name val="Aptos"/>
    </font>
    <font>
      <u/>
      <sz val="11"/>
      <color theme="10"/>
      <name val="Aptos"/>
    </font>
    <font>
      <b/>
      <sz val="14"/>
      <color theme="1"/>
      <name val="Aptos"/>
    </font>
  </fonts>
  <fills count="15">
    <fill>
      <patternFill patternType="none"/>
    </fill>
    <fill>
      <patternFill patternType="gray125"/>
    </fill>
    <fill>
      <patternFill patternType="solid">
        <fgColor rgb="FFFFCC99"/>
      </patternFill>
    </fill>
    <fill>
      <patternFill patternType="solid">
        <fgColor theme="3" tint="0.749992370372631"/>
        <bgColor indexed="64"/>
      </patternFill>
    </fill>
    <fill>
      <patternFill patternType="solid">
        <fgColor theme="9" tint="0.79998168889431442"/>
        <bgColor indexed="64"/>
      </patternFill>
    </fill>
    <fill>
      <patternFill patternType="solid">
        <fgColor indexed="44"/>
        <bgColor indexed="64"/>
      </patternFill>
    </fill>
    <fill>
      <patternFill patternType="solid">
        <fgColor rgb="FFF2F2F2"/>
      </patternFill>
    </fill>
    <fill>
      <patternFill patternType="solid">
        <fgColor rgb="FFFFFFCC"/>
      </patternFill>
    </fill>
    <fill>
      <patternFill patternType="solid">
        <fgColor theme="5"/>
        <bgColor theme="5"/>
      </patternFill>
    </fill>
    <fill>
      <patternFill patternType="solid">
        <fgColor theme="3" tint="0.89999084444715716"/>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56">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rgb="FF7F7F7F"/>
      </left>
      <right style="thin">
        <color rgb="FF7F7F7F"/>
      </right>
      <top style="thin">
        <color rgb="FF7F7F7F"/>
      </top>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thin">
        <color indexed="64"/>
      </left>
      <right style="medium">
        <color indexed="64"/>
      </right>
      <top/>
      <bottom/>
      <diagonal/>
    </border>
    <border>
      <left style="thin">
        <color rgb="FF7F7F7F"/>
      </left>
      <right/>
      <top/>
      <bottom style="thin">
        <color rgb="FF7F7F7F"/>
      </bottom>
      <diagonal/>
    </border>
    <border>
      <left style="thin">
        <color rgb="FF7F7F7F"/>
      </left>
      <right style="thin">
        <color rgb="FF7F7F7F"/>
      </right>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bottom style="medium">
        <color indexed="64"/>
      </bottom>
      <diagonal/>
    </border>
    <border>
      <left style="thin">
        <color rgb="FF7F7F7F"/>
      </left>
      <right/>
      <top style="thin">
        <color rgb="FF7F7F7F"/>
      </top>
      <bottom style="thin">
        <color rgb="FF7F7F7F"/>
      </bottom>
      <diagonal/>
    </border>
    <border>
      <left/>
      <right/>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7F7F7F"/>
      </right>
      <top style="thin">
        <color rgb="FF7F7F7F"/>
      </top>
      <bottom style="thin">
        <color rgb="FF7F7F7F"/>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thin">
        <color rgb="FF7F7F7F"/>
      </left>
      <right/>
      <top/>
      <bottom style="medium">
        <color indexed="64"/>
      </bottom>
      <diagonal/>
    </border>
    <border>
      <left style="thin">
        <color rgb="FF7F7F7F"/>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rgb="FF7F7F7F"/>
      </right>
      <top style="thin">
        <color rgb="FF7F7F7F"/>
      </top>
      <bottom style="thin">
        <color rgb="FF7F7F7F"/>
      </bottom>
      <diagonal/>
    </border>
    <border>
      <left style="thin">
        <color rgb="FF7F7F7F"/>
      </left>
      <right style="thin">
        <color indexed="64"/>
      </right>
      <top style="thin">
        <color rgb="FF7F7F7F"/>
      </top>
      <bottom style="thin">
        <color rgb="FF7F7F7F"/>
      </bottom>
      <diagonal/>
    </border>
    <border>
      <left/>
      <right style="medium">
        <color indexed="64"/>
      </right>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bottom style="medium">
        <color rgb="FF000000"/>
      </bottom>
      <diagonal/>
    </border>
  </borders>
  <cellStyleXfs count="13">
    <xf numFmtId="0" fontId="0" fillId="0" borderId="0"/>
    <xf numFmtId="0" fontId="1" fillId="2" borderId="1" applyNumberFormat="0" applyAlignment="0" applyProtection="0"/>
    <xf numFmtId="0" fontId="4" fillId="0" borderId="0"/>
    <xf numFmtId="0" fontId="5" fillId="0" borderId="0" applyNumberFormat="0" applyFill="0" applyBorder="0" applyAlignment="0" applyProtection="0"/>
    <xf numFmtId="0" fontId="3" fillId="0" borderId="0"/>
    <xf numFmtId="0" fontId="11" fillId="6" borderId="12" applyNumberFormat="0" applyAlignment="0" applyProtection="0"/>
    <xf numFmtId="0" fontId="12" fillId="0" borderId="13" applyNumberFormat="0" applyFill="0" applyAlignment="0" applyProtection="0"/>
    <xf numFmtId="0" fontId="10" fillId="0" borderId="0"/>
    <xf numFmtId="0" fontId="4" fillId="7" borderId="14" applyNumberFormat="0" applyFont="0" applyAlignment="0" applyProtection="0"/>
    <xf numFmtId="9" fontId="4" fillId="0" borderId="0" applyFont="0" applyFill="0" applyBorder="0" applyAlignment="0" applyProtection="0"/>
    <xf numFmtId="9" fontId="10" fillId="0" borderId="0" applyFont="0" applyFill="0" applyBorder="0" applyAlignment="0" applyProtection="0"/>
    <xf numFmtId="0" fontId="5" fillId="0" borderId="0" applyNumberFormat="0" applyFill="0" applyBorder="0" applyAlignment="0" applyProtection="0"/>
    <xf numFmtId="9" fontId="10" fillId="0" borderId="0" applyFont="0" applyFill="0" applyBorder="0" applyAlignment="0" applyProtection="0"/>
  </cellStyleXfs>
  <cellXfs count="156">
    <xf numFmtId="0" fontId="0" fillId="0" borderId="0" xfId="0"/>
    <xf numFmtId="0" fontId="0" fillId="0" borderId="2" xfId="0" applyBorder="1"/>
    <xf numFmtId="0" fontId="0" fillId="0" borderId="3" xfId="0" applyBorder="1"/>
    <xf numFmtId="0" fontId="0" fillId="0" borderId="4" xfId="0" applyBorder="1" applyAlignment="1">
      <alignment horizontal="right"/>
    </xf>
    <xf numFmtId="0" fontId="0" fillId="0" borderId="5" xfId="0" applyBorder="1"/>
    <xf numFmtId="0" fontId="0" fillId="0" borderId="6" xfId="0" applyBorder="1" applyAlignment="1">
      <alignment horizontal="right"/>
    </xf>
    <xf numFmtId="0" fontId="2" fillId="0" borderId="7" xfId="0" applyFont="1" applyBorder="1"/>
    <xf numFmtId="0" fontId="4" fillId="0" borderId="0" xfId="2"/>
    <xf numFmtId="0" fontId="5" fillId="0" borderId="0" xfId="3"/>
    <xf numFmtId="0" fontId="7" fillId="0" borderId="0" xfId="2" applyFont="1"/>
    <xf numFmtId="0" fontId="0" fillId="0" borderId="9" xfId="0" applyBorder="1"/>
    <xf numFmtId="0" fontId="0" fillId="0" borderId="10" xfId="0" applyBorder="1"/>
    <xf numFmtId="0" fontId="0" fillId="0" borderId="11" xfId="0" applyBorder="1"/>
    <xf numFmtId="0" fontId="4" fillId="0" borderId="0" xfId="2" applyAlignment="1">
      <alignment vertical="top" wrapText="1"/>
    </xf>
    <xf numFmtId="0" fontId="7" fillId="0" borderId="0" xfId="2" applyFont="1" applyAlignment="1">
      <alignment horizontal="right"/>
    </xf>
    <xf numFmtId="0" fontId="9" fillId="0" borderId="0" xfId="2" applyFont="1" applyAlignment="1">
      <alignment horizontal="right"/>
    </xf>
    <xf numFmtId="0" fontId="10" fillId="0" borderId="0" xfId="7"/>
    <xf numFmtId="0" fontId="2" fillId="0" borderId="0" xfId="7" applyFont="1"/>
    <xf numFmtId="0" fontId="10" fillId="0" borderId="0" xfId="7" applyAlignment="1">
      <alignment horizontal="right"/>
    </xf>
    <xf numFmtId="0" fontId="1" fillId="7" borderId="14" xfId="8" applyFont="1"/>
    <xf numFmtId="14" fontId="1" fillId="7" borderId="14" xfId="8" applyNumberFormat="1" applyFont="1"/>
    <xf numFmtId="0" fontId="1" fillId="2" borderId="1" xfId="1"/>
    <xf numFmtId="0" fontId="10" fillId="0" borderId="0" xfId="7" quotePrefix="1"/>
    <xf numFmtId="0" fontId="10" fillId="9" borderId="0" xfId="7" applyFill="1"/>
    <xf numFmtId="0" fontId="10" fillId="10" borderId="0" xfId="7" applyFill="1"/>
    <xf numFmtId="0" fontId="10" fillId="11" borderId="0" xfId="7" applyFill="1"/>
    <xf numFmtId="0" fontId="10" fillId="11" borderId="0" xfId="7" quotePrefix="1" applyFill="1"/>
    <xf numFmtId="0" fontId="10" fillId="0" borderId="0" xfId="7" applyAlignment="1">
      <alignment horizontal="center" vertical="center"/>
    </xf>
    <xf numFmtId="164" fontId="10" fillId="0" borderId="0" xfId="7" applyNumberFormat="1"/>
    <xf numFmtId="165" fontId="10" fillId="0" borderId="0" xfId="7" applyNumberFormat="1"/>
    <xf numFmtId="0" fontId="11" fillId="6" borderId="12" xfId="5"/>
    <xf numFmtId="164" fontId="11" fillId="6" borderId="12" xfId="5" applyNumberFormat="1"/>
    <xf numFmtId="165" fontId="2" fillId="0" borderId="0" xfId="7" applyNumberFormat="1" applyFont="1"/>
    <xf numFmtId="9" fontId="10" fillId="0" borderId="0" xfId="9" applyFont="1"/>
    <xf numFmtId="9" fontId="11" fillId="6" borderId="12" xfId="5" applyNumberFormat="1"/>
    <xf numFmtId="0" fontId="12" fillId="0" borderId="13" xfId="6"/>
    <xf numFmtId="9" fontId="0" fillId="0" borderId="0" xfId="10" applyFont="1"/>
    <xf numFmtId="14" fontId="9" fillId="7" borderId="14" xfId="8" applyNumberFormat="1" applyFont="1"/>
    <xf numFmtId="0" fontId="10" fillId="7" borderId="14" xfId="8" applyFont="1"/>
    <xf numFmtId="0" fontId="16" fillId="0" borderId="0" xfId="2" applyFont="1" applyAlignment="1">
      <alignment horizontal="right"/>
    </xf>
    <xf numFmtId="14" fontId="1" fillId="2" borderId="1" xfId="1" applyNumberFormat="1"/>
    <xf numFmtId="0" fontId="17" fillId="2" borderId="1" xfId="1" applyFont="1"/>
    <xf numFmtId="0" fontId="8" fillId="8" borderId="15" xfId="4" applyFont="1" applyFill="1" applyBorder="1" applyAlignment="1">
      <alignment vertical="center" wrapText="1"/>
    </xf>
    <xf numFmtId="0" fontId="8" fillId="8" borderId="6" xfId="4" applyFont="1" applyFill="1" applyBorder="1" applyAlignment="1">
      <alignment vertical="center" wrapText="1"/>
    </xf>
    <xf numFmtId="0" fontId="18" fillId="8" borderId="15" xfId="4" applyFont="1" applyFill="1" applyBorder="1" applyAlignment="1">
      <alignment vertical="center" wrapText="1"/>
    </xf>
    <xf numFmtId="0" fontId="8" fillId="8" borderId="16" xfId="4" applyFont="1" applyFill="1" applyBorder="1" applyAlignment="1">
      <alignment vertical="center" wrapText="1"/>
    </xf>
    <xf numFmtId="0" fontId="13" fillId="0" borderId="17" xfId="0" applyFont="1" applyBorder="1" applyAlignment="1">
      <alignment vertical="top" wrapText="1"/>
    </xf>
    <xf numFmtId="0" fontId="13" fillId="0" borderId="18" xfId="0" applyFont="1" applyBorder="1" applyAlignment="1">
      <alignment vertical="top" wrapText="1"/>
    </xf>
    <xf numFmtId="0" fontId="5" fillId="0" borderId="0" xfId="11"/>
    <xf numFmtId="0" fontId="0" fillId="0" borderId="0" xfId="0" applyAlignment="1">
      <alignment wrapText="1"/>
    </xf>
    <xf numFmtId="0" fontId="4" fillId="0" borderId="0" xfId="2" applyAlignment="1">
      <alignment horizontal="right" vertical="top"/>
    </xf>
    <xf numFmtId="0" fontId="8" fillId="8" borderId="0" xfId="4" applyFont="1" applyFill="1" applyAlignment="1">
      <alignment vertical="center" wrapText="1"/>
    </xf>
    <xf numFmtId="0" fontId="13" fillId="0" borderId="23" xfId="0" applyFont="1" applyBorder="1" applyAlignment="1">
      <alignment vertical="top" wrapText="1"/>
    </xf>
    <xf numFmtId="0" fontId="8" fillId="5" borderId="0" xfId="4" applyFont="1" applyFill="1" applyAlignment="1">
      <alignment horizontal="center"/>
    </xf>
    <xf numFmtId="0" fontId="8" fillId="4" borderId="27" xfId="4" applyFont="1" applyFill="1" applyBorder="1" applyAlignment="1">
      <alignment horizontal="left"/>
    </xf>
    <xf numFmtId="0" fontId="8" fillId="4" borderId="24" xfId="4" applyFont="1" applyFill="1" applyBorder="1" applyAlignment="1">
      <alignment horizontal="center"/>
    </xf>
    <xf numFmtId="0" fontId="8" fillId="4" borderId="27" xfId="4" applyFont="1" applyFill="1" applyBorder="1" applyAlignment="1">
      <alignment horizontal="center"/>
    </xf>
    <xf numFmtId="0" fontId="1" fillId="2" borderId="8" xfId="1" applyBorder="1" applyAlignment="1">
      <alignment vertical="top"/>
    </xf>
    <xf numFmtId="0" fontId="8" fillId="3" borderId="21" xfId="4" applyFont="1" applyFill="1" applyBorder="1" applyAlignment="1">
      <alignment horizontal="center"/>
    </xf>
    <xf numFmtId="0" fontId="8" fillId="3" borderId="35" xfId="4" applyFont="1" applyFill="1" applyBorder="1" applyAlignment="1">
      <alignment horizontal="center"/>
    </xf>
    <xf numFmtId="0" fontId="16" fillId="0" borderId="0" xfId="2" applyFont="1" applyAlignment="1">
      <alignment horizontal="right" vertical="top"/>
    </xf>
    <xf numFmtId="0" fontId="19" fillId="0" borderId="1" xfId="1" applyFont="1" applyFill="1" applyAlignment="1">
      <alignment vertical="top" wrapText="1"/>
    </xf>
    <xf numFmtId="0" fontId="1" fillId="0" borderId="1" xfId="1" applyFill="1" applyAlignment="1">
      <alignment vertical="top" wrapText="1"/>
    </xf>
    <xf numFmtId="14" fontId="19" fillId="0" borderId="1" xfId="1" applyNumberFormat="1" applyFont="1" applyFill="1" applyAlignment="1">
      <alignment vertical="top" wrapText="1"/>
    </xf>
    <xf numFmtId="0" fontId="19" fillId="0" borderId="22" xfId="1" applyFont="1" applyFill="1" applyBorder="1" applyAlignment="1">
      <alignment vertical="top" wrapText="1"/>
    </xf>
    <xf numFmtId="0" fontId="1" fillId="0" borderId="22" xfId="1" applyFill="1" applyBorder="1" applyAlignment="1">
      <alignment vertical="top" wrapText="1"/>
    </xf>
    <xf numFmtId="0" fontId="19" fillId="0" borderId="36" xfId="1" applyFont="1" applyFill="1" applyBorder="1" applyAlignment="1">
      <alignment vertical="top" wrapText="1"/>
    </xf>
    <xf numFmtId="0" fontId="1" fillId="0" borderId="36" xfId="1" applyFill="1" applyBorder="1" applyAlignment="1">
      <alignment vertical="top" wrapText="1"/>
    </xf>
    <xf numFmtId="0" fontId="8" fillId="4" borderId="37" xfId="4" applyFont="1" applyFill="1" applyBorder="1" applyAlignment="1">
      <alignment horizontal="left"/>
    </xf>
    <xf numFmtId="0" fontId="8" fillId="4" borderId="38" xfId="4" applyFont="1" applyFill="1" applyBorder="1" applyAlignment="1">
      <alignment horizontal="center"/>
    </xf>
    <xf numFmtId="0" fontId="19" fillId="0" borderId="39" xfId="1" applyFont="1" applyFill="1" applyBorder="1" applyAlignment="1">
      <alignment vertical="top" wrapText="1"/>
    </xf>
    <xf numFmtId="0" fontId="19" fillId="0" borderId="40" xfId="1" applyFont="1" applyFill="1" applyBorder="1" applyAlignment="1">
      <alignment vertical="top" wrapText="1"/>
    </xf>
    <xf numFmtId="0" fontId="1" fillId="0" borderId="39" xfId="1" applyFill="1" applyBorder="1" applyAlignment="1">
      <alignment vertical="top" wrapText="1"/>
    </xf>
    <xf numFmtId="0" fontId="1" fillId="0" borderId="40" xfId="1" applyFill="1" applyBorder="1" applyAlignment="1">
      <alignment vertical="top" wrapText="1"/>
    </xf>
    <xf numFmtId="0" fontId="13" fillId="0" borderId="34" xfId="0" applyFont="1" applyBorder="1" applyAlignment="1">
      <alignment vertical="top" wrapText="1"/>
    </xf>
    <xf numFmtId="0" fontId="13" fillId="0" borderId="21" xfId="0" applyFont="1" applyBorder="1" applyAlignment="1">
      <alignment vertical="top" wrapText="1"/>
    </xf>
    <xf numFmtId="0" fontId="13" fillId="0" borderId="41" xfId="0" applyFont="1" applyBorder="1" applyAlignment="1">
      <alignment vertical="top" wrapText="1"/>
    </xf>
    <xf numFmtId="0" fontId="13" fillId="0" borderId="42" xfId="0" applyFont="1" applyBorder="1" applyAlignment="1">
      <alignment vertical="top" wrapText="1"/>
    </xf>
    <xf numFmtId="0" fontId="8" fillId="8" borderId="43" xfId="4" applyFont="1" applyFill="1" applyBorder="1" applyAlignment="1">
      <alignment vertical="center" wrapText="1"/>
    </xf>
    <xf numFmtId="0" fontId="19" fillId="0" borderId="44" xfId="1" applyFont="1" applyFill="1" applyBorder="1" applyAlignment="1">
      <alignment vertical="top" wrapText="1"/>
    </xf>
    <xf numFmtId="0" fontId="1" fillId="0" borderId="44" xfId="1" applyFill="1" applyBorder="1" applyAlignment="1">
      <alignment vertical="top" wrapText="1"/>
    </xf>
    <xf numFmtId="0" fontId="8" fillId="4" borderId="3" xfId="4" applyFont="1" applyFill="1" applyBorder="1" applyAlignment="1">
      <alignment horizontal="left"/>
    </xf>
    <xf numFmtId="0" fontId="13" fillId="0" borderId="1" xfId="1" applyFont="1" applyFill="1" applyAlignment="1">
      <alignment vertical="top" wrapText="1"/>
    </xf>
    <xf numFmtId="0" fontId="1" fillId="0" borderId="1" xfId="1" applyNumberFormat="1" applyFill="1" applyAlignment="1">
      <alignment vertical="top" wrapText="1"/>
    </xf>
    <xf numFmtId="0" fontId="13" fillId="0" borderId="1" xfId="1" applyNumberFormat="1" applyFont="1" applyFill="1" applyAlignment="1">
      <alignment vertical="top" wrapText="1"/>
    </xf>
    <xf numFmtId="0" fontId="8" fillId="5" borderId="33" xfId="4" applyFont="1" applyFill="1" applyBorder="1" applyAlignment="1">
      <alignment horizontal="center"/>
    </xf>
    <xf numFmtId="0" fontId="8" fillId="5" borderId="46" xfId="4" applyFont="1" applyFill="1" applyBorder="1" applyAlignment="1">
      <alignment horizontal="center"/>
    </xf>
    <xf numFmtId="0" fontId="20" fillId="5" borderId="15" xfId="4" applyFont="1" applyFill="1" applyBorder="1" applyAlignment="1">
      <alignment horizontal="left"/>
    </xf>
    <xf numFmtId="0" fontId="19" fillId="0" borderId="18" xfId="1" applyFont="1" applyFill="1" applyBorder="1" applyAlignment="1">
      <alignment vertical="top" wrapText="1"/>
    </xf>
    <xf numFmtId="0" fontId="8" fillId="8" borderId="24" xfId="4" applyFont="1" applyFill="1" applyBorder="1" applyAlignment="1">
      <alignment vertical="center" wrapText="1"/>
    </xf>
    <xf numFmtId="0" fontId="10" fillId="0" borderId="0" xfId="2" applyFont="1" applyAlignment="1">
      <alignment vertical="top" wrapText="1"/>
    </xf>
    <xf numFmtId="0" fontId="23" fillId="0" borderId="1" xfId="1" applyFont="1" applyFill="1" applyAlignment="1">
      <alignment vertical="top" wrapText="1"/>
    </xf>
    <xf numFmtId="0" fontId="23" fillId="0" borderId="45" xfId="1" applyFont="1" applyFill="1" applyBorder="1" applyAlignment="1">
      <alignment vertical="top" wrapText="1"/>
    </xf>
    <xf numFmtId="0" fontId="24" fillId="0" borderId="1" xfId="1" applyFont="1" applyFill="1" applyAlignment="1">
      <alignment vertical="top" wrapText="1"/>
    </xf>
    <xf numFmtId="0" fontId="24" fillId="0" borderId="45" xfId="1" applyFont="1" applyFill="1" applyBorder="1" applyAlignment="1">
      <alignment vertical="top" wrapText="1"/>
    </xf>
    <xf numFmtId="9" fontId="4" fillId="0" borderId="0" xfId="12" applyFont="1"/>
    <xf numFmtId="0" fontId="4" fillId="0" borderId="0" xfId="2" applyAlignment="1">
      <alignment wrapText="1"/>
    </xf>
    <xf numFmtId="0" fontId="0" fillId="0" borderId="0" xfId="7" applyFont="1"/>
    <xf numFmtId="0" fontId="21" fillId="0" borderId="39" xfId="1" applyFont="1" applyFill="1" applyBorder="1" applyAlignment="1">
      <alignment horizontal="right" vertical="center" wrapText="1"/>
    </xf>
    <xf numFmtId="0" fontId="22" fillId="0" borderId="39" xfId="1" applyFont="1" applyFill="1" applyBorder="1" applyAlignment="1">
      <alignment horizontal="right" vertical="center" wrapText="1"/>
    </xf>
    <xf numFmtId="0" fontId="25" fillId="12" borderId="0" xfId="2" applyFont="1" applyFill="1"/>
    <xf numFmtId="0" fontId="26" fillId="12" borderId="0" xfId="7" applyFont="1" applyFill="1"/>
    <xf numFmtId="0" fontId="0" fillId="0" borderId="0" xfId="0" applyAlignment="1">
      <alignment horizontal="center"/>
    </xf>
    <xf numFmtId="0" fontId="27" fillId="0" borderId="0" xfId="3" applyFont="1"/>
    <xf numFmtId="0" fontId="28" fillId="0" borderId="0" xfId="3" applyFont="1"/>
    <xf numFmtId="0" fontId="29" fillId="0" borderId="0" xfId="0" applyFont="1" applyAlignment="1">
      <alignment horizontal="left" vertical="center" wrapText="1"/>
    </xf>
    <xf numFmtId="0" fontId="29" fillId="0" borderId="0" xfId="0" applyFont="1"/>
    <xf numFmtId="0" fontId="31" fillId="0" borderId="0" xfId="0" applyFont="1" applyAlignment="1">
      <alignment horizontal="left" vertical="center" wrapText="1"/>
    </xf>
    <xf numFmtId="0" fontId="32" fillId="0" borderId="0" xfId="0" applyFont="1" applyAlignment="1">
      <alignment horizontal="left" vertical="center" wrapText="1"/>
    </xf>
    <xf numFmtId="0" fontId="31" fillId="13" borderId="0" xfId="0" applyFont="1" applyFill="1" applyAlignment="1">
      <alignment horizontal="left" vertical="center" wrapText="1"/>
    </xf>
    <xf numFmtId="0" fontId="33" fillId="0" borderId="0" xfId="0" applyFont="1" applyAlignment="1">
      <alignment wrapText="1"/>
    </xf>
    <xf numFmtId="0" fontId="35" fillId="0" borderId="0" xfId="0" applyFont="1" applyAlignment="1">
      <alignment horizontal="left" vertical="center" wrapText="1"/>
    </xf>
    <xf numFmtId="0" fontId="36" fillId="0" borderId="47" xfId="0" applyFont="1" applyBorder="1" applyAlignment="1">
      <alignment vertical="center" wrapText="1"/>
    </xf>
    <xf numFmtId="0" fontId="36" fillId="0" borderId="48" xfId="0" applyFont="1" applyBorder="1" applyAlignment="1">
      <alignment horizontal="left" vertical="center" wrapText="1"/>
    </xf>
    <xf numFmtId="0" fontId="36" fillId="0" borderId="49" xfId="0" applyFont="1" applyBorder="1" applyAlignment="1">
      <alignment horizontal="left" vertical="center" wrapText="1"/>
    </xf>
    <xf numFmtId="0" fontId="36" fillId="0" borderId="50" xfId="0" applyFont="1" applyBorder="1" applyAlignment="1">
      <alignment horizontal="left" vertical="center" wrapText="1"/>
    </xf>
    <xf numFmtId="0" fontId="31" fillId="0" borderId="51" xfId="0" applyFont="1" applyBorder="1" applyAlignment="1">
      <alignment vertical="center" wrapText="1"/>
    </xf>
    <xf numFmtId="0" fontId="31" fillId="0" borderId="52" xfId="0" applyFont="1" applyBorder="1" applyAlignment="1">
      <alignment vertical="center" wrapText="1"/>
    </xf>
    <xf numFmtId="0" fontId="31" fillId="0" borderId="53" xfId="0" applyFont="1" applyBorder="1" applyAlignment="1">
      <alignment horizontal="left" vertical="center" wrapText="1"/>
    </xf>
    <xf numFmtId="0" fontId="31" fillId="0" borderId="54" xfId="0" applyFont="1" applyBorder="1" applyAlignment="1">
      <alignment horizontal="left" vertical="center" wrapText="1"/>
    </xf>
    <xf numFmtId="0" fontId="31" fillId="13" borderId="51" xfId="0" applyFont="1" applyFill="1" applyBorder="1" applyAlignment="1">
      <alignment vertical="center" wrapText="1"/>
    </xf>
    <xf numFmtId="0" fontId="31" fillId="13" borderId="52" xfId="0" applyFont="1" applyFill="1" applyBorder="1" applyAlignment="1">
      <alignment vertical="center" wrapText="1"/>
    </xf>
    <xf numFmtId="0" fontId="31" fillId="13" borderId="54" xfId="0" applyFont="1" applyFill="1" applyBorder="1" applyAlignment="1">
      <alignment horizontal="left" vertical="center" wrapText="1"/>
    </xf>
    <xf numFmtId="0" fontId="31" fillId="0" borderId="0" xfId="0" applyFont="1" applyAlignment="1">
      <alignment horizontal="left" vertical="center" wrapText="1" indent="1"/>
    </xf>
    <xf numFmtId="0" fontId="31" fillId="0" borderId="0" xfId="0" applyFont="1" applyAlignment="1">
      <alignment horizontal="justify" vertical="center" wrapText="1"/>
    </xf>
    <xf numFmtId="0" fontId="38" fillId="0" borderId="0" xfId="2" applyFont="1"/>
    <xf numFmtId="0" fontId="8" fillId="5" borderId="32" xfId="4" applyFont="1" applyFill="1" applyBorder="1" applyAlignment="1">
      <alignment horizontal="center"/>
    </xf>
    <xf numFmtId="0" fontId="0" fillId="0" borderId="6" xfId="0" applyBorder="1" applyAlignment="1">
      <alignment horizontal="left" vertical="top" wrapText="1"/>
    </xf>
    <xf numFmtId="0" fontId="0" fillId="0" borderId="0" xfId="0" applyAlignment="1">
      <alignment horizontal="left" vertical="top" wrapText="1"/>
    </xf>
    <xf numFmtId="0" fontId="4" fillId="0" borderId="0" xfId="2" applyAlignment="1">
      <alignment horizontal="left" vertical="top" wrapText="1"/>
    </xf>
    <xf numFmtId="0" fontId="4" fillId="0" borderId="21" xfId="2" applyBorder="1" applyAlignment="1">
      <alignment horizontal="left" vertical="top"/>
    </xf>
    <xf numFmtId="0" fontId="4" fillId="0" borderId="0" xfId="2" applyAlignment="1">
      <alignment horizontal="left" vertical="top"/>
    </xf>
    <xf numFmtId="0" fontId="8" fillId="5" borderId="31" xfId="4" applyFont="1" applyFill="1" applyBorder="1" applyAlignment="1">
      <alignment horizontal="center"/>
    </xf>
    <xf numFmtId="0" fontId="8" fillId="5" borderId="32" xfId="4" applyFont="1" applyFill="1" applyBorder="1" applyAlignment="1">
      <alignment horizontal="center"/>
    </xf>
    <xf numFmtId="0" fontId="8" fillId="4" borderId="25" xfId="4" applyFont="1" applyFill="1" applyBorder="1" applyAlignment="1">
      <alignment horizontal="center"/>
    </xf>
    <xf numFmtId="0" fontId="8" fillId="4" borderId="30" xfId="4" applyFont="1" applyFill="1" applyBorder="1" applyAlignment="1">
      <alignment horizontal="center"/>
    </xf>
    <xf numFmtId="0" fontId="8" fillId="4" borderId="26" xfId="4" applyFont="1" applyFill="1" applyBorder="1" applyAlignment="1">
      <alignment horizontal="center"/>
    </xf>
    <xf numFmtId="0" fontId="8" fillId="4" borderId="28" xfId="4" applyFont="1" applyFill="1" applyBorder="1" applyAlignment="1">
      <alignment horizontal="center"/>
    </xf>
    <xf numFmtId="0" fontId="8" fillId="4" borderId="29" xfId="4" applyFont="1" applyFill="1" applyBorder="1" applyAlignment="1">
      <alignment horizontal="center"/>
    </xf>
    <xf numFmtId="0" fontId="8" fillId="3" borderId="32" xfId="4" applyFont="1" applyFill="1" applyBorder="1" applyAlignment="1">
      <alignment horizontal="center"/>
    </xf>
    <xf numFmtId="0" fontId="8" fillId="3" borderId="33" xfId="4" applyFont="1" applyFill="1" applyBorder="1" applyAlignment="1">
      <alignment horizontal="center"/>
    </xf>
    <xf numFmtId="0" fontId="39" fillId="0" borderId="0" xfId="0" applyFont="1"/>
    <xf numFmtId="0" fontId="40" fillId="0" borderId="0" xfId="0" applyFont="1" applyAlignment="1">
      <alignment horizontal="left" vertical="top" wrapText="1"/>
    </xf>
    <xf numFmtId="0" fontId="43" fillId="0" borderId="0" xfId="3" applyFont="1" applyBorder="1"/>
    <xf numFmtId="0" fontId="39" fillId="0" borderId="0" xfId="0" applyFont="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44" fillId="0" borderId="0" xfId="0" applyFont="1" applyAlignment="1">
      <alignment horizontal="center" vertical="center" wrapText="1"/>
    </xf>
    <xf numFmtId="0" fontId="39" fillId="0" borderId="0" xfId="0" applyFont="1" applyBorder="1" applyAlignment="1">
      <alignment horizontal="left" vertical="top" wrapText="1"/>
    </xf>
    <xf numFmtId="0" fontId="39" fillId="0" borderId="0" xfId="0" applyFont="1" applyBorder="1"/>
    <xf numFmtId="0" fontId="45" fillId="0" borderId="0" xfId="3" applyFont="1" applyBorder="1"/>
    <xf numFmtId="0" fontId="0" fillId="0" borderId="0" xfId="0" applyAlignment="1">
      <alignment horizontal="left" vertical="top"/>
    </xf>
    <xf numFmtId="0" fontId="0" fillId="0" borderId="0" xfId="0" applyAlignment="1">
      <alignment vertical="top"/>
    </xf>
    <xf numFmtId="0" fontId="39" fillId="0" borderId="0" xfId="0" applyFont="1" applyAlignment="1">
      <alignment horizontal="left" vertical="top"/>
    </xf>
    <xf numFmtId="0" fontId="46" fillId="0" borderId="55" xfId="0" applyFont="1" applyBorder="1" applyAlignment="1">
      <alignment horizontal="left" vertical="center"/>
    </xf>
    <xf numFmtId="0" fontId="44" fillId="14" borderId="55" xfId="0" applyFont="1" applyFill="1" applyBorder="1" applyAlignment="1">
      <alignment horizontal="center" vertical="center"/>
    </xf>
  </cellXfs>
  <cellStyles count="13">
    <cellStyle name="Hyperlink" xfId="3" builtinId="8"/>
    <cellStyle name="Hyperlink 2" xfId="11" xr:uid="{F5FDA957-55A6-4788-A311-47BF305CF5AA}"/>
    <cellStyle name="Input" xfId="1" builtinId="20"/>
    <cellStyle name="Linked Cell" xfId="6" builtinId="24"/>
    <cellStyle name="Normal" xfId="0" builtinId="0"/>
    <cellStyle name="Normal 2" xfId="2" xr:uid="{C983C169-83BF-4BF9-9142-9AE1DD73344F}"/>
    <cellStyle name="Normal 2 2" xfId="7" xr:uid="{4A8FBC52-C988-41C8-9335-79F9EECF6DD9}"/>
    <cellStyle name="Normal 4" xfId="4" xr:uid="{8CC373AE-0D71-45CB-BE29-F49F66EB72BD}"/>
    <cellStyle name="Note 2" xfId="8" xr:uid="{13A655ED-AA3F-4AD7-BF8C-AD51C7085638}"/>
    <cellStyle name="Output" xfId="5" builtinId="21"/>
    <cellStyle name="Percent" xfId="12" builtinId="5"/>
    <cellStyle name="Percent 2" xfId="9" xr:uid="{80637B9F-D342-4D1F-AA83-55842F94077D}"/>
    <cellStyle name="Percent 2 2" xfId="10" xr:uid="{F02F6474-9B5A-4635-BDEA-ED3197E18C93}"/>
  </cellStyles>
  <dxfs count="40">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style="thin">
          <color rgb="FF7F7F7F"/>
        </right>
        <top style="thin">
          <color rgb="FF7F7F7F"/>
        </top>
        <bottom style="thin">
          <color rgb="FF7F7F7F"/>
        </bottom>
      </border>
    </dxf>
    <dxf>
      <font>
        <b/>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rgb="FF7F7F7F"/>
        </left>
        <right/>
        <top style="thin">
          <color rgb="FF7F7F7F"/>
        </top>
        <bottom style="thin">
          <color rgb="FF7F7F7F"/>
        </bottom>
      </border>
    </dxf>
    <dxf>
      <font>
        <strike val="0"/>
        <outline val="0"/>
        <shadow val="0"/>
        <u val="none"/>
        <vertAlign val="baseline"/>
        <sz val="10"/>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font>
        <strike val="0"/>
        <outline val="0"/>
        <shadow val="0"/>
        <u val="none"/>
        <vertAlign val="baseline"/>
        <sz val="10"/>
        <color rgb="FF3F3F76"/>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font>
        <strike val="0"/>
        <outline val="0"/>
        <shadow val="0"/>
        <u val="none"/>
        <vertAlign val="baseline"/>
        <sz val="10"/>
        <color rgb="FF3F3F76"/>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fill>
        <patternFill patternType="none">
          <fgColor indexed="64"/>
          <bgColor indexed="65"/>
        </patternFill>
      </fill>
      <alignment horizontal="general" vertical="top"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fill>
        <patternFill patternType="none">
          <fgColor indexed="64"/>
          <bgColor indexed="65"/>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medium">
          <color indexed="64"/>
        </left>
        <right style="thin">
          <color rgb="FF7F7F7F"/>
        </right>
        <top style="thin">
          <color rgb="FF7F7F7F"/>
        </top>
        <bottom style="thin">
          <color rgb="FF7F7F7F"/>
        </bottom>
        <vertical style="thin">
          <color rgb="FF7F7F7F"/>
        </vertical>
        <horizontal style="thin">
          <color rgb="FF7F7F7F"/>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ill>
        <patternFill patternType="none">
          <fgColor indexed="64"/>
          <bgColor indexed="65"/>
        </patternFill>
      </fill>
      <alignment horizontal="general" vertical="top" textRotation="0" wrapText="1" indent="0" justifyLastLine="0" shrinkToFit="0" readingOrder="0"/>
      <border diagonalUp="0" diagonalDown="0">
        <left style="thin">
          <color rgb="FF7F7F7F"/>
        </left>
        <right style="thin">
          <color rgb="FF7F7F7F"/>
        </right>
        <top style="thin">
          <color rgb="FF7F7F7F"/>
        </top>
        <bottom style="thin">
          <color rgb="FF7F7F7F"/>
        </bottom>
        <vertical style="thin">
          <color rgb="FF7F7F7F"/>
        </vertical>
        <horizontal style="thin">
          <color rgb="FF7F7F7F"/>
        </horizontal>
      </border>
    </dxf>
    <dxf>
      <font>
        <b val="0"/>
        <i val="0"/>
        <strike val="0"/>
        <condense val="0"/>
        <extend val="0"/>
        <outline val="0"/>
        <shadow val="0"/>
        <u val="none"/>
        <vertAlign val="baseline"/>
        <sz val="11"/>
        <color rgb="FF3F3F76"/>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font>
        <b/>
        <i val="0"/>
        <strike val="0"/>
        <condense val="0"/>
        <extend val="0"/>
        <outline val="0"/>
        <shadow val="0"/>
        <u val="none"/>
        <vertAlign val="baseline"/>
        <sz val="12"/>
        <color rgb="FF3F3F76"/>
        <name val="Calibri"/>
        <family val="2"/>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border outline="0">
        <top style="thin">
          <color rgb="FF000000"/>
        </top>
        <bottom style="thin">
          <color rgb="FF7F7F7F"/>
        </bottom>
      </border>
    </dxf>
    <dxf>
      <font>
        <b val="0"/>
        <i val="0"/>
        <strike val="0"/>
        <condense val="0"/>
        <extend val="0"/>
        <outline val="0"/>
        <shadow val="0"/>
        <u val="none"/>
        <vertAlign val="baseline"/>
        <sz val="11"/>
        <color rgb="FF3F3F76"/>
        <name val="Calibri"/>
        <family val="2"/>
        <scheme val="none"/>
      </font>
      <fill>
        <patternFill patternType="none">
          <fgColor rgb="FF000000"/>
          <bgColor auto="1"/>
        </patternFill>
      </fill>
      <alignment horizontal="general" vertical="top" textRotation="0" wrapText="1" indent="0" justifyLastLine="0" shrinkToFit="0" readingOrder="0"/>
    </dxf>
    <dxf>
      <font>
        <b/>
        <i val="0"/>
        <strike val="0"/>
        <condense val="0"/>
        <extend val="0"/>
        <outline val="0"/>
        <shadow val="0"/>
        <u val="none"/>
        <vertAlign val="baseline"/>
        <sz val="10"/>
        <color indexed="8"/>
        <name val="Arial"/>
        <family val="2"/>
        <scheme val="none"/>
      </font>
      <numFmt numFmtId="0" formatCode="General"/>
      <fill>
        <patternFill patternType="solid">
          <fgColor theme="5"/>
          <bgColor theme="5"/>
        </patternFill>
      </fill>
      <alignment horizontal="general" vertical="center" textRotation="0" wrapText="1" indent="0" justifyLastLine="0" shrinkToFit="0" readingOrder="0"/>
    </dxf>
    <dxf>
      <font>
        <name val="Aptos"/>
      </font>
      <alignment horizontal="left" vertical="top" wrapText="1"/>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name val="Aptos"/>
      </font>
      <alignment horizontal="left" vertical="top" wrapText="1"/>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name val="Aptos"/>
      </font>
      <alignment horizontal="left" vertical="top" wrapText="1"/>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name val="Aptos"/>
      </font>
      <alignment horizontal="left" vertical="top" wrapText="1"/>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name val="Aptos"/>
      </font>
      <alignment horizontal="left" vertical="top" wrapText="1"/>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name val="Aptos"/>
      </font>
      <alignment horizontal="left" vertical="top" wrapText="1"/>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name val="Aptos"/>
      </font>
      <alignment horizontal="left" vertical="top" wrapText="1"/>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name val="Aptos"/>
      </font>
      <alignment horizontal="left" vertical="top" wrapText="1"/>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name val="Aptos"/>
      </font>
      <alignment horizontal="left" vertical="top" wrapText="1"/>
    </dxf>
    <dxf>
      <font>
        <name val="Aptos"/>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200025</xdr:colOff>
      <xdr:row>2</xdr:row>
      <xdr:rowOff>228600</xdr:rowOff>
    </xdr:from>
    <xdr:to>
      <xdr:col>8</xdr:col>
      <xdr:colOff>733425</xdr:colOff>
      <xdr:row>2</xdr:row>
      <xdr:rowOff>1104900</xdr:rowOff>
    </xdr:to>
    <xdr:pic>
      <xdr:nvPicPr>
        <xdr:cNvPr id="2" name="Picture 1">
          <a:extLst>
            <a:ext uri="{FF2B5EF4-FFF2-40B4-BE49-F238E27FC236}">
              <a16:creationId xmlns:a16="http://schemas.microsoft.com/office/drawing/2014/main" id="{9049CC11-CB09-4B03-ADCD-31D6A1BA5B03}"/>
            </a:ext>
          </a:extLst>
        </xdr:cNvPr>
        <xdr:cNvPicPr>
          <a:picLocks noChangeAspect="1"/>
        </xdr:cNvPicPr>
      </xdr:nvPicPr>
      <xdr:blipFill>
        <a:blip xmlns:r="http://schemas.openxmlformats.org/officeDocument/2006/relationships" r:embed="rId1"/>
        <a:stretch>
          <a:fillRect/>
        </a:stretch>
      </xdr:blipFill>
      <xdr:spPr>
        <a:xfrm>
          <a:off x="6429375" y="781050"/>
          <a:ext cx="1314450"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326070</xdr:colOff>
      <xdr:row>51</xdr:row>
      <xdr:rowOff>67236</xdr:rowOff>
    </xdr:from>
    <xdr:to>
      <xdr:col>11</xdr:col>
      <xdr:colOff>208366</xdr:colOff>
      <xdr:row>67</xdr:row>
      <xdr:rowOff>144071</xdr:rowOff>
    </xdr:to>
    <xdr:pic>
      <xdr:nvPicPr>
        <xdr:cNvPr id="2" name="Picture 1">
          <a:extLst>
            <a:ext uri="{FF2B5EF4-FFF2-40B4-BE49-F238E27FC236}">
              <a16:creationId xmlns:a16="http://schemas.microsoft.com/office/drawing/2014/main" id="{E03E5969-461F-421E-A3B5-40079BA962CD}"/>
            </a:ext>
          </a:extLst>
        </xdr:cNvPr>
        <xdr:cNvPicPr>
          <a:picLocks noChangeAspect="1"/>
        </xdr:cNvPicPr>
      </xdr:nvPicPr>
      <xdr:blipFill>
        <a:blip xmlns:r="http://schemas.openxmlformats.org/officeDocument/2006/relationships" r:embed="rId1"/>
        <a:stretch>
          <a:fillRect/>
        </a:stretch>
      </xdr:blipFill>
      <xdr:spPr>
        <a:xfrm>
          <a:off x="326070" y="9849971"/>
          <a:ext cx="4132248" cy="3192071"/>
        </a:xfrm>
        <a:prstGeom prst="rect">
          <a:avLst/>
        </a:prstGeom>
      </xdr:spPr>
    </xdr:pic>
    <xdr:clientData/>
  </xdr:twoCellAnchor>
  <xdr:twoCellAnchor editAs="oneCell">
    <xdr:from>
      <xdr:col>1</xdr:col>
      <xdr:colOff>34301</xdr:colOff>
      <xdr:row>69</xdr:row>
      <xdr:rowOff>56030</xdr:rowOff>
    </xdr:from>
    <xdr:to>
      <xdr:col>8</xdr:col>
      <xdr:colOff>299849</xdr:colOff>
      <xdr:row>108</xdr:row>
      <xdr:rowOff>45094</xdr:rowOff>
    </xdr:to>
    <xdr:pic>
      <xdr:nvPicPr>
        <xdr:cNvPr id="3" name="Picture 2">
          <a:extLst>
            <a:ext uri="{FF2B5EF4-FFF2-40B4-BE49-F238E27FC236}">
              <a16:creationId xmlns:a16="http://schemas.microsoft.com/office/drawing/2014/main" id="{13B6B6E8-B588-4D5A-AF18-C2B18C9BB5F7}"/>
            </a:ext>
          </a:extLst>
        </xdr:cNvPr>
        <xdr:cNvPicPr>
          <a:picLocks noChangeAspect="1"/>
        </xdr:cNvPicPr>
      </xdr:nvPicPr>
      <xdr:blipFill>
        <a:blip xmlns:r="http://schemas.openxmlformats.org/officeDocument/2006/relationships" r:embed="rId2"/>
        <a:stretch>
          <a:fillRect/>
        </a:stretch>
      </xdr:blipFill>
      <xdr:spPr>
        <a:xfrm>
          <a:off x="605801" y="13314830"/>
          <a:ext cx="2804996" cy="7428089"/>
        </a:xfrm>
        <a:prstGeom prst="rect">
          <a:avLst/>
        </a:prstGeom>
      </xdr:spPr>
    </xdr:pic>
    <xdr:clientData/>
  </xdr:twoCellAnchor>
  <xdr:twoCellAnchor editAs="oneCell">
    <xdr:from>
      <xdr:col>0</xdr:col>
      <xdr:colOff>194111</xdr:colOff>
      <xdr:row>110</xdr:row>
      <xdr:rowOff>94477</xdr:rowOff>
    </xdr:from>
    <xdr:to>
      <xdr:col>7</xdr:col>
      <xdr:colOff>51963</xdr:colOff>
      <xdr:row>128</xdr:row>
      <xdr:rowOff>140153</xdr:rowOff>
    </xdr:to>
    <xdr:pic>
      <xdr:nvPicPr>
        <xdr:cNvPr id="4" name="Picture 3">
          <a:extLst>
            <a:ext uri="{FF2B5EF4-FFF2-40B4-BE49-F238E27FC236}">
              <a16:creationId xmlns:a16="http://schemas.microsoft.com/office/drawing/2014/main" id="{B2E567BC-AFFA-434E-9C5D-0497A6849C1F}"/>
            </a:ext>
          </a:extLst>
        </xdr:cNvPr>
        <xdr:cNvPicPr>
          <a:picLocks noChangeAspect="1"/>
        </xdr:cNvPicPr>
      </xdr:nvPicPr>
      <xdr:blipFill>
        <a:blip xmlns:r="http://schemas.openxmlformats.org/officeDocument/2006/relationships" r:embed="rId3"/>
        <a:stretch>
          <a:fillRect/>
        </a:stretch>
      </xdr:blipFill>
      <xdr:spPr>
        <a:xfrm>
          <a:off x="194111" y="21173302"/>
          <a:ext cx="2856571" cy="3474676"/>
        </a:xfrm>
        <a:prstGeom prst="rect">
          <a:avLst/>
        </a:prstGeom>
      </xdr:spPr>
    </xdr:pic>
    <xdr:clientData/>
  </xdr:twoCellAnchor>
  <xdr:twoCellAnchor>
    <xdr:from>
      <xdr:col>0</xdr:col>
      <xdr:colOff>115868</xdr:colOff>
      <xdr:row>22</xdr:row>
      <xdr:rowOff>115869</xdr:rowOff>
    </xdr:from>
    <xdr:to>
      <xdr:col>12</xdr:col>
      <xdr:colOff>446330</xdr:colOff>
      <xdr:row>36</xdr:row>
      <xdr:rowOff>134470</xdr:rowOff>
    </xdr:to>
    <xdr:sp macro="" textlink="">
      <xdr:nvSpPr>
        <xdr:cNvPr id="5" name="Rectangle 4">
          <a:extLst>
            <a:ext uri="{FF2B5EF4-FFF2-40B4-BE49-F238E27FC236}">
              <a16:creationId xmlns:a16="http://schemas.microsoft.com/office/drawing/2014/main" id="{48223FEC-A10E-4038-877D-D04A0B2813C1}"/>
            </a:ext>
          </a:extLst>
        </xdr:cNvPr>
        <xdr:cNvSpPr/>
      </xdr:nvSpPr>
      <xdr:spPr>
        <a:xfrm>
          <a:off x="115868" y="4354494"/>
          <a:ext cx="4788162" cy="26856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DISCLAIMER: This is an</a:t>
          </a:r>
          <a:r>
            <a:rPr lang="en-US" sz="1100" baseline="0"/>
            <a:t> APPROXIMATION. Field Charge must be determined by Manufacturer specific tool. </a:t>
          </a:r>
          <a:br>
            <a:rPr lang="en-US" sz="1100" baseline="0"/>
          </a:br>
          <a:r>
            <a:rPr lang="en-US" sz="1100" baseline="0"/>
            <a:t>Notes</a:t>
          </a:r>
          <a:endParaRPr lang="en-US" sz="1100"/>
        </a:p>
        <a:p>
          <a:pPr algn="l"/>
          <a:r>
            <a:rPr lang="en-US" sz="1100"/>
            <a:t>1. Goal:</a:t>
          </a:r>
          <a:r>
            <a:rPr lang="en-US" sz="1100" baseline="0"/>
            <a:t> Compare field conditions vs the As-Built Design Tool Export provided by the contractor. (LG LATS, Mitsubishi Diamond System Builder DSB, HiSense HI-Check, Daikin VRV X-press, etc. ADD OTHERS for fujitsu). </a:t>
          </a:r>
        </a:p>
        <a:p>
          <a:pPr algn="l"/>
          <a:r>
            <a:rPr lang="en-US" sz="1100" baseline="0"/>
            <a:t>2. ADD info from Documentation: Line lengths in column C, ACCU model and charge in the lower table, and adjust ACCU model dropdown in D19.</a:t>
          </a:r>
        </a:p>
        <a:p>
          <a:pPr algn="l"/>
          <a:r>
            <a:rPr lang="en-US" sz="1100" baseline="0"/>
            <a:t>3. Measure Actual piping lengths from field visit and add in K6-R11</a:t>
          </a:r>
        </a:p>
        <a:p>
          <a:pPr algn="l"/>
          <a:r>
            <a:rPr lang="en-US" sz="1100" baseline="0"/>
            <a:t>4. If charge varies by &gt;5% or total charge is over 20lbs, an as-built must be submitted to determine field charge to be weighed in.  For most systems if the outdoor unit piping is off by 10 ft  this needs to be adjusted.</a:t>
          </a:r>
        </a:p>
        <a:p>
          <a:pPr algn="l"/>
          <a:endParaRPr lang="en-US" sz="1100" baseline="0"/>
        </a:p>
        <a:p>
          <a:pPr algn="l"/>
          <a:r>
            <a:rPr lang="en-US" sz="1100" baseline="0"/>
            <a:t>*Varies slightly by Manufacturer. Daikin VRV values are used here. </a:t>
          </a:r>
        </a:p>
        <a:p>
          <a:pPr algn="l"/>
          <a:endParaRPr lang="en-US" sz="1100"/>
        </a:p>
      </xdr:txBody>
    </xdr:sp>
    <xdr:clientData/>
  </xdr:twoCellAnchor>
  <xdr:twoCellAnchor editAs="oneCell">
    <xdr:from>
      <xdr:col>13</xdr:col>
      <xdr:colOff>55636</xdr:colOff>
      <xdr:row>51</xdr:row>
      <xdr:rowOff>123940</xdr:rowOff>
    </xdr:from>
    <xdr:to>
      <xdr:col>27</xdr:col>
      <xdr:colOff>27734</xdr:colOff>
      <xdr:row>81</xdr:row>
      <xdr:rowOff>65047</xdr:rowOff>
    </xdr:to>
    <xdr:pic>
      <xdr:nvPicPr>
        <xdr:cNvPr id="6" name="Picture 5">
          <a:extLst>
            <a:ext uri="{FF2B5EF4-FFF2-40B4-BE49-F238E27FC236}">
              <a16:creationId xmlns:a16="http://schemas.microsoft.com/office/drawing/2014/main" id="{4CBF8BDC-2B8C-46A3-AAC3-C3A2D7270F9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89586" y="9896590"/>
          <a:ext cx="9201823" cy="571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86</xdr:row>
      <xdr:rowOff>0</xdr:rowOff>
    </xdr:from>
    <xdr:to>
      <xdr:col>26</xdr:col>
      <xdr:colOff>744</xdr:colOff>
      <xdr:row>119</xdr:row>
      <xdr:rowOff>37250</xdr:rowOff>
    </xdr:to>
    <xdr:pic>
      <xdr:nvPicPr>
        <xdr:cNvPr id="7" name="Picture 6">
          <a:extLst>
            <a:ext uri="{FF2B5EF4-FFF2-40B4-BE49-F238E27FC236}">
              <a16:creationId xmlns:a16="http://schemas.microsoft.com/office/drawing/2014/main" id="{DBC77E3C-8A3F-4001-8B5F-0051A60BEDD7}"/>
            </a:ext>
          </a:extLst>
        </xdr:cNvPr>
        <xdr:cNvPicPr>
          <a:picLocks noChangeAspect="1"/>
        </xdr:cNvPicPr>
      </xdr:nvPicPr>
      <xdr:blipFill>
        <a:blip xmlns:r="http://schemas.openxmlformats.org/officeDocument/2006/relationships" r:embed="rId5"/>
        <a:stretch>
          <a:fillRect/>
        </a:stretch>
      </xdr:blipFill>
      <xdr:spPr>
        <a:xfrm>
          <a:off x="4933950" y="16506825"/>
          <a:ext cx="8600698" cy="6323750"/>
        </a:xfrm>
        <a:prstGeom prst="rect">
          <a:avLst/>
        </a:prstGeom>
      </xdr:spPr>
    </xdr:pic>
    <xdr:clientData/>
  </xdr:twoCellAnchor>
  <xdr:twoCellAnchor editAs="oneCell">
    <xdr:from>
      <xdr:col>28</xdr:col>
      <xdr:colOff>118457</xdr:colOff>
      <xdr:row>51</xdr:row>
      <xdr:rowOff>147334</xdr:rowOff>
    </xdr:from>
    <xdr:to>
      <xdr:col>42</xdr:col>
      <xdr:colOff>613293</xdr:colOff>
      <xdr:row>87</xdr:row>
      <xdr:rowOff>11786</xdr:rowOff>
    </xdr:to>
    <xdr:pic>
      <xdr:nvPicPr>
        <xdr:cNvPr id="8" name="Picture 7">
          <a:extLst>
            <a:ext uri="{FF2B5EF4-FFF2-40B4-BE49-F238E27FC236}">
              <a16:creationId xmlns:a16="http://schemas.microsoft.com/office/drawing/2014/main" id="{DD3BD953-013F-4DC4-9252-F324511431BA}"/>
            </a:ext>
          </a:extLst>
        </xdr:cNvPr>
        <xdr:cNvPicPr>
          <a:picLocks noChangeAspect="1"/>
        </xdr:cNvPicPr>
      </xdr:nvPicPr>
      <xdr:blipFill>
        <a:blip xmlns:r="http://schemas.openxmlformats.org/officeDocument/2006/relationships" r:embed="rId6"/>
        <a:stretch>
          <a:fillRect/>
        </a:stretch>
      </xdr:blipFill>
      <xdr:spPr>
        <a:xfrm>
          <a:off x="14910782" y="9919984"/>
          <a:ext cx="9295936" cy="67891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53A4D30-0549-4E94-9B61-929A3D549844}" name="TblTechnicians6" displayName="TblTechnicians6" ref="B6:I26" totalsRowShown="0" headerRowDxfId="39" dataDxfId="38">
  <autoFilter ref="B6:I26" xr:uid="{E224BAA1-EBF2-4826-AA12-A1997AC2E543}"/>
  <tableColumns count="8">
    <tableColumn id="1" xr3:uid="{1E7664FE-E66C-4389-ACB4-B31409D7D3CB}" name="id" dataDxfId="37"/>
    <tableColumn id="2" xr3:uid="{FB654DC4-E9F1-4A84-B1E6-E462BDD6B3C6}" name="Name" dataDxfId="36"/>
    <tableColumn id="3" xr3:uid="{A54D7419-C819-446B-9915-81F556427A56}" name="Company" dataDxfId="35"/>
    <tableColumn id="4" xr3:uid="{ECE95C7B-7FAE-470C-B680-DAF4F04BCCAF}" name="Role" dataDxfId="34"/>
    <tableColumn id="5" xr3:uid="{410BC25B-3099-43AD-8BE0-BAC22B01E791}" name="Cell#" dataDxfId="33"/>
    <tableColumn id="6" xr3:uid="{6676EACD-F2D5-47B1-AA22-22C74E3A4A53}" name="EPA 608 Cert#" dataDxfId="32"/>
    <tableColumn id="7" xr3:uid="{09988C61-446B-4BF2-87D8-2E37CC09CD40}" name="Date" dataDxfId="31"/>
    <tableColumn id="8" xr3:uid="{0E15E9F7-E951-41C4-9ACF-E305C298A4A4}" name="Notes" dataDxfId="30"/>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7DCF8A-0FB7-4F85-974E-A91278F1B943}" name="Table824" displayName="Table824" ref="B5:X36" totalsRowShown="0" headerRowDxfId="29" dataDxfId="28" tableBorderDxfId="27" headerRowCellStyle="Normal 4" dataCellStyle="Input">
  <autoFilter ref="B5:X36" xr:uid="{979C8868-8BF8-49BA-9AE4-5FFDE5DEFDD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EEC56121-AD1A-4C5D-B829-D1256C427B04}" name="Tag ACCU" dataDxfId="26" dataCellStyle="Input"/>
    <tableColumn id="2" xr3:uid="{1DC896EE-7095-475A-9230-B157D343F1EE}" name="Apts Served" dataDxfId="25" dataCellStyle="Input"/>
    <tableColumn id="16" xr3:uid="{8065B3E8-02F3-43A2-B05D-223FB185B9A8}" name="Manu- facturer" dataDxfId="24" dataCellStyle="Input"/>
    <tableColumn id="17" xr3:uid="{E6029395-2E24-48D2-BAC8-2E605A5A4E84}" name="Model #" dataDxfId="23" dataCellStyle="Input"/>
    <tableColumn id="15" xr3:uid="{30852D60-8B59-404B-8A59-D68ADC9F1C7A}" name="Serial #   (Field note)" dataDxfId="22" dataCellStyle="Input"/>
    <tableColumn id="4" xr3:uid="{7263318E-E50C-4988-8B46-D13DA76DBC71}" name="Factory" dataDxfId="21" dataCellStyle="Input"/>
    <tableColumn id="24" xr3:uid="{33B56E64-17AF-44B3-8707-0BEBFA387E86}" name="Est Field" dataDxfId="20" dataCellStyle="Input"/>
    <tableColumn id="6" xr3:uid="{4EB2135B-40AA-4367-B867-502B4E9CAD41}" name="Est Total" dataDxfId="19" dataCellStyle="Input">
      <calculatedColumnFormula>IF(OR(ISBLANK(G6),ISBLANK(H6)),"",G6+H6)</calculatedColumnFormula>
    </tableColumn>
    <tableColumn id="18" xr3:uid="{04283F67-870D-4A31-9D2F-3E7EB044982A}" name="7/8&quot;" dataDxfId="18" dataCellStyle="Input"/>
    <tableColumn id="19" xr3:uid="{5EE56555-1C7E-42A4-A122-170C6C8EAD5A}" name="3/4&quot;" dataDxfId="17" dataCellStyle="Input"/>
    <tableColumn id="20" xr3:uid="{1524BED9-B17B-4FBE-99B1-9972A1FD8977}" name="5/8&quot;" dataDxfId="16" dataCellStyle="Input"/>
    <tableColumn id="21" xr3:uid="{2F96E448-91AA-435C-ADAD-0D7053133688}" name="1/2&quot;" dataDxfId="15" dataCellStyle="Input"/>
    <tableColumn id="22" xr3:uid="{BFA0F149-7D12-4F2F-BB4C-3308A449BCDD}" name="3/8&quot;" dataDxfId="14" dataCellStyle="Input"/>
    <tableColumn id="14" xr3:uid="{C3D720A5-5230-4AEC-878D-446EA38A4AB1}" name="1/4&quot;" dataDxfId="13" dataCellStyle="Input"/>
    <tableColumn id="23" xr3:uid="{C021B457-D97B-43BE-9E5D-369D51643B7D}" name="Field Charge" dataDxfId="12" dataCellStyle="Input"/>
    <tableColumn id="25" xr3:uid="{A7AB851A-41E6-4D40-BE08-E904CE6770FD}" name="Total Charge" dataDxfId="11" dataCellStyle="Input">
      <calculatedColumnFormula>IF(OR(ISBLANK(G6),ISBLANK(P6)),"",G6+P6)</calculatedColumnFormula>
    </tableColumn>
    <tableColumn id="7" xr3:uid="{7B218FD8-A42D-4A9E-8DF2-D35F0A6EDB26}" name="Notes1" dataDxfId="10" dataCellStyle="Input"/>
    <tableColumn id="8" xr3:uid="{9E17B2F8-4C2E-4ABA-8979-F21AED1C8BC9}" name="Final Pressure Test (550psig)2" dataDxfId="9" dataCellStyle="Input"/>
    <tableColumn id="9" xr3:uid="{497B021F-EE5D-4FA5-B516-F6BFA477C7B8}" name="As-built heat pump report1" dataDxfId="8" dataCellStyle="Input"/>
    <tableColumn id="10" xr3:uid="{B6918246-9EDA-4871-B803-77D9DBCC58C8}" name="Evacuation Test2" dataDxfId="7" dataCellStyle="Input"/>
    <tableColumn id="11" xr3:uid="{E92724F9-D3AB-46E7-B53A-E56122BD0CA1}" name="Charge weigh in" dataDxfId="6" dataCellStyle="Input"/>
    <tableColumn id="12" xr3:uid="{3D1FD050-6C82-4C23-B8DC-0E3B55010E13}" name="Startup Date" dataDxfId="5" dataCellStyle="Input"/>
    <tableColumn id="13" xr3:uid="{3C62D4EC-5336-406E-85B9-B9E5BCDB6576}" name="Notes2" dataDxfId="4" dataCellStyle="Input"/>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36B99C-F68A-4B8E-B195-FEAC9B16EEFF}" name="Table1" displayName="Table1" ref="N17:Q25" totalsRowShown="0" headerRowDxfId="1" headerRowCellStyle="Normal 2" dataCellStyle="Normal 2">
  <autoFilter ref="N17:Q25" xr:uid="{EDE97E56-F347-45D1-B5C6-F7B823760C8D}"/>
  <tableColumns count="4">
    <tableColumn id="1" xr3:uid="{10A7DB9C-636C-46D5-A511-B0AA32F065B9}" name="Mfr" dataDxfId="0" dataCellStyle="Normal 2"/>
    <tableColumn id="2" xr3:uid="{5500BEB3-BAB2-4722-B01A-BCC7CBA1C291}" name="Model" dataCellStyle="Normal 2"/>
    <tableColumn id="3" xr3:uid="{D339CCBC-A87D-403A-9F58-FA97EBBD8142}" name="Lbs to add" dataCellStyle="Normal 2"/>
    <tableColumn id="4" xr3:uid="{93972927-E41E-456E-B3D6-8625EDC71CDA}" name="Shipped Charge"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yc.gov/site/hpd/services-and-information/redi.page" TargetMode="External"/><Relationship Id="rId1" Type="http://schemas.openxmlformats.org/officeDocument/2006/relationships/hyperlink" Target="https://www.nyc.gov/assets/hpd/downloads/pdfs/services/space-heating-heat-pump-technical-requirements-split-systems.pdf"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epa.gov/section608/section-608-technician-certification-requirements" TargetMode="External"/><Relationship Id="rId7" Type="http://schemas.openxmlformats.org/officeDocument/2006/relationships/table" Target="../tables/table1.xml"/><Relationship Id="rId2" Type="http://schemas.openxmlformats.org/officeDocument/2006/relationships/hyperlink" Target="https://www.epa.gov/section608/steps-replacing-lost-section-608-technician-certification-card" TargetMode="External"/><Relationship Id="rId1" Type="http://schemas.openxmlformats.org/officeDocument/2006/relationships/hyperlink" Target="https://www.nyc.gov/assets/hpd/downloads/pdfs/services/space-heating-heat-pump-technical-requirements-split-systems.pdf"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omments" Target="../comments1.xml"/><Relationship Id="rId2" Type="http://schemas.openxmlformats.org/officeDocument/2006/relationships/hyperlink" Target="https://www.nyc.gov/site/hpd/services-and-information/hpd-nyserda-retrofit-electrification-pilot.page" TargetMode="External"/><Relationship Id="rId1" Type="http://schemas.openxmlformats.org/officeDocument/2006/relationships/hyperlink" Target="https://drawdown.org/solutions/table-of-solutions" TargetMode="External"/><Relationship Id="rId6" Type="http://schemas.openxmlformats.org/officeDocument/2006/relationships/table" Target="../tables/table2.xml"/><Relationship Id="rId5" Type="http://schemas.openxmlformats.org/officeDocument/2006/relationships/vmlDrawing" Target="../drawings/vmlDrawing4.v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hyperlink" Target="https://dec.ny.gov/environmental-protection/climate-change/statutes-regulations-policies/part-494/495-requirements-for-suppliers-and-owners-or-operators?auHash=xH6Reqs8_yHVDou44gECrqwr2M2z_MI2J2qlijNMw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1DBBF-7533-4CA1-BA51-CD7A42925CD2}">
  <sheetPr>
    <tabColor rgb="FF00B050"/>
  </sheetPr>
  <dimension ref="B2:H10"/>
  <sheetViews>
    <sheetView showGridLines="0" zoomScaleNormal="100" zoomScaleSheetLayoutView="130" workbookViewId="0">
      <selection activeCell="E22" sqref="E22"/>
    </sheetView>
  </sheetViews>
  <sheetFormatPr defaultRowHeight="14.25"/>
  <cols>
    <col min="3" max="3" width="25.5703125" customWidth="1"/>
    <col min="4" max="4" width="2.42578125" customWidth="1"/>
    <col min="5" max="5" width="25.5703125" customWidth="1"/>
    <col min="6" max="6" width="1.7109375" customWidth="1"/>
    <col min="7" max="7" width="25.5703125" customWidth="1"/>
    <col min="8" max="8" width="0.5703125" customWidth="1"/>
  </cols>
  <sheetData>
    <row r="2" spans="2:8">
      <c r="B2" s="6" t="s">
        <v>0</v>
      </c>
      <c r="C2" s="4"/>
      <c r="D2" s="4"/>
      <c r="E2" s="4"/>
      <c r="F2" s="4"/>
      <c r="G2" s="4"/>
      <c r="H2" s="11"/>
    </row>
    <row r="3" spans="2:8" ht="62.25" customHeight="1">
      <c r="B3" s="127" t="s">
        <v>1</v>
      </c>
      <c r="C3" s="128"/>
      <c r="D3" s="128"/>
      <c r="E3" s="128"/>
      <c r="F3" s="128"/>
      <c r="G3" s="128"/>
      <c r="H3" s="10"/>
    </row>
    <row r="4" spans="2:8" ht="34.5" customHeight="1">
      <c r="B4" s="5" t="s">
        <v>2</v>
      </c>
      <c r="C4" s="1"/>
      <c r="E4" s="1"/>
      <c r="G4" s="1"/>
      <c r="H4" s="10"/>
    </row>
    <row r="5" spans="2:8" ht="31.5" customHeight="1">
      <c r="B5" s="5" t="s">
        <v>3</v>
      </c>
      <c r="C5" s="2"/>
      <c r="E5" s="2"/>
      <c r="G5" s="2"/>
      <c r="H5" s="10"/>
    </row>
    <row r="6" spans="2:8" ht="31.5" customHeight="1">
      <c r="B6" s="5" t="s">
        <v>4</v>
      </c>
      <c r="C6" s="2"/>
      <c r="E6" s="2"/>
      <c r="G6" s="2"/>
      <c r="H6" s="10"/>
    </row>
    <row r="7" spans="2:8" ht="31.5" customHeight="1">
      <c r="B7" s="5" t="s">
        <v>5</v>
      </c>
      <c r="C7" s="2"/>
      <c r="E7" s="2"/>
      <c r="G7" s="2"/>
      <c r="H7" s="10"/>
    </row>
    <row r="8" spans="2:8" ht="31.5" customHeight="1">
      <c r="B8" s="5" t="s">
        <v>6</v>
      </c>
      <c r="C8" s="4"/>
      <c r="E8" s="4"/>
      <c r="G8" s="4"/>
      <c r="H8" s="10"/>
    </row>
    <row r="9" spans="2:8" ht="31.5" customHeight="1">
      <c r="B9" s="3" t="s">
        <v>7</v>
      </c>
      <c r="C9" s="2"/>
      <c r="D9" s="1"/>
      <c r="E9" s="2"/>
      <c r="F9" s="1"/>
      <c r="G9" s="2"/>
      <c r="H9" s="12"/>
    </row>
    <row r="10" spans="2:8">
      <c r="B10" t="s">
        <v>8</v>
      </c>
    </row>
  </sheetData>
  <mergeCells count="1">
    <mergeCell ref="B3:G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731B-2832-4A11-AFB4-A64F25B065AE}">
  <dimension ref="A1:D24"/>
  <sheetViews>
    <sheetView zoomScaleNormal="100" zoomScaleSheetLayoutView="100" workbookViewId="0">
      <selection activeCell="A21" sqref="A21"/>
    </sheetView>
  </sheetViews>
  <sheetFormatPr defaultRowHeight="14.25"/>
  <sheetData>
    <row r="1" spans="1:4">
      <c r="A1" t="s">
        <v>9</v>
      </c>
    </row>
    <row r="2" spans="1:4">
      <c r="A2" t="s">
        <v>10</v>
      </c>
    </row>
    <row r="3" spans="1:4">
      <c r="A3" t="s">
        <v>11</v>
      </c>
    </row>
    <row r="5" spans="1:4">
      <c r="B5" t="s">
        <v>12</v>
      </c>
    </row>
    <row r="6" spans="1:4" ht="15.75">
      <c r="B6" s="8" t="s">
        <v>13</v>
      </c>
      <c r="D6" s="49"/>
    </row>
    <row r="7" spans="1:4">
      <c r="B7" t="s">
        <v>14</v>
      </c>
    </row>
    <row r="8" spans="1:4">
      <c r="B8" t="s">
        <v>15</v>
      </c>
    </row>
    <row r="9" spans="1:4">
      <c r="B9" t="s">
        <v>16</v>
      </c>
    </row>
    <row r="10" spans="1:4">
      <c r="B10" t="s">
        <v>17</v>
      </c>
    </row>
    <row r="11" spans="1:4">
      <c r="B11" t="s">
        <v>18</v>
      </c>
    </row>
    <row r="20" spans="1:2">
      <c r="A20" t="s">
        <v>19</v>
      </c>
    </row>
    <row r="21" spans="1:2">
      <c r="A21" t="s">
        <v>20</v>
      </c>
    </row>
    <row r="22" spans="1:2" ht="15.75">
      <c r="A22" s="8" t="s">
        <v>21</v>
      </c>
    </row>
    <row r="24" spans="1:2" ht="15.75">
      <c r="B24" s="8"/>
    </row>
  </sheetData>
  <hyperlinks>
    <hyperlink ref="B6" r:id="rId1" display="https://www.nyc.gov/assets/hpd/downloads/pdfs/services/space-heating-heat-pump-technical-requirements-split-systems.pdf" xr:uid="{8163AA9C-6DD4-4DC0-A107-529FC4FE813A}"/>
    <hyperlink ref="A22" r:id="rId2" display="https://www.nyc.gov/site/hpd/services-and-information/redi.page" xr:uid="{47534469-54FD-4825-A9ED-BE8463192CA0}"/>
  </hyperlinks>
  <pageMargins left="0.7" right="0.7" top="0.75" bottom="0.75" header="0.3" footer="0.3"/>
  <pageSetup scale="81" orientation="portrait" r:id="rId3"/>
  <headerFooter>
    <oddHeader>&amp;L&amp;F.xlsx
Sheet: &amp;A</oddHeader>
    <oddFooter xml:space="preserve">&amp;L&amp;G&amp;RHPD Electrification Pilot 
&amp; REDi:EB
</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E33AE-AC17-4A4A-99D4-59A928F625F3}">
  <sheetPr>
    <tabColor rgb="FF00B050"/>
  </sheetPr>
  <dimension ref="B1:N33"/>
  <sheetViews>
    <sheetView showGridLines="0" tabSelected="1" view="pageBreakPreview" zoomScaleNormal="100" zoomScaleSheetLayoutView="100" workbookViewId="0">
      <selection activeCell="B2" sqref="B2:I2"/>
    </sheetView>
  </sheetViews>
  <sheetFormatPr defaultRowHeight="15" customHeight="1"/>
  <cols>
    <col min="2" max="2" width="5.140625" customWidth="1"/>
    <col min="3" max="6" width="16.28515625" customWidth="1"/>
    <col min="7" max="7" width="14" customWidth="1"/>
    <col min="8" max="8" width="11.7109375" customWidth="1"/>
    <col min="9" max="9" width="13.7109375" customWidth="1"/>
  </cols>
  <sheetData>
    <row r="1" spans="2:14" ht="15" customHeight="1">
      <c r="B1" s="141"/>
      <c r="C1" s="141"/>
      <c r="D1" s="141"/>
      <c r="E1" s="141"/>
      <c r="F1" s="141"/>
      <c r="G1" s="141"/>
      <c r="H1" s="141"/>
      <c r="I1" s="141"/>
    </row>
    <row r="2" spans="2:14" s="151" customFormat="1" ht="28.5" customHeight="1">
      <c r="B2" s="154" t="s">
        <v>22</v>
      </c>
      <c r="C2" s="154"/>
      <c r="D2" s="154"/>
      <c r="E2" s="155" t="s">
        <v>23</v>
      </c>
      <c r="F2" s="155"/>
      <c r="G2" s="155"/>
      <c r="H2" s="155"/>
      <c r="I2" s="155"/>
    </row>
    <row r="3" spans="2:14" ht="147.75" customHeight="1">
      <c r="B3" s="142" t="s">
        <v>24</v>
      </c>
      <c r="C3" s="142"/>
      <c r="D3" s="142"/>
      <c r="E3" s="142"/>
      <c r="F3" s="142"/>
      <c r="G3" s="142"/>
      <c r="H3" s="147"/>
      <c r="I3" s="147"/>
    </row>
    <row r="4" spans="2:14" ht="17.25" customHeight="1">
      <c r="B4" s="143" t="s">
        <v>25</v>
      </c>
      <c r="C4" s="141"/>
      <c r="D4" s="141"/>
      <c r="E4" s="141"/>
      <c r="F4" s="141"/>
      <c r="G4" s="141"/>
      <c r="H4" s="141"/>
      <c r="I4" s="141"/>
    </row>
    <row r="5" spans="2:14" s="152" customFormat="1" ht="102" customHeight="1">
      <c r="B5" s="142" t="s">
        <v>26</v>
      </c>
      <c r="C5" s="153"/>
      <c r="D5" s="153"/>
      <c r="E5" s="153"/>
      <c r="F5" s="153"/>
      <c r="G5" s="153"/>
      <c r="H5" s="153"/>
      <c r="I5" s="153"/>
    </row>
    <row r="6" spans="2:14">
      <c r="B6" s="144" t="s">
        <v>27</v>
      </c>
      <c r="C6" s="144" t="s">
        <v>3</v>
      </c>
      <c r="D6" s="144" t="s">
        <v>4</v>
      </c>
      <c r="E6" s="144" t="s">
        <v>5</v>
      </c>
      <c r="F6" s="144" t="s">
        <v>6</v>
      </c>
      <c r="G6" s="144" t="s">
        <v>28</v>
      </c>
      <c r="H6" s="144" t="s">
        <v>7</v>
      </c>
      <c r="I6" s="144" t="s">
        <v>29</v>
      </c>
    </row>
    <row r="7" spans="2:14" ht="30.95" customHeight="1">
      <c r="B7" s="145">
        <v>1</v>
      </c>
      <c r="C7" s="145"/>
      <c r="D7" s="145"/>
      <c r="E7" s="145"/>
      <c r="F7" s="145"/>
      <c r="G7" s="145"/>
      <c r="H7" s="145"/>
      <c r="I7" s="145"/>
      <c r="N7" s="49"/>
    </row>
    <row r="8" spans="2:14" ht="30.95" customHeight="1">
      <c r="B8" s="145">
        <v>2</v>
      </c>
      <c r="C8" s="145"/>
      <c r="D8" s="145"/>
      <c r="E8" s="145"/>
      <c r="F8" s="145"/>
      <c r="G8" s="145"/>
      <c r="H8" s="145"/>
      <c r="I8" s="145"/>
    </row>
    <row r="9" spans="2:14" ht="30.95" customHeight="1">
      <c r="B9" s="145">
        <v>3</v>
      </c>
      <c r="C9" s="145"/>
      <c r="D9" s="145"/>
      <c r="E9" s="145"/>
      <c r="F9" s="145"/>
      <c r="G9" s="145"/>
      <c r="H9" s="145"/>
      <c r="I9" s="145"/>
    </row>
    <row r="10" spans="2:14" ht="30.95" customHeight="1">
      <c r="B10" s="145">
        <v>4</v>
      </c>
      <c r="C10" s="145"/>
      <c r="D10" s="145"/>
      <c r="E10" s="145"/>
      <c r="F10" s="145"/>
      <c r="G10" s="145"/>
      <c r="H10" s="145"/>
      <c r="I10" s="145"/>
    </row>
    <row r="11" spans="2:14" ht="30.95" customHeight="1">
      <c r="B11" s="145">
        <v>5</v>
      </c>
      <c r="C11" s="145"/>
      <c r="D11" s="145"/>
      <c r="E11" s="145"/>
      <c r="F11" s="145"/>
      <c r="G11" s="145"/>
      <c r="H11" s="145"/>
      <c r="I11" s="145"/>
    </row>
    <row r="12" spans="2:14" ht="30.95" customHeight="1">
      <c r="B12" s="145">
        <v>6</v>
      </c>
      <c r="C12" s="145"/>
      <c r="D12" s="145"/>
      <c r="E12" s="145"/>
      <c r="F12" s="145"/>
      <c r="G12" s="145"/>
      <c r="H12" s="145"/>
      <c r="I12" s="145"/>
    </row>
    <row r="13" spans="2:14" ht="30.95" customHeight="1">
      <c r="B13" s="145">
        <v>7</v>
      </c>
      <c r="C13" s="145"/>
      <c r="D13" s="145"/>
      <c r="E13" s="145"/>
      <c r="F13" s="145"/>
      <c r="G13" s="145"/>
      <c r="H13" s="145"/>
      <c r="I13" s="145"/>
    </row>
    <row r="14" spans="2:14" ht="30.95" customHeight="1">
      <c r="B14" s="145">
        <v>8</v>
      </c>
      <c r="C14" s="145"/>
      <c r="D14" s="145"/>
      <c r="E14" s="145"/>
      <c r="F14" s="145"/>
      <c r="G14" s="145"/>
      <c r="H14" s="145"/>
      <c r="I14" s="145"/>
    </row>
    <row r="15" spans="2:14" ht="30.95" customHeight="1">
      <c r="B15" s="145">
        <v>9</v>
      </c>
      <c r="C15" s="145"/>
      <c r="D15" s="145"/>
      <c r="E15" s="145"/>
      <c r="F15" s="145"/>
      <c r="G15" s="145"/>
      <c r="H15" s="145"/>
      <c r="I15" s="145"/>
    </row>
    <row r="16" spans="2:14" ht="30.95" customHeight="1">
      <c r="B16" s="145">
        <v>10</v>
      </c>
      <c r="C16" s="145"/>
      <c r="D16" s="145"/>
      <c r="E16" s="145"/>
      <c r="F16" s="145"/>
      <c r="G16" s="145"/>
      <c r="H16" s="145"/>
      <c r="I16" s="145"/>
    </row>
    <row r="17" spans="2:9" ht="30.95" customHeight="1">
      <c r="B17" s="145">
        <v>11</v>
      </c>
      <c r="C17" s="145"/>
      <c r="D17" s="145"/>
      <c r="E17" s="145"/>
      <c r="F17" s="145"/>
      <c r="G17" s="145"/>
      <c r="H17" s="145"/>
      <c r="I17" s="145"/>
    </row>
    <row r="18" spans="2:9" ht="30.95" customHeight="1">
      <c r="B18" s="145">
        <v>12</v>
      </c>
      <c r="C18" s="145"/>
      <c r="D18" s="145"/>
      <c r="E18" s="145"/>
      <c r="F18" s="145"/>
      <c r="G18" s="145"/>
      <c r="H18" s="145"/>
      <c r="I18" s="145"/>
    </row>
    <row r="19" spans="2:9" ht="30.95" customHeight="1">
      <c r="B19" s="145">
        <v>13</v>
      </c>
      <c r="C19" s="145"/>
      <c r="D19" s="145"/>
      <c r="E19" s="145"/>
      <c r="F19" s="145"/>
      <c r="G19" s="145"/>
      <c r="H19" s="145"/>
      <c r="I19" s="145"/>
    </row>
    <row r="20" spans="2:9" ht="30.95" customHeight="1">
      <c r="B20" s="145">
        <v>14</v>
      </c>
      <c r="C20" s="145"/>
      <c r="D20" s="145"/>
      <c r="E20" s="145"/>
      <c r="F20" s="145"/>
      <c r="G20" s="145"/>
      <c r="H20" s="145"/>
      <c r="I20" s="145"/>
    </row>
    <row r="21" spans="2:9" ht="30.95" customHeight="1">
      <c r="B21" s="145">
        <v>15</v>
      </c>
      <c r="C21" s="145"/>
      <c r="D21" s="145"/>
      <c r="E21" s="145"/>
      <c r="F21" s="145"/>
      <c r="G21" s="145"/>
      <c r="H21" s="145"/>
      <c r="I21" s="145"/>
    </row>
    <row r="22" spans="2:9" ht="30.95" customHeight="1">
      <c r="B22" s="145">
        <v>16</v>
      </c>
      <c r="C22" s="145"/>
      <c r="D22" s="145"/>
      <c r="E22" s="145"/>
      <c r="F22" s="145"/>
      <c r="G22" s="145"/>
      <c r="H22" s="145"/>
      <c r="I22" s="145"/>
    </row>
    <row r="23" spans="2:9" ht="30.95" customHeight="1">
      <c r="B23" s="145">
        <v>17</v>
      </c>
      <c r="C23" s="145"/>
      <c r="D23" s="145"/>
      <c r="E23" s="145"/>
      <c r="F23" s="145"/>
      <c r="G23" s="145"/>
      <c r="H23" s="145"/>
      <c r="I23" s="145"/>
    </row>
    <row r="24" spans="2:9" ht="30.95" customHeight="1">
      <c r="B24" s="145">
        <v>18</v>
      </c>
      <c r="C24" s="145"/>
      <c r="D24" s="145"/>
      <c r="E24" s="145"/>
      <c r="F24" s="145"/>
      <c r="G24" s="145"/>
      <c r="H24" s="145"/>
      <c r="I24" s="145"/>
    </row>
    <row r="25" spans="2:9" ht="30.95" customHeight="1">
      <c r="B25" s="145">
        <v>19</v>
      </c>
      <c r="C25" s="145"/>
      <c r="D25" s="145"/>
      <c r="E25" s="145"/>
      <c r="F25" s="145"/>
      <c r="G25" s="145"/>
      <c r="H25" s="145"/>
      <c r="I25" s="145"/>
    </row>
    <row r="26" spans="2:9" ht="30.95" customHeight="1">
      <c r="B26" s="146">
        <v>20</v>
      </c>
      <c r="C26" s="146"/>
      <c r="D26" s="146"/>
      <c r="E26" s="146"/>
      <c r="F26" s="146"/>
      <c r="G26" s="146"/>
      <c r="H26" s="146"/>
      <c r="I26" s="146"/>
    </row>
    <row r="27" spans="2:9" ht="29.25">
      <c r="B27" s="148"/>
      <c r="C27" s="148" t="s">
        <v>30</v>
      </c>
      <c r="D27" s="143" t="s">
        <v>31</v>
      </c>
      <c r="E27" s="148"/>
      <c r="F27" s="148"/>
      <c r="G27" s="148"/>
      <c r="H27" s="148"/>
      <c r="I27" s="149" t="s">
        <v>32</v>
      </c>
    </row>
    <row r="28" spans="2:9" ht="21.75" customHeight="1">
      <c r="B28" s="149"/>
      <c r="C28" s="149"/>
      <c r="D28" s="150" t="s">
        <v>33</v>
      </c>
      <c r="E28" s="149"/>
      <c r="F28" s="149"/>
      <c r="G28" s="149"/>
      <c r="H28" s="149"/>
      <c r="I28" s="149" t="s">
        <v>34</v>
      </c>
    </row>
    <row r="33" spans="9:9">
      <c r="I33" s="102"/>
    </row>
  </sheetData>
  <mergeCells count="5">
    <mergeCell ref="B5:I5"/>
    <mergeCell ref="B3:G3"/>
    <mergeCell ref="H3:I3"/>
    <mergeCell ref="E2:I2"/>
    <mergeCell ref="B2:D2"/>
  </mergeCells>
  <hyperlinks>
    <hyperlink ref="B4" r:id="rId1" xr:uid="{9718646D-3F36-4EFC-92D2-AF4792E28F3A}"/>
    <hyperlink ref="D27" r:id="rId2" xr:uid="{A226F3CE-ED71-49FE-93A6-7C384ED98242}"/>
    <hyperlink ref="D28" r:id="rId3" xr:uid="{41CCDE66-D25E-49D2-B835-C7FAF08DA284}"/>
  </hyperlinks>
  <pageMargins left="0.7" right="0.7" top="0.75" bottom="0.75" header="0.3" footer="0.3"/>
  <pageSetup scale="81" orientation="portrait" r:id="rId4"/>
  <headerFooter>
    <oddHeader>&amp;L&amp;F.xlsx
Sheet: &amp;A</oddHeader>
    <oddFooter xml:space="preserve">&amp;L&amp;G&amp;RHPD Electrification Pilot 
&amp; REDi:EB
</oddFooter>
  </headerFooter>
  <drawing r:id="rId5"/>
  <legacyDrawingHF r:id="rId6"/>
  <tableParts count="1">
    <tablePart r:id="rId7"/>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2CB4-51C3-406C-93ED-3D1A08AB248E}">
  <sheetPr>
    <tabColor rgb="FF00B050"/>
    <pageSetUpPr fitToPage="1"/>
  </sheetPr>
  <dimension ref="B1:AK48"/>
  <sheetViews>
    <sheetView zoomScaleNormal="100" zoomScaleSheetLayoutView="100" workbookViewId="0">
      <selection activeCell="F13" sqref="F13"/>
    </sheetView>
  </sheetViews>
  <sheetFormatPr defaultColWidth="9" defaultRowHeight="15.75"/>
  <cols>
    <col min="1" max="1" width="2.85546875" style="7" customWidth="1"/>
    <col min="2" max="2" width="6.5703125" style="7" customWidth="1"/>
    <col min="3" max="3" width="11.85546875" style="7" customWidth="1"/>
    <col min="4" max="4" width="8.28515625" style="7" customWidth="1"/>
    <col min="5" max="5" width="9.7109375" style="7" customWidth="1"/>
    <col min="6" max="6" width="13.85546875" style="7" customWidth="1"/>
    <col min="7" max="7" width="6.5703125" style="7" customWidth="1"/>
    <col min="8" max="8" width="5.7109375" style="7" customWidth="1"/>
    <col min="9" max="9" width="5.85546875" style="7" customWidth="1"/>
    <col min="10" max="12" width="4.28515625" style="7" customWidth="1"/>
    <col min="13" max="13" width="4.5703125" style="7" customWidth="1"/>
    <col min="14" max="15" width="5.140625" style="7" customWidth="1"/>
    <col min="16" max="17" width="7.5703125" style="7" customWidth="1"/>
    <col min="18" max="18" width="10.5703125" style="7" customWidth="1"/>
    <col min="19" max="22" width="14.140625" style="7" customWidth="1"/>
    <col min="23" max="23" width="13" style="7" customWidth="1"/>
    <col min="24" max="24" width="30.28515625" style="7" customWidth="1"/>
    <col min="25" max="25" width="9" style="7"/>
    <col min="26" max="26" width="17.28515625" style="7" hidden="1" customWidth="1"/>
    <col min="27" max="27" width="5.140625" style="7" hidden="1" customWidth="1"/>
    <col min="28" max="29" width="0" style="7" hidden="1" customWidth="1"/>
    <col min="30" max="30" width="11.42578125" style="7" hidden="1" customWidth="1"/>
    <col min="31" max="34" width="6" style="7" hidden="1" customWidth="1"/>
    <col min="35" max="35" width="5" style="7" hidden="1" customWidth="1"/>
    <col min="36" max="36" width="6" style="7" hidden="1" customWidth="1"/>
    <col min="37" max="16384" width="9" style="7"/>
  </cols>
  <sheetData>
    <row r="1" spans="2:37">
      <c r="B1" s="14" t="s">
        <v>35</v>
      </c>
      <c r="C1" s="7" t="s">
        <v>36</v>
      </c>
      <c r="S1" s="39" t="s">
        <v>37</v>
      </c>
      <c r="T1" s="40"/>
      <c r="U1" s="39" t="s">
        <v>38</v>
      </c>
      <c r="V1" s="41"/>
      <c r="W1" s="39" t="s">
        <v>39</v>
      </c>
      <c r="X1" s="21"/>
      <c r="AD1" s="7" t="s">
        <v>40</v>
      </c>
      <c r="AK1" s="125" t="s">
        <v>41</v>
      </c>
    </row>
    <row r="2" spans="2:37" ht="16.149999999999999" thickBot="1">
      <c r="B2" s="14" t="s">
        <v>42</v>
      </c>
      <c r="C2" s="130" t="s">
        <v>43</v>
      </c>
      <c r="D2" s="130"/>
      <c r="E2" s="130"/>
      <c r="F2" s="130"/>
      <c r="G2" s="130"/>
      <c r="H2" s="130"/>
      <c r="I2" s="130"/>
      <c r="J2" s="130"/>
      <c r="K2" s="130"/>
      <c r="L2" s="130"/>
      <c r="M2" s="130"/>
      <c r="N2" s="130"/>
      <c r="O2" s="130"/>
      <c r="P2" s="130"/>
      <c r="Q2" s="130"/>
      <c r="R2" s="130"/>
      <c r="S2" s="131"/>
      <c r="T2" s="131"/>
      <c r="U2" s="60" t="s">
        <v>44</v>
      </c>
      <c r="V2" s="57" t="s">
        <v>45</v>
      </c>
      <c r="W2" s="50" t="s">
        <v>46</v>
      </c>
      <c r="X2" s="57"/>
      <c r="AD2" s="16" t="s">
        <v>47</v>
      </c>
      <c r="AE2" s="27" t="s">
        <v>48</v>
      </c>
      <c r="AF2" s="27" t="s">
        <v>49</v>
      </c>
      <c r="AG2" s="27" t="s">
        <v>50</v>
      </c>
      <c r="AH2" s="27" t="s">
        <v>51</v>
      </c>
      <c r="AI2" s="27" t="s">
        <v>52</v>
      </c>
      <c r="AJ2" s="27" t="s">
        <v>53</v>
      </c>
    </row>
    <row r="3" spans="2:37">
      <c r="B3" s="132" t="s">
        <v>54</v>
      </c>
      <c r="C3" s="133"/>
      <c r="D3" s="126"/>
      <c r="E3" s="126"/>
      <c r="F3" s="85"/>
      <c r="G3" s="134" t="s">
        <v>55</v>
      </c>
      <c r="H3" s="135"/>
      <c r="I3" s="136"/>
      <c r="J3" s="137"/>
      <c r="K3" s="137"/>
      <c r="L3" s="137"/>
      <c r="M3" s="137"/>
      <c r="N3" s="137"/>
      <c r="O3" s="137"/>
      <c r="P3" s="137"/>
      <c r="Q3" s="137"/>
      <c r="R3" s="138"/>
      <c r="S3" s="139" t="s">
        <v>56</v>
      </c>
      <c r="T3" s="139"/>
      <c r="U3" s="139"/>
      <c r="V3" s="139"/>
      <c r="W3" s="139"/>
      <c r="X3" s="140"/>
      <c r="AD3" s="97" t="s">
        <v>57</v>
      </c>
      <c r="AE3" s="16">
        <v>0.249</v>
      </c>
      <c r="AF3" s="16">
        <v>0.17499999999999999</v>
      </c>
      <c r="AG3" s="16">
        <v>0.121</v>
      </c>
      <c r="AH3" s="16">
        <v>8.1000000000000003E-2</v>
      </c>
      <c r="AI3" s="16">
        <v>0.04</v>
      </c>
      <c r="AJ3" s="16">
        <v>1.4999999999999999E-2</v>
      </c>
    </row>
    <row r="4" spans="2:37">
      <c r="B4" s="87" t="s">
        <v>58</v>
      </c>
      <c r="C4" s="53"/>
      <c r="D4" s="53"/>
      <c r="E4" s="53"/>
      <c r="F4" s="86"/>
      <c r="G4" s="68" t="s">
        <v>59</v>
      </c>
      <c r="H4" s="54"/>
      <c r="I4" s="56"/>
      <c r="J4" s="54" t="s">
        <v>60</v>
      </c>
      <c r="K4" s="56"/>
      <c r="L4" s="56"/>
      <c r="M4" s="56"/>
      <c r="N4" s="56"/>
      <c r="O4" s="55"/>
      <c r="P4" s="81" t="s">
        <v>61</v>
      </c>
      <c r="Q4" s="54"/>
      <c r="R4" s="69"/>
      <c r="S4" s="58"/>
      <c r="T4" s="58"/>
      <c r="U4" s="58"/>
      <c r="V4" s="58"/>
      <c r="W4" s="58"/>
      <c r="X4" s="59"/>
      <c r="Z4" s="100" t="s">
        <v>62</v>
      </c>
      <c r="AA4" s="100"/>
      <c r="AB4" s="100"/>
      <c r="AC4" s="100"/>
      <c r="AD4" s="101"/>
      <c r="AE4" s="100"/>
      <c r="AF4" s="100"/>
      <c r="AG4" s="100"/>
      <c r="AH4" s="100"/>
      <c r="AI4" s="100"/>
      <c r="AJ4" s="100"/>
    </row>
    <row r="5" spans="2:37" ht="32.65" customHeight="1">
      <c r="B5" s="42" t="s">
        <v>63</v>
      </c>
      <c r="C5" s="89" t="s">
        <v>64</v>
      </c>
      <c r="D5" s="89" t="s">
        <v>65</v>
      </c>
      <c r="E5" s="89" t="s">
        <v>66</v>
      </c>
      <c r="F5" s="51" t="s">
        <v>67</v>
      </c>
      <c r="G5" s="44" t="s">
        <v>68</v>
      </c>
      <c r="H5" s="43" t="s">
        <v>69</v>
      </c>
      <c r="I5" s="43" t="s">
        <v>70</v>
      </c>
      <c r="J5" s="43" t="s">
        <v>48</v>
      </c>
      <c r="K5" s="43" t="s">
        <v>49</v>
      </c>
      <c r="L5" s="43" t="s">
        <v>50</v>
      </c>
      <c r="M5" s="43" t="s">
        <v>51</v>
      </c>
      <c r="N5" s="43" t="s">
        <v>52</v>
      </c>
      <c r="O5" s="78" t="s">
        <v>53</v>
      </c>
      <c r="P5" s="51" t="s">
        <v>71</v>
      </c>
      <c r="Q5" s="43" t="s">
        <v>72</v>
      </c>
      <c r="R5" s="45" t="s">
        <v>73</v>
      </c>
      <c r="S5" s="51" t="s">
        <v>74</v>
      </c>
      <c r="T5" s="43" t="s">
        <v>75</v>
      </c>
      <c r="U5" s="43" t="s">
        <v>76</v>
      </c>
      <c r="V5" s="43" t="s">
        <v>77</v>
      </c>
      <c r="W5" s="43" t="s">
        <v>78</v>
      </c>
      <c r="X5" s="45" t="s">
        <v>79</v>
      </c>
      <c r="Z5" s="96" t="s">
        <v>80</v>
      </c>
      <c r="AA5" s="7" t="s">
        <v>81</v>
      </c>
      <c r="AB5" s="7" t="s">
        <v>82</v>
      </c>
    </row>
    <row r="6" spans="2:37" ht="37.5" customHeight="1">
      <c r="B6" s="98" t="s">
        <v>83</v>
      </c>
      <c r="C6" s="61" t="s">
        <v>84</v>
      </c>
      <c r="D6" s="61" t="s">
        <v>85</v>
      </c>
      <c r="E6" s="88" t="s">
        <v>86</v>
      </c>
      <c r="F6" s="64" t="s">
        <v>87</v>
      </c>
      <c r="G6" s="70">
        <v>20</v>
      </c>
      <c r="H6" s="61">
        <v>30</v>
      </c>
      <c r="I6" s="65">
        <f t="shared" ref="I6:I35" si="0">IF(OR(ISBLANK(G6),ISBLANK(H6)),"",G6+H6)</f>
        <v>50</v>
      </c>
      <c r="J6" s="79"/>
      <c r="K6" s="61">
        <v>80</v>
      </c>
      <c r="L6" s="61">
        <v>50</v>
      </c>
      <c r="M6" s="91">
        <v>100</v>
      </c>
      <c r="N6" s="91">
        <v>200</v>
      </c>
      <c r="O6" s="92">
        <v>300</v>
      </c>
      <c r="P6" s="66">
        <v>40.6</v>
      </c>
      <c r="Q6" s="65">
        <f t="shared" ref="Q6:Q36" si="1">IF(OR(ISBLANK(G6),ISBLANK(P6)),"",G6+P6)</f>
        <v>60.6</v>
      </c>
      <c r="R6" s="71"/>
      <c r="S6" s="66" t="s">
        <v>88</v>
      </c>
      <c r="T6" s="63">
        <v>45506</v>
      </c>
      <c r="U6" s="61" t="s">
        <v>89</v>
      </c>
      <c r="V6" s="61" t="s">
        <v>89</v>
      </c>
      <c r="W6" s="61" t="s">
        <v>90</v>
      </c>
      <c r="X6" s="71" t="s">
        <v>91</v>
      </c>
      <c r="Z6" s="7">
        <f>Q6-I6</f>
        <v>10.600000000000001</v>
      </c>
      <c r="AA6" s="95">
        <f>Z6/I6</f>
        <v>0.21200000000000002</v>
      </c>
      <c r="AB6" s="7">
        <f>SUMPRODUCT(J6:O6,$AE$3:$AJ$3)</f>
        <v>40.65</v>
      </c>
    </row>
    <row r="7" spans="2:37" ht="37.5" customHeight="1">
      <c r="B7" s="99"/>
      <c r="C7" s="62"/>
      <c r="D7" s="62"/>
      <c r="E7" s="62"/>
      <c r="F7" s="65"/>
      <c r="G7" s="72"/>
      <c r="H7" s="62"/>
      <c r="I7" s="65"/>
      <c r="J7" s="80"/>
      <c r="K7" s="62"/>
      <c r="L7" s="62"/>
      <c r="M7" s="93"/>
      <c r="N7" s="93"/>
      <c r="O7" s="94"/>
      <c r="P7" s="67"/>
      <c r="Q7" s="82" t="str">
        <f t="shared" si="1"/>
        <v/>
      </c>
      <c r="R7" s="73"/>
      <c r="S7" s="67"/>
      <c r="T7" s="62"/>
      <c r="U7" s="62"/>
      <c r="V7" s="62"/>
      <c r="W7" s="62"/>
      <c r="X7" s="73"/>
      <c r="Z7" s="7" t="e">
        <f t="shared" ref="Z7:Z36" si="2">Q7-I7</f>
        <v>#VALUE!</v>
      </c>
      <c r="AA7" s="95" t="e">
        <f t="shared" ref="AA7:AA36" si="3">Z7/I7</f>
        <v>#VALUE!</v>
      </c>
      <c r="AB7" s="7">
        <f t="shared" ref="AB7:AB36" si="4">SUMPRODUCT(J7:O7,$AE$3:$AJ$3)</f>
        <v>0</v>
      </c>
    </row>
    <row r="8" spans="2:37" ht="37.5" customHeight="1">
      <c r="B8" s="99"/>
      <c r="C8" s="62"/>
      <c r="D8" s="62"/>
      <c r="E8" s="62"/>
      <c r="F8" s="65"/>
      <c r="G8" s="72"/>
      <c r="H8" s="62"/>
      <c r="I8" s="65"/>
      <c r="J8" s="80"/>
      <c r="K8" s="62"/>
      <c r="L8" s="62"/>
      <c r="M8" s="93"/>
      <c r="N8" s="93"/>
      <c r="O8" s="94"/>
      <c r="P8" s="67"/>
      <c r="Q8" s="82" t="str">
        <f t="shared" si="1"/>
        <v/>
      </c>
      <c r="R8" s="73"/>
      <c r="S8" s="67"/>
      <c r="T8" s="62"/>
      <c r="U8" s="62"/>
      <c r="V8" s="62"/>
      <c r="W8" s="62"/>
      <c r="X8" s="73"/>
      <c r="Z8" s="7" t="e">
        <f t="shared" si="2"/>
        <v>#VALUE!</v>
      </c>
      <c r="AA8" s="95" t="e">
        <f t="shared" si="3"/>
        <v>#VALUE!</v>
      </c>
      <c r="AB8" s="7">
        <f t="shared" si="4"/>
        <v>0</v>
      </c>
    </row>
    <row r="9" spans="2:37" ht="37.5" customHeight="1">
      <c r="B9" s="99"/>
      <c r="C9" s="62"/>
      <c r="D9" s="62"/>
      <c r="E9" s="62"/>
      <c r="F9" s="65"/>
      <c r="G9" s="72"/>
      <c r="H9" s="62"/>
      <c r="I9" s="65"/>
      <c r="J9" s="80"/>
      <c r="K9" s="62"/>
      <c r="L9" s="62"/>
      <c r="M9" s="93"/>
      <c r="N9" s="93"/>
      <c r="O9" s="94"/>
      <c r="P9" s="67"/>
      <c r="Q9" s="82" t="str">
        <f t="shared" si="1"/>
        <v/>
      </c>
      <c r="R9" s="73"/>
      <c r="S9" s="67"/>
      <c r="T9" s="62"/>
      <c r="U9" s="62"/>
      <c r="V9" s="62"/>
      <c r="W9" s="62"/>
      <c r="X9" s="73"/>
      <c r="Z9" s="7" t="e">
        <f t="shared" si="2"/>
        <v>#VALUE!</v>
      </c>
      <c r="AA9" s="95" t="e">
        <f t="shared" si="3"/>
        <v>#VALUE!</v>
      </c>
      <c r="AB9" s="7">
        <f t="shared" si="4"/>
        <v>0</v>
      </c>
    </row>
    <row r="10" spans="2:37" ht="37.5" customHeight="1">
      <c r="B10" s="99"/>
      <c r="C10" s="62"/>
      <c r="D10" s="62"/>
      <c r="E10" s="62"/>
      <c r="F10" s="65"/>
      <c r="G10" s="72"/>
      <c r="H10" s="62"/>
      <c r="I10" s="65"/>
      <c r="J10" s="80"/>
      <c r="K10" s="62"/>
      <c r="L10" s="62"/>
      <c r="M10" s="93"/>
      <c r="N10" s="93"/>
      <c r="O10" s="94"/>
      <c r="P10" s="67"/>
      <c r="Q10" s="82" t="str">
        <f t="shared" si="1"/>
        <v/>
      </c>
      <c r="R10" s="73"/>
      <c r="S10" s="67"/>
      <c r="T10" s="62"/>
      <c r="U10" s="62"/>
      <c r="V10" s="62"/>
      <c r="W10" s="62"/>
      <c r="X10" s="73"/>
      <c r="Z10" s="7" t="e">
        <f t="shared" si="2"/>
        <v>#VALUE!</v>
      </c>
      <c r="AA10" s="95" t="e">
        <f t="shared" si="3"/>
        <v>#VALUE!</v>
      </c>
      <c r="AB10" s="7">
        <f t="shared" si="4"/>
        <v>0</v>
      </c>
    </row>
    <row r="11" spans="2:37" ht="37.5" customHeight="1">
      <c r="B11" s="99"/>
      <c r="C11" s="62"/>
      <c r="D11" s="62"/>
      <c r="E11" s="62"/>
      <c r="F11" s="65"/>
      <c r="G11" s="72"/>
      <c r="H11" s="62"/>
      <c r="I11" s="65"/>
      <c r="J11" s="80"/>
      <c r="K11" s="62"/>
      <c r="L11" s="62"/>
      <c r="M11" s="93"/>
      <c r="N11" s="93"/>
      <c r="O11" s="94"/>
      <c r="P11" s="67"/>
      <c r="Q11" s="82" t="str">
        <f t="shared" si="1"/>
        <v/>
      </c>
      <c r="R11" s="73"/>
      <c r="S11" s="67"/>
      <c r="T11" s="62"/>
      <c r="U11" s="62"/>
      <c r="V11" s="62"/>
      <c r="W11" s="62"/>
      <c r="X11" s="73"/>
      <c r="Z11" s="7" t="e">
        <f t="shared" si="2"/>
        <v>#VALUE!</v>
      </c>
      <c r="AA11" s="95" t="e">
        <f t="shared" si="3"/>
        <v>#VALUE!</v>
      </c>
      <c r="AB11" s="7">
        <f t="shared" si="4"/>
        <v>0</v>
      </c>
    </row>
    <row r="12" spans="2:37" ht="37.5" customHeight="1">
      <c r="B12" s="99"/>
      <c r="C12" s="62"/>
      <c r="D12" s="62"/>
      <c r="E12" s="62"/>
      <c r="F12" s="65"/>
      <c r="G12" s="72"/>
      <c r="H12" s="62"/>
      <c r="I12" s="65"/>
      <c r="J12" s="80"/>
      <c r="K12" s="62"/>
      <c r="L12" s="62"/>
      <c r="M12" s="93"/>
      <c r="N12" s="93"/>
      <c r="O12" s="94"/>
      <c r="P12" s="67"/>
      <c r="Q12" s="82" t="str">
        <f t="shared" si="1"/>
        <v/>
      </c>
      <c r="R12" s="73"/>
      <c r="S12" s="67"/>
      <c r="T12" s="62"/>
      <c r="U12" s="62"/>
      <c r="V12" s="62"/>
      <c r="W12" s="62"/>
      <c r="X12" s="73"/>
      <c r="Z12" s="7" t="e">
        <f t="shared" si="2"/>
        <v>#VALUE!</v>
      </c>
      <c r="AA12" s="95" t="e">
        <f t="shared" si="3"/>
        <v>#VALUE!</v>
      </c>
      <c r="AB12" s="7">
        <f t="shared" si="4"/>
        <v>0</v>
      </c>
    </row>
    <row r="13" spans="2:37" ht="37.5" customHeight="1">
      <c r="B13" s="99"/>
      <c r="C13" s="62"/>
      <c r="D13" s="62"/>
      <c r="E13" s="62"/>
      <c r="F13" s="65"/>
      <c r="G13" s="72"/>
      <c r="H13" s="62"/>
      <c r="I13" s="65" t="str">
        <f t="shared" si="0"/>
        <v/>
      </c>
      <c r="J13" s="80"/>
      <c r="K13" s="62"/>
      <c r="L13" s="62"/>
      <c r="M13" s="93"/>
      <c r="N13" s="93"/>
      <c r="O13" s="94"/>
      <c r="P13" s="67"/>
      <c r="Q13" s="82" t="str">
        <f t="shared" si="1"/>
        <v/>
      </c>
      <c r="R13" s="73"/>
      <c r="S13" s="67"/>
      <c r="T13" s="62"/>
      <c r="U13" s="62"/>
      <c r="V13" s="62"/>
      <c r="W13" s="62"/>
      <c r="X13" s="73"/>
      <c r="Z13" s="7" t="e">
        <f t="shared" si="2"/>
        <v>#VALUE!</v>
      </c>
      <c r="AA13" s="95" t="e">
        <f t="shared" si="3"/>
        <v>#VALUE!</v>
      </c>
      <c r="AB13" s="7">
        <f t="shared" si="4"/>
        <v>0</v>
      </c>
    </row>
    <row r="14" spans="2:37" ht="37.5" customHeight="1">
      <c r="B14" s="99"/>
      <c r="C14" s="62"/>
      <c r="D14" s="62"/>
      <c r="E14" s="62"/>
      <c r="F14" s="65"/>
      <c r="G14" s="72"/>
      <c r="H14" s="62"/>
      <c r="I14" s="65" t="str">
        <f t="shared" si="0"/>
        <v/>
      </c>
      <c r="J14" s="80"/>
      <c r="K14" s="62"/>
      <c r="L14" s="62"/>
      <c r="M14" s="93"/>
      <c r="N14" s="93"/>
      <c r="O14" s="94"/>
      <c r="P14" s="67"/>
      <c r="Q14" s="82" t="str">
        <f t="shared" si="1"/>
        <v/>
      </c>
      <c r="R14" s="73"/>
      <c r="S14" s="67"/>
      <c r="T14" s="62"/>
      <c r="U14" s="62"/>
      <c r="V14" s="62"/>
      <c r="W14" s="62"/>
      <c r="X14" s="73"/>
      <c r="Z14" s="7" t="e">
        <f t="shared" si="2"/>
        <v>#VALUE!</v>
      </c>
      <c r="AA14" s="95" t="e">
        <f t="shared" si="3"/>
        <v>#VALUE!</v>
      </c>
      <c r="AB14" s="7">
        <f t="shared" si="4"/>
        <v>0</v>
      </c>
    </row>
    <row r="15" spans="2:37" ht="37.5" customHeight="1">
      <c r="B15" s="99"/>
      <c r="C15" s="62"/>
      <c r="D15" s="62"/>
      <c r="E15" s="62"/>
      <c r="F15" s="65"/>
      <c r="G15" s="72"/>
      <c r="H15" s="62"/>
      <c r="I15" s="65" t="str">
        <f t="shared" si="0"/>
        <v/>
      </c>
      <c r="J15" s="80"/>
      <c r="K15" s="62"/>
      <c r="L15" s="62"/>
      <c r="M15" s="93"/>
      <c r="N15" s="93"/>
      <c r="O15" s="94"/>
      <c r="P15" s="67"/>
      <c r="Q15" s="82" t="str">
        <f t="shared" si="1"/>
        <v/>
      </c>
      <c r="R15" s="73"/>
      <c r="S15" s="67"/>
      <c r="T15" s="62"/>
      <c r="U15" s="62"/>
      <c r="V15" s="62"/>
      <c r="W15" s="62"/>
      <c r="X15" s="73"/>
      <c r="Z15" s="7" t="e">
        <f t="shared" si="2"/>
        <v>#VALUE!</v>
      </c>
      <c r="AA15" s="95" t="e">
        <f t="shared" si="3"/>
        <v>#VALUE!</v>
      </c>
      <c r="AB15" s="7">
        <f t="shared" si="4"/>
        <v>0</v>
      </c>
    </row>
    <row r="16" spans="2:37" ht="37.5" customHeight="1">
      <c r="B16" s="99"/>
      <c r="C16" s="62"/>
      <c r="D16" s="62"/>
      <c r="E16" s="62"/>
      <c r="F16" s="65"/>
      <c r="G16" s="72"/>
      <c r="H16" s="62"/>
      <c r="I16" s="65" t="str">
        <f t="shared" si="0"/>
        <v/>
      </c>
      <c r="J16" s="80"/>
      <c r="K16" s="62"/>
      <c r="L16" s="62"/>
      <c r="M16" s="93"/>
      <c r="N16" s="93"/>
      <c r="O16" s="94"/>
      <c r="P16" s="67"/>
      <c r="Q16" s="82" t="str">
        <f t="shared" si="1"/>
        <v/>
      </c>
      <c r="R16" s="73"/>
      <c r="S16" s="67"/>
      <c r="T16" s="62"/>
      <c r="U16" s="62"/>
      <c r="V16" s="62"/>
      <c r="W16" s="62"/>
      <c r="X16" s="73"/>
      <c r="Z16" s="7" t="e">
        <f t="shared" si="2"/>
        <v>#VALUE!</v>
      </c>
      <c r="AA16" s="95" t="e">
        <f t="shared" si="3"/>
        <v>#VALUE!</v>
      </c>
      <c r="AB16" s="7">
        <f t="shared" si="4"/>
        <v>0</v>
      </c>
    </row>
    <row r="17" spans="2:28" ht="37.5" customHeight="1">
      <c r="B17" s="99"/>
      <c r="C17" s="62"/>
      <c r="D17" s="62"/>
      <c r="E17" s="62"/>
      <c r="F17" s="65"/>
      <c r="G17" s="72"/>
      <c r="H17" s="62"/>
      <c r="I17" s="65" t="str">
        <f t="shared" si="0"/>
        <v/>
      </c>
      <c r="J17" s="80"/>
      <c r="K17" s="62"/>
      <c r="L17" s="62"/>
      <c r="M17" s="93"/>
      <c r="N17" s="93"/>
      <c r="O17" s="94"/>
      <c r="P17" s="67"/>
      <c r="Q17" s="82" t="str">
        <f t="shared" si="1"/>
        <v/>
      </c>
      <c r="R17" s="73"/>
      <c r="S17" s="67"/>
      <c r="T17" s="62"/>
      <c r="U17" s="62"/>
      <c r="V17" s="62"/>
      <c r="W17" s="62"/>
      <c r="X17" s="73"/>
      <c r="Z17" s="7" t="e">
        <f t="shared" si="2"/>
        <v>#VALUE!</v>
      </c>
      <c r="AA17" s="95" t="e">
        <f t="shared" si="3"/>
        <v>#VALUE!</v>
      </c>
      <c r="AB17" s="7">
        <f t="shared" si="4"/>
        <v>0</v>
      </c>
    </row>
    <row r="18" spans="2:28" ht="37.5" customHeight="1">
      <c r="B18" s="99"/>
      <c r="C18" s="62"/>
      <c r="D18" s="62"/>
      <c r="E18" s="62"/>
      <c r="F18" s="65"/>
      <c r="G18" s="72"/>
      <c r="H18" s="62"/>
      <c r="I18" s="65" t="str">
        <f t="shared" si="0"/>
        <v/>
      </c>
      <c r="J18" s="80"/>
      <c r="K18" s="62"/>
      <c r="L18" s="62"/>
      <c r="M18" s="93"/>
      <c r="N18" s="93"/>
      <c r="O18" s="94"/>
      <c r="P18" s="67"/>
      <c r="Q18" s="82" t="str">
        <f t="shared" si="1"/>
        <v/>
      </c>
      <c r="R18" s="73"/>
      <c r="S18" s="67"/>
      <c r="T18" s="62"/>
      <c r="U18" s="62"/>
      <c r="V18" s="62"/>
      <c r="W18" s="62"/>
      <c r="X18" s="73"/>
      <c r="Z18" s="7" t="e">
        <f t="shared" si="2"/>
        <v>#VALUE!</v>
      </c>
      <c r="AA18" s="95" t="e">
        <f t="shared" si="3"/>
        <v>#VALUE!</v>
      </c>
      <c r="AB18" s="7">
        <f t="shared" si="4"/>
        <v>0</v>
      </c>
    </row>
    <row r="19" spans="2:28" ht="37.5" customHeight="1">
      <c r="B19" s="99"/>
      <c r="C19" s="62"/>
      <c r="D19" s="62"/>
      <c r="E19" s="62"/>
      <c r="F19" s="65"/>
      <c r="G19" s="72"/>
      <c r="H19" s="62"/>
      <c r="I19" s="65" t="str">
        <f t="shared" si="0"/>
        <v/>
      </c>
      <c r="J19" s="80"/>
      <c r="K19" s="62"/>
      <c r="L19" s="62"/>
      <c r="M19" s="93"/>
      <c r="N19" s="93"/>
      <c r="O19" s="94"/>
      <c r="P19" s="67"/>
      <c r="Q19" s="82" t="str">
        <f t="shared" si="1"/>
        <v/>
      </c>
      <c r="R19" s="73"/>
      <c r="S19" s="67"/>
      <c r="T19" s="62"/>
      <c r="U19" s="62"/>
      <c r="V19" s="62"/>
      <c r="W19" s="62"/>
      <c r="X19" s="73"/>
      <c r="Z19" s="7" t="e">
        <f t="shared" si="2"/>
        <v>#VALUE!</v>
      </c>
      <c r="AA19" s="95" t="e">
        <f t="shared" si="3"/>
        <v>#VALUE!</v>
      </c>
      <c r="AB19" s="7">
        <f t="shared" si="4"/>
        <v>0</v>
      </c>
    </row>
    <row r="20" spans="2:28" ht="37.5" customHeight="1">
      <c r="B20" s="99"/>
      <c r="C20" s="62"/>
      <c r="D20" s="62"/>
      <c r="E20" s="62"/>
      <c r="F20" s="65"/>
      <c r="G20" s="72"/>
      <c r="H20" s="62"/>
      <c r="I20" s="65" t="str">
        <f t="shared" si="0"/>
        <v/>
      </c>
      <c r="J20" s="80"/>
      <c r="K20" s="62"/>
      <c r="L20" s="62"/>
      <c r="M20" s="93"/>
      <c r="N20" s="93"/>
      <c r="O20" s="94"/>
      <c r="P20" s="67"/>
      <c r="Q20" s="82" t="str">
        <f t="shared" si="1"/>
        <v/>
      </c>
      <c r="R20" s="73"/>
      <c r="S20" s="67"/>
      <c r="T20" s="62"/>
      <c r="U20" s="62"/>
      <c r="V20" s="62"/>
      <c r="W20" s="62"/>
      <c r="X20" s="73"/>
      <c r="Z20" s="7" t="e">
        <f t="shared" si="2"/>
        <v>#VALUE!</v>
      </c>
      <c r="AA20" s="95" t="e">
        <f t="shared" si="3"/>
        <v>#VALUE!</v>
      </c>
      <c r="AB20" s="7">
        <f t="shared" si="4"/>
        <v>0</v>
      </c>
    </row>
    <row r="21" spans="2:28" ht="37.5" customHeight="1">
      <c r="B21" s="99"/>
      <c r="C21" s="62"/>
      <c r="D21" s="62"/>
      <c r="E21" s="62"/>
      <c r="F21" s="65"/>
      <c r="G21" s="72"/>
      <c r="H21" s="62"/>
      <c r="I21" s="65" t="str">
        <f t="shared" si="0"/>
        <v/>
      </c>
      <c r="J21" s="80"/>
      <c r="K21" s="62"/>
      <c r="L21" s="62"/>
      <c r="M21" s="93"/>
      <c r="N21" s="93"/>
      <c r="O21" s="94"/>
      <c r="P21" s="67"/>
      <c r="Q21" s="82" t="str">
        <f t="shared" si="1"/>
        <v/>
      </c>
      <c r="R21" s="73"/>
      <c r="S21" s="67"/>
      <c r="T21" s="62"/>
      <c r="U21" s="62"/>
      <c r="V21" s="62"/>
      <c r="W21" s="62"/>
      <c r="X21" s="73"/>
      <c r="Z21" s="7" t="e">
        <f t="shared" si="2"/>
        <v>#VALUE!</v>
      </c>
      <c r="AA21" s="95" t="e">
        <f t="shared" si="3"/>
        <v>#VALUE!</v>
      </c>
      <c r="AB21" s="7">
        <f t="shared" si="4"/>
        <v>0</v>
      </c>
    </row>
    <row r="22" spans="2:28" ht="37.5" customHeight="1">
      <c r="B22" s="99"/>
      <c r="C22" s="62"/>
      <c r="D22" s="62"/>
      <c r="E22" s="62"/>
      <c r="F22" s="65"/>
      <c r="G22" s="72"/>
      <c r="H22" s="62"/>
      <c r="I22" s="65" t="str">
        <f t="shared" si="0"/>
        <v/>
      </c>
      <c r="J22" s="80"/>
      <c r="K22" s="62"/>
      <c r="L22" s="62"/>
      <c r="M22" s="93"/>
      <c r="N22" s="93"/>
      <c r="O22" s="94"/>
      <c r="P22" s="67"/>
      <c r="Q22" s="82" t="str">
        <f t="shared" si="1"/>
        <v/>
      </c>
      <c r="R22" s="73"/>
      <c r="S22" s="67"/>
      <c r="T22" s="62"/>
      <c r="U22" s="62"/>
      <c r="V22" s="62"/>
      <c r="W22" s="62"/>
      <c r="X22" s="73"/>
      <c r="Z22" s="7" t="e">
        <f t="shared" si="2"/>
        <v>#VALUE!</v>
      </c>
      <c r="AA22" s="95" t="e">
        <f t="shared" si="3"/>
        <v>#VALUE!</v>
      </c>
      <c r="AB22" s="7">
        <f t="shared" si="4"/>
        <v>0</v>
      </c>
    </row>
    <row r="23" spans="2:28" ht="37.5" customHeight="1">
      <c r="B23" s="99"/>
      <c r="C23" s="62"/>
      <c r="D23" s="62"/>
      <c r="E23" s="62"/>
      <c r="F23" s="65"/>
      <c r="G23" s="72"/>
      <c r="H23" s="62"/>
      <c r="I23" s="65" t="str">
        <f t="shared" si="0"/>
        <v/>
      </c>
      <c r="J23" s="80"/>
      <c r="K23" s="62"/>
      <c r="L23" s="62"/>
      <c r="M23" s="93"/>
      <c r="N23" s="93"/>
      <c r="O23" s="94"/>
      <c r="P23" s="67"/>
      <c r="Q23" s="82" t="str">
        <f t="shared" si="1"/>
        <v/>
      </c>
      <c r="R23" s="73"/>
      <c r="S23" s="67"/>
      <c r="T23" s="62"/>
      <c r="U23" s="62"/>
      <c r="V23" s="62"/>
      <c r="W23" s="62"/>
      <c r="X23" s="73"/>
      <c r="Z23" s="7" t="e">
        <f t="shared" si="2"/>
        <v>#VALUE!</v>
      </c>
      <c r="AA23" s="95" t="e">
        <f t="shared" si="3"/>
        <v>#VALUE!</v>
      </c>
      <c r="AB23" s="7">
        <f t="shared" si="4"/>
        <v>0</v>
      </c>
    </row>
    <row r="24" spans="2:28" ht="37.5" customHeight="1">
      <c r="B24" s="99"/>
      <c r="C24" s="62"/>
      <c r="D24" s="62"/>
      <c r="E24" s="62"/>
      <c r="F24" s="65"/>
      <c r="G24" s="72"/>
      <c r="H24" s="62"/>
      <c r="I24" s="65" t="str">
        <f t="shared" si="0"/>
        <v/>
      </c>
      <c r="J24" s="80"/>
      <c r="K24" s="62"/>
      <c r="L24" s="62"/>
      <c r="M24" s="93"/>
      <c r="N24" s="93"/>
      <c r="O24" s="94"/>
      <c r="P24" s="67"/>
      <c r="Q24" s="82" t="str">
        <f t="shared" si="1"/>
        <v/>
      </c>
      <c r="R24" s="73"/>
      <c r="S24" s="67"/>
      <c r="T24" s="62"/>
      <c r="U24" s="62"/>
      <c r="V24" s="62"/>
      <c r="W24" s="62"/>
      <c r="X24" s="73"/>
      <c r="Z24" s="7" t="e">
        <f t="shared" si="2"/>
        <v>#VALUE!</v>
      </c>
      <c r="AA24" s="95" t="e">
        <f t="shared" si="3"/>
        <v>#VALUE!</v>
      </c>
      <c r="AB24" s="7">
        <f t="shared" si="4"/>
        <v>0</v>
      </c>
    </row>
    <row r="25" spans="2:28" ht="37.5" customHeight="1">
      <c r="B25" s="99"/>
      <c r="C25" s="62"/>
      <c r="D25" s="62"/>
      <c r="E25" s="62"/>
      <c r="F25" s="65"/>
      <c r="G25" s="72"/>
      <c r="H25" s="62"/>
      <c r="I25" s="65" t="str">
        <f t="shared" si="0"/>
        <v/>
      </c>
      <c r="J25" s="80"/>
      <c r="K25" s="62"/>
      <c r="L25" s="62"/>
      <c r="M25" s="93"/>
      <c r="N25" s="93"/>
      <c r="O25" s="94"/>
      <c r="P25" s="67"/>
      <c r="Q25" s="82" t="str">
        <f t="shared" si="1"/>
        <v/>
      </c>
      <c r="R25" s="73"/>
      <c r="S25" s="67"/>
      <c r="T25" s="62"/>
      <c r="U25" s="62"/>
      <c r="V25" s="62"/>
      <c r="W25" s="62"/>
      <c r="X25" s="73"/>
      <c r="Z25" s="7" t="e">
        <f t="shared" si="2"/>
        <v>#VALUE!</v>
      </c>
      <c r="AA25" s="95" t="e">
        <f t="shared" si="3"/>
        <v>#VALUE!</v>
      </c>
      <c r="AB25" s="7">
        <f t="shared" si="4"/>
        <v>0</v>
      </c>
    </row>
    <row r="26" spans="2:28" ht="37.5" customHeight="1">
      <c r="B26" s="99"/>
      <c r="C26" s="62"/>
      <c r="D26" s="62"/>
      <c r="E26" s="62"/>
      <c r="F26" s="65"/>
      <c r="G26" s="72"/>
      <c r="H26" s="62"/>
      <c r="I26" s="65" t="str">
        <f t="shared" si="0"/>
        <v/>
      </c>
      <c r="J26" s="80"/>
      <c r="K26" s="62"/>
      <c r="L26" s="62"/>
      <c r="M26" s="93"/>
      <c r="N26" s="93"/>
      <c r="O26" s="94"/>
      <c r="P26" s="67"/>
      <c r="Q26" s="82" t="str">
        <f t="shared" si="1"/>
        <v/>
      </c>
      <c r="R26" s="73"/>
      <c r="S26" s="67"/>
      <c r="T26" s="62"/>
      <c r="U26" s="62"/>
      <c r="V26" s="62"/>
      <c r="W26" s="62"/>
      <c r="X26" s="73"/>
      <c r="Z26" s="7" t="e">
        <f t="shared" si="2"/>
        <v>#VALUE!</v>
      </c>
      <c r="AA26" s="95" t="e">
        <f t="shared" si="3"/>
        <v>#VALUE!</v>
      </c>
      <c r="AB26" s="7">
        <f t="shared" si="4"/>
        <v>0</v>
      </c>
    </row>
    <row r="27" spans="2:28" ht="37.5" customHeight="1">
      <c r="B27" s="99"/>
      <c r="C27" s="62"/>
      <c r="D27" s="62"/>
      <c r="E27" s="62"/>
      <c r="F27" s="65"/>
      <c r="G27" s="72"/>
      <c r="H27" s="62"/>
      <c r="I27" s="65" t="str">
        <f t="shared" si="0"/>
        <v/>
      </c>
      <c r="J27" s="80"/>
      <c r="K27" s="62"/>
      <c r="L27" s="62"/>
      <c r="M27" s="93"/>
      <c r="N27" s="93"/>
      <c r="O27" s="94"/>
      <c r="P27" s="67"/>
      <c r="Q27" s="82" t="str">
        <f t="shared" si="1"/>
        <v/>
      </c>
      <c r="R27" s="73"/>
      <c r="S27" s="67"/>
      <c r="T27" s="62"/>
      <c r="U27" s="62"/>
      <c r="V27" s="62"/>
      <c r="W27" s="62"/>
      <c r="X27" s="73"/>
      <c r="Z27" s="7" t="e">
        <f t="shared" si="2"/>
        <v>#VALUE!</v>
      </c>
      <c r="AA27" s="95" t="e">
        <f t="shared" si="3"/>
        <v>#VALUE!</v>
      </c>
      <c r="AB27" s="7">
        <f t="shared" si="4"/>
        <v>0</v>
      </c>
    </row>
    <row r="28" spans="2:28" ht="37.5" customHeight="1">
      <c r="B28" s="99"/>
      <c r="C28" s="62"/>
      <c r="D28" s="62"/>
      <c r="E28" s="62"/>
      <c r="F28" s="65"/>
      <c r="G28" s="72"/>
      <c r="H28" s="62"/>
      <c r="I28" s="65" t="str">
        <f t="shared" si="0"/>
        <v/>
      </c>
      <c r="J28" s="80"/>
      <c r="K28" s="62"/>
      <c r="L28" s="62"/>
      <c r="M28" s="93"/>
      <c r="N28" s="93"/>
      <c r="O28" s="94"/>
      <c r="P28" s="67"/>
      <c r="Q28" s="82" t="str">
        <f t="shared" si="1"/>
        <v/>
      </c>
      <c r="R28" s="73"/>
      <c r="S28" s="67"/>
      <c r="T28" s="62"/>
      <c r="U28" s="62"/>
      <c r="V28" s="62"/>
      <c r="W28" s="62"/>
      <c r="X28" s="73"/>
      <c r="Z28" s="7" t="e">
        <f t="shared" si="2"/>
        <v>#VALUE!</v>
      </c>
      <c r="AA28" s="95" t="e">
        <f t="shared" si="3"/>
        <v>#VALUE!</v>
      </c>
      <c r="AB28" s="7">
        <f t="shared" si="4"/>
        <v>0</v>
      </c>
    </row>
    <row r="29" spans="2:28" ht="37.5" customHeight="1">
      <c r="B29" s="99"/>
      <c r="C29" s="62"/>
      <c r="D29" s="62"/>
      <c r="E29" s="62"/>
      <c r="F29" s="65"/>
      <c r="G29" s="72"/>
      <c r="H29" s="62"/>
      <c r="I29" s="65" t="str">
        <f t="shared" si="0"/>
        <v/>
      </c>
      <c r="J29" s="80"/>
      <c r="K29" s="62"/>
      <c r="L29" s="62"/>
      <c r="M29" s="93"/>
      <c r="N29" s="93"/>
      <c r="O29" s="94"/>
      <c r="P29" s="67"/>
      <c r="Q29" s="82" t="str">
        <f t="shared" si="1"/>
        <v/>
      </c>
      <c r="R29" s="73"/>
      <c r="S29" s="67"/>
      <c r="T29" s="62"/>
      <c r="U29" s="62"/>
      <c r="V29" s="62"/>
      <c r="W29" s="62"/>
      <c r="X29" s="73"/>
      <c r="Z29" s="7" t="e">
        <f t="shared" si="2"/>
        <v>#VALUE!</v>
      </c>
      <c r="AA29" s="95" t="e">
        <f t="shared" si="3"/>
        <v>#VALUE!</v>
      </c>
      <c r="AB29" s="7">
        <f t="shared" si="4"/>
        <v>0</v>
      </c>
    </row>
    <row r="30" spans="2:28" ht="37.5" customHeight="1">
      <c r="B30" s="99"/>
      <c r="C30" s="62"/>
      <c r="D30" s="62"/>
      <c r="E30" s="62"/>
      <c r="F30" s="65"/>
      <c r="G30" s="72"/>
      <c r="H30" s="62"/>
      <c r="I30" s="65" t="str">
        <f t="shared" si="0"/>
        <v/>
      </c>
      <c r="J30" s="80"/>
      <c r="K30" s="62"/>
      <c r="L30" s="62"/>
      <c r="M30" s="93"/>
      <c r="N30" s="93"/>
      <c r="O30" s="94"/>
      <c r="P30" s="67"/>
      <c r="Q30" s="82" t="str">
        <f t="shared" si="1"/>
        <v/>
      </c>
      <c r="R30" s="73"/>
      <c r="S30" s="67"/>
      <c r="T30" s="62"/>
      <c r="U30" s="62"/>
      <c r="V30" s="62"/>
      <c r="W30" s="62"/>
      <c r="X30" s="73"/>
      <c r="Z30" s="7" t="e">
        <f t="shared" si="2"/>
        <v>#VALUE!</v>
      </c>
      <c r="AA30" s="95" t="e">
        <f t="shared" si="3"/>
        <v>#VALUE!</v>
      </c>
      <c r="AB30" s="7">
        <f t="shared" si="4"/>
        <v>0</v>
      </c>
    </row>
    <row r="31" spans="2:28" ht="37.5" customHeight="1">
      <c r="B31" s="99"/>
      <c r="C31" s="62"/>
      <c r="D31" s="62"/>
      <c r="E31" s="62"/>
      <c r="F31" s="65"/>
      <c r="G31" s="72"/>
      <c r="H31" s="62"/>
      <c r="I31" s="65" t="str">
        <f t="shared" si="0"/>
        <v/>
      </c>
      <c r="J31" s="80"/>
      <c r="K31" s="62"/>
      <c r="L31" s="62"/>
      <c r="M31" s="93"/>
      <c r="N31" s="93"/>
      <c r="O31" s="94"/>
      <c r="P31" s="67"/>
      <c r="Q31" s="82" t="str">
        <f t="shared" si="1"/>
        <v/>
      </c>
      <c r="R31" s="73"/>
      <c r="S31" s="67"/>
      <c r="T31" s="62"/>
      <c r="U31" s="62"/>
      <c r="V31" s="62"/>
      <c r="W31" s="62"/>
      <c r="X31" s="73"/>
      <c r="Z31" s="7" t="e">
        <f t="shared" si="2"/>
        <v>#VALUE!</v>
      </c>
      <c r="AA31" s="95" t="e">
        <f t="shared" si="3"/>
        <v>#VALUE!</v>
      </c>
      <c r="AB31" s="7">
        <f t="shared" si="4"/>
        <v>0</v>
      </c>
    </row>
    <row r="32" spans="2:28" ht="37.5" customHeight="1">
      <c r="B32" s="99"/>
      <c r="C32" s="62"/>
      <c r="D32" s="62"/>
      <c r="E32" s="62"/>
      <c r="F32" s="62"/>
      <c r="G32" s="72"/>
      <c r="H32" s="83"/>
      <c r="I32" s="83" t="str">
        <f t="shared" si="0"/>
        <v/>
      </c>
      <c r="J32" s="80"/>
      <c r="K32" s="62"/>
      <c r="L32" s="62"/>
      <c r="M32" s="93"/>
      <c r="N32" s="93"/>
      <c r="O32" s="93"/>
      <c r="P32" s="65"/>
      <c r="Q32" s="84" t="str">
        <f t="shared" si="1"/>
        <v/>
      </c>
      <c r="R32" s="73"/>
      <c r="S32" s="62"/>
      <c r="T32" s="62"/>
      <c r="U32" s="62"/>
      <c r="V32" s="62"/>
      <c r="W32" s="62"/>
      <c r="X32" s="73"/>
      <c r="Z32" s="7" t="e">
        <f t="shared" si="2"/>
        <v>#VALUE!</v>
      </c>
      <c r="AA32" s="95" t="e">
        <f t="shared" si="3"/>
        <v>#VALUE!</v>
      </c>
      <c r="AB32" s="7">
        <f t="shared" si="4"/>
        <v>0</v>
      </c>
    </row>
    <row r="33" spans="2:28" ht="37.5" customHeight="1">
      <c r="B33" s="99"/>
      <c r="C33" s="62"/>
      <c r="D33" s="62"/>
      <c r="E33" s="62"/>
      <c r="F33" s="62"/>
      <c r="G33" s="72"/>
      <c r="H33" s="83"/>
      <c r="I33" s="83" t="str">
        <f t="shared" ref="I33" si="5">IF(OR(ISBLANK(G33),ISBLANK(H33)),"",G33+H33)</f>
        <v/>
      </c>
      <c r="J33" s="80"/>
      <c r="K33" s="62"/>
      <c r="L33" s="62"/>
      <c r="M33" s="93"/>
      <c r="N33" s="93"/>
      <c r="O33" s="93"/>
      <c r="P33" s="65"/>
      <c r="Q33" s="84" t="str">
        <f t="shared" ref="Q33" si="6">IF(OR(ISBLANK(G33),ISBLANK(P33)),"",G33+P33)</f>
        <v/>
      </c>
      <c r="R33" s="73"/>
      <c r="S33" s="62"/>
      <c r="T33" s="62"/>
      <c r="U33" s="62"/>
      <c r="V33" s="62"/>
      <c r="W33" s="62"/>
      <c r="X33" s="73"/>
      <c r="Z33" s="7" t="e">
        <f t="shared" si="2"/>
        <v>#VALUE!</v>
      </c>
      <c r="AA33" s="95" t="e">
        <f t="shared" si="3"/>
        <v>#VALUE!</v>
      </c>
      <c r="AB33" s="7">
        <f t="shared" si="4"/>
        <v>0</v>
      </c>
    </row>
    <row r="34" spans="2:28" ht="37.5" customHeight="1">
      <c r="B34" s="99"/>
      <c r="C34" s="62"/>
      <c r="D34" s="62"/>
      <c r="E34" s="62"/>
      <c r="F34" s="62"/>
      <c r="G34" s="72"/>
      <c r="H34" s="83"/>
      <c r="I34" s="83" t="str">
        <f t="shared" si="0"/>
        <v/>
      </c>
      <c r="J34" s="80"/>
      <c r="K34" s="62"/>
      <c r="L34" s="62"/>
      <c r="M34" s="93"/>
      <c r="N34" s="93"/>
      <c r="O34" s="93"/>
      <c r="P34" s="65"/>
      <c r="Q34" s="84" t="str">
        <f t="shared" si="1"/>
        <v/>
      </c>
      <c r="R34" s="73"/>
      <c r="S34" s="62"/>
      <c r="T34" s="62"/>
      <c r="U34" s="62"/>
      <c r="V34" s="62"/>
      <c r="W34" s="62"/>
      <c r="X34" s="73"/>
      <c r="Z34" s="7" t="e">
        <f t="shared" si="2"/>
        <v>#VALUE!</v>
      </c>
      <c r="AA34" s="95" t="e">
        <f t="shared" si="3"/>
        <v>#VALUE!</v>
      </c>
      <c r="AB34" s="7">
        <f t="shared" si="4"/>
        <v>0</v>
      </c>
    </row>
    <row r="35" spans="2:28" ht="37.5" customHeight="1">
      <c r="B35" s="99"/>
      <c r="C35" s="62"/>
      <c r="D35" s="62"/>
      <c r="E35" s="62"/>
      <c r="F35" s="62"/>
      <c r="G35" s="72"/>
      <c r="H35" s="83"/>
      <c r="I35" s="83" t="str">
        <f t="shared" si="0"/>
        <v/>
      </c>
      <c r="J35" s="80"/>
      <c r="K35" s="62"/>
      <c r="L35" s="62"/>
      <c r="M35" s="93"/>
      <c r="N35" s="93"/>
      <c r="O35" s="93"/>
      <c r="P35" s="65"/>
      <c r="Q35" s="84" t="str">
        <f t="shared" si="1"/>
        <v/>
      </c>
      <c r="R35" s="73"/>
      <c r="S35" s="62"/>
      <c r="T35" s="62"/>
      <c r="U35" s="62"/>
      <c r="V35" s="62"/>
      <c r="W35" s="62"/>
      <c r="X35" s="73"/>
      <c r="Z35" s="7" t="e">
        <f t="shared" si="2"/>
        <v>#VALUE!</v>
      </c>
      <c r="AA35" s="95" t="e">
        <f t="shared" si="3"/>
        <v>#VALUE!</v>
      </c>
      <c r="AB35" s="7">
        <f t="shared" si="4"/>
        <v>0</v>
      </c>
    </row>
    <row r="36" spans="2:28" ht="37.5" customHeight="1">
      <c r="B36" s="99"/>
      <c r="C36" s="62"/>
      <c r="D36" s="62"/>
      <c r="E36" s="62"/>
      <c r="F36" s="65"/>
      <c r="G36" s="72"/>
      <c r="H36" s="62"/>
      <c r="I36" s="65"/>
      <c r="J36" s="80"/>
      <c r="K36" s="62"/>
      <c r="L36" s="62"/>
      <c r="M36" s="93"/>
      <c r="N36" s="93"/>
      <c r="O36" s="94"/>
      <c r="P36" s="67"/>
      <c r="Q36" s="84" t="str">
        <f t="shared" si="1"/>
        <v/>
      </c>
      <c r="R36" s="73"/>
      <c r="S36" s="67"/>
      <c r="T36" s="62"/>
      <c r="U36" s="62"/>
      <c r="V36" s="62"/>
      <c r="W36" s="62"/>
      <c r="X36" s="73"/>
      <c r="Z36" s="7" t="e">
        <f t="shared" si="2"/>
        <v>#VALUE!</v>
      </c>
      <c r="AA36" s="95" t="e">
        <f t="shared" si="3"/>
        <v>#VALUE!</v>
      </c>
      <c r="AB36" s="7">
        <f t="shared" si="4"/>
        <v>0</v>
      </c>
    </row>
    <row r="37" spans="2:28" ht="16.149999999999999" thickBot="1">
      <c r="B37" s="46" t="s">
        <v>92</v>
      </c>
      <c r="C37" s="46"/>
      <c r="D37" s="46"/>
      <c r="E37" s="46"/>
      <c r="F37" s="52"/>
      <c r="G37" s="74"/>
      <c r="H37" s="75"/>
      <c r="I37" s="76">
        <f>SUBTOTAL(109,'C_Heat Pump Tracker-Splits'!$I$6:$I$36)</f>
        <v>50</v>
      </c>
      <c r="J37" s="76"/>
      <c r="K37" s="76"/>
      <c r="L37" s="76"/>
      <c r="M37" s="76"/>
      <c r="N37" s="76"/>
      <c r="O37" s="76"/>
      <c r="P37" s="76"/>
      <c r="Q37" s="76">
        <f>SUBTOTAL(109,'C_Heat Pump Tracker-Splits'!Q$6:Q$36)</f>
        <v>60.6</v>
      </c>
      <c r="R37" s="77"/>
      <c r="S37" s="52"/>
      <c r="T37" s="46"/>
      <c r="U37" s="46"/>
      <c r="V37" s="46"/>
      <c r="W37" s="46"/>
      <c r="X37" s="47"/>
    </row>
    <row r="38" spans="2:28">
      <c r="B38" s="9" t="s">
        <v>29</v>
      </c>
      <c r="D38" s="48" t="s">
        <v>93</v>
      </c>
      <c r="E38" s="13"/>
      <c r="F38" s="15"/>
      <c r="G38" s="48"/>
      <c r="H38" s="48"/>
      <c r="I38" s="13"/>
      <c r="J38" s="13"/>
      <c r="K38" s="13"/>
      <c r="L38" s="13"/>
      <c r="M38" s="13"/>
      <c r="N38" s="13"/>
      <c r="O38" s="13"/>
      <c r="P38" s="13"/>
      <c r="Q38" s="13"/>
      <c r="R38" s="13"/>
      <c r="S38" s="13"/>
      <c r="T38" s="13"/>
      <c r="U38" s="13"/>
      <c r="V38" s="13"/>
      <c r="W38" s="13"/>
      <c r="X38" s="90" t="s">
        <v>94</v>
      </c>
    </row>
    <row r="39" spans="2:28">
      <c r="B39" s="129" t="s">
        <v>95</v>
      </c>
      <c r="C39" s="129"/>
      <c r="D39" s="129"/>
      <c r="E39" s="129"/>
      <c r="F39" s="129"/>
      <c r="G39" s="129"/>
      <c r="H39" s="129"/>
      <c r="I39" s="129"/>
      <c r="J39" s="129"/>
      <c r="K39" s="129"/>
      <c r="L39" s="129"/>
      <c r="M39" s="129"/>
      <c r="N39" s="129"/>
      <c r="O39" s="129"/>
      <c r="P39" s="129"/>
      <c r="Q39" s="129"/>
      <c r="R39" s="129"/>
      <c r="S39" s="129"/>
      <c r="T39" s="129"/>
      <c r="U39" s="129"/>
      <c r="V39" s="129"/>
      <c r="W39" s="129"/>
      <c r="X39" s="129"/>
    </row>
    <row r="40" spans="2:28">
      <c r="B40" s="129" t="s">
        <v>96</v>
      </c>
      <c r="C40" s="129"/>
      <c r="D40" s="129"/>
      <c r="E40" s="129"/>
      <c r="F40" s="129"/>
      <c r="G40" s="129"/>
      <c r="H40" s="129"/>
      <c r="I40" s="129"/>
      <c r="J40" s="129"/>
      <c r="K40" s="129"/>
      <c r="L40" s="129"/>
      <c r="M40" s="129"/>
      <c r="N40" s="129"/>
      <c r="O40" s="129"/>
      <c r="P40" s="129"/>
      <c r="Q40" s="129"/>
      <c r="R40" s="129"/>
      <c r="S40" s="129"/>
      <c r="T40" s="129"/>
      <c r="U40" s="129"/>
      <c r="V40" s="129"/>
      <c r="W40" s="129"/>
      <c r="X40" s="129"/>
    </row>
    <row r="41" spans="2:28">
      <c r="B41" s="129" t="s">
        <v>97</v>
      </c>
      <c r="C41" s="129"/>
      <c r="D41" s="129"/>
      <c r="E41" s="129"/>
      <c r="F41" s="129"/>
      <c r="G41" s="129"/>
      <c r="H41" s="129"/>
      <c r="I41" s="129"/>
      <c r="J41" s="129"/>
      <c r="K41" s="129"/>
      <c r="L41" s="129"/>
      <c r="M41" s="129"/>
      <c r="N41" s="129"/>
      <c r="O41" s="129"/>
      <c r="P41" s="129"/>
      <c r="Q41" s="129"/>
      <c r="R41" s="129"/>
      <c r="S41" s="129"/>
      <c r="T41" s="129"/>
      <c r="U41" s="129"/>
      <c r="V41" s="129"/>
      <c r="W41" s="129"/>
      <c r="X41" s="129"/>
    </row>
    <row r="42" spans="2:28">
      <c r="B42" s="129" t="s">
        <v>98</v>
      </c>
      <c r="C42" s="129"/>
      <c r="D42" s="129"/>
      <c r="E42" s="129"/>
      <c r="F42" s="129"/>
      <c r="G42" s="129"/>
      <c r="H42" s="129"/>
      <c r="I42" s="129"/>
      <c r="J42" s="129"/>
      <c r="K42" s="129"/>
      <c r="L42" s="129"/>
      <c r="M42" s="129"/>
      <c r="N42" s="129"/>
      <c r="O42" s="129"/>
      <c r="P42" s="129"/>
      <c r="Q42" s="129"/>
      <c r="R42" s="129"/>
      <c r="S42" s="129"/>
      <c r="T42" s="129"/>
      <c r="U42" s="129"/>
      <c r="V42" s="129"/>
      <c r="W42" s="129"/>
      <c r="X42" s="129"/>
    </row>
    <row r="43" spans="2:28">
      <c r="B43" s="129" t="s">
        <v>99</v>
      </c>
      <c r="C43" s="129"/>
      <c r="D43" s="129"/>
      <c r="E43" s="129"/>
      <c r="F43" s="129"/>
      <c r="G43" s="129"/>
      <c r="H43" s="129"/>
      <c r="I43" s="129"/>
      <c r="J43" s="129"/>
      <c r="K43" s="129"/>
      <c r="L43" s="129"/>
      <c r="M43" s="129"/>
      <c r="N43" s="129"/>
      <c r="O43" s="129"/>
      <c r="P43" s="129"/>
      <c r="Q43" s="129"/>
      <c r="R43" s="129"/>
      <c r="S43" s="129"/>
      <c r="T43" s="129"/>
      <c r="U43" s="129"/>
      <c r="V43" s="129"/>
      <c r="W43" s="129"/>
      <c r="X43" s="129"/>
    </row>
    <row r="44" spans="2:28">
      <c r="B44" s="129"/>
      <c r="C44" s="129"/>
      <c r="D44" s="129"/>
      <c r="E44" s="129"/>
      <c r="F44" s="129"/>
      <c r="G44" s="129"/>
      <c r="H44" s="129"/>
      <c r="I44" s="129"/>
      <c r="J44" s="129"/>
      <c r="K44" s="129"/>
      <c r="L44" s="129"/>
      <c r="M44" s="129"/>
      <c r="N44" s="129"/>
      <c r="O44" s="129"/>
      <c r="P44" s="129"/>
      <c r="Q44" s="129"/>
      <c r="R44" s="129"/>
      <c r="S44" s="129"/>
      <c r="T44" s="129"/>
      <c r="U44" s="129"/>
      <c r="V44" s="129"/>
      <c r="W44" s="129"/>
      <c r="X44" s="129"/>
    </row>
    <row r="48" spans="2:28">
      <c r="B48" s="7" t="s">
        <v>100</v>
      </c>
      <c r="C48" s="48" t="s">
        <v>101</v>
      </c>
    </row>
  </sheetData>
  <mergeCells count="10">
    <mergeCell ref="B41:X41"/>
    <mergeCell ref="B42:X42"/>
    <mergeCell ref="B43:X43"/>
    <mergeCell ref="B44:X44"/>
    <mergeCell ref="C2:T2"/>
    <mergeCell ref="B3:C3"/>
    <mergeCell ref="G3:R3"/>
    <mergeCell ref="S3:X3"/>
    <mergeCell ref="B39:X39"/>
    <mergeCell ref="B40:X40"/>
  </mergeCells>
  <dataValidations count="1">
    <dataValidation type="list" allowBlank="1" showInputMessage="1" showErrorMessage="1" sqref="V2" xr:uid="{4ACA1770-0C8B-4AF3-A177-910D16D471B3}">
      <formula1>"  ,r410a,r32,r454b,See Notes"</formula1>
    </dataValidation>
  </dataValidations>
  <hyperlinks>
    <hyperlink ref="C48" r:id="rId1" xr:uid="{9A012383-3BA3-42FF-95E2-D4410DC8474B}"/>
    <hyperlink ref="D38" r:id="rId2" xr:uid="{C5D1A510-C694-4617-8CB8-8CB8560AB2B7}"/>
  </hyperlinks>
  <pageMargins left="0.25" right="0.25" top="0.75" bottom="0.75" header="0.3" footer="0.3"/>
  <pageSetup paperSize="17" scale="94" fitToHeight="0" orientation="landscape" r:id="rId3"/>
  <headerFooter>
    <oddHeader>&amp;L&amp;F.xlsx
Sheet: &amp;A</oddHeader>
    <oddFooter xml:space="preserve">&amp;L&amp;G&amp;RHPD Electrification Pilot 
&amp; REDi:EB
</oddFooter>
  </headerFooter>
  <rowBreaks count="1" manualBreakCount="1">
    <brk id="22" min="1" max="23" man="1"/>
  </rowBreaks>
  <legacyDrawing r:id="rId4"/>
  <legacyDrawingHF r:id="rId5"/>
  <tableParts count="1">
    <tablePart r:id="rId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3183-14CC-4CBF-94DE-5AD34EE3EB6A}">
  <dimension ref="A1:AC86"/>
  <sheetViews>
    <sheetView zoomScale="115" zoomScaleNormal="115" workbookViewId="0">
      <selection activeCell="O34" sqref="O34"/>
    </sheetView>
  </sheetViews>
  <sheetFormatPr defaultColWidth="9.42578125" defaultRowHeight="14.25"/>
  <cols>
    <col min="1" max="1" width="8.5703125" style="16" customWidth="1"/>
    <col min="2" max="2" width="6.5703125" style="16" customWidth="1"/>
    <col min="3" max="3" width="5.85546875" style="16" customWidth="1"/>
    <col min="4" max="4" width="7.140625" style="16" customWidth="1"/>
    <col min="5" max="5" width="2.42578125" style="16" customWidth="1"/>
    <col min="6" max="6" width="7.28515625" style="16" customWidth="1"/>
    <col min="7" max="7" width="7.140625" style="16" customWidth="1"/>
    <col min="8" max="8" width="1.7109375" style="16" customWidth="1"/>
    <col min="9" max="9" width="5.28515625" style="16" customWidth="1"/>
    <col min="10" max="10" width="6" style="16" customWidth="1"/>
    <col min="11" max="12" width="5.85546875" style="16" customWidth="1"/>
    <col min="13" max="13" width="7.140625" style="16" customWidth="1"/>
    <col min="14" max="15" width="9.42578125" style="16"/>
    <col min="16" max="16" width="10.5703125" style="16" customWidth="1"/>
    <col min="17" max="17" width="14.7109375" style="16" customWidth="1"/>
    <col min="18" max="16384" width="9.42578125" style="16"/>
  </cols>
  <sheetData>
    <row r="1" spans="1:22" ht="15.75">
      <c r="V1" s="8"/>
    </row>
    <row r="2" spans="1:22">
      <c r="A2" s="17" t="s">
        <v>102</v>
      </c>
      <c r="M2" s="18" t="s">
        <v>39</v>
      </c>
      <c r="N2" s="19"/>
      <c r="P2" s="18" t="s">
        <v>103</v>
      </c>
      <c r="Q2" s="20"/>
      <c r="U2" s="17" t="s">
        <v>104</v>
      </c>
    </row>
    <row r="3" spans="1:22">
      <c r="I3" s="21"/>
      <c r="J3" s="22" t="s">
        <v>105</v>
      </c>
      <c r="M3" s="18" t="s">
        <v>106</v>
      </c>
      <c r="N3" s="19"/>
      <c r="P3" s="18" t="s">
        <v>107</v>
      </c>
      <c r="Q3" s="19"/>
      <c r="U3" s="16" t="s">
        <v>108</v>
      </c>
    </row>
    <row r="4" spans="1:22">
      <c r="C4" s="23" t="s">
        <v>109</v>
      </c>
      <c r="D4" s="23"/>
      <c r="F4" s="24" t="s">
        <v>110</v>
      </c>
      <c r="G4" s="24"/>
      <c r="I4" s="25" t="s">
        <v>111</v>
      </c>
      <c r="J4" s="25"/>
      <c r="K4" s="25"/>
      <c r="L4" s="26"/>
      <c r="M4" s="26"/>
      <c r="N4" s="25"/>
      <c r="O4" s="25"/>
      <c r="P4" s="25"/>
      <c r="Q4" s="25"/>
      <c r="R4" s="25"/>
    </row>
    <row r="5" spans="1:22">
      <c r="A5" s="16" t="s">
        <v>47</v>
      </c>
      <c r="B5" s="16" t="s">
        <v>112</v>
      </c>
      <c r="C5" s="16" t="s">
        <v>113</v>
      </c>
      <c r="D5" s="16" t="s">
        <v>114</v>
      </c>
      <c r="F5" s="16" t="s">
        <v>114</v>
      </c>
      <c r="G5" s="16" t="s">
        <v>115</v>
      </c>
      <c r="I5" s="16" t="s">
        <v>116</v>
      </c>
      <c r="J5" s="18" t="s">
        <v>113</v>
      </c>
      <c r="K5" s="16" t="s">
        <v>117</v>
      </c>
      <c r="L5" s="16" t="s">
        <v>118</v>
      </c>
      <c r="M5" s="16" t="s">
        <v>119</v>
      </c>
      <c r="N5" s="16" t="s">
        <v>120</v>
      </c>
      <c r="O5" s="16" t="s">
        <v>121</v>
      </c>
    </row>
    <row r="6" spans="1:22">
      <c r="A6" s="27" t="s">
        <v>48</v>
      </c>
      <c r="B6" s="16">
        <v>0.249</v>
      </c>
      <c r="C6" s="21">
        <v>0</v>
      </c>
      <c r="D6" s="28">
        <f>C6*$B6</f>
        <v>0</v>
      </c>
      <c r="E6" s="28"/>
      <c r="F6" s="29">
        <f t="shared" ref="F6:F11" si="0">I6-D6</f>
        <v>0</v>
      </c>
      <c r="G6" s="29">
        <f>J6-C6</f>
        <v>0</v>
      </c>
      <c r="H6" s="28"/>
      <c r="I6" s="28">
        <f>J6*$B6</f>
        <v>0</v>
      </c>
      <c r="J6" s="16">
        <f>SUM(K6:T6)</f>
        <v>0</v>
      </c>
      <c r="K6" s="21"/>
      <c r="L6" s="21"/>
      <c r="M6" s="21"/>
      <c r="N6" s="30">
        <f t="shared" ref="N6:N11" si="1">M6*($I$3-1)</f>
        <v>0</v>
      </c>
      <c r="O6" s="21"/>
      <c r="P6" s="21"/>
      <c r="Q6" s="21"/>
      <c r="R6" s="21"/>
    </row>
    <row r="7" spans="1:22">
      <c r="A7" s="27" t="s">
        <v>49</v>
      </c>
      <c r="B7" s="16">
        <v>0.17499999999999999</v>
      </c>
      <c r="C7" s="21">
        <v>0</v>
      </c>
      <c r="D7" s="28">
        <f t="shared" ref="D7:D11" si="2">C7*$B7</f>
        <v>0</v>
      </c>
      <c r="E7" s="28"/>
      <c r="F7" s="29">
        <f t="shared" si="0"/>
        <v>0</v>
      </c>
      <c r="G7" s="29">
        <f t="shared" ref="G7:G11" si="3">J7-C7</f>
        <v>0</v>
      </c>
      <c r="H7" s="28"/>
      <c r="I7" s="28">
        <f t="shared" ref="I7:I11" si="4">J7*$B7</f>
        <v>0</v>
      </c>
      <c r="J7" s="16">
        <f t="shared" ref="J7:J8" si="5">SUM(K7:T7)</f>
        <v>0</v>
      </c>
      <c r="K7" s="21"/>
      <c r="L7" s="21"/>
      <c r="M7" s="21"/>
      <c r="N7" s="30">
        <f t="shared" si="1"/>
        <v>0</v>
      </c>
      <c r="O7" s="21"/>
      <c r="P7" s="21"/>
      <c r="Q7" s="21"/>
      <c r="R7" s="21"/>
    </row>
    <row r="8" spans="1:22">
      <c r="A8" s="27" t="s">
        <v>50</v>
      </c>
      <c r="B8" s="16">
        <v>0.121</v>
      </c>
      <c r="C8" s="21">
        <v>0</v>
      </c>
      <c r="D8" s="28">
        <f t="shared" si="2"/>
        <v>0</v>
      </c>
      <c r="E8" s="28"/>
      <c r="F8" s="29">
        <f t="shared" si="0"/>
        <v>0</v>
      </c>
      <c r="G8" s="29">
        <f t="shared" si="3"/>
        <v>0</v>
      </c>
      <c r="H8" s="28"/>
      <c r="I8" s="28">
        <f t="shared" si="4"/>
        <v>0</v>
      </c>
      <c r="J8" s="16">
        <f t="shared" si="5"/>
        <v>0</v>
      </c>
      <c r="K8" s="21"/>
      <c r="L8" s="21"/>
      <c r="M8" s="21"/>
      <c r="N8" s="30">
        <f t="shared" si="1"/>
        <v>0</v>
      </c>
      <c r="O8" s="21"/>
      <c r="P8" s="21"/>
      <c r="Q8" s="21"/>
      <c r="R8" s="21"/>
    </row>
    <row r="9" spans="1:22">
      <c r="A9" s="27" t="s">
        <v>51</v>
      </c>
      <c r="B9" s="16">
        <v>8.1000000000000003E-2</v>
      </c>
      <c r="C9" s="21">
        <v>0</v>
      </c>
      <c r="D9" s="28">
        <f t="shared" si="2"/>
        <v>0</v>
      </c>
      <c r="E9" s="28"/>
      <c r="F9" s="29">
        <f t="shared" si="0"/>
        <v>0</v>
      </c>
      <c r="G9" s="29">
        <f t="shared" si="3"/>
        <v>0</v>
      </c>
      <c r="H9" s="28"/>
      <c r="I9" s="28">
        <f t="shared" si="4"/>
        <v>0</v>
      </c>
      <c r="J9" s="16">
        <f t="shared" ref="J9:J11" si="6">SUM(K9:T9)</f>
        <v>0</v>
      </c>
      <c r="K9" s="21"/>
      <c r="L9" s="21"/>
      <c r="M9" s="21"/>
      <c r="N9" s="30">
        <f t="shared" si="1"/>
        <v>0</v>
      </c>
      <c r="O9" s="21"/>
      <c r="P9" s="21"/>
      <c r="Q9" s="21"/>
      <c r="R9" s="21"/>
    </row>
    <row r="10" spans="1:22">
      <c r="A10" s="27" t="s">
        <v>52</v>
      </c>
      <c r="B10" s="16">
        <v>0.04</v>
      </c>
      <c r="C10" s="21"/>
      <c r="D10" s="28">
        <f t="shared" si="2"/>
        <v>0</v>
      </c>
      <c r="E10" s="28"/>
      <c r="F10" s="29">
        <f t="shared" si="0"/>
        <v>0</v>
      </c>
      <c r="G10" s="29">
        <f t="shared" si="3"/>
        <v>0</v>
      </c>
      <c r="H10" s="28"/>
      <c r="I10" s="28">
        <f t="shared" si="4"/>
        <v>0</v>
      </c>
      <c r="J10" s="16">
        <f t="shared" si="6"/>
        <v>0</v>
      </c>
      <c r="K10" s="21"/>
      <c r="L10" s="21"/>
      <c r="M10" s="21"/>
      <c r="N10" s="30">
        <f t="shared" si="1"/>
        <v>0</v>
      </c>
      <c r="O10" s="21"/>
      <c r="P10" s="21"/>
      <c r="Q10" s="21"/>
      <c r="R10" s="21"/>
    </row>
    <row r="11" spans="1:22">
      <c r="A11" s="27" t="s">
        <v>53</v>
      </c>
      <c r="B11" s="16">
        <v>1.4999999999999999E-2</v>
      </c>
      <c r="C11" s="21"/>
      <c r="D11" s="28">
        <f t="shared" si="2"/>
        <v>0</v>
      </c>
      <c r="E11" s="28"/>
      <c r="F11" s="29">
        <f t="shared" si="0"/>
        <v>0</v>
      </c>
      <c r="G11" s="29">
        <f t="shared" si="3"/>
        <v>0</v>
      </c>
      <c r="H11" s="28"/>
      <c r="I11" s="28">
        <f t="shared" si="4"/>
        <v>0</v>
      </c>
      <c r="J11" s="16">
        <f t="shared" si="6"/>
        <v>0</v>
      </c>
      <c r="K11" s="21"/>
      <c r="L11" s="21"/>
      <c r="M11" s="21"/>
      <c r="N11" s="30">
        <f t="shared" si="1"/>
        <v>0</v>
      </c>
      <c r="O11" s="21"/>
      <c r="P11" s="21"/>
      <c r="Q11" s="21"/>
      <c r="R11" s="21"/>
    </row>
    <row r="12" spans="1:22">
      <c r="C12" s="18" t="s">
        <v>122</v>
      </c>
      <c r="D12" s="31">
        <f>SUM(D6:D11)</f>
        <v>0</v>
      </c>
      <c r="F12" s="32">
        <f>I12-D12</f>
        <v>0</v>
      </c>
      <c r="G12" s="33"/>
      <c r="I12" s="31">
        <f>SUM(I6:I11)</f>
        <v>0</v>
      </c>
    </row>
    <row r="13" spans="1:22">
      <c r="C13" s="18" t="s">
        <v>123</v>
      </c>
      <c r="D13" s="21">
        <f>0.5*2</f>
        <v>1</v>
      </c>
      <c r="F13" s="34">
        <f>-F12/D17</f>
        <v>0</v>
      </c>
      <c r="G13" s="16" t="s">
        <v>124</v>
      </c>
    </row>
    <row r="14" spans="1:22" ht="14.65" thickBot="1">
      <c r="C14" s="18" t="s">
        <v>125</v>
      </c>
      <c r="D14" s="35">
        <f>_xlfn.XLOOKUP(D20,Table1[Model],Table1[Lbs to add],"NA")</f>
        <v>0</v>
      </c>
    </row>
    <row r="15" spans="1:22" ht="14.65" thickTop="1">
      <c r="C15" s="18" t="s">
        <v>126</v>
      </c>
      <c r="D15" s="31">
        <f>SUM(D12:D14)</f>
        <v>1</v>
      </c>
    </row>
    <row r="16" spans="1:22" ht="14.65" thickBot="1">
      <c r="C16" s="18" t="s">
        <v>127</v>
      </c>
      <c r="D16" s="35">
        <f>_xlfn.XLOOKUP(D20,Table1[Model],Table1[Shipped Charge],"NA")</f>
        <v>0</v>
      </c>
      <c r="I16" s="28"/>
      <c r="J16" s="28"/>
      <c r="N16" s="16" t="s">
        <v>128</v>
      </c>
    </row>
    <row r="17" spans="1:17" ht="14.65" thickTop="1">
      <c r="C17" s="18" t="s">
        <v>129</v>
      </c>
      <c r="D17" s="31">
        <f>SUM(D15:D16)</f>
        <v>1</v>
      </c>
      <c r="I17" s="36"/>
      <c r="J17" s="36"/>
      <c r="N17" s="17" t="s">
        <v>130</v>
      </c>
      <c r="O17" s="17" t="s">
        <v>131</v>
      </c>
      <c r="P17" s="17" t="s">
        <v>132</v>
      </c>
      <c r="Q17" s="17" t="s">
        <v>133</v>
      </c>
    </row>
    <row r="18" spans="1:17">
      <c r="A18" s="33">
        <v>0.05</v>
      </c>
      <c r="B18" s="16" t="str">
        <f>"R410a leakage/Yr is "&amp;ROUND(A18*MAX(I17,D17)*20,0)&amp;" Tons CO2e of climate impact over 20 years"</f>
        <v>R410a leakage/Yr is 1 Tons CO2e of climate impact over 20 years</v>
      </c>
      <c r="C18" s="18"/>
      <c r="D18" s="36"/>
      <c r="E18" s="36"/>
      <c r="F18" s="36"/>
      <c r="G18" s="36"/>
      <c r="H18" s="36"/>
      <c r="I18" s="36"/>
      <c r="J18" s="36"/>
      <c r="N18" s="16" t="s">
        <v>85</v>
      </c>
      <c r="O18" s="16" t="s">
        <v>134</v>
      </c>
      <c r="P18" s="16">
        <v>3.4</v>
      </c>
    </row>
    <row r="19" spans="1:17">
      <c r="N19" s="16" t="s">
        <v>85</v>
      </c>
      <c r="O19" s="16" t="s">
        <v>135</v>
      </c>
      <c r="P19" s="16">
        <v>3.9</v>
      </c>
    </row>
    <row r="20" spans="1:17">
      <c r="C20" s="18" t="s">
        <v>136</v>
      </c>
      <c r="D20" s="21" t="s">
        <v>137</v>
      </c>
      <c r="F20" s="16" t="str">
        <f>_xlfn.XLOOKUP(D20,Table1[Model],Table1[Mfr],"NA")</f>
        <v>TBD</v>
      </c>
      <c r="N20" s="16" t="s">
        <v>85</v>
      </c>
      <c r="O20" s="16" t="s">
        <v>138</v>
      </c>
      <c r="P20" s="16">
        <v>18.5</v>
      </c>
    </row>
    <row r="21" spans="1:17">
      <c r="C21" s="18" t="s">
        <v>139</v>
      </c>
      <c r="D21" s="37"/>
      <c r="N21" s="16" t="s">
        <v>85</v>
      </c>
      <c r="O21" s="16" t="s">
        <v>140</v>
      </c>
      <c r="P21" s="16">
        <v>18.7</v>
      </c>
    </row>
    <row r="22" spans="1:17">
      <c r="C22" s="18" t="s">
        <v>141</v>
      </c>
      <c r="D22" s="38"/>
      <c r="E22" s="38"/>
      <c r="F22" s="38"/>
      <c r="G22" s="38"/>
      <c r="N22" s="16" t="s">
        <v>85</v>
      </c>
      <c r="O22" s="16" t="s">
        <v>142</v>
      </c>
      <c r="P22" s="16">
        <v>19</v>
      </c>
      <c r="Q22" s="16">
        <v>25.8</v>
      </c>
    </row>
    <row r="23" spans="1:17">
      <c r="N23" s="16" t="s">
        <v>143</v>
      </c>
      <c r="O23" s="16" t="s">
        <v>144</v>
      </c>
      <c r="Q23" s="16">
        <v>4.4000000000000004</v>
      </c>
    </row>
    <row r="24" spans="1:17">
      <c r="N24" s="16" t="s">
        <v>137</v>
      </c>
      <c r="O24" s="16" t="s">
        <v>137</v>
      </c>
    </row>
    <row r="25" spans="1:17">
      <c r="N25" s="16" t="s">
        <v>145</v>
      </c>
      <c r="O25" s="16" t="s">
        <v>146</v>
      </c>
      <c r="Q25" s="16">
        <v>4</v>
      </c>
    </row>
    <row r="51" spans="2:29" ht="15.75">
      <c r="B51" s="16" t="s">
        <v>147</v>
      </c>
      <c r="N51" s="16" t="s">
        <v>148</v>
      </c>
      <c r="P51" s="7"/>
      <c r="AC51" s="16" t="s">
        <v>149</v>
      </c>
    </row>
    <row r="52" spans="2:29" ht="15.75">
      <c r="N52" s="7"/>
      <c r="P52" s="7"/>
    </row>
    <row r="53" spans="2:29" ht="15.75">
      <c r="P53" s="7"/>
    </row>
    <row r="54" spans="2:29" ht="15.75">
      <c r="P54" s="7"/>
    </row>
    <row r="56" spans="2:29" ht="15.75">
      <c r="P56" s="7"/>
    </row>
    <row r="57" spans="2:29" ht="15.75">
      <c r="P57" s="7"/>
    </row>
    <row r="58" spans="2:29" ht="15.75">
      <c r="P58" s="7"/>
    </row>
    <row r="86" spans="14:15" ht="15.75">
      <c r="N86" s="16" t="s">
        <v>150</v>
      </c>
      <c r="O86" s="8"/>
    </row>
  </sheetData>
  <conditionalFormatting sqref="F13">
    <cfRule type="cellIs" dxfId="3" priority="1" operator="lessThan">
      <formula>-0.05</formula>
    </cfRule>
    <cfRule type="cellIs" dxfId="2" priority="2" operator="greaterThan">
      <formula>0.05</formula>
    </cfRule>
  </conditionalFormatting>
  <dataValidations count="1">
    <dataValidation type="list" allowBlank="1" showInputMessage="1" showErrorMessage="1" sqref="D20" xr:uid="{6FD79A63-B278-453D-83E6-22701AE5D62F}">
      <formula1>$O$18:$O$25</formula1>
    </dataValidation>
  </dataValidations>
  <pageMargins left="0.7" right="0.7" top="0.75" bottom="0.75" header="0.3" footer="0.3"/>
  <pageSetup orientation="portrait"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6A84-B38E-458E-8684-C0C74FB71AEC}">
  <sheetPr>
    <tabColor theme="0" tint="-0.14999847407452621"/>
  </sheetPr>
  <dimension ref="A1:P42"/>
  <sheetViews>
    <sheetView workbookViewId="0">
      <selection activeCell="D12" sqref="D12"/>
    </sheetView>
  </sheetViews>
  <sheetFormatPr defaultRowHeight="14.25"/>
  <cols>
    <col min="1" max="1" width="68.140625" customWidth="1"/>
    <col min="4" max="4" width="10.85546875" customWidth="1"/>
    <col min="5" max="5" width="17.5703125" customWidth="1"/>
    <col min="6" max="6" width="60" customWidth="1"/>
    <col min="7" max="7" width="26.42578125" customWidth="1"/>
    <col min="8" max="8" width="36.42578125" customWidth="1"/>
    <col min="9" max="9" width="85" customWidth="1"/>
    <col min="13" max="13" width="69" customWidth="1"/>
    <col min="16" max="16" width="79.140625" customWidth="1"/>
  </cols>
  <sheetData>
    <row r="1" spans="1:16">
      <c r="A1" t="s">
        <v>151</v>
      </c>
    </row>
    <row r="2" spans="1:16" ht="15.75">
      <c r="A2" s="103" t="s">
        <v>152</v>
      </c>
      <c r="B2" s="104" t="s">
        <v>153</v>
      </c>
    </row>
    <row r="3" spans="1:16" ht="15.75">
      <c r="A3" s="103"/>
      <c r="B3" s="104"/>
    </row>
    <row r="4" spans="1:16" ht="15.4">
      <c r="A4" s="105" t="s">
        <v>154</v>
      </c>
      <c r="F4" s="105" t="s">
        <v>155</v>
      </c>
      <c r="I4" s="106" t="s">
        <v>156</v>
      </c>
      <c r="M4" s="105" t="s">
        <v>157</v>
      </c>
      <c r="P4" s="105" t="s">
        <v>158</v>
      </c>
    </row>
    <row r="5" spans="1:16" ht="15.4">
      <c r="A5" s="107"/>
      <c r="F5" s="107"/>
      <c r="M5" s="107"/>
      <c r="P5" s="108"/>
    </row>
    <row r="6" spans="1:16" ht="97.15">
      <c r="A6" s="109" t="s">
        <v>159</v>
      </c>
      <c r="F6" s="107" t="s">
        <v>160</v>
      </c>
      <c r="I6" s="110" t="s">
        <v>161</v>
      </c>
      <c r="M6" s="107" t="s">
        <v>162</v>
      </c>
      <c r="P6" s="111" t="s">
        <v>163</v>
      </c>
    </row>
    <row r="7" spans="1:16" ht="46.5" thickBot="1">
      <c r="A7" s="107" t="s">
        <v>164</v>
      </c>
      <c r="D7" s="112" t="s">
        <v>165</v>
      </c>
      <c r="E7" s="113" t="s">
        <v>166</v>
      </c>
      <c r="F7" s="114" t="s">
        <v>167</v>
      </c>
      <c r="G7" s="115" t="s">
        <v>168</v>
      </c>
      <c r="I7" s="107" t="s">
        <v>169</v>
      </c>
      <c r="M7" s="107" t="s">
        <v>170</v>
      </c>
      <c r="P7" s="107" t="s">
        <v>171</v>
      </c>
    </row>
    <row r="8" spans="1:16" ht="61.9" thickBot="1">
      <c r="A8" s="107" t="s">
        <v>172</v>
      </c>
      <c r="D8" s="116" t="s">
        <v>173</v>
      </c>
      <c r="E8" s="117" t="s">
        <v>174</v>
      </c>
      <c r="F8" s="118" t="s">
        <v>175</v>
      </c>
      <c r="G8" s="119" t="s">
        <v>176</v>
      </c>
      <c r="I8" s="107" t="s">
        <v>177</v>
      </c>
      <c r="M8" s="107" t="s">
        <v>178</v>
      </c>
      <c r="P8" s="107" t="s">
        <v>179</v>
      </c>
    </row>
    <row r="9" spans="1:16" ht="61.9" thickBot="1">
      <c r="A9" s="107" t="s">
        <v>180</v>
      </c>
      <c r="D9" s="116" t="s">
        <v>181</v>
      </c>
      <c r="E9" s="117" t="s">
        <v>182</v>
      </c>
      <c r="F9" s="118" t="s">
        <v>183</v>
      </c>
      <c r="G9" s="119" t="s">
        <v>184</v>
      </c>
      <c r="I9" s="107" t="s">
        <v>185</v>
      </c>
      <c r="M9" s="107" t="s">
        <v>186</v>
      </c>
    </row>
    <row r="10" spans="1:16" ht="76.900000000000006">
      <c r="A10" s="107" t="s">
        <v>187</v>
      </c>
      <c r="D10" s="120" t="s">
        <v>188</v>
      </c>
      <c r="E10" s="121" t="s">
        <v>189</v>
      </c>
      <c r="F10" s="118" t="s">
        <v>190</v>
      </c>
      <c r="G10" s="122" t="s">
        <v>191</v>
      </c>
      <c r="I10" s="107" t="s">
        <v>192</v>
      </c>
      <c r="M10" s="107" t="s">
        <v>193</v>
      </c>
      <c r="P10" s="107" t="s">
        <v>194</v>
      </c>
    </row>
    <row r="11" spans="1:16" ht="30.75">
      <c r="A11" s="107" t="s">
        <v>195</v>
      </c>
      <c r="I11" s="107" t="s">
        <v>196</v>
      </c>
      <c r="M11" s="107" t="s">
        <v>197</v>
      </c>
      <c r="P11" s="107" t="s">
        <v>198</v>
      </c>
    </row>
    <row r="12" spans="1:16" ht="76.900000000000006">
      <c r="A12" s="107" t="s">
        <v>199</v>
      </c>
      <c r="F12" s="107" t="s">
        <v>200</v>
      </c>
      <c r="I12" s="107" t="s">
        <v>201</v>
      </c>
      <c r="M12" s="107" t="s">
        <v>202</v>
      </c>
      <c r="P12" s="107" t="s">
        <v>203</v>
      </c>
    </row>
    <row r="13" spans="1:16" ht="46.15">
      <c r="A13" s="107" t="s">
        <v>204</v>
      </c>
      <c r="F13" s="107" t="s">
        <v>205</v>
      </c>
      <c r="I13" s="107" t="s">
        <v>206</v>
      </c>
      <c r="M13" s="107" t="s">
        <v>207</v>
      </c>
      <c r="P13" s="107" t="s">
        <v>208</v>
      </c>
    </row>
    <row r="14" spans="1:16" ht="61.5">
      <c r="F14" s="123" t="s">
        <v>209</v>
      </c>
      <c r="I14" s="107" t="s">
        <v>210</v>
      </c>
      <c r="M14" s="107" t="s">
        <v>211</v>
      </c>
      <c r="P14" s="107" t="s">
        <v>212</v>
      </c>
    </row>
    <row r="15" spans="1:16" ht="123">
      <c r="F15" s="123" t="s">
        <v>213</v>
      </c>
      <c r="I15" s="107" t="s">
        <v>214</v>
      </c>
      <c r="M15" s="107" t="s">
        <v>215</v>
      </c>
      <c r="P15" s="107" t="s">
        <v>216</v>
      </c>
    </row>
    <row r="16" spans="1:16" ht="107.65">
      <c r="F16" s="123" t="s">
        <v>217</v>
      </c>
      <c r="I16" s="107" t="s">
        <v>218</v>
      </c>
      <c r="M16" s="107" t="s">
        <v>219</v>
      </c>
      <c r="P16" s="107" t="s">
        <v>220</v>
      </c>
    </row>
    <row r="17" spans="6:16" ht="123">
      <c r="F17" s="123" t="s">
        <v>221</v>
      </c>
      <c r="I17" s="107" t="s">
        <v>222</v>
      </c>
      <c r="M17" s="107" t="s">
        <v>223</v>
      </c>
      <c r="P17" s="107" t="s">
        <v>224</v>
      </c>
    </row>
    <row r="18" spans="6:16" ht="61.5">
      <c r="F18" s="123" t="s">
        <v>225</v>
      </c>
      <c r="I18" s="107" t="s">
        <v>226</v>
      </c>
      <c r="M18" s="124" t="s">
        <v>227</v>
      </c>
    </row>
    <row r="19" spans="6:16" ht="46.15">
      <c r="F19" s="123" t="s">
        <v>228</v>
      </c>
      <c r="I19" s="107" t="s">
        <v>229</v>
      </c>
      <c r="M19" s="107" t="s">
        <v>230</v>
      </c>
    </row>
    <row r="20" spans="6:16" ht="61.5">
      <c r="F20" s="123" t="s">
        <v>231</v>
      </c>
      <c r="I20" s="107" t="s">
        <v>232</v>
      </c>
      <c r="M20" s="107" t="s">
        <v>233</v>
      </c>
    </row>
    <row r="21" spans="6:16" ht="61.5">
      <c r="F21" s="123" t="s">
        <v>234</v>
      </c>
      <c r="I21" s="107" t="s">
        <v>235</v>
      </c>
      <c r="M21" s="107" t="s">
        <v>236</v>
      </c>
    </row>
    <row r="24" spans="6:16" ht="15.4">
      <c r="F24" s="107" t="s">
        <v>237</v>
      </c>
    </row>
    <row r="25" spans="6:16" ht="30.75">
      <c r="F25" s="107" t="s">
        <v>238</v>
      </c>
    </row>
    <row r="26" spans="6:16" ht="46.15">
      <c r="F26" s="107" t="s">
        <v>239</v>
      </c>
    </row>
    <row r="27" spans="6:16" ht="15.4">
      <c r="F27" s="107" t="s">
        <v>240</v>
      </c>
      <c r="P27" s="108"/>
    </row>
    <row r="28" spans="6:16" ht="30.75">
      <c r="F28" s="107" t="s">
        <v>241</v>
      </c>
    </row>
    <row r="29" spans="6:16" ht="46.15">
      <c r="F29" s="107" t="s">
        <v>242</v>
      </c>
    </row>
    <row r="30" spans="6:16" ht="30.75">
      <c r="F30" s="107" t="s">
        <v>243</v>
      </c>
    </row>
    <row r="31" spans="6:16" ht="30.75">
      <c r="F31" s="107" t="s">
        <v>244</v>
      </c>
    </row>
    <row r="32" spans="6:16" ht="30.75">
      <c r="F32" s="107" t="s">
        <v>245</v>
      </c>
    </row>
    <row r="33" spans="6:6" ht="15.4">
      <c r="F33" s="107" t="s">
        <v>246</v>
      </c>
    </row>
    <row r="34" spans="6:6" ht="15.4">
      <c r="F34" s="107" t="s">
        <v>247</v>
      </c>
    </row>
    <row r="35" spans="6:6" ht="15.4">
      <c r="F35" s="107" t="s">
        <v>248</v>
      </c>
    </row>
    <row r="37" spans="6:6" ht="92.25">
      <c r="F37" s="107" t="s">
        <v>249</v>
      </c>
    </row>
    <row r="38" spans="6:6" ht="30.75">
      <c r="F38" s="107" t="s">
        <v>250</v>
      </c>
    </row>
    <row r="39" spans="6:6" ht="30.75">
      <c r="F39" s="107" t="s">
        <v>251</v>
      </c>
    </row>
    <row r="40" spans="6:6" ht="15.4">
      <c r="F40" s="107" t="s">
        <v>252</v>
      </c>
    </row>
    <row r="41" spans="6:6" ht="92.25">
      <c r="F41" s="107" t="s">
        <v>253</v>
      </c>
    </row>
    <row r="42" spans="6:6" ht="15.4">
      <c r="F42" s="107"/>
    </row>
  </sheetData>
  <hyperlinks>
    <hyperlink ref="A2" r:id="rId1" display="https://dec.ny.gov/environmental-protection/climate-change/statutes-regulations-policies/part-494/495-requirements-for-suppliers-and-owners-or-operators?auHash=xH6Reqs8_yHVDou44gECrqwr2M2z_MI2J2qlijNMwPY" xr:uid="{5A850E35-11F7-4253-B684-16FF6939152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17806BC66774D94A39F7E7CA81E85" ma:contentTypeVersion="7019" ma:contentTypeDescription="Create a new document." ma:contentTypeScope="" ma:versionID="64626be4e267b4392054891478100f50">
  <xsd:schema xmlns:xsd="http://www.w3.org/2001/XMLSchema" xmlns:xs="http://www.w3.org/2001/XMLSchema" xmlns:p="http://schemas.microsoft.com/office/2006/metadata/properties" xmlns:ns2="238dd806-a5b7-46a5-9c55-c2d3786c84e5" xmlns:ns3="628f90bb-05dc-436f-994a-630b20d09981" targetNamespace="http://schemas.microsoft.com/office/2006/metadata/properties" ma:root="true" ma:fieldsID="bb315719abe9273a00803b6e4348697e" ns2:_="" ns3:_="">
    <xsd:import namespace="238dd806-a5b7-46a5-9c55-c2d3786c84e5"/>
    <xsd:import namespace="628f90bb-05dc-436f-994a-630b20d0998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dd806-a5b7-46a5-9c55-c2d3786c84e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b34abca-2261-4c4d-83be-4c47f5826515}" ma:internalName="TaxCatchAll" ma:showField="CatchAllData" ma:web="238dd806-a5b7-46a5-9c55-c2d3786c84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28f90bb-05dc-436f-994a-630b20d09981"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38dd806-a5b7-46a5-9c55-c2d3786c84e5" xsi:nil="true"/>
    <lcf76f155ced4ddcb4097134ff3c332f xmlns="628f90bb-05dc-436f-994a-630b20d09981">
      <Terms xmlns="http://schemas.microsoft.com/office/infopath/2007/PartnerControls"/>
    </lcf76f155ced4ddcb4097134ff3c332f>
    <_dlc_DocId xmlns="238dd806-a5b7-46a5-9c55-c2d3786c84e5">NYSERDAEXT-2058103787-9629</_dlc_DocId>
    <_dlc_DocIdUrl xmlns="238dd806-a5b7-46a5-9c55-c2d3786c84e5">
      <Url>https://nysemail.sharepoint.com/sites/nyserda-ext/ExternalCollaboration/Contractors/MultifamilyDirectInjectionPilot/_layouts/15/DocIdRedir.aspx?ID=NYSERDAEXT-2058103787-9629</Url>
      <Description>NYSERDAEXT-2058103787-9629</Description>
    </_dlc_DocIdUrl>
  </documentManagement>
</p:properties>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C86F29-2B3F-41F8-AEF2-B7334FD0E49D}"/>
</file>

<file path=customXml/itemProps2.xml><?xml version="1.0" encoding="utf-8"?>
<ds:datastoreItem xmlns:ds="http://schemas.openxmlformats.org/officeDocument/2006/customXml" ds:itemID="{E29F87F9-7B74-4726-B09F-DCB26E941104}"/>
</file>

<file path=customXml/itemProps3.xml><?xml version="1.0" encoding="utf-8"?>
<ds:datastoreItem xmlns:ds="http://schemas.openxmlformats.org/officeDocument/2006/customXml" ds:itemID="{425ACD60-D9A0-4D95-B691-381BB6341D8B}"/>
</file>

<file path=customXml/itemProps4.xml><?xml version="1.0" encoding="utf-8"?>
<ds:datastoreItem xmlns:ds="http://schemas.openxmlformats.org/officeDocument/2006/customXml" ds:itemID="{1AA0AD95-E88D-494F-9CD2-05864FAC35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2026-01-29T19:44:46Z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0x01010097417806BC66774D94A39F7E7CA81E85</vt:lpwstr>
  </property>
  <property fmtid="{D5CDD505-2E9C-101B-9397-08002B2CF9AE}" pid="3" name="_dlc_DocIdItemGuid">
    <vt:lpwstr>2c4bc3a3-fcc1-4185-b43c-974875b43f60</vt:lpwstr>
  </property>
  <property fmtid="{D5CDD505-2E9C-101B-9397-08002B2CF9AE}" pid="4" name="MediaServiceImageTags">
    <vt:lpwstr/>
  </property>
  <property fmtid="{D5CDD505-2E9C-101B-9397-08002B2CF9AE}" pid="5" name="Order">
    <vt:r8>542800</vt:r8>
  </property>
  <property fmtid="{D5CDD505-2E9C-101B-9397-08002B2CF9AE}" pid="6" name="xd_ProgID">
    <vt:lpwstr/>
  </property>
  <property fmtid="{D5CDD505-2E9C-101B-9397-08002B2CF9AE}" pid="7" name="TemplateUrl">
    <vt:lpwstr/>
  </property>
  <property fmtid="{D5CDD505-2E9C-101B-9397-08002B2CF9AE}" pid="8" name="_ExtendedDescription">
    <vt:lpwstr/>
  </property>
</Properties>
</file>