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comments2.xml" ContentType="application/vnd.openxmlformats-officedocument.spreadsheetml.comments+xml"/>
  <Override PartName="/xl/threadedComments/threadedComment2.xml" ContentType="application/vnd.ms-excel.threadedcomments+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comments3.xml" ContentType="application/vnd.openxmlformats-officedocument.spreadsheetml.comments+xml"/>
  <Override PartName="/xl/threadedComments/threadedComment3.xml" ContentType="application/vnd.ms-excel.threadedcomments+xml"/>
  <Override PartName="/xl/drawings/drawing1.xml" ContentType="application/vnd.openxmlformats-officedocument.drawing+xml"/>
  <Override PartName="/xl/tables/table2.xml" ContentType="application/vnd.openxmlformats-officedocument.spreadsheetml.table+xml"/>
  <Override PartName="/xl/slicers/slicer1.xml" ContentType="application/vnd.ms-excel.slicer+xml"/>
  <Override PartName="/xl/comments4.xml" ContentType="application/vnd.openxmlformats-officedocument.spreadsheetml.comments+xml"/>
  <Override PartName="/xl/threadedComments/threadedComment4.xml" ContentType="application/vnd.ms-excel.threadedcomments+xml"/>
  <Override PartName="/xl/tables/table3.xml" ContentType="application/vnd.openxmlformats-officedocument.spreadsheetml.table+xml"/>
  <Override PartName="/xl/tables/table4.xml" ContentType="application/vnd.openxmlformats-officedocument.spreadsheetml.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mc:AlternateContent xmlns:mc="http://schemas.openxmlformats.org/markup-compatibility/2006">
    <mc:Choice Requires="x15">
      <x15ac:absPath xmlns:x15ac="http://schemas.microsoft.com/office/spreadsheetml/2010/11/ac" url="C:\Users\leonej\Downloads\"/>
    </mc:Choice>
  </mc:AlternateContent>
  <xr:revisionPtr revIDLastSave="0" documentId="8_{9160D19D-F5B0-4621-A862-4685621A06D5}" xr6:coauthVersionLast="47" xr6:coauthVersionMax="47" xr10:uidLastSave="{00000000-0000-0000-0000-000000000000}"/>
  <bookViews>
    <workbookView xWindow="-120" yWindow="-120" windowWidth="29040" windowHeight="15720" tabRatio="674" firstSheet="3" activeTab="3" xr2:uid="{A320DCF6-00B3-4AAF-90B8-1E25A93F07A7}"/>
  </bookViews>
  <sheets>
    <sheet name="Project Source" sheetId="8" state="hidden" r:id="rId1"/>
    <sheet name="Pivot GHG-Filtered Final" sheetId="12" state="hidden" r:id="rId2"/>
    <sheet name="Pivot GHG" sheetId="5" state="hidden" r:id="rId3"/>
    <sheet name="Heat Pump List" sheetId="4" r:id="rId4"/>
    <sheet name="Lookups &amp; assumptions" sheetId="7" r:id="rId5"/>
    <sheet name="FC 606.1 RSOE" sheetId="11" state="hidden" r:id="rId6"/>
    <sheet name="Pivot QC" sheetId="9" state="hidden" r:id="rId7"/>
    <sheet name="Project Pivot- delete or replac" sheetId="2" state="hidden" r:id="rId8"/>
    <sheet name="Sheet1" sheetId="1" state="hidden" r:id="rId9"/>
    <sheet name="List no duplicates" sheetId="3" state="hidden" r:id="rId10"/>
  </sheets>
  <definedNames>
    <definedName name="_xlnm._FilterDatabase" localSheetId="5" hidden="1">'FC 606.1 RSOE'!$B$3:$J$23</definedName>
    <definedName name="_xlnm._FilterDatabase" localSheetId="3" hidden="1">'Heat Pump List'!$A$1:$L$49</definedName>
    <definedName name="_xlnm._FilterDatabase" localSheetId="9" hidden="1">'List no duplicates'!$B$2:$C$2</definedName>
    <definedName name="_xlnm._FilterDatabase" localSheetId="8" hidden="1">Sheet1!$A$5:$AA$5</definedName>
    <definedName name="_xlnm.Print_Area" localSheetId="2">'Pivot GHG'!$A$3:$Y$36</definedName>
    <definedName name="_xlnm.Print_Area" localSheetId="1">'Pivot GHG-Filtered Final'!$A$3:$Y$36</definedName>
    <definedName name="_xlnm.Print_Area" localSheetId="6">'Pivot QC'!$A$2:$T$35</definedName>
    <definedName name="_xlnm.Print_Area" localSheetId="7">'Project Pivot- delete or replac'!$A$1:$E$45</definedName>
    <definedName name="Slicer_Reason_Code_from_HPD">#N/A</definedName>
    <definedName name="Yrs_Life" localSheetId="1">Table5[value]</definedName>
    <definedName name="Yrs_Life" localSheetId="6">Table5[value]</definedName>
    <definedName name="Yrs_Life">Table5[value]</definedName>
  </definedNames>
  <calcPr calcId="191028"/>
  <pivotCaches>
    <pivotCache cacheId="643" r:id="rId11"/>
    <pivotCache cacheId="644" r:id="rId12"/>
  </pivotCaches>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3"/>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4" i="4" l="1"/>
  <c r="AJ49" i="4"/>
  <c r="AF49" i="4"/>
  <c r="AE49" i="4"/>
  <c r="AK49" i="4" s="1"/>
  <c r="AL49" i="4" s="1"/>
  <c r="AD49" i="4"/>
  <c r="AJ48" i="4"/>
  <c r="AF48" i="4"/>
  <c r="AE48" i="4"/>
  <c r="AG48" i="4" s="1"/>
  <c r="AD48" i="4"/>
  <c r="AJ47" i="4"/>
  <c r="AF47" i="4"/>
  <c r="AE47" i="4"/>
  <c r="AK47" i="4" s="1"/>
  <c r="AL47" i="4" s="1"/>
  <c r="AD47" i="4"/>
  <c r="AJ46" i="4"/>
  <c r="AF46" i="4"/>
  <c r="AE46" i="4"/>
  <c r="AK46" i="4" s="1"/>
  <c r="AL46" i="4" s="1"/>
  <c r="AD46" i="4"/>
  <c r="AJ45" i="4"/>
  <c r="AF45" i="4"/>
  <c r="AE45" i="4"/>
  <c r="AD45" i="4"/>
  <c r="AJ44" i="4"/>
  <c r="AF44" i="4"/>
  <c r="AE44" i="4"/>
  <c r="AD44" i="4"/>
  <c r="AJ43" i="4"/>
  <c r="AF43" i="4"/>
  <c r="AE43" i="4"/>
  <c r="AG43" i="4" s="1"/>
  <c r="AD43" i="4"/>
  <c r="AJ42" i="4"/>
  <c r="AF42" i="4"/>
  <c r="AE42" i="4"/>
  <c r="AG42" i="4" s="1"/>
  <c r="AD42" i="4"/>
  <c r="AJ41" i="4"/>
  <c r="AF41" i="4"/>
  <c r="AE41" i="4"/>
  <c r="AD41" i="4"/>
  <c r="AJ40" i="4"/>
  <c r="AF40" i="4"/>
  <c r="AE40" i="4"/>
  <c r="AK40" i="4" s="1"/>
  <c r="AL40" i="4" s="1"/>
  <c r="AD40" i="4"/>
  <c r="AJ39" i="4"/>
  <c r="AF39" i="4"/>
  <c r="AE39" i="4"/>
  <c r="AG39" i="4" s="1"/>
  <c r="AD39" i="4"/>
  <c r="AJ38" i="4"/>
  <c r="AF38" i="4"/>
  <c r="AE38" i="4"/>
  <c r="AD38" i="4"/>
  <c r="AJ37" i="4"/>
  <c r="AF37" i="4"/>
  <c r="AE37" i="4"/>
  <c r="AG37" i="4" s="1"/>
  <c r="AD37" i="4"/>
  <c r="AJ36" i="4"/>
  <c r="AF36" i="4"/>
  <c r="AE36" i="4"/>
  <c r="AG36" i="4" s="1"/>
  <c r="AD36" i="4"/>
  <c r="AJ35" i="4"/>
  <c r="AF35" i="4"/>
  <c r="AE35" i="4"/>
  <c r="AD35" i="4"/>
  <c r="AJ34" i="4"/>
  <c r="AF34" i="4"/>
  <c r="AE34" i="4"/>
  <c r="AK34" i="4" s="1"/>
  <c r="AL34" i="4" s="1"/>
  <c r="AD34" i="4"/>
  <c r="AJ33" i="4"/>
  <c r="AF33" i="4"/>
  <c r="AE33" i="4"/>
  <c r="AG33" i="4" s="1"/>
  <c r="AD33" i="4"/>
  <c r="AJ32" i="4"/>
  <c r="AF32" i="4"/>
  <c r="AE32" i="4"/>
  <c r="AD32" i="4"/>
  <c r="AJ31" i="4"/>
  <c r="AF31" i="4"/>
  <c r="AE31" i="4"/>
  <c r="AG31" i="4" s="1"/>
  <c r="AD31" i="4"/>
  <c r="AJ30" i="4"/>
  <c r="AF30" i="4"/>
  <c r="AE30" i="4"/>
  <c r="AG30" i="4" s="1"/>
  <c r="AD30" i="4"/>
  <c r="AJ29" i="4"/>
  <c r="AF29" i="4"/>
  <c r="AE29" i="4"/>
  <c r="AD29" i="4"/>
  <c r="AJ28" i="4"/>
  <c r="AF28" i="4"/>
  <c r="AE28" i="4"/>
  <c r="AK28" i="4" s="1"/>
  <c r="AL28" i="4" s="1"/>
  <c r="AD28" i="4"/>
  <c r="AJ27" i="4"/>
  <c r="AF27" i="4"/>
  <c r="AE27" i="4"/>
  <c r="AG27" i="4" s="1"/>
  <c r="AD27" i="4"/>
  <c r="AJ26" i="4"/>
  <c r="AF26" i="4"/>
  <c r="AE26" i="4"/>
  <c r="AD26" i="4"/>
  <c r="AJ25" i="4"/>
  <c r="AF25" i="4"/>
  <c r="AE25" i="4"/>
  <c r="AK25" i="4" s="1"/>
  <c r="AL25" i="4" s="1"/>
  <c r="AD25" i="4"/>
  <c r="AJ24" i="4"/>
  <c r="AF24" i="4"/>
  <c r="AE24" i="4"/>
  <c r="AG24" i="4" s="1"/>
  <c r="AD24" i="4"/>
  <c r="AJ23" i="4"/>
  <c r="AF23" i="4"/>
  <c r="AE23" i="4"/>
  <c r="AD23" i="4"/>
  <c r="AJ22" i="4"/>
  <c r="AF22" i="4"/>
  <c r="AE22" i="4"/>
  <c r="AK22" i="4" s="1"/>
  <c r="AL22" i="4" s="1"/>
  <c r="AD22" i="4"/>
  <c r="AJ21" i="4"/>
  <c r="AF21" i="4"/>
  <c r="AE21" i="4"/>
  <c r="AG21" i="4" s="1"/>
  <c r="AD21" i="4"/>
  <c r="AJ20" i="4"/>
  <c r="AF20" i="4"/>
  <c r="AE20" i="4"/>
  <c r="AD20" i="4"/>
  <c r="AJ19" i="4"/>
  <c r="AF19" i="4"/>
  <c r="AE19" i="4"/>
  <c r="AD19" i="4"/>
  <c r="AJ18" i="4"/>
  <c r="AF18" i="4"/>
  <c r="AE18" i="4"/>
  <c r="AG18" i="4" s="1"/>
  <c r="AD18" i="4"/>
  <c r="AJ17" i="4"/>
  <c r="AF17" i="4"/>
  <c r="AE17" i="4"/>
  <c r="AK17" i="4" s="1"/>
  <c r="AL17" i="4" s="1"/>
  <c r="AD17" i="4"/>
  <c r="AJ16" i="4"/>
  <c r="AF16" i="4"/>
  <c r="AE16" i="4"/>
  <c r="AK16" i="4" s="1"/>
  <c r="AL16" i="4" s="1"/>
  <c r="AD16" i="4"/>
  <c r="AJ15" i="4"/>
  <c r="AF15" i="4"/>
  <c r="AE15" i="4"/>
  <c r="AG15" i="4" s="1"/>
  <c r="AD15" i="4"/>
  <c r="AJ14" i="4"/>
  <c r="AF14" i="4"/>
  <c r="AE14" i="4"/>
  <c r="AD14" i="4"/>
  <c r="AJ13" i="4"/>
  <c r="AF13" i="4"/>
  <c r="AE13" i="4"/>
  <c r="AD13" i="4"/>
  <c r="AJ12" i="4"/>
  <c r="AF12" i="4"/>
  <c r="AE12" i="4"/>
  <c r="AG12" i="4" s="1"/>
  <c r="AD12" i="4"/>
  <c r="AJ11" i="4"/>
  <c r="AF11" i="4"/>
  <c r="AE11" i="4"/>
  <c r="AK11" i="4" s="1"/>
  <c r="AL11" i="4" s="1"/>
  <c r="AD11" i="4"/>
  <c r="AJ10" i="4"/>
  <c r="AF10" i="4"/>
  <c r="AE10" i="4"/>
  <c r="AK10" i="4" s="1"/>
  <c r="AL10" i="4" s="1"/>
  <c r="AD10" i="4"/>
  <c r="AJ9" i="4"/>
  <c r="AF9" i="4"/>
  <c r="AE9" i="4"/>
  <c r="AD9" i="4"/>
  <c r="AJ8" i="4"/>
  <c r="AF8" i="4"/>
  <c r="AE8" i="4"/>
  <c r="AD8" i="4"/>
  <c r="AJ7" i="4"/>
  <c r="AF7" i="4"/>
  <c r="AE7" i="4"/>
  <c r="AD7" i="4"/>
  <c r="AJ6" i="4"/>
  <c r="AF6" i="4"/>
  <c r="AE6" i="4"/>
  <c r="AG6" i="4" s="1"/>
  <c r="AD6" i="4"/>
  <c r="AJ5" i="4"/>
  <c r="AF5" i="4"/>
  <c r="AE5" i="4"/>
  <c r="AK5" i="4" s="1"/>
  <c r="AL5" i="4" s="1"/>
  <c r="AD5" i="4"/>
  <c r="Z49" i="4"/>
  <c r="Z48" i="4"/>
  <c r="Z47" i="4"/>
  <c r="Z46" i="4"/>
  <c r="Z45" i="4"/>
  <c r="Z44" i="4"/>
  <c r="Z43" i="4"/>
  <c r="Z42" i="4"/>
  <c r="Z41" i="4"/>
  <c r="Z40" i="4"/>
  <c r="Z39" i="4"/>
  <c r="Z38" i="4"/>
  <c r="Z37" i="4"/>
  <c r="Z36" i="4"/>
  <c r="Z35" i="4"/>
  <c r="Z34" i="4"/>
  <c r="Z33" i="4"/>
  <c r="Z32" i="4"/>
  <c r="Z31" i="4"/>
  <c r="Z30" i="4"/>
  <c r="Z29" i="4"/>
  <c r="Z28" i="4"/>
  <c r="Z27" i="4"/>
  <c r="Z26" i="4"/>
  <c r="Z25" i="4"/>
  <c r="Z24" i="4"/>
  <c r="Z23" i="4"/>
  <c r="Z22" i="4"/>
  <c r="Z21" i="4"/>
  <c r="Z20" i="4"/>
  <c r="Z19" i="4"/>
  <c r="Z18" i="4"/>
  <c r="Z17" i="4"/>
  <c r="Z16" i="4"/>
  <c r="Z15" i="4"/>
  <c r="Z14" i="4"/>
  <c r="Z13" i="4"/>
  <c r="Z12" i="4"/>
  <c r="Z11" i="4"/>
  <c r="Z10" i="4"/>
  <c r="Z9" i="4"/>
  <c r="Z8" i="4"/>
  <c r="Z7" i="4"/>
  <c r="Z6" i="4"/>
  <c r="Z5" i="4"/>
  <c r="K24" i="12"/>
  <c r="K7" i="12"/>
  <c r="K8" i="12"/>
  <c r="K9" i="12"/>
  <c r="K10" i="12"/>
  <c r="K11" i="12"/>
  <c r="K12" i="12"/>
  <c r="K13" i="12"/>
  <c r="K14" i="12"/>
  <c r="K15" i="12"/>
  <c r="K16" i="12"/>
  <c r="K17" i="12"/>
  <c r="K18" i="12"/>
  <c r="K19" i="12"/>
  <c r="K20" i="12"/>
  <c r="K21" i="12"/>
  <c r="K22" i="12"/>
  <c r="K23" i="12"/>
  <c r="K6" i="12"/>
  <c r="J7" i="12"/>
  <c r="J8" i="12"/>
  <c r="J9" i="12"/>
  <c r="J10" i="12"/>
  <c r="J11" i="12"/>
  <c r="J12" i="12"/>
  <c r="J13" i="12"/>
  <c r="J14" i="12"/>
  <c r="J15" i="12"/>
  <c r="J16" i="12"/>
  <c r="J17" i="12"/>
  <c r="J18" i="12"/>
  <c r="J19" i="12"/>
  <c r="J20" i="12"/>
  <c r="J21" i="12"/>
  <c r="J22" i="12"/>
  <c r="J23" i="12"/>
  <c r="J24" i="12"/>
  <c r="J6" i="12"/>
  <c r="V41" i="12"/>
  <c r="V43" i="12"/>
  <c r="V45" i="12"/>
  <c r="Z6" i="12"/>
  <c r="M7" i="12"/>
  <c r="Z7" i="12"/>
  <c r="M8" i="12"/>
  <c r="Z8" i="12"/>
  <c r="Z9" i="12"/>
  <c r="Z10" i="12"/>
  <c r="Z11" i="12"/>
  <c r="Z12" i="12"/>
  <c r="M13" i="12"/>
  <c r="Z13" i="12"/>
  <c r="M14" i="12"/>
  <c r="Z14" i="12"/>
  <c r="M15" i="12"/>
  <c r="Z15" i="12"/>
  <c r="M16" i="12"/>
  <c r="Z16" i="12"/>
  <c r="M17" i="12"/>
  <c r="Z17" i="12"/>
  <c r="M18" i="12"/>
  <c r="Z18" i="12"/>
  <c r="M19" i="12"/>
  <c r="Z19" i="12"/>
  <c r="M20" i="12"/>
  <c r="Z20" i="12"/>
  <c r="M21" i="12"/>
  <c r="Z21" i="12"/>
  <c r="M22" i="12"/>
  <c r="Z22" i="12"/>
  <c r="M23" i="12"/>
  <c r="Z23" i="12"/>
  <c r="M24" i="12"/>
  <c r="Z24" i="12"/>
  <c r="M25" i="12"/>
  <c r="Z25" i="12"/>
  <c r="M26" i="12"/>
  <c r="Z26" i="12"/>
  <c r="Z27" i="12"/>
  <c r="M28" i="12"/>
  <c r="Z28" i="12"/>
  <c r="M29" i="12"/>
  <c r="Z29" i="12"/>
  <c r="Z30" i="12"/>
  <c r="J31" i="12"/>
  <c r="M31" i="12"/>
  <c r="Z31" i="12"/>
  <c r="M32" i="12"/>
  <c r="Z32" i="12"/>
  <c r="M33" i="12"/>
  <c r="Z33" i="12"/>
  <c r="Z34" i="12"/>
  <c r="Z35" i="12"/>
  <c r="Z36" i="12"/>
  <c r="Z37" i="12"/>
  <c r="Z38" i="12"/>
  <c r="J31" i="5"/>
  <c r="J13" i="5"/>
  <c r="J12" i="5"/>
  <c r="J5" i="8"/>
  <c r="M31" i="5"/>
  <c r="M32" i="5"/>
  <c r="M33" i="5"/>
  <c r="M7" i="5"/>
  <c r="M8" i="5"/>
  <c r="M13" i="5"/>
  <c r="M14" i="5"/>
  <c r="M15" i="5"/>
  <c r="M16" i="5"/>
  <c r="M17" i="5"/>
  <c r="M18" i="5"/>
  <c r="M19" i="5"/>
  <c r="M20" i="5"/>
  <c r="M21" i="5"/>
  <c r="M22" i="5"/>
  <c r="M23" i="5"/>
  <c r="M24" i="5"/>
  <c r="M25" i="5"/>
  <c r="M26" i="5"/>
  <c r="M28" i="5"/>
  <c r="M29" i="5"/>
  <c r="K7" i="5"/>
  <c r="K8" i="5"/>
  <c r="K9" i="5"/>
  <c r="K10" i="5"/>
  <c r="K11" i="5"/>
  <c r="K12" i="5"/>
  <c r="K13" i="5"/>
  <c r="K14" i="5"/>
  <c r="K15" i="5"/>
  <c r="K16" i="5"/>
  <c r="K17" i="5"/>
  <c r="K18" i="5"/>
  <c r="K19" i="5"/>
  <c r="K20" i="5"/>
  <c r="K21" i="5"/>
  <c r="K22" i="5"/>
  <c r="K23" i="5"/>
  <c r="K24" i="5"/>
  <c r="K6" i="5"/>
  <c r="J7" i="5"/>
  <c r="J8" i="5"/>
  <c r="J9" i="5"/>
  <c r="J10" i="5"/>
  <c r="J11" i="5"/>
  <c r="J14" i="5"/>
  <c r="J15" i="5"/>
  <c r="J16" i="5"/>
  <c r="J17" i="5"/>
  <c r="J18" i="5"/>
  <c r="J19" i="5"/>
  <c r="J20" i="5"/>
  <c r="J21" i="5"/>
  <c r="J22" i="5"/>
  <c r="J23" i="5"/>
  <c r="J24" i="5"/>
  <c r="J6" i="5"/>
  <c r="AE4" i="4"/>
  <c r="AD4" i="4"/>
  <c r="P4" i="8"/>
  <c r="P5" i="8"/>
  <c r="P6" i="8"/>
  <c r="P7" i="8"/>
  <c r="P8" i="8"/>
  <c r="P9" i="8"/>
  <c r="P10" i="8"/>
  <c r="P11" i="8"/>
  <c r="P12" i="8"/>
  <c r="P13" i="8"/>
  <c r="P14" i="8"/>
  <c r="P15" i="8"/>
  <c r="P16" i="8"/>
  <c r="P17" i="8"/>
  <c r="P18" i="8"/>
  <c r="P19" i="8"/>
  <c r="P20" i="8"/>
  <c r="P21" i="8"/>
  <c r="P22" i="8"/>
  <c r="P23" i="8"/>
  <c r="P24" i="8"/>
  <c r="P25" i="8"/>
  <c r="P26" i="8"/>
  <c r="P27" i="8"/>
  <c r="P28" i="8"/>
  <c r="P29" i="8"/>
  <c r="P30" i="8"/>
  <c r="P31" i="8"/>
  <c r="P32" i="8"/>
  <c r="P33" i="8"/>
  <c r="V45" i="5"/>
  <c r="V43" i="5"/>
  <c r="V41" i="5"/>
  <c r="Z38" i="5"/>
  <c r="J34" i="8"/>
  <c r="U37" i="9"/>
  <c r="U36" i="9"/>
  <c r="U35" i="9"/>
  <c r="H35" i="9"/>
  <c r="U34" i="9"/>
  <c r="H34" i="9"/>
  <c r="U33" i="9"/>
  <c r="H33" i="9"/>
  <c r="U32" i="9"/>
  <c r="H32" i="9"/>
  <c r="U31" i="9"/>
  <c r="H31" i="9"/>
  <c r="U30" i="9"/>
  <c r="H30" i="9"/>
  <c r="U29" i="9"/>
  <c r="H29" i="9"/>
  <c r="U28" i="9"/>
  <c r="H28" i="9"/>
  <c r="U27" i="9"/>
  <c r="H27" i="9"/>
  <c r="U26" i="9"/>
  <c r="H26" i="9"/>
  <c r="U25" i="9"/>
  <c r="H25" i="9"/>
  <c r="U24" i="9"/>
  <c r="H24" i="9"/>
  <c r="U23" i="9"/>
  <c r="H23" i="9"/>
  <c r="U22" i="9"/>
  <c r="H22" i="9"/>
  <c r="U21" i="9"/>
  <c r="H21" i="9"/>
  <c r="U20" i="9"/>
  <c r="H20" i="9"/>
  <c r="U19" i="9"/>
  <c r="H19" i="9"/>
  <c r="U18" i="9"/>
  <c r="H18" i="9"/>
  <c r="U17" i="9"/>
  <c r="H17" i="9"/>
  <c r="U16" i="9"/>
  <c r="H16" i="9"/>
  <c r="U15" i="9"/>
  <c r="H15" i="9"/>
  <c r="U14" i="9"/>
  <c r="H14" i="9"/>
  <c r="U13" i="9"/>
  <c r="H13" i="9"/>
  <c r="U12" i="9"/>
  <c r="H12" i="9"/>
  <c r="U11" i="9"/>
  <c r="H11" i="9"/>
  <c r="U10" i="9"/>
  <c r="H10" i="9"/>
  <c r="U9" i="9"/>
  <c r="H9" i="9"/>
  <c r="U8" i="9"/>
  <c r="H8" i="9"/>
  <c r="U7" i="9"/>
  <c r="H7" i="9"/>
  <c r="U6" i="9"/>
  <c r="H6" i="9"/>
  <c r="U5" i="9"/>
  <c r="H5" i="9"/>
  <c r="Z8" i="5"/>
  <c r="Z9" i="5"/>
  <c r="Z10" i="5"/>
  <c r="Z11" i="5"/>
  <c r="Z12" i="5"/>
  <c r="Z13" i="5"/>
  <c r="Z14" i="5"/>
  <c r="Z15" i="5"/>
  <c r="Z16" i="5"/>
  <c r="Z17" i="5"/>
  <c r="Z18" i="5"/>
  <c r="Z19" i="5"/>
  <c r="Z20" i="5"/>
  <c r="Z21" i="5"/>
  <c r="Z22" i="5"/>
  <c r="Z23" i="5"/>
  <c r="Z24" i="5"/>
  <c r="Z25" i="5"/>
  <c r="Z26" i="5"/>
  <c r="Z27" i="5"/>
  <c r="Z28" i="5"/>
  <c r="Z29" i="5"/>
  <c r="Z30" i="5"/>
  <c r="Z31" i="5"/>
  <c r="Z32" i="5"/>
  <c r="Z33" i="5"/>
  <c r="Z34" i="5"/>
  <c r="Z35" i="5"/>
  <c r="Z36" i="5"/>
  <c r="Z37" i="5"/>
  <c r="D4" i="7"/>
  <c r="D6" i="7"/>
  <c r="Z6" i="5"/>
  <c r="Z7" i="5"/>
  <c r="Z4" i="4"/>
  <c r="Y385" i="1"/>
  <c r="V385" i="1"/>
  <c r="AG9" i="4" l="1"/>
  <c r="AI9" i="4" s="1"/>
  <c r="AK7" i="4"/>
  <c r="AL7" i="4" s="1"/>
  <c r="AG7" i="4"/>
  <c r="AH7" i="4" s="1"/>
  <c r="AK8" i="4"/>
  <c r="AL8" i="4" s="1"/>
  <c r="AG8" i="4"/>
  <c r="AK9" i="4"/>
  <c r="AL9" i="4" s="1"/>
  <c r="AK13" i="4"/>
  <c r="AL13" i="4" s="1"/>
  <c r="AG13" i="4"/>
  <c r="AH13" i="4" s="1"/>
  <c r="AK14" i="4"/>
  <c r="AL14" i="4" s="1"/>
  <c r="AG14" i="4"/>
  <c r="AK19" i="4"/>
  <c r="AL19" i="4" s="1"/>
  <c r="AG19" i="4"/>
  <c r="AH19" i="4" s="1"/>
  <c r="AK20" i="4"/>
  <c r="AL20" i="4" s="1"/>
  <c r="AG20" i="4"/>
  <c r="AK23" i="4"/>
  <c r="AL23" i="4" s="1"/>
  <c r="AG23" i="4"/>
  <c r="AI23" i="4" s="1"/>
  <c r="AG25" i="4"/>
  <c r="AK26" i="4"/>
  <c r="AL26" i="4" s="1"/>
  <c r="AG26" i="4"/>
  <c r="AI26" i="4" s="1"/>
  <c r="AK29" i="4"/>
  <c r="AL29" i="4" s="1"/>
  <c r="AG29" i="4"/>
  <c r="AI29" i="4" s="1"/>
  <c r="AK32" i="4"/>
  <c r="AL32" i="4" s="1"/>
  <c r="AG32" i="4"/>
  <c r="AI32" i="4" s="1"/>
  <c r="AK35" i="4"/>
  <c r="AL35" i="4" s="1"/>
  <c r="AG35" i="4"/>
  <c r="AI35" i="4" s="1"/>
  <c r="AK38" i="4"/>
  <c r="AL38" i="4" s="1"/>
  <c r="AG38" i="4"/>
  <c r="AI38" i="4" s="1"/>
  <c r="AK41" i="4"/>
  <c r="AL41" i="4" s="1"/>
  <c r="AG41" i="4"/>
  <c r="AI41" i="4" s="1"/>
  <c r="AK44" i="4"/>
  <c r="AL44" i="4" s="1"/>
  <c r="AG44" i="4"/>
  <c r="AI44" i="4" s="1"/>
  <c r="AK45" i="4"/>
  <c r="AL45" i="4" s="1"/>
  <c r="AG45" i="4"/>
  <c r="AG49" i="4"/>
  <c r="AI24" i="4"/>
  <c r="AH24" i="4"/>
  <c r="AH31" i="4"/>
  <c r="AI31" i="4"/>
  <c r="AI15" i="4"/>
  <c r="AH15" i="4"/>
  <c r="AM32" i="4"/>
  <c r="AN32" i="4" s="1"/>
  <c r="AI36" i="4"/>
  <c r="AH36" i="4"/>
  <c r="AH43" i="4"/>
  <c r="AI43" i="4"/>
  <c r="AI6" i="4"/>
  <c r="AH6" i="4"/>
  <c r="AI12" i="4"/>
  <c r="AH12" i="4"/>
  <c r="AI21" i="4"/>
  <c r="AH21" i="4"/>
  <c r="AH25" i="4"/>
  <c r="AI25" i="4"/>
  <c r="AM25" i="4" s="1"/>
  <c r="AN25" i="4" s="1"/>
  <c r="AM35" i="4"/>
  <c r="AN35" i="4" s="1"/>
  <c r="AI39" i="4"/>
  <c r="AH39" i="4"/>
  <c r="AI42" i="4"/>
  <c r="AH42" i="4"/>
  <c r="AI27" i="4"/>
  <c r="AH27" i="4"/>
  <c r="AI18" i="4"/>
  <c r="AH18" i="4"/>
  <c r="AI30" i="4"/>
  <c r="AH30" i="4"/>
  <c r="AH37" i="4"/>
  <c r="AI37" i="4"/>
  <c r="AH49" i="4"/>
  <c r="AI49" i="4"/>
  <c r="AM49" i="4" s="1"/>
  <c r="AN49" i="4" s="1"/>
  <c r="AI33" i="4"/>
  <c r="AH33" i="4"/>
  <c r="AI48" i="4"/>
  <c r="AH48" i="4"/>
  <c r="AI7" i="4"/>
  <c r="AM7" i="4" s="1"/>
  <c r="AN7" i="4" s="1"/>
  <c r="AG17" i="4"/>
  <c r="AI19" i="4"/>
  <c r="AM19" i="4" s="1"/>
  <c r="AN19" i="4" s="1"/>
  <c r="AK27" i="4"/>
  <c r="AL27" i="4" s="1"/>
  <c r="AK33" i="4"/>
  <c r="AL33" i="4" s="1"/>
  <c r="AK39" i="4"/>
  <c r="AL39" i="4" s="1"/>
  <c r="AM39" i="4" s="1"/>
  <c r="AN39" i="4" s="1"/>
  <c r="AG47" i="4"/>
  <c r="AG5" i="4"/>
  <c r="AG11" i="4"/>
  <c r="AI13" i="4"/>
  <c r="AM13" i="4" s="1"/>
  <c r="AN13" i="4" s="1"/>
  <c r="AK15" i="4"/>
  <c r="AL15" i="4" s="1"/>
  <c r="AK21" i="4"/>
  <c r="AL21" i="4" s="1"/>
  <c r="AM21" i="4" s="1"/>
  <c r="AN21" i="4" s="1"/>
  <c r="AG10" i="4"/>
  <c r="AG16" i="4"/>
  <c r="AG22" i="4"/>
  <c r="AH23" i="4"/>
  <c r="AG28" i="4"/>
  <c r="AH29" i="4"/>
  <c r="AG34" i="4"/>
  <c r="AH35" i="4"/>
  <c r="AG40" i="4"/>
  <c r="AH41" i="4"/>
  <c r="AG46" i="4"/>
  <c r="AK31" i="4"/>
  <c r="AL31" i="4" s="1"/>
  <c r="AK37" i="4"/>
  <c r="AL37" i="4" s="1"/>
  <c r="AM37" i="4" s="1"/>
  <c r="AN37" i="4" s="1"/>
  <c r="AK43" i="4"/>
  <c r="AL43" i="4" s="1"/>
  <c r="AM43" i="4" s="1"/>
  <c r="AN43" i="4" s="1"/>
  <c r="AK6" i="4"/>
  <c r="AL6" i="4" s="1"/>
  <c r="AM6" i="4" s="1"/>
  <c r="AN6" i="4" s="1"/>
  <c r="AK12" i="4"/>
  <c r="AL12" i="4" s="1"/>
  <c r="AK18" i="4"/>
  <c r="AL18" i="4" s="1"/>
  <c r="AK24" i="4"/>
  <c r="AL24" i="4" s="1"/>
  <c r="AM24" i="4" s="1"/>
  <c r="AN24" i="4" s="1"/>
  <c r="AK30" i="4"/>
  <c r="AL30" i="4" s="1"/>
  <c r="AM30" i="4" s="1"/>
  <c r="AN30" i="4" s="1"/>
  <c r="AK36" i="4"/>
  <c r="AL36" i="4" s="1"/>
  <c r="AM36" i="4" s="1"/>
  <c r="AN36" i="4" s="1"/>
  <c r="AK42" i="4"/>
  <c r="AL42" i="4" s="1"/>
  <c r="AM42" i="4" s="1"/>
  <c r="AN42" i="4" s="1"/>
  <c r="AK48" i="4"/>
  <c r="AL48" i="4" s="1"/>
  <c r="AH26" i="4"/>
  <c r="AH32" i="4"/>
  <c r="AH38" i="4"/>
  <c r="AH44" i="4"/>
  <c r="AG4" i="4"/>
  <c r="AH4" i="4" s="1"/>
  <c r="AE1" i="4"/>
  <c r="AJ4" i="4"/>
  <c r="AK4" i="4" l="1"/>
  <c r="AL4" i="4" s="1"/>
  <c r="AI45" i="4"/>
  <c r="AH45" i="4"/>
  <c r="AM45" i="4"/>
  <c r="AN45" i="4" s="1"/>
  <c r="AM44" i="4"/>
  <c r="AN44" i="4" s="1"/>
  <c r="AM41" i="4"/>
  <c r="AN41" i="4" s="1"/>
  <c r="AM38" i="4"/>
  <c r="AN38" i="4" s="1"/>
  <c r="AM29" i="4"/>
  <c r="AN29" i="4" s="1"/>
  <c r="AM26" i="4"/>
  <c r="AN26" i="4" s="1"/>
  <c r="AM23" i="4"/>
  <c r="AN23" i="4" s="1"/>
  <c r="AI20" i="4"/>
  <c r="AM20" i="4" s="1"/>
  <c r="AN20" i="4" s="1"/>
  <c r="AH20" i="4"/>
  <c r="AI14" i="4"/>
  <c r="AH14" i="4"/>
  <c r="AM14" i="4"/>
  <c r="AN14" i="4" s="1"/>
  <c r="AH9" i="4"/>
  <c r="AM9" i="4"/>
  <c r="AN9" i="4" s="1"/>
  <c r="AI8" i="4"/>
  <c r="AH8" i="4"/>
  <c r="AM8" i="4"/>
  <c r="AN8" i="4" s="1"/>
  <c r="AI40" i="4"/>
  <c r="AM40" i="4" s="1"/>
  <c r="AN40" i="4" s="1"/>
  <c r="AH40" i="4"/>
  <c r="AI11" i="4"/>
  <c r="AM11" i="4" s="1"/>
  <c r="AN11" i="4" s="1"/>
  <c r="AH11" i="4"/>
  <c r="AI16" i="4"/>
  <c r="AM16" i="4" s="1"/>
  <c r="AN16" i="4" s="1"/>
  <c r="AH16" i="4"/>
  <c r="AI17" i="4"/>
  <c r="AM17" i="4" s="1"/>
  <c r="AN17" i="4" s="1"/>
  <c r="AH17" i="4"/>
  <c r="AI10" i="4"/>
  <c r="AM10" i="4" s="1"/>
  <c r="AN10" i="4" s="1"/>
  <c r="AH10" i="4"/>
  <c r="AM31" i="4"/>
  <c r="AN31" i="4" s="1"/>
  <c r="AM18" i="4"/>
  <c r="AN18" i="4" s="1"/>
  <c r="AI46" i="4"/>
  <c r="AM46" i="4" s="1"/>
  <c r="AN46" i="4" s="1"/>
  <c r="AH46" i="4"/>
  <c r="AI28" i="4"/>
  <c r="AM28" i="4" s="1"/>
  <c r="AN28" i="4" s="1"/>
  <c r="AH28" i="4"/>
  <c r="AM15" i="4"/>
  <c r="AN15" i="4" s="1"/>
  <c r="AM33" i="4"/>
  <c r="AN33" i="4" s="1"/>
  <c r="AM48" i="4"/>
  <c r="AN48" i="4" s="1"/>
  <c r="AM12" i="4"/>
  <c r="AN12" i="4" s="1"/>
  <c r="AM27" i="4"/>
  <c r="AN27" i="4" s="1"/>
  <c r="AI22" i="4"/>
  <c r="AM22" i="4" s="1"/>
  <c r="AN22" i="4" s="1"/>
  <c r="AH22" i="4"/>
  <c r="AI5" i="4"/>
  <c r="AM5" i="4" s="1"/>
  <c r="AN5" i="4" s="1"/>
  <c r="AH5" i="4"/>
  <c r="AI34" i="4"/>
  <c r="AM34" i="4" s="1"/>
  <c r="AN34" i="4" s="1"/>
  <c r="AH34" i="4"/>
  <c r="AI47" i="4"/>
  <c r="AM47" i="4" s="1"/>
  <c r="AN47" i="4" s="1"/>
  <c r="AH47" i="4"/>
  <c r="AI4" i="4"/>
  <c r="AM4" i="4" s="1"/>
  <c r="AN4" i="4" s="1"/>
  <c r="AG1" i="4"/>
  <c r="AK1" i="4"/>
  <c r="AL1" i="4"/>
  <c r="AJ1" i="4"/>
  <c r="AH1" i="4" l="1"/>
  <c r="AI1" i="4"/>
  <c r="AM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tc={EB7A03FE-4604-4EB9-A161-BD141CF6A6B3}</author>
    <author>tc={5C267DAD-366B-4214-9620-37FB5D5675BF}</author>
    <author>tc={3A51720D-A035-405D-A3C2-754046ED47CA}</author>
    <author>tc={E50F6053-144B-4619-85F1-FAAE4EE64E64}</author>
  </authors>
  <commentList>
    <comment ref="C3" authorId="0" shapeId="0" xr:uid="{EB7A03FE-4604-4EB9-A161-BD141CF6A6B3}">
      <text>
        <t>[Threaded comment]
Your version of Excel allows you to read this threaded comment; however, any edits to it will get removed if the file is opened in a newer version of Excel. Learn more: https://go.microsoft.com/fwlink/?linkid=870924
Comment:
    This is used to match the info in the tracker table</t>
      </text>
    </comment>
    <comment ref="J20" authorId="1" shapeId="0" xr:uid="{5C267DAD-366B-4214-9620-37FB5D5675BF}">
      <text>
        <t xml:space="preserve">[Threaded comment]
Your version of Excel allows you to read this threaded comment; however, any edits to it will get removed if the file is opened in a newer version of Excel. Learn more: https://go.microsoft.com/fwlink/?linkid=870924
Comment:
    The Beacon doesn’t have 10000 units. Looks like 281 from this article last week. I adjusted. Harlem Affordable Housing Proposal Adds Units, Decreases Affordability | Harlem, NY Patch </t>
      </text>
    </comment>
    <comment ref="J30" authorId="2" shapeId="0" xr:uid="{3A51720D-A035-405D-A3C2-754046ED47CA}">
      <text>
        <t xml:space="preserve">[Threaded comment]
Your version of Excel allows you to read this threaded comment; however, any edits to it will get removed if the file is opened in a newer version of Excel. Learn more: https://go.microsoft.com/fwlink/?linkid=870924
Comment:
    How many dwelling units are in UPS-1806 Anthony Ave? 
Reply:
    111 units per this YIMBY from 18 months ago Permits Filed for 1806 Anthony Avenue in Tremont, The Bronx - New York YIMBY </t>
      </text>
    </comment>
    <comment ref="J33" authorId="3" shapeId="0" xr:uid="{E50F6053-144B-4619-85F1-FAAE4EE64E64}">
      <text>
        <t xml:space="preserve">[Threaded comment]
Your version of Excel allows you to read this threaded comment; however, any edits to it will get removed if the file is opened in a newer version of Excel. Learn more: https://go.microsoft.com/fwlink/?linkid=870924
Comment:
    Changed from 100 to 73 to align with FHI project tracker.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tc={D5B4ACB2-CD92-4DF6-B65B-0B6A7D2D2146}</author>
  </authors>
  <commentList>
    <comment ref="M5" authorId="0" shapeId="0" xr:uid="{D5B4ACB2-CD92-4DF6-B65B-0B6A7D2D2146}">
      <text>
        <t xml:space="preserve">[Threaded comment]
Your version of Excel allows you to read this threaded comment; however, any edits to it will get removed if the file is opened in a newer version of Excel. Learn more: https://go.microsoft.com/fwlink/?linkid=870924
Comment:
    This is a QC check. If the cooling tons per dwelling unit is lower than 1 or higher than 3.5, there is probably a data issue with the heat pump list/tracker. Recommend outreach to the project team. 
Reply:
    Disregard for the subtotal rows.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tc={415F96E7-6FF7-454F-AB63-75567C281F35}</author>
  </authors>
  <commentList>
    <comment ref="M5" authorId="0" shapeId="0" xr:uid="{415F96E7-6FF7-454F-AB63-75567C281F35}">
      <text>
        <t xml:space="preserve">[Threaded comment]
Your version of Excel allows you to read this threaded comment; however, any edits to it will get removed if the file is opened in a newer version of Excel. Learn more: https://go.microsoft.com/fwlink/?linkid=870924
Comment:
    This is a QC check. If the cooling tons per dwelling unit is lower than 1 or higher than 3.5, there is probably a data issue with the heat pump list/tracker. Recommend outreach to the project team. 
Reply:
    Disregard for the subtotal rows.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tc={AD66A85C-729B-4D8B-A0D6-9E7CF8DE9D34}</author>
  </authors>
  <commentList>
    <comment ref="AA35" authorId="0" shapeId="0" xr:uid="{AD66A85C-729B-4D8B-A0D6-9E7CF8DE9D34}">
      <text>
        <t>[Threaded comment]
Your version of Excel allows you to read this threaded comment; however, any edits to it will get removed if the file is opened in a newer version of Excel. Learn more: https://go.microsoft.com/fwlink/?linkid=870924
Comment:
    Suspiciously high ref charge</t>
      </text>
    </comment>
  </commentList>
</comments>
</file>

<file path=xl/sharedStrings.xml><?xml version="1.0" encoding="utf-8"?>
<sst xmlns="http://schemas.openxmlformats.org/spreadsheetml/2006/main" count="3391" uniqueCount="816">
  <si>
    <t>From Tracker</t>
  </si>
  <si>
    <t xml:space="preserve">Added </t>
  </si>
  <si>
    <t>Contact</t>
  </si>
  <si>
    <t>HPD  ID</t>
  </si>
  <si>
    <t>HPD Project Name</t>
  </si>
  <si>
    <t xml:space="preserve">Project Address </t>
  </si>
  <si>
    <t>BBL</t>
  </si>
  <si>
    <t>HPD Primary Program</t>
  </si>
  <si>
    <t>Elec. Program: (Pilot/ REDi/ FHI)</t>
  </si>
  <si>
    <t>Project Type</t>
  </si>
  <si>
    <t xml:space="preserve">Dwelling Units </t>
  </si>
  <si>
    <t>Est. Closing Date</t>
  </si>
  <si>
    <t>Rationale from applicant</t>
  </si>
  <si>
    <t>Confirm Project will include HPD's Mandatory Technical and Refrigerant Leak Requirements into drawings.</t>
  </si>
  <si>
    <t>Multi-Building?</t>
  </si>
  <si>
    <t>Notes</t>
  </si>
  <si>
    <t>Variance Reason Code (from heat pump list)</t>
  </si>
  <si>
    <t>delayed past june</t>
  </si>
  <si>
    <t>John Woelfling,
jwoelfling@dattner.com</t>
  </si>
  <si>
    <t>Acacia - Green Hope</t>
  </si>
  <si>
    <t>418 East 119th St NY, NY 10035</t>
  </si>
  <si>
    <t>Supportive Housing Loan Program (SHLP)</t>
  </si>
  <si>
    <t>N/A</t>
  </si>
  <si>
    <t>Sub/Gut Rehab</t>
  </si>
  <si>
    <t>Y</t>
  </si>
  <si>
    <t>Matthew Ladd,
mladd@stnicksalliance.org</t>
  </si>
  <si>
    <t>Broadway Triangle Site A</t>
  </si>
  <si>
    <t>31 Bartlett Street, &amp; 667 Flushing Ave</t>
  </si>
  <si>
    <t>Brooklyn, 2269, 52</t>
  </si>
  <si>
    <t>Extremely Low &amp; Low-Income Affordability (ELLA)</t>
  </si>
  <si>
    <t>FHI</t>
  </si>
  <si>
    <t>New Construction</t>
  </si>
  <si>
    <t>Yes</t>
  </si>
  <si>
    <t>y</t>
  </si>
  <si>
    <t>Alen Moghaddam,
amoghaddam@uai-ny.com</t>
  </si>
  <si>
    <t>Ocean Crest</t>
  </si>
  <si>
    <t>726 Bay 32nd Street, Far Rockaway, Queens, NY 11691</t>
  </si>
  <si>
    <t>Senior Affordable Rental Apartments (SARA)</t>
  </si>
  <si>
    <t>We evaluated the building design after the very helpful seminar last week and have determined that we would like to respectfully request a variance for the handful of R410 refrigerant equipment we have in this project. We note that the majority of the building is served with an A2L PTHP system, and we are too far along in the building design and approval process to add the required ventilated and rated shafts for the handful of R410 systems serving the common areas.</t>
  </si>
  <si>
    <t>Mindy Shields,
mshields@handelarchitects.com</t>
  </si>
  <si>
    <t>BK_426</t>
  </si>
  <si>
    <t xml:space="preserve">540 DeGraw Street </t>
  </si>
  <si>
    <t>Mandatory Inclusionary housing (MIH)</t>
  </si>
  <si>
    <t>BLDS approved 3/31/22</t>
  </si>
  <si>
    <t>yes</t>
  </si>
  <si>
    <t>Jon Meyer,
meyerj@ocvarch.com</t>
  </si>
  <si>
    <t>MN_880</t>
  </si>
  <si>
    <t>Saint Francis Portfolio.GHPP.FY23</t>
  </si>
  <si>
    <t>121-125 East 24th Street</t>
  </si>
  <si>
    <t xml:space="preserve">Green Housing Preservation </t>
  </si>
  <si>
    <t>Mod Rehab</t>
  </si>
  <si>
    <t>The project is named the Saint Francis Portfolio.GHPP.FY23, which is a three building project located in Manhattan for the addresses listed below. This project closed in 2023 and has one building currently under construction, however the other two buildings in the project do not have permits in hand, but are in progress with the DOB. Both of the buildings without permits are set to receive 410-a refrigerant, with one of the buildings participating in the NYSERDA electrification pilot program. We have had our NYSERDA kickoff meeting, and from that meeting it is our understanding this equipment needs to be installed and operational by 1/1/2026, which the contractor is aware of and putting forth every effort to meet that deadline. Our question, and request for Impossibility Variance, is to make sure we stay fully compliant through this process and have no impediments to signing off the work once completed.</t>
  </si>
  <si>
    <t>Confirmed</t>
  </si>
  <si>
    <t>Nicole Marrocco
nmarrocco@wsfssh.org</t>
  </si>
  <si>
    <t>WSFSSH - Three Arts Club</t>
  </si>
  <si>
    <t>340 West 85th Street, Manhattan</t>
  </si>
  <si>
    <t>REDi</t>
  </si>
  <si>
    <t>Attached is the R410-A variance tracker for WSFSSH’s Three Arts project. Please note that Three Arts received a NYSERDA Buildings of Excellence Demonstration award, and we are actively working with Jen Leone and NYSERDA to receive funding through the new REDi DEEP program.</t>
  </si>
  <si>
    <t>Daughtry Carstarpehn,
dcarstarphen@brc.org</t>
  </si>
  <si>
    <t>1727 Amsterdam Ave (aka Hill Top Apartments)</t>
  </si>
  <si>
    <t>1727 Amsterdam Ave, New York, 10031</t>
  </si>
  <si>
    <t>MN20601</t>
  </si>
  <si>
    <t>Carolyn Khan
ckhan@uai-ny.com</t>
  </si>
  <si>
    <t>1760 Jerome Avenue</t>
  </si>
  <si>
    <t>Permits already pulled, confirm</t>
  </si>
  <si>
    <t xml:space="preserve">
Daralynn Wiener,
daralynn@aufgang.com</t>
  </si>
  <si>
    <t>BX_3522_Vertical-Omnibuild. 1810 Randall Ave</t>
  </si>
  <si>
    <t>1810 Randall Ave, Bronx NY</t>
  </si>
  <si>
    <t>BRONX352238</t>
  </si>
  <si>
    <t>Just moved from June to a December closing in March</t>
  </si>
  <si>
    <t>Andrew Schnell,
aschnell@brightpower.com</t>
  </si>
  <si>
    <t>272 East 7th Street.GHPP.FY25</t>
  </si>
  <si>
    <t>272 East 7th Street</t>
  </si>
  <si>
    <t>MN, 376, 28</t>
  </si>
  <si>
    <t>Housing Preservation Opportunities (HPO)</t>
  </si>
  <si>
    <t>Electrification Pilot</t>
  </si>
  <si>
    <t>CONFIRMED</t>
  </si>
  <si>
    <t xml:space="preserve">
Paola Duran,
PDuran@LemleWolff.com</t>
  </si>
  <si>
    <t>43-12 50th Street</t>
  </si>
  <si>
    <t>New Construction Program (NCP)</t>
  </si>
  <si>
    <t>Jonathan Huang
JHuang@megagroup.nyc</t>
  </si>
  <si>
    <t xml:space="preserve">Highbridge </t>
  </si>
  <si>
    <t>1387 University Avenue, Bronx NY</t>
  </si>
  <si>
    <t>Bronx 2533 29</t>
  </si>
  <si>
    <t>Already closed</t>
  </si>
  <si>
    <t>Please find attached the R-410A Variance Tracker spreadsheet with info for our project at 1387 University Ave, Bronx (also known as Highbridge). This project just recently closed and is being developed Samaritan Daytop Village. This is a large project and although it already closed, an additional variance would be largely beneficial to the project to ensure that installation is completed on time.</t>
  </si>
  <si>
    <t xml:space="preserve">
Maya Ephrem,
mephrem@brc.org</t>
  </si>
  <si>
    <t>BRONX FAMILY HOUSING</t>
  </si>
  <si>
    <t>1245 FINDLAY AVENUE</t>
  </si>
  <si>
    <t>HUD Multi-Family Program</t>
  </si>
  <si>
    <t>KM- increased dwelling units ot match Pilot info for 1 pilot building</t>
  </si>
  <si>
    <t>Jonathan Huang,
JHuang@megagroup.nyc</t>
  </si>
  <si>
    <t>BK_01909</t>
  </si>
  <si>
    <t>ICL. 161 Emerson Place</t>
  </si>
  <si>
    <t>161 Emerson Place, Brooklyn, NY 11205</t>
  </si>
  <si>
    <t>BROOKLYN19091</t>
  </si>
  <si>
    <t>Daniel Nielsen,
dnielsen@dagherengineering.com</t>
  </si>
  <si>
    <t>Not On My Watch
19-19 Cornaga Avenue</t>
  </si>
  <si>
    <t>19-19 Cornaga Ave.</t>
  </si>
  <si>
    <t>This already closed</t>
  </si>
  <si>
    <t>David Kriegel,
dk@grankriegel.com</t>
  </si>
  <si>
    <t>1546 East New York Ave</t>
  </si>
  <si>
    <t>The Beacon</t>
  </si>
  <si>
    <t>421 East 120th Street</t>
  </si>
  <si>
    <t>Adaptive Reuse and Addition</t>
  </si>
  <si>
    <t>Archer Tower Phase 2</t>
  </si>
  <si>
    <t>163-25 Archer Avenue, Jamaica, 11433</t>
  </si>
  <si>
    <t>4-110151-0065</t>
  </si>
  <si>
    <t>Voluntary Inclusionary Housing (VIH)</t>
  </si>
  <si>
    <t>413 East 120th Street</t>
  </si>
  <si>
    <t>Sam Douglas,
sdouglas@handelarchitects.com</t>
  </si>
  <si>
    <t>Ridge Street Senior Apartments</t>
  </si>
  <si>
    <t>145 Broome Street</t>
  </si>
  <si>
    <t>Jose Taveras,
taverasj@hpd.nyc.gov</t>
  </si>
  <si>
    <t>1139 Webster Ave</t>
  </si>
  <si>
    <t>hopefully fall</t>
  </si>
  <si>
    <t>Dominic Colangelo,
DColangelo@mutualhousingny.org</t>
  </si>
  <si>
    <t>MHANY Bronx Cluster HDFC</t>
  </si>
  <si>
    <t>416 E 138th Street</t>
  </si>
  <si>
    <t>Homeless Housing Strategic Initiatives (HHSI)</t>
  </si>
  <si>
    <t>electrification pilot</t>
  </si>
  <si>
    <t>July, 2025</t>
  </si>
  <si>
    <t>MHANY Bronx Cluster is a project in NSYERDA’s electrification pilot program that has received all DOB and BLDS approvals for VRF systems designed with the old refrigerant. It would not be fiscally feasible for the project to redesign with equipment for the new refrigerant. Please see MHANY’s variance application attached.</t>
  </si>
  <si>
    <t>Zulekha Inayat,
zinayat@brpcompanies.com</t>
  </si>
  <si>
    <t>LA CENTRAL/BRONXCHESTER, BUILDINGS C &amp; E</t>
  </si>
  <si>
    <t>625 Brook Ave, Bronx. NY</t>
  </si>
  <si>
    <t>Jennifer Yang,
jyang@maparchitects.com</t>
  </si>
  <si>
    <t>Livonia C2</t>
  </si>
  <si>
    <t>372 Livonia Avenue</t>
  </si>
  <si>
    <t>BK-3812-19</t>
  </si>
  <si>
    <t>Project Closed on 12/20/2024
Construction permit pulled: 2/6/2025</t>
  </si>
  <si>
    <t>Simeon Maleh,
smaleh@gothamorg.com</t>
  </si>
  <si>
    <t>Innovative Urban Village (IUV) Phase 1B</t>
  </si>
  <si>
    <t>35 Inspiration Lane (aka 12074 Flatlands Ave), Brooklyn, NY 11236 Segment 3</t>
  </si>
  <si>
    <t>(Brooklyn, 04434,01)</t>
  </si>
  <si>
    <t>Accompanying the variance form is a cover letter from Mike Maybaum, our engineer of record from Cosentini, outlining mechanical system design and key dates. Note that we have already received our mechanical permit and will commence construction immediately following financing. We intend to proceed with the as designed R410-A system but given the timing of the new regulations it makes sense that the IUV Phase 1B project receive a variance that could provide relief from any potential negative regulatory impacts.</t>
  </si>
  <si>
    <t>Jeff Fox, jfox@foxymanagement.com</t>
  </si>
  <si>
    <t>Foxy. 70-35 113th Street. Parkway Hospital</t>
  </si>
  <si>
    <t>70-35 113th Street, Flushing</t>
  </si>
  <si>
    <t>We anticipate closing on HPD funding in the coming weeks (before the end of the 1st quarter) and it would be virtually impossible to redesign the project and get accurate pricing and availability of the to-be-phased-in equipment</t>
  </si>
  <si>
    <t xml:space="preserve">Sandy Calderone,
scalderone@ndarchitects.com
</t>
  </si>
  <si>
    <t>UPS-1806 Anthony AVE</t>
  </si>
  <si>
    <t>1806 Anthony Ave, Bronx NY 10457</t>
  </si>
  <si>
    <t>Bronx289208</t>
  </si>
  <si>
    <t>Our HPD project is expected to close before Q4 2025.
We believe our project should be eligible for a variance. The mechanical engineer worked with the HVAC consultant to fill out the spreadsheet.</t>
  </si>
  <si>
    <t>Jesse Schwartz,
jesse.schwartz@doe.org</t>
  </si>
  <si>
    <t>Doe Fund.1220 Spofford Avenue</t>
  </si>
  <si>
    <t xml:space="preserve">1220 Spofford Avenue Bronx, NY, 10474 </t>
  </si>
  <si>
    <t>We just learned about this requirement two days ago. Since we're working with SHLP on closing this calendar year, we will be seeking a waiver</t>
  </si>
  <si>
    <t>Jiae Azad,
jazad@rosecompanies.com</t>
  </si>
  <si>
    <t>Gowanus Green A</t>
  </si>
  <si>
    <t>8 5th Street, Brooklyn, NY, 11231</t>
  </si>
  <si>
    <t>Multifamily Rental: Mixed Income (Mix &amp; Match)</t>
  </si>
  <si>
    <t>YES</t>
  </si>
  <si>
    <t>Anna Boyadjian,
AABoyadjian@pmarchitecture.com</t>
  </si>
  <si>
    <t>New Penn Development</t>
  </si>
  <si>
    <t>306 Pennsylvania Ave</t>
  </si>
  <si>
    <t>NCP</t>
  </si>
  <si>
    <t>Refrigerant</t>
  </si>
  <si>
    <t>r410a</t>
  </si>
  <si>
    <t>r32</t>
  </si>
  <si>
    <t>Mitigated minus Compliant</t>
  </si>
  <si>
    <t>Serves</t>
  </si>
  <si>
    <t>(All)</t>
  </si>
  <si>
    <t>Reason Code from HPD</t>
  </si>
  <si>
    <t>(Multiple Items)</t>
  </si>
  <si>
    <t>SUMMARY TABLES: HPD BLANKET VARIANCE GHG IMPACT SUMMARIES</t>
  </si>
  <si>
    <t>GHG Impact Summary by Project</t>
  </si>
  <si>
    <t>Dwelling Units in Project</t>
  </si>
  <si>
    <t>Heat Pumps In Project</t>
  </si>
  <si>
    <t>Total Cooling Tons</t>
  </si>
  <si>
    <t>Sum of lbs of refrigerant</t>
  </si>
  <si>
    <t>Sum of 1 BAU- GHG Tons CO2e</t>
  </si>
  <si>
    <t>Sum of 2 Compliant- Tons CO2e</t>
  </si>
  <si>
    <t>Sum of 3 Mitigated- Tons CO2e</t>
  </si>
  <si>
    <t>GHG impact Tons CO2e (delta)</t>
  </si>
  <si>
    <t>Car Year Equivalents</t>
  </si>
  <si>
    <t>Tons CO2e Mitigated / Dwelling</t>
  </si>
  <si>
    <t>Cooling tons/ Dwelling QC</t>
  </si>
  <si>
    <t>GHG Impact Summary by System Type</t>
  </si>
  <si>
    <t>Sum of HPs</t>
  </si>
  <si>
    <t>Sum of Net GHG impact Tons CO2e</t>
  </si>
  <si>
    <t>~lbs/ ton</t>
  </si>
  <si>
    <t>Commercial VRF Heat Recovery &gt;5 tons</t>
  </si>
  <si>
    <t>Commercial VRF heatpump &gt;5 tons</t>
  </si>
  <si>
    <t>Multi-Split VRF &gt;3 IDUs</t>
  </si>
  <si>
    <t>Multi-Split w/ 2 or less IDUs</t>
  </si>
  <si>
    <t>Split 1:1</t>
  </si>
  <si>
    <t>EMR</t>
  </si>
  <si>
    <t>UPS-1806 Anhony AVE</t>
  </si>
  <si>
    <t>Grand Total</t>
  </si>
  <si>
    <t>Notes: some projects noted above consist of multiple buildings</t>
  </si>
  <si>
    <t>Projects highlighted in green are rehab projects</t>
  </si>
  <si>
    <t>LEAK IMPACT VS ONSITE ENERGY USE IMPACT</t>
  </si>
  <si>
    <t>Total Lifetime emissions from Mitigated Scenario:</t>
  </si>
  <si>
    <t>mt GHGe</t>
  </si>
  <si>
    <t>Total Dwelling Unit in this Workbook, Source Tab</t>
  </si>
  <si>
    <t>units</t>
  </si>
  <si>
    <t>Total Lifetime/ DU average - in this Workbook</t>
  </si>
  <si>
    <t>mt GHGe/ DU</t>
  </si>
  <si>
    <t>New Construction compared to gas</t>
  </si>
  <si>
    <t>1 yr</t>
  </si>
  <si>
    <t>20 yr</t>
  </si>
  <si>
    <t>Rehab compared to gas (heat only)</t>
  </si>
  <si>
    <t>Rehab compared to oil (heat only)</t>
  </si>
  <si>
    <t>Aggregate refrigerant lbs of systems  with &gt;50lbs of refrigerant for 494-2 compliance</t>
  </si>
  <si>
    <t>System  &gt;50lbs: Requirements apply</t>
  </si>
  <si>
    <t>Sum of Total Tons (*qty)</t>
  </si>
  <si>
    <t>Sum of Ref Lbs/Ton QC</t>
  </si>
  <si>
    <t>Dwelling Units</t>
  </si>
  <si>
    <t>Heat Pump Qty</t>
  </si>
  <si>
    <t>Car Equivalents</t>
  </si>
  <si>
    <t>Already closed on financing/ already received permits</t>
  </si>
  <si>
    <t>Multisplit, redesign may be possible</t>
  </si>
  <si>
    <t>Not eligible for variance - closing after Q3</t>
  </si>
  <si>
    <t>Not eligible for variance - not HPD subsidized</t>
  </si>
  <si>
    <t>Replacement equipment not available within timeline/ redesign impossible</t>
  </si>
  <si>
    <t>This Blue Project info is now in the Project Source Tab</t>
  </si>
  <si>
    <t>Instructions: Fill in all light blue cells</t>
  </si>
  <si>
    <t>subtotals</t>
  </si>
  <si>
    <t>HPD Project Information: Enter each project and (for multi-bldg projects), each building as a separate entry</t>
  </si>
  <si>
    <t>HPD Project</t>
  </si>
  <si>
    <t>Heat Pump Basis of Design: Each Type must be entered separately</t>
  </si>
  <si>
    <t>GHG Emission Case 1 BAU</t>
  </si>
  <si>
    <t>2 Compliant</t>
  </si>
  <si>
    <t>3 Mitigated</t>
  </si>
  <si>
    <t>ID</t>
  </si>
  <si>
    <t>HPD 5-digit Project ID</t>
  </si>
  <si>
    <t>HPD Project Name (please use official HPD name)</t>
  </si>
  <si>
    <t>Project Address (each building must be entered separately)</t>
  </si>
  <si>
    <t>BBL (do not include spaces or dashes)</t>
  </si>
  <si>
    <t xml:space="preserve">Number of Dwelling Units </t>
  </si>
  <si>
    <t>Est. Closing Date (MM/YYY) -</t>
  </si>
  <si>
    <t>HPD ID</t>
  </si>
  <si>
    <t>Dwellings</t>
  </si>
  <si>
    <t>Building Address or BBL</t>
  </si>
  <si>
    <t>Equipment Tag(s)</t>
  </si>
  <si>
    <t>Qty of identical systems</t>
  </si>
  <si>
    <t>Manufacturer</t>
  </si>
  <si>
    <t>Model #</t>
  </si>
  <si>
    <t>Type</t>
  </si>
  <si>
    <t>Tons</t>
  </si>
  <si>
    <t>Total Tons (*qty)</t>
  </si>
  <si>
    <t xml:space="preserve">R410a Lbs per heat pump system (equip + field charge) </t>
  </si>
  <si>
    <t>Total  refrigerant piping ft</t>
  </si>
  <si>
    <t>Total estimated # of refrigerant connections</t>
  </si>
  <si>
    <t>lbs of refrigerant</t>
  </si>
  <si>
    <t>1 BAU- Annual Leakage Rate (per part 494-1.3)</t>
  </si>
  <si>
    <t>1 BAU- Annual Leakage lbs</t>
  </si>
  <si>
    <t>1 BAU- GHG Tons CO2e</t>
  </si>
  <si>
    <t>2 Compliant- Tons CO2e</t>
  </si>
  <si>
    <t>3 Mitigated- Annual Leagage Rate if following HPD's Technical Requirements*</t>
  </si>
  <si>
    <t>3 Mitigated- Annual Leakage lbs</t>
  </si>
  <si>
    <t>3 Mitigated- Tons CO2e</t>
  </si>
  <si>
    <t>Net GHG impact Tons CO2e</t>
  </si>
  <si>
    <t>Car equivalents, using 233/ 1000 mt</t>
  </si>
  <si>
    <t>Explanation</t>
  </si>
  <si>
    <t>Example Project</t>
  </si>
  <si>
    <t>ACCU-1</t>
  </si>
  <si>
    <t>Ammenity/ BoH</t>
  </si>
  <si>
    <t>Daikin</t>
  </si>
  <si>
    <t>REYQ72XATJA</t>
  </si>
  <si>
    <t> </t>
  </si>
  <si>
    <t xml:space="preserve">31 Bartlett Street, </t>
  </si>
  <si>
    <t>*technical-requirements-space-heating-split-ystems.pdf</t>
  </si>
  <si>
    <t>Refrigerant Leakage Rates</t>
  </si>
  <si>
    <t>Heat pump Type</t>
  </si>
  <si>
    <t>Part 494-1.3 potential</t>
  </si>
  <si>
    <t>Mitigated by following HPD Tech Requirments*:</t>
  </si>
  <si>
    <t>Assumptions</t>
  </si>
  <si>
    <t>value</t>
  </si>
  <si>
    <t>Heat pump System Useful Life</t>
  </si>
  <si>
    <t>years</t>
  </si>
  <si>
    <t>used in GHG calc</t>
  </si>
  <si>
    <t>End of Life Loss Rate (default)</t>
  </si>
  <si>
    <t>% of lbs</t>
  </si>
  <si>
    <t>EPA Conversions, per 1,000 tons of CO2e</t>
  </si>
  <si>
    <t>gasoline-powered passenger vehicles driven for one year</t>
  </si>
  <si>
    <t>miles driven by an average gasoline-powered passenger vehicle</t>
  </si>
  <si>
    <t>Class</t>
  </si>
  <si>
    <t>GWP100</t>
  </si>
  <si>
    <t>GWP20</t>
  </si>
  <si>
    <t>R410A</t>
  </si>
  <si>
    <t>A1</t>
  </si>
  <si>
    <t>R32</t>
  </si>
  <si>
    <t>A2L</t>
  </si>
  <si>
    <t>R454B</t>
  </si>
  <si>
    <t>NatGas</t>
  </si>
  <si>
    <t>Fuel</t>
  </si>
  <si>
    <t>approximate per therm</t>
  </si>
  <si>
    <t>FC TABLE 606.1.1 REFRIGERATING SYSTEM OPERATING ENGINEER</t>
  </si>
  <si>
    <t>MF Relevant</t>
  </si>
  <si>
    <t>Installation Date</t>
  </si>
  <si>
    <t xml:space="preserve">Refrigerant Group </t>
  </si>
  <si>
    <t>Occupancy Typeb</t>
  </si>
  <si>
    <t>Application</t>
  </si>
  <si>
    <t>Pounds Of Refrigerant In System</t>
  </si>
  <si>
    <t>System Horsepower</t>
  </si>
  <si>
    <r>
      <t>System Design</t>
    </r>
    <r>
      <rPr>
        <u/>
        <vertAlign val="superscript"/>
        <sz val="10"/>
        <color theme="10"/>
        <rFont val="Aptos Narrow"/>
        <family val="2"/>
        <scheme val="minor"/>
      </rPr>
      <t>c</t>
    </r>
  </si>
  <si>
    <t>Supervision Required</t>
  </si>
  <si>
    <t>Prior to June 1, 1957</t>
  </si>
  <si>
    <t>Industrial</t>
  </si>
  <si>
    <t>Human comfort</t>
  </si>
  <si>
    <t>More than 50</t>
  </si>
  <si>
    <t>NA</t>
  </si>
  <si>
    <t>Not fully automatic</t>
  </si>
  <si>
    <t>Personal</t>
  </si>
  <si>
    <t>More than 200</t>
  </si>
  <si>
    <t>Fully automatic</t>
  </si>
  <si>
    <t>More than 50 up to 200</t>
  </si>
  <si>
    <t>General</t>
  </si>
  <si>
    <t>All except Industrial</t>
  </si>
  <si>
    <t>All</t>
  </si>
  <si>
    <t>On or after June 1, 1957</t>
  </si>
  <si>
    <t>More than 50 (or kilowatt equivalency)</t>
  </si>
  <si>
    <t>Regardless of when installed</t>
  </si>
  <si>
    <t>A2, A3, B1, B2, B3 and carbon dioxide</t>
  </si>
  <si>
    <t>All except human comfort</t>
  </si>
  <si>
    <t>A1 and carbon dioxide</t>
  </si>
  <si>
    <r>
      <t>Aggregate exceeds 100</t>
    </r>
    <r>
      <rPr>
        <vertAlign val="superscript"/>
        <sz val="10"/>
        <color rgb="FF111827"/>
        <rFont val="Aptos Narrow"/>
        <family val="2"/>
        <scheme val="minor"/>
      </rPr>
      <t>d</t>
    </r>
  </si>
  <si>
    <t>Footnotes</t>
  </si>
  <si>
    <t>a. For purposes of this table, refrigerant R-123 shall be treated as a group A1 refrigerant, and carbon dioxide shall not be treated as a group A1 refrigerant.</t>
  </si>
  <si>
    <t>b. For purposes of this table, "industrial" occupancy refers to occupancy groups F, H and S. For installations constructed under the 1968 Building Code, "industrial" occupancy refers to occupancy groups A, B and D. For installations constructed prior to such 1968 code, "industrial" occupancy refers to that portion of a building used for manufacturing, processing, or storage of materials or products, including, among others, chemical, food, candy, and ice cream factories, ice making plants, meat packing plants, refineries, perishable food warehouses, and similar occupancies.</t>
  </si>
  <si>
    <t>c. A fully automatic refrigerating system is one whose regulating and safety devices are automatically activated once the system is in operation.</t>
  </si>
  <si>
    <t>d. This aggregate provision applies only to systems within a single building which are under the sole direct control of a single occupant, lessee or owner. Systems with a rating of 15 horsepower or less or the kilowatt equivalency thereof are excluded from the aggregate. (~11kw)</t>
  </si>
  <si>
    <t>Sum of Total Tons</t>
  </si>
  <si>
    <t>~lbs/ton</t>
  </si>
  <si>
    <t>SUMMARY TABLES: HPD BLANKET VARIANCE PROJECT &amp; UNIT COUNTS</t>
  </si>
  <si>
    <t>HPD Blanket Variance Project &amp; Unit Counts</t>
  </si>
  <si>
    <t xml:space="preserve">Sum of Number of Dwelling Units </t>
  </si>
  <si>
    <t>Count of HPD Project Name</t>
  </si>
  <si>
    <t xml:space="preserve">Count of BBL </t>
  </si>
  <si>
    <t>  Total</t>
  </si>
  <si>
    <t>Extremely Low &amp; Low-Income Affordability (ELLA) Total</t>
  </si>
  <si>
    <t>Green Housing Preservation  Total</t>
  </si>
  <si>
    <t>Homeless Housing Strategic Initiatives (HHSI) Total</t>
  </si>
  <si>
    <t>Housing Preservation Opportunities (HPO) Total</t>
  </si>
  <si>
    <t>HUD Multi-Family Program Total</t>
  </si>
  <si>
    <t>Mandatory Inclusionary housing (MIH) Total</t>
  </si>
  <si>
    <t>New Construction Program (NCP) Total</t>
  </si>
  <si>
    <t>Senior Affordable Rental Apartments (SARA) Total</t>
  </si>
  <si>
    <t>Supportive Housing Loan Program (SHLP) Total</t>
  </si>
  <si>
    <t>Voluntary Inclusionary Housing (VIH) Total</t>
  </si>
  <si>
    <t>(blank)</t>
  </si>
  <si>
    <t>(blank) Total</t>
  </si>
  <si>
    <t>This tracker collects information for HPD Electrification Projects that will close before Q3, 2025 that include large VRF systems for which redesigning to new A2L refrigerants is not feasible due to product availability and timing. All fields must be filled out to be included in HPD's Variance request.</t>
  </si>
  <si>
    <t xml:space="preserve">Based on the latest design, sum up the  lbs of R410a used in field charged heatpumps for space heating/cooling. (DHW heatpumps excluded. ) This will be aggregated for all projects included in the HPD Variance for NYS DEC to calculate the Greenhouse Gas Emissions (GHG) and their impact on the Climate Acts carbon goals. </t>
  </si>
  <si>
    <t xml:space="preserve">Note that the variance, if granted, will be only available to projects that receive permits by a date, TBD by DEC, and will not be extended. Projects that will close after Q2 are strongly advised to redesign. </t>
  </si>
  <si>
    <t>GHG Emission Calculations (automatically populated)</t>
  </si>
  <si>
    <t>Estimated Projected Closing Date (MM/YYY) -</t>
  </si>
  <si>
    <t>Type (select one)</t>
  </si>
  <si>
    <t>Total eqivalent/ effective legnth of refrigerant piping</t>
  </si>
  <si>
    <t>total Lbs R410a</t>
  </si>
  <si>
    <t>Annual Leakage Rate (per part 494-1.3 (47)</t>
  </si>
  <si>
    <t>Annual Leakage lbs</t>
  </si>
  <si>
    <t>Total GHG Emmissions - 25yrs + EOL reclaim (lbs CO2e)</t>
  </si>
  <si>
    <t>Rationale</t>
  </si>
  <si>
    <t>ACCU-2</t>
  </si>
  <si>
    <t>ACCU-3</t>
  </si>
  <si>
    <t>ACCU-4</t>
  </si>
  <si>
    <t>ACCU-5</t>
  </si>
  <si>
    <t>VRF-CU-1,4</t>
  </si>
  <si>
    <t>LG</t>
  </si>
  <si>
    <t>ARUM192BTE5</t>
  </si>
  <si>
    <t>VRF-CU-2</t>
  </si>
  <si>
    <t>ARUM216BTE5</t>
  </si>
  <si>
    <t>VRF-CU-3</t>
  </si>
  <si>
    <t>ARUM241BTE5</t>
  </si>
  <si>
    <t>CU-1,2,3</t>
  </si>
  <si>
    <t>ARUM072BTE5</t>
  </si>
  <si>
    <t>VRF-CU-1</t>
  </si>
  <si>
    <t>VRF-CU-2,3,4,7,11</t>
  </si>
  <si>
    <t>ARUM168BTE5</t>
  </si>
  <si>
    <t>VRF-CU-5,8</t>
  </si>
  <si>
    <t>ARUN060GSS4</t>
  </si>
  <si>
    <t>VRF-CU-6,9,13</t>
  </si>
  <si>
    <t>VRF-CU-10</t>
  </si>
  <si>
    <t>ARUN038GSS4</t>
  </si>
  <si>
    <t>VRF-CU-12</t>
  </si>
  <si>
    <t>ARUM144BTE5</t>
  </si>
  <si>
    <t>ACCU-1-1, ACCU-1-2</t>
  </si>
  <si>
    <t>Community</t>
  </si>
  <si>
    <t>Mitsubishi</t>
  </si>
  <si>
    <t>MXZ-SM36NAM2-U1</t>
  </si>
  <si>
    <t>ACCU-MW</t>
  </si>
  <si>
    <t>PUZ-HA24NHA1-R1</t>
  </si>
  <si>
    <t>ACCU-RT-2</t>
  </si>
  <si>
    <t>MXZ-SM48NAM2-U1</t>
  </si>
  <si>
    <t>ACCU-EM</t>
  </si>
  <si>
    <t>PUZ-A12NKA7</t>
  </si>
  <si>
    <t>ACCU-LR</t>
  </si>
  <si>
    <t>PUZ-HA36NKA</t>
  </si>
  <si>
    <t>ACCU-7-1</t>
  </si>
  <si>
    <t>SUZ-KA15NAHZ.TH</t>
  </si>
  <si>
    <t>ACCU-7-2</t>
  </si>
  <si>
    <t>SUZ-KA24NAHZ-R1</t>
  </si>
  <si>
    <t>ACCU-RT-1</t>
  </si>
  <si>
    <t>PUHY-EP120TNU-A1</t>
  </si>
  <si>
    <t>PUMY-P36NKMU3</t>
  </si>
  <si>
    <t>SUZ-KA18NA2.MX</t>
  </si>
  <si>
    <t xml:space="preserve">#NAME? </t>
  </si>
  <si>
    <t>ACCU-3,5</t>
  </si>
  <si>
    <t>PUHY-P96TNU-A</t>
  </si>
  <si>
    <t>ACCU-4,8</t>
  </si>
  <si>
    <t>PUMP-P48NKMU3</t>
  </si>
  <si>
    <t>ACCU-6</t>
  </si>
  <si>
    <t>SUZ-KA12NA2.MX</t>
  </si>
  <si>
    <t>ACCU-7</t>
  </si>
  <si>
    <t>PUMY-P60NKMU3</t>
  </si>
  <si>
    <t>ACCU-9</t>
  </si>
  <si>
    <t>PURY-P72TNU-A</t>
  </si>
  <si>
    <t>ACCU-9-1, 9-2</t>
  </si>
  <si>
    <t>MXZ-SM36NAMHZ-U1</t>
  </si>
  <si>
    <t>ACCU-R-5, 9-3</t>
  </si>
  <si>
    <t>MXZ-SM60NAM-U1</t>
  </si>
  <si>
    <t>ACCU-ERV-R1</t>
  </si>
  <si>
    <t>PURY-EP120TNU-A</t>
  </si>
  <si>
    <t>ACCU-10</t>
  </si>
  <si>
    <t>Mary Serafy, 
mserafy@brpcompanies.com</t>
  </si>
  <si>
    <t>Archer Towers  2</t>
  </si>
  <si>
    <t>ACCU-R-1,45,68</t>
  </si>
  <si>
    <t>RXYQ168xatja</t>
  </si>
  <si>
    <t>ACCU-R-5,80</t>
  </si>
  <si>
    <t>ACCU-R-2,14,28,30,32,38,42,44,50,56</t>
  </si>
  <si>
    <t>RXYQ120xatja</t>
  </si>
  <si>
    <t>ACCU-R-15,17,27,31,41,43,49,53,55</t>
  </si>
  <si>
    <t>ACCU-R-78</t>
  </si>
  <si>
    <t>ACCU-R-3,9,13,74,76,</t>
  </si>
  <si>
    <t>RXYQ096xatja</t>
  </si>
  <si>
    <t>ACCU-R-4,8,10,12,16,18,24,26,34,36,40,46,48,52,54,60,63,69,71</t>
  </si>
  <si>
    <t>ACCU-R-7,11,23,25,33,35,39,47,51,59,62,70</t>
  </si>
  <si>
    <t>ACCU-R-86</t>
  </si>
  <si>
    <t>ACCU-R-6,20,22,58,65,67,73,85</t>
  </si>
  <si>
    <t>RXYQ192xatja</t>
  </si>
  <si>
    <t>ACCU-R-84</t>
  </si>
  <si>
    <t>ACCU-R-19,66</t>
  </si>
  <si>
    <t>RXYQ216xatja</t>
  </si>
  <si>
    <t>ACCU-R-21,29,37,57,64,72</t>
  </si>
  <si>
    <t>RXYQ144xatja</t>
  </si>
  <si>
    <t>ACCU-R-81</t>
  </si>
  <si>
    <t>ACCU-R-61,75</t>
  </si>
  <si>
    <t>RXYQ072xatja</t>
  </si>
  <si>
    <t>ACCU-R-77,79</t>
  </si>
  <si>
    <t>ACCU-R-82</t>
  </si>
  <si>
    <t>ACCU-R-83</t>
  </si>
  <si>
    <t>ACCU-T-1</t>
  </si>
  <si>
    <t>RZQ24TAVJUA</t>
  </si>
  <si>
    <t>ACCU-EJ-1</t>
  </si>
  <si>
    <t>ACCU-EMR-1</t>
  </si>
  <si>
    <t>ACCU-1-1, ACCU-4</t>
  </si>
  <si>
    <t>Commercial/retail</t>
  </si>
  <si>
    <t>REYQ120AATJB</t>
  </si>
  <si>
    <t>ACCU-1-CF</t>
  </si>
  <si>
    <t>REYQ072AATJB</t>
  </si>
  <si>
    <t>ACCU-17</t>
  </si>
  <si>
    <t>Toshiba</t>
  </si>
  <si>
    <t>MCY-MAP0487HS-UL</t>
  </si>
  <si>
    <t xml:space="preserve">-   </t>
  </si>
  <si>
    <t>ACCU-ELEV-1, 2</t>
  </si>
  <si>
    <t>Carrier</t>
  </si>
  <si>
    <t>38MPRAQ24AA3</t>
  </si>
  <si>
    <t xml:space="preserve">ACCU- 5A, 4A, 3A, 2A, HALLWAY 1, 1B, 1C, 1A, CELLAR A, </t>
  </si>
  <si>
    <t>MCY-MAP0607HS-UL</t>
  </si>
  <si>
    <t>ACCU-5B,5C,4B,4C,3B,3C,2B,2C, CELLAR B</t>
  </si>
  <si>
    <t>ACCU-HALLWAY 1</t>
  </si>
  <si>
    <t>Common</t>
  </si>
  <si>
    <t>MCY-MAP03670HS-UL</t>
  </si>
  <si>
    <t>ACCU- COMPACTOR</t>
  </si>
  <si>
    <t>BoH</t>
  </si>
  <si>
    <t>RAV-SP182ATP-UL</t>
  </si>
  <si>
    <t>ERV 1, ERV2</t>
  </si>
  <si>
    <t>Aldes</t>
  </si>
  <si>
    <t>E1800L-Fi-EC</t>
  </si>
  <si>
    <t>PURY-EP192TSNU-A1</t>
  </si>
  <si>
    <t>PUHY-EP96TNU-A1</t>
  </si>
  <si>
    <t>ACCU-PENT</t>
  </si>
  <si>
    <t>SUZ-K230NAHZ</t>
  </si>
  <si>
    <t>ACCU-EMR</t>
  </si>
  <si>
    <t>PUY-A18NKA7</t>
  </si>
  <si>
    <t>ACCU-IT</t>
  </si>
  <si>
    <t>PUY-A18MKA7</t>
  </si>
  <si>
    <t>ACCU-21</t>
  </si>
  <si>
    <t>PUY-A12NKA7</t>
  </si>
  <si>
    <t>ACCU-3B, ACCU-4B</t>
  </si>
  <si>
    <t>PURY-EP72TNU-A</t>
  </si>
  <si>
    <t>ACCU-2A, ACCU-2B, ACCU-3A, ACCU-4A, ACCU-5B, ACCU-15, ACCU-17</t>
  </si>
  <si>
    <t>PURY-EP96TNU-A</t>
  </si>
  <si>
    <t>ACCU-5A, ACCU-7, ACCU-8, ACCU-9, ACCU-11, ACCU-12, ACCU-13, ACCU-16</t>
  </si>
  <si>
    <t>ACCU-1A, ACCU-1B</t>
  </si>
  <si>
    <t>ACCU-20</t>
  </si>
  <si>
    <t>MXZ-SM36NAM-U1</t>
  </si>
  <si>
    <t>ACCU-10, ACCU-14A, ACCU-14B, ACCU-18</t>
  </si>
  <si>
    <t>PURY-EP144TNU-A</t>
  </si>
  <si>
    <t>ACCU-6, ACCU-19</t>
  </si>
  <si>
    <t>PURY-EP216TNU-A</t>
  </si>
  <si>
    <t>ACCU-15A, ACCU-15B</t>
  </si>
  <si>
    <t>RZQ24TBVJUB</t>
  </si>
  <si>
    <t>ACCU-CA, ACCU-CB, ACCU-CC, ACCU-1B, ACCU-2B, ACCU-3B, ACCU-4B, ACCU-5B, ACCU-6B, ACCU-7B, ACCU-8B, ACCU-9B, ACCU-10B, ACCU-11B, ACCU-12B, ACCU-13B, ACCU-14B</t>
  </si>
  <si>
    <t>REYQ72AATJA</t>
  </si>
  <si>
    <t>ACCU-1A, ACCU-1C, ACCU-2A, ACCU-3A, ACCU-4A, ACCU-5A, ACCU-6A, ACCU-7A, ACCU-8A, ACCU-9A, ACCU-10A, ACCU-11A</t>
  </si>
  <si>
    <t>REYQ96AATJA</t>
  </si>
  <si>
    <t>ACCU-12A, ACCU-13A, ACCU-14A</t>
  </si>
  <si>
    <t>REYQ120AATJA</t>
  </si>
  <si>
    <t>ACCU-CA, ACCU-CB, ACCU-CC</t>
  </si>
  <si>
    <t>ACCU-1C</t>
  </si>
  <si>
    <t>ACCU-2-1</t>
  </si>
  <si>
    <t>PUMY-P36NKMU2</t>
  </si>
  <si>
    <t>ACCU-2-2</t>
  </si>
  <si>
    <t>PURY-P192YNU-A1</t>
  </si>
  <si>
    <t>ACCU-2-3</t>
  </si>
  <si>
    <t>PUMY-P60NKMU2</t>
  </si>
  <si>
    <t>ACCU-R-1</t>
  </si>
  <si>
    <t>ARUM096BTE5</t>
  </si>
  <si>
    <t>R-3, R-8</t>
  </si>
  <si>
    <t>Multi floors.</t>
  </si>
  <si>
    <t>RXYQ96AATJA</t>
  </si>
  <si>
    <t>140, 140</t>
  </si>
  <si>
    <t>9, 11</t>
  </si>
  <si>
    <t>R-9, R-10</t>
  </si>
  <si>
    <t>RXYQ120AATJA</t>
  </si>
  <si>
    <t>140, 160</t>
  </si>
  <si>
    <t>12, 14</t>
  </si>
  <si>
    <t>R-1, R-4, R-7</t>
  </si>
  <si>
    <t>RXYQ144AATJA</t>
  </si>
  <si>
    <t>140, 140, 140</t>
  </si>
  <si>
    <t>17, 10, 16</t>
  </si>
  <si>
    <t>R-2, R-5, R-6</t>
  </si>
  <si>
    <t>RXYQ168AATJA</t>
  </si>
  <si>
    <t>140, 160, 140</t>
  </si>
  <si>
    <t>10, 16, 17</t>
  </si>
  <si>
    <t>R-11</t>
  </si>
  <si>
    <t>REYQ216AATJA</t>
  </si>
  <si>
    <t>PUHY-EP168TNU-A1</t>
  </si>
  <si>
    <t>ACCU-R-2</t>
  </si>
  <si>
    <t>PUHY-EP192TNU-A1</t>
  </si>
  <si>
    <t>ACCU-R-3</t>
  </si>
  <si>
    <t>PUHY-EP144TNU-A1</t>
  </si>
  <si>
    <t>ACCU-R-4</t>
  </si>
  <si>
    <t>ACCU-S-1</t>
  </si>
  <si>
    <t>ACCU-S-2</t>
  </si>
  <si>
    <t>ACCU-S-3</t>
  </si>
  <si>
    <t>ACCU-S-4</t>
  </si>
  <si>
    <t>MXZ-SM48NAM2-1</t>
  </si>
  <si>
    <t>ACCU-SHEL-1</t>
  </si>
  <si>
    <t>ACCU-SHEL-2</t>
  </si>
  <si>
    <t>ACCU-SHEL-3</t>
  </si>
  <si>
    <t>ACCU-SHEL-4</t>
  </si>
  <si>
    <t>ACCU-SHEL-5</t>
  </si>
  <si>
    <t>ACCU-SHEL-6</t>
  </si>
  <si>
    <t>ACCU-R-7</t>
  </si>
  <si>
    <t>ACCU-R-8</t>
  </si>
  <si>
    <t>ACCU-R-9</t>
  </si>
  <si>
    <t>ACCU-R-10</t>
  </si>
  <si>
    <t>ACCU-R-11</t>
  </si>
  <si>
    <t>ACCU-R-12</t>
  </si>
  <si>
    <t>ACCU-R-15</t>
  </si>
  <si>
    <t>ACCU-R-16</t>
  </si>
  <si>
    <t>ACCU-R-17</t>
  </si>
  <si>
    <t>ACCU-R-18, ACCU-R-19</t>
  </si>
  <si>
    <t>ACCU-R-20</t>
  </si>
  <si>
    <t>ACCU-R-CR26</t>
  </si>
  <si>
    <t>MXZ-3C30NAHZ4-U1</t>
  </si>
  <si>
    <t>ACCU-ECR-8TH</t>
  </si>
  <si>
    <t>PUY-A36NKA7</t>
  </si>
  <si>
    <t>ACCU-8-LAUNDRY</t>
  </si>
  <si>
    <t>MXZ-3C24NAHZ4-U1</t>
  </si>
  <si>
    <t>ACCU-R-ECR</t>
  </si>
  <si>
    <t>PUHY-EP72TNU-A1</t>
  </si>
  <si>
    <t>ACCU-IT-C, ACCU-IT-2</t>
  </si>
  <si>
    <t>PUY-A24NHA7</t>
  </si>
  <si>
    <t>ACCU-SHEL-7</t>
  </si>
  <si>
    <t>PURY-EP120TNU-A1</t>
  </si>
  <si>
    <t>ACCU-SHEL-8</t>
  </si>
  <si>
    <t>PURY-EP72TNU-A1</t>
  </si>
  <si>
    <t>ACCU-R-CF</t>
  </si>
  <si>
    <t>ACCU-R-21</t>
  </si>
  <si>
    <t>PURY-EP96TNU-A1</t>
  </si>
  <si>
    <t>ACCU-R-22</t>
  </si>
  <si>
    <t>ACCU-REC-ROOM</t>
  </si>
  <si>
    <t>SUZ-KA24NAHZ</t>
  </si>
  <si>
    <t>ACCU-R-CR4</t>
  </si>
  <si>
    <t>SUZ-KA18NAHZ.TH</t>
  </si>
  <si>
    <t>MXZ-2C20NAHZ4-U1</t>
  </si>
  <si>
    <t>ACCU-ELEV-1</t>
  </si>
  <si>
    <t>ACCU-ELEV-2</t>
  </si>
  <si>
    <t>ACCU-ELEV-3</t>
  </si>
  <si>
    <t>ACCU-ERV-R-1</t>
  </si>
  <si>
    <t>PURY-EP288TSNU-A1</t>
  </si>
  <si>
    <t>ACCU-ERV-R-2</t>
  </si>
  <si>
    <t>PURY-EP168TNU-A1</t>
  </si>
  <si>
    <t>ACCU-ERV-R-3</t>
  </si>
  <si>
    <t>PURY-EP192TNU-A1</t>
  </si>
  <si>
    <t>ACCU-ERV-7-1</t>
  </si>
  <si>
    <t>ACCU-SH-H</t>
  </si>
  <si>
    <t>PURY-EP336TSNU-A1</t>
  </si>
  <si>
    <t>ACCU-1,3,5,7,9,11</t>
  </si>
  <si>
    <t>LF</t>
  </si>
  <si>
    <t>ACCU-6,10</t>
  </si>
  <si>
    <t>ACCU-2,4,8,12</t>
  </si>
  <si>
    <t>ARUM168TE5</t>
  </si>
  <si>
    <t>ACCU-11</t>
  </si>
  <si>
    <t>ACCU-8</t>
  </si>
  <si>
    <t>PUHY-EP216TNU-A1</t>
  </si>
  <si>
    <t>ACCU-12</t>
  </si>
  <si>
    <t>ACCU-13</t>
  </si>
  <si>
    <t>ACCU-14</t>
  </si>
  <si>
    <t>ACCU-TEL</t>
  </si>
  <si>
    <t>PUZ-A24NHA7</t>
  </si>
  <si>
    <t>ACCU-1-1</t>
  </si>
  <si>
    <t>RXYQ72xatja</t>
  </si>
  <si>
    <t>ACCU-N-1</t>
  </si>
  <si>
    <t>RXYQ72AATJA</t>
  </si>
  <si>
    <t>ACCU-N-2</t>
  </si>
  <si>
    <t>ACCU-N-3</t>
  </si>
  <si>
    <t>ACCU-N-4</t>
  </si>
  <si>
    <t>RKF18AXVJU</t>
  </si>
  <si>
    <t>RKF24AXVJU</t>
  </si>
  <si>
    <t>PURY-EP144TNU-A1</t>
  </si>
  <si>
    <t>ACCU-4,12</t>
  </si>
  <si>
    <t>ACCU-5,6,9,10</t>
  </si>
  <si>
    <t>ACCU-C-1,2,3</t>
  </si>
  <si>
    <t>Community Facility Portion</t>
  </si>
  <si>
    <t>ACCU-R-2,3</t>
  </si>
  <si>
    <t>ACCU-R-5,7</t>
  </si>
  <si>
    <t>ACCU-R-6</t>
  </si>
  <si>
    <t>ACCU-R-8,11</t>
  </si>
  <si>
    <t>MXR-SM48NAM2-U1</t>
  </si>
  <si>
    <t>MXR-SM36NAMHZ2-U1</t>
  </si>
  <si>
    <t>ACCU-R-13</t>
  </si>
  <si>
    <t>ACCU-R-14</t>
  </si>
  <si>
    <t>ACCU-R-16,17</t>
  </si>
  <si>
    <t>ACCU-R-18</t>
  </si>
  <si>
    <t>ACCU-R-19</t>
  </si>
  <si>
    <t>ACCU-R-20,22</t>
  </si>
  <si>
    <t>ACCU-R-23</t>
  </si>
  <si>
    <t>ACCU-R-24,25</t>
  </si>
  <si>
    <t>ACCU-R-26</t>
  </si>
  <si>
    <t>ACCU-R-27</t>
  </si>
  <si>
    <t>MXR-SM60NAM2-U1</t>
  </si>
  <si>
    <t>ACCU-R-28</t>
  </si>
  <si>
    <t>ACCU-R-29</t>
  </si>
  <si>
    <t>PURY-EP240TNU-A1</t>
  </si>
  <si>
    <t>PUZ-A24HNHA4</t>
  </si>
  <si>
    <t>ACCU-6-4</t>
  </si>
  <si>
    <t>ACCU-L-1</t>
  </si>
  <si>
    <t>ACCU-L-2</t>
  </si>
  <si>
    <t>ACCU-L-3</t>
  </si>
  <si>
    <t>ACCU-EMR-1, ACCU-TR-1, ACCU-R-1</t>
  </si>
  <si>
    <t>PUZ-A24NHA4</t>
  </si>
  <si>
    <t>ACCU-REFUGE1</t>
  </si>
  <si>
    <t>ACCU-REFUGE2</t>
  </si>
  <si>
    <t>ACCU-CELLAR</t>
  </si>
  <si>
    <t>ACCU-LAUNDRY</t>
  </si>
  <si>
    <t>ARUN048GSS4</t>
  </si>
  <si>
    <t>ACCU-COMPACTOR</t>
  </si>
  <si>
    <t>ACCU-EQUIP-C</t>
  </si>
  <si>
    <t>ACCU-ATS-EMR</t>
  </si>
  <si>
    <t>LSN120HSV5</t>
  </si>
  <si>
    <t>ACCU-EMR3</t>
  </si>
  <si>
    <t>CU-3,4,5,6</t>
  </si>
  <si>
    <t>ACCU-BK-3,5,6,7,8,9</t>
  </si>
  <si>
    <t>Mitsubishi Electric</t>
  </si>
  <si>
    <t>TUHYE1443AN40AN</t>
  </si>
  <si>
    <t>ACCU-BK-2,4</t>
  </si>
  <si>
    <t>TUHYE1683AN40AN</t>
  </si>
  <si>
    <t>ACCU-BK-1-1</t>
  </si>
  <si>
    <t>BOH</t>
  </si>
  <si>
    <t>TURYE0723AN40AN</t>
  </si>
  <si>
    <t>ACCU-BK-1-2</t>
  </si>
  <si>
    <t>TURYE1683AN40AN</t>
  </si>
  <si>
    <t>ACCU-A</t>
  </si>
  <si>
    <t>ARUM048GSS5</t>
  </si>
  <si>
    <t>ARUM060GSS5</t>
  </si>
  <si>
    <t>ACCU-B</t>
  </si>
  <si>
    <t>ACCU-1,2,4,5</t>
  </si>
  <si>
    <t>PUHY-P72TNU-A</t>
  </si>
  <si>
    <t>ACCU-8,9,18</t>
  </si>
  <si>
    <t>PUHY-P120TNU-A</t>
  </si>
  <si>
    <t>ACCU-10,11,12,13,14</t>
  </si>
  <si>
    <t>ACCU-15</t>
  </si>
  <si>
    <t>ACCU-16</t>
  </si>
  <si>
    <t>ACCU-R-1,2</t>
  </si>
  <si>
    <t>PURY-P96TNU-A</t>
  </si>
  <si>
    <t>ACCU-EL-1,2</t>
  </si>
  <si>
    <t>ACCU-AM-13</t>
  </si>
  <si>
    <t>PUMY-P48NKMU2</t>
  </si>
  <si>
    <t>ACCU-C-1</t>
  </si>
  <si>
    <t>PURY-P168TNU-A</t>
  </si>
  <si>
    <t>ACCU-ERV-1,2</t>
  </si>
  <si>
    <t>PURY-P192TSNU-A</t>
  </si>
  <si>
    <t>ACCU-1,11,26</t>
  </si>
  <si>
    <t>PUHY-P240TSNU-A</t>
  </si>
  <si>
    <t>PUHY-EP192TNU-A</t>
  </si>
  <si>
    <t>PUHY-P192TSNU-A</t>
  </si>
  <si>
    <t>ACCU-5,12</t>
  </si>
  <si>
    <t>ACCU-6,7</t>
  </si>
  <si>
    <t>PUHY-P168TNU-A</t>
  </si>
  <si>
    <t>PUHY-P216TSNU-A</t>
  </si>
  <si>
    <t>ACCU-13,22,27</t>
  </si>
  <si>
    <t>PUHY-EP144TNU-A</t>
  </si>
  <si>
    <t>PUHY-P288TSNU-A</t>
  </si>
  <si>
    <t>PUHY-EP192TSNU-A</t>
  </si>
  <si>
    <t>ACCU-18,19</t>
  </si>
  <si>
    <t>PUHY-P144TNU-A</t>
  </si>
  <si>
    <t>ACCU-23</t>
  </si>
  <si>
    <t>ACCU-24</t>
  </si>
  <si>
    <t>ACCU-25</t>
  </si>
  <si>
    <t>ACCU-28</t>
  </si>
  <si>
    <t>ACCU-29,30</t>
  </si>
  <si>
    <t>ACCU-31</t>
  </si>
  <si>
    <t>ACCU-AMENITY-ROOF</t>
  </si>
  <si>
    <t>PURY-EP192TNU-A</t>
  </si>
  <si>
    <t>ACCU-R-1,2,3</t>
  </si>
  <si>
    <t>PURY-P144TNU-A</t>
  </si>
  <si>
    <t>ACCU-AMENITY1</t>
  </si>
  <si>
    <t>ACCU-AMENITY2</t>
  </si>
  <si>
    <t>ACCU-14-1</t>
  </si>
  <si>
    <t>ACCU-EL-1</t>
  </si>
  <si>
    <t>PUZ-A24NKA7</t>
  </si>
  <si>
    <t>ARUM264BTE5</t>
  </si>
  <si>
    <t>ARUM336BTE5</t>
  </si>
  <si>
    <t>ACCU-R-5</t>
  </si>
  <si>
    <t>ACCU-C-2</t>
  </si>
  <si>
    <t>ACCU-C-3</t>
  </si>
  <si>
    <t>ACCU-C-5</t>
  </si>
  <si>
    <t>LSU243HLV3</t>
  </si>
  <si>
    <t>ACC-S3-A (10-1, 10-2, 10-3, 10-6, 10-7, 10-9, 10-9, 10-10, 10-11, 12-2, 12-3, 12-4, 14-1, 14-2, 14-3, 14-5, 14-6, 14-10, 14-11, 15-2, 15-3, 15-8, 15-9)</t>
  </si>
  <si>
    <t>ACC-S3-B (10-4, 10-5, 10-12, 12-1, 12-5, 14-4, 14-7, 14-9, 14-12, 15-4, 15-6)</t>
  </si>
  <si>
    <t>ACC-S3-D (14-8, 14-1, 15-5, 15-7)</t>
  </si>
  <si>
    <t>ACC-S3-B (10-12)</t>
  </si>
  <si>
    <t>ACC-S3-D (10-13, 10-14)</t>
  </si>
  <si>
    <t>Amenity/BOH</t>
  </si>
  <si>
    <t>ACC-S3-15-1</t>
  </si>
  <si>
    <t>RXTQ60TBVJUA</t>
  </si>
  <si>
    <t>ACC-S4-A (12-3, 12-4, 12-7, 12-9, 12-10, 12-12, 12-13, 12-15, 13-2, 13-5, 13-7, 13-9, 13-11, 13-13, 13-14, 13-15, 13-16, 13-19, 13-22, 13-23, 13-24, 13-25, 13-30, 13-31, 13-32, 13-34, 13-37, 13-38)</t>
  </si>
  <si>
    <t>RXYQ72AAYDA</t>
  </si>
  <si>
    <t>ACC-S4-B (12-1, 12-2, 12-5, 12-6, 12-11, 12-14, 13-1, 13-4, 13-6, 13-8, 13-10, 13-12, 13-17, 13-18, 13-20, 13-21, 13-26, 13-27, 13-28, 13-29, 13-33, 13-35, 13-36)</t>
  </si>
  <si>
    <t>RXYQ96AAYDA</t>
  </si>
  <si>
    <t>ACC-S4-D (13-3)</t>
  </si>
  <si>
    <t>RXYQ144AAYDA</t>
  </si>
  <si>
    <t>ACC-S4-E (12-8)</t>
  </si>
  <si>
    <t>RXYQ168AAYDA</t>
  </si>
  <si>
    <t>ACC-S4-A (12-17, 12-19, 12-20, 12-21, 12-22, 12-23)</t>
  </si>
  <si>
    <t>ACC-S4-D (12-18)</t>
  </si>
  <si>
    <t>ACC-S4-13-1</t>
  </si>
  <si>
    <t>WCCU-R-1 THRU -R-11</t>
  </si>
  <si>
    <t>PQHY-P144TLMU-A2</t>
  </si>
  <si>
    <t>WCCU-R-12 &amp; -R-13</t>
  </si>
  <si>
    <t>ACHP-1</t>
  </si>
  <si>
    <t>Lounge Area-Amenity</t>
  </si>
  <si>
    <t>RXTQ36TBVJUB</t>
  </si>
  <si>
    <t>ACHP-2</t>
  </si>
  <si>
    <t>Office &amp; Work Station Amenity</t>
  </si>
  <si>
    <t>ACHP-3</t>
  </si>
  <si>
    <t>Work Stations- Amenity</t>
  </si>
  <si>
    <t>ACHP-4</t>
  </si>
  <si>
    <t>SUBCELLAR STORAGE- amenity</t>
  </si>
  <si>
    <t>RXTQ48TBVJUB</t>
  </si>
  <si>
    <t>ACHP-5</t>
  </si>
  <si>
    <t>LOBBY/LAUNDRY/RECEPTION- amenity</t>
  </si>
  <si>
    <t>RXTQ60TBVJUB</t>
  </si>
  <si>
    <t>ACHP-6</t>
  </si>
  <si>
    <t>RXYQ312AATJA</t>
  </si>
  <si>
    <t>ACHP-7</t>
  </si>
  <si>
    <t xml:space="preserve">
RXYQ240AATJA</t>
  </si>
  <si>
    <t>ACHP-8</t>
  </si>
  <si>
    <t>dwelling Units</t>
  </si>
  <si>
    <t>ACHP-9</t>
  </si>
  <si>
    <t>RXYQ192AATJA</t>
  </si>
  <si>
    <t>ACHP-10</t>
  </si>
  <si>
    <t>PUHY-EP216TSNU-A</t>
  </si>
  <si>
    <t>PUHY-EP240TSNU-A</t>
  </si>
  <si>
    <t>ACCU-3,4</t>
  </si>
  <si>
    <t>PUHY-HP144TSNU-A</t>
  </si>
  <si>
    <t>PUHY-HP240TSNU-A</t>
  </si>
  <si>
    <t>Common Areas</t>
  </si>
  <si>
    <t>PURY-EP240TSNU-A</t>
  </si>
  <si>
    <t>ACCU-TELECOM</t>
  </si>
  <si>
    <t>TELECOM</t>
  </si>
  <si>
    <t>PUY-A30NHA7</t>
  </si>
  <si>
    <t>PURY-EP240TSNU-A1</t>
  </si>
  <si>
    <t>ACCU-RE-1,2,3,4</t>
  </si>
  <si>
    <t>PURY-EP120TSNU-A1</t>
  </si>
  <si>
    <t>10-ton each</t>
  </si>
  <si>
    <t>NA - future</t>
  </si>
  <si>
    <t>ACCU-COMMUNITY</t>
  </si>
  <si>
    <t>ACCU-COMPUTER</t>
  </si>
  <si>
    <t>Split 1:2</t>
  </si>
  <si>
    <t xml:space="preserve">#N/A </t>
  </si>
  <si>
    <t>AACU-1</t>
  </si>
  <si>
    <t>MXZ-SM60NAM2-U1</t>
  </si>
  <si>
    <t>TOTAL:</t>
  </si>
  <si>
    <t>In Tracker</t>
  </si>
  <si>
    <t>Submitted but not added</t>
  </si>
  <si>
    <t>Project Name</t>
  </si>
  <si>
    <t xml:space="preserve">Pilot/ REDi </t>
  </si>
  <si>
    <t>Received?</t>
  </si>
  <si>
    <t>1220 Spofford (sent to Jen only?)</t>
  </si>
  <si>
    <t>272 E 7th St (HPD Works Name: 272 EAST 7TH STREET.GHPP.FY25)</t>
  </si>
  <si>
    <t>X</t>
  </si>
  <si>
    <t>Victory Terrace</t>
  </si>
  <si>
    <t>Bartlett Crossing</t>
  </si>
  <si>
    <t>Bronx Family Housing/ BRC</t>
  </si>
  <si>
    <t>1810 Randall</t>
  </si>
  <si>
    <t xml:space="preserve">Bronx Cluster/ MHANY </t>
  </si>
  <si>
    <t>145 Broome</t>
  </si>
  <si>
    <t>SHF Clusters 3 Rehabs</t>
  </si>
  <si>
    <t>GGD</t>
  </si>
  <si>
    <t>1383 Plimpton Ave HDFC</t>
  </si>
  <si>
    <t>WSFSSH</t>
  </si>
  <si>
    <t>GGA</t>
  </si>
  <si>
    <t>Melrose Common</t>
  </si>
  <si>
    <t>41 1st St.</t>
  </si>
  <si>
    <t>Help One</t>
  </si>
  <si>
    <t>La Olazul</t>
  </si>
  <si>
    <t>1415 Ogden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</si>
</sst>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_);_(* \(#,##0\);_(* &quot;-&quot;??_);_(@_)"/>
    <numFmt numFmtId="166" formatCode="#,##0.0_);[Red]\(#,##0.0\)"/>
  </numFmts>
  <fonts count="58">
    <font>
      <sz val="11"/>
      <color theme="1"/>
      <name val="Aptos Narrow"/>
      <family val="2"/>
      <scheme val="minor"/>
    </font>
    <font>
      <sz val="10"/>
      <color rgb="FF000000"/>
      <name val="Aptos"/>
      <family val="2"/>
    </font>
    <font>
      <i/>
      <sz val="10"/>
      <color rgb="FF000000"/>
      <name val="Aptos"/>
      <family val="2"/>
    </font>
    <font>
      <b/>
      <sz val="10"/>
      <color rgb="FF000000"/>
      <name val="Aptos"/>
      <family val="2"/>
    </font>
    <font>
      <b/>
      <sz val="9"/>
      <name val="Aptos Narrow"/>
      <family val="2"/>
      <scheme val="minor"/>
    </font>
    <font>
      <b/>
      <sz val="9"/>
      <color rgb="FF0D0D0D"/>
      <name val="Aptos Narrow"/>
      <family val="2"/>
      <scheme val="minor"/>
    </font>
    <font>
      <b/>
      <sz val="9"/>
      <color rgb="FF000000"/>
      <name val="Aptos"/>
      <family val="2"/>
    </font>
    <font>
      <b/>
      <sz val="9"/>
      <name val="Aptos"/>
      <family val="2"/>
    </font>
    <font>
      <sz val="9"/>
      <color rgb="FF000000"/>
      <name val="Aptos"/>
      <family val="2"/>
    </font>
    <font>
      <sz val="9"/>
      <color rgb="FF000000"/>
      <name val="Bahnschrift SemiLight"/>
      <family val="2"/>
    </font>
    <font>
      <sz val="9"/>
      <name val="Calibri"/>
      <family val="2"/>
    </font>
    <font>
      <sz val="9"/>
      <name val="Aptos"/>
      <family val="2"/>
    </font>
    <font>
      <u/>
      <sz val="11"/>
      <color theme="10"/>
      <name val="Aptos Narrow"/>
      <family val="2"/>
      <scheme val="minor"/>
    </font>
    <font>
      <u/>
      <sz val="8"/>
      <color theme="10"/>
      <name val="Aptos Narrow"/>
      <family val="2"/>
      <scheme val="minor"/>
    </font>
    <font>
      <sz val="12"/>
      <color rgb="FF000000"/>
      <name val="Aptos"/>
      <family val="2"/>
    </font>
    <font>
      <sz val="9"/>
      <color rgb="FF000000"/>
      <name val="Arial"/>
      <family val="2"/>
    </font>
    <font>
      <sz val="9"/>
      <color rgb="FF000000"/>
      <name val="Calibri"/>
      <family val="2"/>
    </font>
    <font>
      <sz val="11"/>
      <color rgb="FF000000"/>
      <name val="Calibri"/>
      <family val="2"/>
    </font>
    <font>
      <sz val="11"/>
      <color rgb="FF000000"/>
      <name val="Aptos"/>
      <family val="2"/>
    </font>
    <font>
      <sz val="10"/>
      <color rgb="FF000000"/>
      <name val="Calibri Light"/>
      <family val="2"/>
    </font>
    <font>
      <b/>
      <sz val="11"/>
      <color theme="1"/>
      <name val="Aptos Narrow"/>
      <family val="2"/>
      <scheme val="minor"/>
    </font>
    <font>
      <b/>
      <sz val="9"/>
      <color theme="1"/>
      <name val="Calibri"/>
      <family val="2"/>
    </font>
    <font>
      <b/>
      <sz val="11"/>
      <color rgb="FFFF0000"/>
      <name val="Aptos Narrow"/>
      <family val="2"/>
      <scheme val="minor"/>
    </font>
    <font>
      <sz val="11"/>
      <color rgb="FF242424"/>
      <name val="Calibri"/>
      <family val="2"/>
      <charset val="1"/>
    </font>
    <font>
      <sz val="10"/>
      <color theme="1"/>
      <name val="Aptos Narrow"/>
      <family val="2"/>
      <scheme val="minor"/>
    </font>
    <font>
      <b/>
      <sz val="14"/>
      <color theme="1"/>
      <name val="Aptos Narrow"/>
      <family val="2"/>
      <scheme val="minor"/>
    </font>
    <font>
      <b/>
      <sz val="10"/>
      <name val="Aptos Narrow"/>
      <family val="2"/>
      <scheme val="minor"/>
    </font>
    <font>
      <u/>
      <sz val="10"/>
      <color theme="10"/>
      <name val="Aptos Narrow"/>
      <family val="2"/>
      <scheme val="minor"/>
    </font>
    <font>
      <sz val="11"/>
      <color theme="1"/>
      <name val="Aptos Narrow"/>
      <family val="2"/>
      <scheme val="minor"/>
    </font>
    <font>
      <sz val="10"/>
      <color rgb="FFFF0000"/>
      <name val="Aptos"/>
      <family val="2"/>
    </font>
    <font>
      <sz val="8"/>
      <name val="Aptos Narrow"/>
      <family val="2"/>
      <scheme val="minor"/>
    </font>
    <font>
      <sz val="11"/>
      <color theme="9"/>
      <name val="Aptos Narrow"/>
      <family val="2"/>
      <scheme val="minor"/>
    </font>
    <font>
      <b/>
      <sz val="11"/>
      <color theme="9"/>
      <name val="Aptos Narrow"/>
      <family val="2"/>
      <scheme val="minor"/>
    </font>
    <font>
      <u/>
      <sz val="10"/>
      <color theme="10"/>
      <name val="Calibri"/>
      <family val="2"/>
    </font>
    <font>
      <sz val="10"/>
      <color rgb="FF000000"/>
      <name val="Calibri"/>
      <family val="2"/>
    </font>
    <font>
      <sz val="10"/>
      <color theme="1"/>
      <name val="Calibri"/>
      <family val="2"/>
    </font>
    <font>
      <b/>
      <sz val="10"/>
      <color theme="0"/>
      <name val="Calibri"/>
      <family val="2"/>
    </font>
    <font>
      <sz val="10"/>
      <name val="Calibri"/>
      <family val="2"/>
    </font>
    <font>
      <b/>
      <sz val="10"/>
      <color rgb="FF111827"/>
      <name val="Aptos Narrow"/>
      <family val="2"/>
      <scheme val="minor"/>
    </font>
    <font>
      <sz val="10"/>
      <color rgb="FF111827"/>
      <name val="Aptos Narrow"/>
      <family val="2"/>
      <scheme val="minor"/>
    </font>
    <font>
      <sz val="8"/>
      <color rgb="FF111827"/>
      <name val="Arial"/>
      <family val="2"/>
    </font>
    <font>
      <u/>
      <vertAlign val="superscript"/>
      <sz val="10"/>
      <color theme="10"/>
      <name val="Aptos Narrow"/>
      <family val="2"/>
      <scheme val="minor"/>
    </font>
    <font>
      <vertAlign val="superscript"/>
      <sz val="10"/>
      <color rgb="FF111827"/>
      <name val="Aptos Narrow"/>
      <family val="2"/>
      <scheme val="minor"/>
    </font>
    <font>
      <sz val="11"/>
      <name val="Aptos Narrow"/>
      <family val="2"/>
      <scheme val="minor"/>
    </font>
    <font>
      <i/>
      <sz val="10"/>
      <color theme="1"/>
      <name val="Aptos Narrow"/>
      <family val="2"/>
      <scheme val="minor"/>
    </font>
    <font>
      <b/>
      <sz val="11"/>
      <color rgb="FFC00000"/>
      <name val="Aptos Narrow"/>
      <family val="2"/>
      <scheme val="minor"/>
    </font>
    <font>
      <b/>
      <u/>
      <sz val="11"/>
      <color theme="1"/>
      <name val="Aptos Narrow"/>
      <family val="2"/>
      <scheme val="minor"/>
    </font>
    <font>
      <sz val="12"/>
      <color theme="1"/>
      <name val="Aptos Narrow"/>
      <scheme val="minor"/>
    </font>
    <font>
      <sz val="12"/>
      <color theme="9"/>
      <name val="Aptos Narrow"/>
      <scheme val="minor"/>
    </font>
    <font>
      <b/>
      <u/>
      <sz val="12"/>
      <color theme="1"/>
      <name val="Aptos Narrow"/>
      <scheme val="minor"/>
    </font>
    <font>
      <b/>
      <sz val="12"/>
      <color theme="0"/>
      <name val="Aptos Narrow"/>
      <scheme val="minor"/>
    </font>
    <font>
      <sz val="12"/>
      <color rgb="FF71767A"/>
      <name val="Aptos Narrow"/>
      <scheme val="minor"/>
    </font>
    <font>
      <b/>
      <sz val="12"/>
      <color rgb="FF0B6CB1"/>
      <name val="Aptos Narrow"/>
      <scheme val="minor"/>
    </font>
    <font>
      <b/>
      <sz val="12"/>
      <color rgb="FF1F1F1F"/>
      <name val="Aptos Narrow"/>
      <scheme val="minor"/>
    </font>
    <font>
      <sz val="12"/>
      <color rgb="FF1F1F1F"/>
      <name val="Aptos Narrow"/>
      <scheme val="minor"/>
    </font>
    <font>
      <sz val="12"/>
      <color rgb="FF242424"/>
      <name val="Aptos Narrow"/>
      <scheme val="minor"/>
    </font>
    <font>
      <sz val="12"/>
      <color rgb="FFFF0000"/>
      <name val="Aptos Narrow"/>
      <scheme val="minor"/>
    </font>
    <font>
      <b/>
      <sz val="12"/>
      <color theme="1"/>
      <name val="Aptos Narrow"/>
      <scheme val="minor"/>
    </font>
  </fonts>
  <fills count="22">
    <fill>
      <patternFill patternType="none"/>
    </fill>
    <fill>
      <patternFill patternType="gray125"/>
    </fill>
    <fill>
      <patternFill patternType="solid">
        <fgColor rgb="FFAFD3DA"/>
        <bgColor rgb="FF000000"/>
      </patternFill>
    </fill>
    <fill>
      <patternFill patternType="solid">
        <fgColor rgb="FFFFC000"/>
        <bgColor rgb="FF000000"/>
      </patternFill>
    </fill>
    <fill>
      <patternFill patternType="solid">
        <fgColor rgb="FFA9D08E"/>
        <bgColor rgb="FF000000"/>
      </patternFill>
    </fill>
    <fill>
      <patternFill patternType="solid">
        <fgColor rgb="FFCFE5E9"/>
        <bgColor rgb="FF000000"/>
      </patternFill>
    </fill>
    <fill>
      <patternFill patternType="solid">
        <fgColor rgb="FFCBE2E7"/>
        <bgColor rgb="FF000000"/>
      </patternFill>
    </fill>
    <fill>
      <patternFill patternType="solid">
        <fgColor rgb="FFFCE4D6"/>
        <bgColor rgb="FFFCE4D6"/>
      </patternFill>
    </fill>
    <fill>
      <patternFill patternType="solid">
        <fgColor rgb="FFFCE4D6"/>
        <bgColor rgb="FF000000"/>
      </patternFill>
    </fill>
    <fill>
      <patternFill patternType="solid">
        <fgColor rgb="FFFBE4D5"/>
        <bgColor rgb="FFFBE4D5"/>
      </patternFill>
    </fill>
    <fill>
      <patternFill patternType="solid">
        <fgColor rgb="FFB4C6E7"/>
        <bgColor rgb="FFB4C6E7"/>
      </patternFill>
    </fill>
    <fill>
      <patternFill patternType="solid">
        <fgColor rgb="FFFFFF00"/>
        <bgColor indexed="64"/>
      </patternFill>
    </fill>
    <fill>
      <patternFill patternType="solid">
        <fgColor theme="9" tint="0.79998168889431442"/>
        <bgColor indexed="64"/>
      </patternFill>
    </fill>
    <fill>
      <patternFill patternType="solid">
        <fgColor rgb="FFD9E1F2"/>
        <bgColor rgb="FFD9E1F2"/>
      </patternFill>
    </fill>
    <fill>
      <patternFill patternType="solid">
        <fgColor theme="4"/>
        <bgColor theme="4"/>
      </patternFill>
    </fill>
    <fill>
      <patternFill patternType="solid">
        <fgColor rgb="FFF5F5F5"/>
        <bgColor rgb="FF000000"/>
      </patternFill>
    </fill>
    <fill>
      <patternFill patternType="solid">
        <fgColor theme="4" tint="0.39997558519241921"/>
        <bgColor indexed="64"/>
      </patternFill>
    </fill>
    <fill>
      <patternFill patternType="solid">
        <fgColor rgb="FFFFFFFF"/>
        <bgColor indexed="64"/>
      </patternFill>
    </fill>
    <fill>
      <patternFill patternType="solid">
        <fgColor theme="4" tint="0.79998168889431442"/>
        <bgColor theme="4" tint="0.79998168889431442"/>
      </patternFill>
    </fill>
    <fill>
      <patternFill patternType="solid">
        <fgColor theme="3" tint="0.249977111117893"/>
        <bgColor indexed="64"/>
      </patternFill>
    </fill>
    <fill>
      <patternFill patternType="solid">
        <fgColor theme="1"/>
        <bgColor indexed="64"/>
      </patternFill>
    </fill>
    <fill>
      <patternFill patternType="solid">
        <fgColor theme="7" tint="0.79998168889431442"/>
        <bgColor indexed="64"/>
      </patternFill>
    </fill>
  </fills>
  <borders count="4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000000"/>
      </left>
      <right style="thin">
        <color rgb="FF000000"/>
      </right>
      <top/>
      <bottom style="thin">
        <color rgb="FF7F7F7F"/>
      </bottom>
      <diagonal/>
    </border>
    <border>
      <left style="thin">
        <color indexed="64"/>
      </left>
      <right style="thin">
        <color indexed="64"/>
      </right>
      <top style="thin">
        <color rgb="FFF4B084"/>
      </top>
      <bottom style="thin">
        <color indexed="64"/>
      </bottom>
      <diagonal/>
    </border>
    <border>
      <left style="thin">
        <color rgb="FF000000"/>
      </left>
      <right style="thin">
        <color rgb="FF000000"/>
      </right>
      <top style="thin">
        <color rgb="FFF4B084"/>
      </top>
      <bottom style="thin">
        <color rgb="FF000000"/>
      </bottom>
      <diagonal/>
    </border>
    <border>
      <left style="thin">
        <color indexed="64"/>
      </left>
      <right style="thin">
        <color indexed="64"/>
      </right>
      <top style="thin">
        <color indexed="64"/>
      </top>
      <bottom style="thin">
        <color indexed="64"/>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right/>
      <top/>
      <bottom style="thin">
        <color rgb="FF7F7F7F"/>
      </bottom>
      <diagonal/>
    </border>
    <border>
      <left style="thin">
        <color rgb="FF7F7F7F"/>
      </left>
      <right/>
      <top/>
      <bottom style="thin">
        <color rgb="FF7F7F7F"/>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rgb="FF7F7F7F"/>
      </right>
      <top/>
      <bottom style="thin">
        <color rgb="FF7F7F7F"/>
      </bottom>
      <diagonal/>
    </border>
    <border>
      <left style="thin">
        <color rgb="FF7F7F7F"/>
      </left>
      <right style="thin">
        <color rgb="FF7F7F7F"/>
      </right>
      <top style="thin">
        <color rgb="FF7F7F7F"/>
      </top>
      <bottom style="thin">
        <color rgb="FFF4B084"/>
      </bottom>
      <diagonal/>
    </border>
    <border>
      <left style="thin">
        <color rgb="FF7F7F7F"/>
      </left>
      <right/>
      <top style="thin">
        <color rgb="FF7F7F7F"/>
      </top>
      <bottom style="thin">
        <color rgb="FFF4B084"/>
      </bottom>
      <diagonal/>
    </border>
    <border>
      <left/>
      <right style="thin">
        <color rgb="FF7F7F7F"/>
      </right>
      <top style="thin">
        <color rgb="FF7F7F7F"/>
      </top>
      <bottom style="thin">
        <color rgb="FFF4B084"/>
      </bottom>
      <diagonal/>
    </border>
    <border>
      <left style="thin">
        <color rgb="FF000000"/>
      </left>
      <right/>
      <top style="thin">
        <color rgb="FF7F7F7F"/>
      </top>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7F7F7F"/>
      </left>
      <right style="thin">
        <color rgb="FF7F7F7F"/>
      </right>
      <top style="thin">
        <color rgb="FF7F7F7F"/>
      </top>
      <bottom/>
      <diagonal/>
    </border>
    <border>
      <left style="thin">
        <color rgb="FF7F7F7F"/>
      </left>
      <right/>
      <top style="thin">
        <color rgb="FF7F7F7F"/>
      </top>
      <bottom/>
      <diagonal/>
    </border>
    <border>
      <left style="thin">
        <color indexed="64"/>
      </left>
      <right style="thin">
        <color indexed="64"/>
      </right>
      <top style="thin">
        <color indexed="64"/>
      </top>
      <bottom/>
      <diagonal/>
    </border>
    <border>
      <left/>
      <right style="thin">
        <color rgb="FF7F7F7F"/>
      </right>
      <top style="thin">
        <color rgb="FF7F7F7F"/>
      </top>
      <bottom/>
      <diagonal/>
    </border>
    <border>
      <left/>
      <right/>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rgb="FF000000"/>
      </bottom>
      <diagonal/>
    </border>
    <border>
      <left/>
      <right/>
      <top/>
      <bottom style="thin">
        <color theme="4" tint="0.39997558519241921"/>
      </bottom>
      <diagonal/>
    </border>
    <border>
      <left/>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right/>
      <top style="thin">
        <color indexed="64"/>
      </top>
      <bottom/>
      <diagonal/>
    </border>
    <border>
      <left style="thin">
        <color indexed="64"/>
      </left>
      <right/>
      <top/>
      <bottom style="thin">
        <color indexed="64"/>
      </bottom>
      <diagonal/>
    </border>
  </borders>
  <cellStyleXfs count="3">
    <xf numFmtId="0" fontId="0" fillId="0" borderId="0"/>
    <xf numFmtId="0" fontId="12" fillId="0" borderId="0" applyNumberFormat="0" applyFill="0" applyBorder="0" applyAlignment="0" applyProtection="0"/>
    <xf numFmtId="9" fontId="28" fillId="0" borderId="0" applyFont="0" applyFill="0" applyBorder="0" applyAlignment="0" applyProtection="0"/>
  </cellStyleXfs>
  <cellXfs count="319">
    <xf numFmtId="0" fontId="0" fillId="0" borderId="0" xfId="0"/>
    <xf numFmtId="0" fontId="0" fillId="0" borderId="1" xfId="0" applyBorder="1"/>
    <xf numFmtId="0" fontId="3" fillId="3" borderId="1" xfId="0" applyFont="1" applyFill="1" applyBorder="1" applyAlignment="1">
      <alignment horizontal="left"/>
    </xf>
    <xf numFmtId="0" fontId="3" fillId="4" borderId="1" xfId="0" applyFont="1" applyFill="1" applyBorder="1" applyAlignment="1">
      <alignment horizontal="left"/>
    </xf>
    <xf numFmtId="0" fontId="4"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13" fillId="6" borderId="1" xfId="1" applyFont="1" applyFill="1" applyBorder="1" applyAlignment="1">
      <alignment horizontal="center" vertical="center" wrapText="1"/>
    </xf>
    <xf numFmtId="0" fontId="6" fillId="3" borderId="1" xfId="0" applyFont="1" applyFill="1" applyBorder="1" applyAlignment="1">
      <alignment vertical="center" wrapText="1"/>
    </xf>
    <xf numFmtId="0" fontId="7" fillId="3" borderId="1" xfId="0" applyFont="1" applyFill="1" applyBorder="1" applyAlignment="1">
      <alignment vertical="center" wrapText="1"/>
    </xf>
    <xf numFmtId="0" fontId="6" fillId="4" borderId="1" xfId="0" applyFont="1" applyFill="1" applyBorder="1" applyAlignment="1">
      <alignment vertical="center" wrapText="1"/>
    </xf>
    <xf numFmtId="0" fontId="8" fillId="7" borderId="1" xfId="0" applyFont="1" applyFill="1" applyBorder="1" applyAlignment="1">
      <alignment wrapText="1"/>
    </xf>
    <xf numFmtId="0" fontId="9" fillId="7" borderId="1" xfId="0" applyFont="1" applyFill="1" applyBorder="1" applyAlignment="1">
      <alignment wrapText="1"/>
    </xf>
    <xf numFmtId="0" fontId="10" fillId="7" borderId="1" xfId="0" applyFont="1" applyFill="1" applyBorder="1" applyAlignment="1">
      <alignment wrapText="1"/>
    </xf>
    <xf numFmtId="0" fontId="10" fillId="8" borderId="1" xfId="0" applyFont="1" applyFill="1" applyBorder="1" applyAlignment="1">
      <alignment wrapText="1"/>
    </xf>
    <xf numFmtId="16" fontId="8" fillId="7" borderId="1" xfId="0" applyNumberFormat="1" applyFont="1" applyFill="1" applyBorder="1" applyAlignment="1">
      <alignment wrapText="1"/>
    </xf>
    <xf numFmtId="0" fontId="11" fillId="7" borderId="1" xfId="0" applyFont="1" applyFill="1" applyBorder="1" applyAlignment="1">
      <alignment wrapText="1"/>
    </xf>
    <xf numFmtId="9" fontId="8" fillId="7" borderId="1" xfId="0" applyNumberFormat="1" applyFont="1" applyFill="1" applyBorder="1" applyAlignment="1">
      <alignment wrapText="1"/>
    </xf>
    <xf numFmtId="3" fontId="8" fillId="7" borderId="1" xfId="0" applyNumberFormat="1" applyFont="1" applyFill="1" applyBorder="1" applyAlignment="1">
      <alignment wrapText="1"/>
    </xf>
    <xf numFmtId="0" fontId="8" fillId="0" borderId="1" xfId="0" applyFont="1" applyBorder="1" applyAlignment="1">
      <alignment wrapText="1"/>
    </xf>
    <xf numFmtId="0" fontId="11" fillId="0" borderId="1" xfId="0" applyFont="1" applyBorder="1" applyAlignment="1">
      <alignment wrapText="1"/>
    </xf>
    <xf numFmtId="9" fontId="8" fillId="0" borderId="1" xfId="0" applyNumberFormat="1" applyFont="1" applyBorder="1" applyAlignment="1">
      <alignment wrapText="1"/>
    </xf>
    <xf numFmtId="3" fontId="8" fillId="0" borderId="1" xfId="0" applyNumberFormat="1" applyFont="1" applyBorder="1" applyAlignment="1">
      <alignment wrapText="1"/>
    </xf>
    <xf numFmtId="0" fontId="9" fillId="0" borderId="1" xfId="0" applyFont="1" applyBorder="1" applyAlignment="1">
      <alignment wrapText="1"/>
    </xf>
    <xf numFmtId="0" fontId="10" fillId="0" borderId="1" xfId="0" applyFont="1" applyBorder="1" applyAlignment="1">
      <alignment wrapText="1"/>
    </xf>
    <xf numFmtId="16" fontId="8" fillId="0" borderId="1" xfId="0" applyNumberFormat="1" applyFont="1" applyBorder="1" applyAlignment="1">
      <alignment wrapText="1"/>
    </xf>
    <xf numFmtId="10" fontId="8" fillId="0" borderId="1" xfId="0" applyNumberFormat="1" applyFont="1" applyBorder="1" applyAlignment="1">
      <alignment wrapText="1"/>
    </xf>
    <xf numFmtId="0" fontId="14" fillId="7" borderId="1" xfId="0" applyFont="1" applyFill="1" applyBorder="1" applyAlignment="1">
      <alignment wrapText="1"/>
    </xf>
    <xf numFmtId="0" fontId="15" fillId="9" borderId="1" xfId="0" applyFont="1" applyFill="1" applyBorder="1" applyAlignment="1">
      <alignment wrapText="1"/>
    </xf>
    <xf numFmtId="0" fontId="15" fillId="10" borderId="1" xfId="0" applyFont="1" applyFill="1" applyBorder="1" applyAlignment="1">
      <alignment wrapText="1"/>
    </xf>
    <xf numFmtId="0" fontId="12" fillId="10" borderId="1" xfId="1" applyFill="1" applyBorder="1" applyAlignment="1">
      <alignment wrapText="1"/>
    </xf>
    <xf numFmtId="0" fontId="12" fillId="9" borderId="1" xfId="1" applyFill="1" applyBorder="1" applyAlignment="1">
      <alignment wrapText="1"/>
    </xf>
    <xf numFmtId="0" fontId="8" fillId="0" borderId="1" xfId="0" quotePrefix="1" applyFont="1" applyBorder="1" applyAlignment="1">
      <alignment wrapText="1"/>
    </xf>
    <xf numFmtId="0" fontId="8" fillId="7" borderId="1" xfId="0" quotePrefix="1" applyFont="1" applyFill="1" applyBorder="1" applyAlignment="1">
      <alignment wrapText="1"/>
    </xf>
    <xf numFmtId="0" fontId="16" fillId="9" borderId="1" xfId="0" applyFont="1" applyFill="1" applyBorder="1" applyAlignment="1">
      <alignment wrapText="1"/>
    </xf>
    <xf numFmtId="0" fontId="1" fillId="7" borderId="1" xfId="0" applyFont="1" applyFill="1" applyBorder="1"/>
    <xf numFmtId="14" fontId="8" fillId="0" borderId="1" xfId="0" applyNumberFormat="1" applyFont="1" applyBorder="1" applyAlignment="1">
      <alignment wrapText="1"/>
    </xf>
    <xf numFmtId="14" fontId="8" fillId="7" borderId="1" xfId="0" applyNumberFormat="1" applyFont="1" applyFill="1" applyBorder="1" applyAlignment="1">
      <alignment wrapText="1"/>
    </xf>
    <xf numFmtId="0" fontId="18" fillId="7" borderId="1" xfId="0" applyFont="1" applyFill="1" applyBorder="1" applyAlignment="1">
      <alignment wrapText="1"/>
    </xf>
    <xf numFmtId="0" fontId="19" fillId="7" borderId="1" xfId="0" applyFont="1" applyFill="1" applyBorder="1" applyAlignment="1">
      <alignment wrapText="1"/>
    </xf>
    <xf numFmtId="0" fontId="0" fillId="0" borderId="1" xfId="0" applyBorder="1" applyAlignment="1">
      <alignment horizontal="left" vertical="top"/>
    </xf>
    <xf numFmtId="0" fontId="15" fillId="9" borderId="1" xfId="0" applyFont="1" applyFill="1" applyBorder="1" applyAlignment="1">
      <alignment vertical="top"/>
    </xf>
    <xf numFmtId="0" fontId="15" fillId="10" borderId="1" xfId="0" applyFont="1" applyFill="1" applyBorder="1" applyAlignment="1">
      <alignment vertical="top"/>
    </xf>
    <xf numFmtId="0" fontId="0" fillId="0" borderId="0" xfId="0" pivotButton="1"/>
    <xf numFmtId="0" fontId="21" fillId="0" borderId="1" xfId="0" applyFont="1" applyBorder="1" applyAlignment="1">
      <alignment horizontal="center" vertical="center" wrapText="1"/>
    </xf>
    <xf numFmtId="0" fontId="21" fillId="0" borderId="4" xfId="0" applyFont="1" applyBorder="1" applyAlignment="1">
      <alignment horizontal="center" vertical="center" wrapText="1"/>
    </xf>
    <xf numFmtId="0" fontId="0" fillId="0" borderId="0" xfId="0" applyAlignment="1">
      <alignment horizontal="center" vertical="center"/>
    </xf>
    <xf numFmtId="0" fontId="20" fillId="0" borderId="1" xfId="0" applyFont="1" applyBorder="1" applyAlignment="1">
      <alignment horizontal="center" vertical="center"/>
    </xf>
    <xf numFmtId="0" fontId="0" fillId="0" borderId="1" xfId="0" applyBorder="1" applyAlignment="1">
      <alignment horizontal="center" vertical="center"/>
    </xf>
    <xf numFmtId="0" fontId="8" fillId="0" borderId="4" xfId="0" applyFont="1" applyBorder="1" applyAlignment="1">
      <alignment horizontal="center" vertical="center" wrapText="1"/>
    </xf>
    <xf numFmtId="0" fontId="22" fillId="0" borderId="4" xfId="0" applyFont="1" applyBorder="1" applyAlignment="1">
      <alignment horizontal="center" vertical="center"/>
    </xf>
    <xf numFmtId="0" fontId="0" fillId="0" borderId="4" xfId="0" applyBorder="1" applyAlignment="1">
      <alignment horizontal="center" vertical="center"/>
    </xf>
    <xf numFmtId="0" fontId="8" fillId="0" borderId="1" xfId="0" applyFont="1" applyBorder="1" applyAlignment="1">
      <alignment horizontal="center" vertical="center" wrapText="1"/>
    </xf>
    <xf numFmtId="0" fontId="22" fillId="0" borderId="1" xfId="0" applyFont="1" applyBorder="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8" fillId="12" borderId="1" xfId="0" applyFont="1" applyFill="1" applyBorder="1" applyAlignment="1">
      <alignment horizontal="center" vertical="center" wrapText="1"/>
    </xf>
    <xf numFmtId="0" fontId="0" fillId="0" borderId="2"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7"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left" vertical="center"/>
    </xf>
    <xf numFmtId="0" fontId="1" fillId="0" borderId="1" xfId="0" applyFont="1" applyBorder="1" applyAlignment="1">
      <alignment horizontal="center" vertical="center" wrapText="1"/>
    </xf>
    <xf numFmtId="0" fontId="8" fillId="7" borderId="7" xfId="0" applyFont="1" applyFill="1" applyBorder="1" applyAlignment="1">
      <alignment wrapText="1"/>
    </xf>
    <xf numFmtId="0" fontId="18" fillId="7" borderId="7" xfId="0" applyFont="1" applyFill="1" applyBorder="1" applyAlignment="1">
      <alignment wrapText="1"/>
    </xf>
    <xf numFmtId="0" fontId="9" fillId="7" borderId="9" xfId="0" applyFont="1" applyFill="1" applyBorder="1" applyAlignment="1">
      <alignment wrapText="1"/>
    </xf>
    <xf numFmtId="0" fontId="10" fillId="7" borderId="10" xfId="0" applyFont="1" applyFill="1" applyBorder="1" applyAlignment="1">
      <alignment wrapText="1"/>
    </xf>
    <xf numFmtId="0" fontId="10" fillId="8" borderId="6" xfId="0" applyFont="1" applyFill="1" applyBorder="1" applyAlignment="1">
      <alignment wrapText="1"/>
    </xf>
    <xf numFmtId="0" fontId="8" fillId="7" borderId="11" xfId="0" applyFont="1" applyFill="1" applyBorder="1" applyAlignment="1">
      <alignment wrapText="1"/>
    </xf>
    <xf numFmtId="0" fontId="8" fillId="7" borderId="12" xfId="0" applyFont="1" applyFill="1" applyBorder="1" applyAlignment="1">
      <alignment wrapText="1"/>
    </xf>
    <xf numFmtId="16" fontId="8" fillId="7" borderId="12" xfId="0" applyNumberFormat="1" applyFont="1" applyFill="1" applyBorder="1" applyAlignment="1">
      <alignment wrapText="1"/>
    </xf>
    <xf numFmtId="0" fontId="11" fillId="7" borderId="11" xfId="0" applyFont="1" applyFill="1" applyBorder="1" applyAlignment="1">
      <alignment wrapText="1"/>
    </xf>
    <xf numFmtId="0" fontId="8" fillId="7" borderId="13" xfId="0" applyFont="1" applyFill="1" applyBorder="1" applyAlignment="1">
      <alignment wrapText="1"/>
    </xf>
    <xf numFmtId="9" fontId="8" fillId="7" borderId="13" xfId="0" applyNumberFormat="1" applyFont="1" applyFill="1" applyBorder="1" applyAlignment="1">
      <alignment wrapText="1"/>
    </xf>
    <xf numFmtId="3" fontId="8" fillId="7" borderId="7" xfId="0" applyNumberFormat="1" applyFont="1" applyFill="1" applyBorder="1" applyAlignment="1">
      <alignment wrapText="1"/>
    </xf>
    <xf numFmtId="0" fontId="8" fillId="0" borderId="7" xfId="0" applyFont="1" applyBorder="1" applyAlignment="1">
      <alignment wrapText="1"/>
    </xf>
    <xf numFmtId="14" fontId="8" fillId="0" borderId="14" xfId="0" applyNumberFormat="1" applyFont="1" applyBorder="1" applyAlignment="1">
      <alignment wrapText="1"/>
    </xf>
    <xf numFmtId="0" fontId="8" fillId="0" borderId="15" xfId="0" applyFont="1" applyBorder="1" applyAlignment="1">
      <alignment wrapText="1"/>
    </xf>
    <xf numFmtId="0" fontId="8" fillId="0" borderId="16" xfId="0" applyFont="1" applyBorder="1" applyAlignment="1">
      <alignment wrapText="1"/>
    </xf>
    <xf numFmtId="0" fontId="8" fillId="0" borderId="17" xfId="0" applyFont="1" applyBorder="1" applyAlignment="1">
      <alignment wrapText="1"/>
    </xf>
    <xf numFmtId="0" fontId="11" fillId="0" borderId="17" xfId="0" applyFont="1" applyBorder="1" applyAlignment="1">
      <alignment wrapText="1"/>
    </xf>
    <xf numFmtId="0" fontId="8" fillId="0" borderId="18" xfId="0" applyFont="1" applyBorder="1" applyAlignment="1">
      <alignment wrapText="1"/>
    </xf>
    <xf numFmtId="9" fontId="8" fillId="0" borderId="7" xfId="0" applyNumberFormat="1" applyFont="1" applyBorder="1" applyAlignment="1">
      <alignment wrapText="1"/>
    </xf>
    <xf numFmtId="3" fontId="8" fillId="0" borderId="7" xfId="0" applyNumberFormat="1" applyFont="1" applyBorder="1" applyAlignment="1">
      <alignment wrapText="1"/>
    </xf>
    <xf numFmtId="9" fontId="8" fillId="7" borderId="7" xfId="0" applyNumberFormat="1" applyFont="1" applyFill="1" applyBorder="1" applyAlignment="1">
      <alignment wrapText="1"/>
    </xf>
    <xf numFmtId="14" fontId="8" fillId="7" borderId="12" xfId="0" applyNumberFormat="1" applyFont="1" applyFill="1" applyBorder="1" applyAlignment="1">
      <alignment wrapText="1"/>
    </xf>
    <xf numFmtId="0" fontId="8" fillId="0" borderId="19" xfId="0" applyFont="1" applyBorder="1" applyAlignment="1">
      <alignment wrapText="1"/>
    </xf>
    <xf numFmtId="0" fontId="8" fillId="0" borderId="20" xfId="0" applyFont="1" applyBorder="1" applyAlignment="1">
      <alignment wrapText="1"/>
    </xf>
    <xf numFmtId="14" fontId="8" fillId="0" borderId="20" xfId="0" applyNumberFormat="1" applyFont="1" applyBorder="1" applyAlignment="1">
      <alignment wrapText="1"/>
    </xf>
    <xf numFmtId="0" fontId="8" fillId="0" borderId="21" xfId="0" applyFont="1" applyBorder="1" applyAlignment="1">
      <alignment wrapText="1"/>
    </xf>
    <xf numFmtId="9" fontId="8" fillId="0" borderId="19" xfId="0" applyNumberFormat="1" applyFont="1" applyBorder="1" applyAlignment="1">
      <alignment wrapText="1"/>
    </xf>
    <xf numFmtId="3" fontId="8" fillId="0" borderId="19" xfId="0" applyNumberFormat="1" applyFont="1" applyBorder="1" applyAlignment="1">
      <alignment wrapText="1"/>
    </xf>
    <xf numFmtId="0" fontId="8" fillId="7" borderId="30" xfId="0" applyFont="1" applyFill="1" applyBorder="1" applyAlignment="1">
      <alignment wrapText="1"/>
    </xf>
    <xf numFmtId="14" fontId="8" fillId="7" borderId="31" xfId="0" applyNumberFormat="1" applyFont="1" applyFill="1" applyBorder="1" applyAlignment="1">
      <alignment wrapText="1"/>
    </xf>
    <xf numFmtId="0" fontId="8" fillId="7" borderId="31" xfId="0" applyFont="1" applyFill="1" applyBorder="1" applyAlignment="1">
      <alignment wrapText="1"/>
    </xf>
    <xf numFmtId="0" fontId="8" fillId="7" borderId="32" xfId="0" applyFont="1" applyFill="1" applyBorder="1" applyAlignment="1">
      <alignment wrapText="1"/>
    </xf>
    <xf numFmtId="0" fontId="11" fillId="7" borderId="32" xfId="0" applyFont="1" applyFill="1" applyBorder="1" applyAlignment="1">
      <alignment wrapText="1"/>
    </xf>
    <xf numFmtId="0" fontId="8" fillId="7" borderId="33" xfId="0" applyFont="1" applyFill="1" applyBorder="1" applyAlignment="1">
      <alignment wrapText="1"/>
    </xf>
    <xf numFmtId="9" fontId="8" fillId="7" borderId="30" xfId="0" applyNumberFormat="1" applyFont="1" applyFill="1" applyBorder="1" applyAlignment="1">
      <alignment wrapText="1"/>
    </xf>
    <xf numFmtId="3" fontId="8" fillId="7" borderId="30" xfId="0" applyNumberFormat="1" applyFont="1" applyFill="1" applyBorder="1" applyAlignment="1">
      <alignment wrapText="1"/>
    </xf>
    <xf numFmtId="0" fontId="0" fillId="0" borderId="4" xfId="0" applyBorder="1"/>
    <xf numFmtId="0" fontId="0" fillId="0" borderId="0" xfId="0" applyAlignment="1">
      <alignment horizontal="right"/>
    </xf>
    <xf numFmtId="0" fontId="12" fillId="0" borderId="24" xfId="1" applyBorder="1" applyAlignment="1">
      <alignment wrapText="1"/>
    </xf>
    <xf numFmtId="0" fontId="8" fillId="0" borderId="2" xfId="0" applyFont="1" applyBorder="1" applyAlignment="1">
      <alignment wrapText="1"/>
    </xf>
    <xf numFmtId="14" fontId="8" fillId="0" borderId="2" xfId="0" applyNumberFormat="1" applyFont="1" applyBorder="1" applyAlignment="1">
      <alignment wrapText="1"/>
    </xf>
    <xf numFmtId="0" fontId="10" fillId="7" borderId="5" xfId="0" applyFont="1" applyFill="1" applyBorder="1" applyAlignment="1">
      <alignment wrapText="1"/>
    </xf>
    <xf numFmtId="0" fontId="0" fillId="0" borderId="6" xfId="0" applyBorder="1" applyAlignment="1">
      <alignment horizontal="left" vertical="top"/>
    </xf>
    <xf numFmtId="0" fontId="11" fillId="0" borderId="2" xfId="0" applyFont="1" applyBorder="1" applyAlignment="1">
      <alignment wrapText="1"/>
    </xf>
    <xf numFmtId="43" fontId="20" fillId="0" borderId="4" xfId="0" applyNumberFormat="1" applyFont="1" applyBorder="1"/>
    <xf numFmtId="0" fontId="20" fillId="0" borderId="1" xfId="0" applyFont="1" applyBorder="1"/>
    <xf numFmtId="164" fontId="0" fillId="0" borderId="0" xfId="0" applyNumberFormat="1"/>
    <xf numFmtId="0" fontId="0" fillId="0" borderId="0" xfId="0" applyAlignment="1">
      <alignment wrapText="1"/>
    </xf>
    <xf numFmtId="3" fontId="0" fillId="0" borderId="0" xfId="0" applyNumberFormat="1"/>
    <xf numFmtId="0" fontId="0" fillId="0" borderId="0" xfId="0" applyAlignment="1">
      <alignment horizontal="left"/>
    </xf>
    <xf numFmtId="164" fontId="0" fillId="11" borderId="0" xfId="0" applyNumberFormat="1" applyFill="1"/>
    <xf numFmtId="0" fontId="25" fillId="0" borderId="0" xfId="0" applyFont="1"/>
    <xf numFmtId="2" fontId="0" fillId="0" borderId="0" xfId="0" applyNumberFormat="1"/>
    <xf numFmtId="0" fontId="0" fillId="0" borderId="0" xfId="0" pivotButton="1" applyAlignment="1">
      <alignment wrapText="1"/>
    </xf>
    <xf numFmtId="0" fontId="20" fillId="0" borderId="0" xfId="0" applyFont="1" applyAlignment="1">
      <alignment wrapText="1"/>
    </xf>
    <xf numFmtId="0" fontId="0" fillId="0" borderId="5" xfId="0" applyBorder="1"/>
    <xf numFmtId="0" fontId="26" fillId="5" borderId="1" xfId="0" applyFont="1" applyFill="1" applyBorder="1" applyAlignment="1">
      <alignment horizontal="center" vertical="center" wrapText="1"/>
    </xf>
    <xf numFmtId="0" fontId="6" fillId="4" borderId="5" xfId="0" applyFont="1" applyFill="1" applyBorder="1" applyAlignment="1">
      <alignment vertical="center" wrapText="1"/>
    </xf>
    <xf numFmtId="0" fontId="12" fillId="0" borderId="2" xfId="1" applyFill="1" applyBorder="1" applyAlignment="1">
      <alignment vertical="top" wrapText="1"/>
    </xf>
    <xf numFmtId="0" fontId="8" fillId="0" borderId="2" xfId="0" applyFont="1" applyBorder="1" applyAlignment="1">
      <alignment vertical="top" wrapText="1"/>
    </xf>
    <xf numFmtId="0" fontId="14" fillId="0" borderId="2" xfId="0" applyFont="1" applyBorder="1" applyAlignment="1">
      <alignment vertical="top" wrapText="1"/>
    </xf>
    <xf numFmtId="0" fontId="14" fillId="0" borderId="1" xfId="0" applyFont="1" applyBorder="1" applyAlignment="1">
      <alignment wrapText="1"/>
    </xf>
    <xf numFmtId="0" fontId="15" fillId="0" borderId="1" xfId="0" applyFont="1" applyBorder="1" applyAlignment="1">
      <alignment vertical="top"/>
    </xf>
    <xf numFmtId="0" fontId="15" fillId="0" borderId="1" xfId="0" applyFont="1" applyBorder="1" applyAlignment="1">
      <alignment wrapText="1"/>
    </xf>
    <xf numFmtId="0" fontId="12" fillId="0" borderId="3" xfId="1" applyFill="1" applyBorder="1" applyAlignment="1">
      <alignment vertical="top" wrapText="1"/>
    </xf>
    <xf numFmtId="0" fontId="8" fillId="0" borderId="3" xfId="0" applyFont="1" applyBorder="1" applyAlignment="1">
      <alignment vertical="top" wrapText="1"/>
    </xf>
    <xf numFmtId="0" fontId="0" fillId="0" borderId="2" xfId="0" applyBorder="1"/>
    <xf numFmtId="0" fontId="0" fillId="0" borderId="3" xfId="0" applyBorder="1"/>
    <xf numFmtId="0" fontId="12" fillId="0" borderId="4" xfId="1" applyFill="1" applyBorder="1" applyAlignment="1">
      <alignment vertical="top" wrapText="1"/>
    </xf>
    <xf numFmtId="0" fontId="8" fillId="0" borderId="4" xfId="0" applyFont="1" applyBorder="1" applyAlignment="1">
      <alignment vertical="top" wrapText="1"/>
    </xf>
    <xf numFmtId="0" fontId="14" fillId="0" borderId="3" xfId="0" applyFont="1" applyBorder="1" applyAlignment="1">
      <alignment vertical="top" wrapText="1"/>
    </xf>
    <xf numFmtId="0" fontId="14" fillId="0" borderId="4" xfId="0" applyFont="1" applyBorder="1" applyAlignment="1">
      <alignment vertical="top" wrapText="1"/>
    </xf>
    <xf numFmtId="0" fontId="0" fillId="0" borderId="0" xfId="0" applyAlignment="1">
      <alignment horizontal="left" indent="1"/>
    </xf>
    <xf numFmtId="0" fontId="0" fillId="0" borderId="6" xfId="0" applyBorder="1" applyAlignment="1">
      <alignment wrapText="1"/>
    </xf>
    <xf numFmtId="0" fontId="3" fillId="2" borderId="28" xfId="0" applyFont="1" applyFill="1" applyBorder="1" applyAlignment="1">
      <alignment horizontal="left"/>
    </xf>
    <xf numFmtId="0" fontId="3" fillId="3" borderId="4" xfId="0" applyFont="1" applyFill="1" applyBorder="1" applyAlignment="1">
      <alignment horizontal="left"/>
    </xf>
    <xf numFmtId="0" fontId="3" fillId="4" borderId="4" xfId="0" applyFont="1" applyFill="1" applyBorder="1" applyAlignment="1">
      <alignment horizontal="left"/>
    </xf>
    <xf numFmtId="165" fontId="0" fillId="0" borderId="0" xfId="0" applyNumberFormat="1"/>
    <xf numFmtId="0" fontId="0" fillId="0" borderId="28" xfId="0" applyBorder="1" applyAlignment="1">
      <alignment wrapText="1"/>
    </xf>
    <xf numFmtId="0" fontId="3" fillId="2" borderId="34" xfId="0" applyFont="1" applyFill="1" applyBorder="1" applyAlignment="1">
      <alignment horizontal="left"/>
    </xf>
    <xf numFmtId="0" fontId="3" fillId="2" borderId="0" xfId="0" applyFont="1" applyFill="1" applyAlignment="1">
      <alignment horizontal="left"/>
    </xf>
    <xf numFmtId="38" fontId="0" fillId="0" borderId="0" xfId="0" applyNumberFormat="1"/>
    <xf numFmtId="0" fontId="6" fillId="4" borderId="25" xfId="0" applyFont="1" applyFill="1" applyBorder="1" applyAlignment="1">
      <alignment vertical="center" wrapText="1"/>
    </xf>
    <xf numFmtId="0" fontId="31" fillId="0" borderId="0" xfId="0" applyFont="1"/>
    <xf numFmtId="0" fontId="0" fillId="0" borderId="0" xfId="0" applyAlignment="1">
      <alignment horizontal="left" indent="2"/>
    </xf>
    <xf numFmtId="0" fontId="20" fillId="18" borderId="38" xfId="0" applyFont="1" applyFill="1" applyBorder="1" applyAlignment="1">
      <alignment wrapText="1"/>
    </xf>
    <xf numFmtId="0" fontId="0" fillId="12" borderId="0" xfId="0" applyFill="1" applyAlignment="1">
      <alignment horizontal="left" indent="1"/>
    </xf>
    <xf numFmtId="0" fontId="31" fillId="0" borderId="1" xfId="0" applyFont="1" applyBorder="1"/>
    <xf numFmtId="2" fontId="31" fillId="0" borderId="1" xfId="0" applyNumberFormat="1" applyFont="1" applyBorder="1"/>
    <xf numFmtId="0" fontId="32" fillId="0" borderId="1" xfId="0" applyFont="1" applyBorder="1"/>
    <xf numFmtId="0" fontId="20" fillId="18" borderId="0" xfId="0" applyFont="1" applyFill="1" applyAlignment="1">
      <alignment wrapText="1"/>
    </xf>
    <xf numFmtId="0" fontId="33" fillId="0" borderId="26" xfId="1" applyFont="1" applyFill="1" applyBorder="1" applyAlignment="1">
      <alignment vertical="top" wrapText="1"/>
    </xf>
    <xf numFmtId="0" fontId="35" fillId="0" borderId="26" xfId="0" applyFont="1" applyBorder="1" applyAlignment="1">
      <alignment vertical="top" wrapText="1"/>
    </xf>
    <xf numFmtId="0" fontId="33" fillId="0" borderId="6" xfId="1" applyFont="1" applyFill="1" applyBorder="1" applyAlignment="1">
      <alignment vertical="top" wrapText="1"/>
    </xf>
    <xf numFmtId="0" fontId="34" fillId="0" borderId="2" xfId="0" applyFont="1" applyBorder="1" applyAlignment="1">
      <alignment vertical="top" wrapText="1"/>
    </xf>
    <xf numFmtId="0" fontId="34" fillId="0" borderId="1" xfId="0" applyFont="1" applyBorder="1" applyAlignment="1">
      <alignment vertical="top"/>
    </xf>
    <xf numFmtId="0" fontId="35" fillId="0" borderId="2" xfId="0" applyFont="1" applyBorder="1" applyAlignment="1">
      <alignment vertical="top"/>
    </xf>
    <xf numFmtId="0" fontId="34" fillId="0" borderId="22" xfId="0" applyFont="1" applyBorder="1" applyAlignment="1">
      <alignment vertical="top"/>
    </xf>
    <xf numFmtId="0" fontId="34" fillId="0" borderId="1" xfId="0" applyFont="1" applyBorder="1" applyAlignment="1">
      <alignment vertical="top" wrapText="1"/>
    </xf>
    <xf numFmtId="3" fontId="0" fillId="20" borderId="0" xfId="0" applyNumberFormat="1" applyFill="1"/>
    <xf numFmtId="0" fontId="27" fillId="0" borderId="0" xfId="1" applyFont="1"/>
    <xf numFmtId="0" fontId="24" fillId="0" borderId="0" xfId="0" applyFont="1"/>
    <xf numFmtId="0" fontId="38" fillId="17" borderId="0" xfId="0" applyFont="1" applyFill="1" applyAlignment="1">
      <alignment vertical="top" wrapText="1"/>
    </xf>
    <xf numFmtId="0" fontId="27" fillId="17" borderId="0" xfId="1" applyFont="1" applyFill="1" applyAlignment="1">
      <alignment vertical="top" wrapText="1"/>
    </xf>
    <xf numFmtId="0" fontId="39" fillId="17" borderId="0" xfId="0" applyFont="1" applyFill="1" applyAlignment="1">
      <alignment vertical="top" wrapText="1"/>
    </xf>
    <xf numFmtId="0" fontId="39" fillId="17" borderId="11" xfId="0" applyFont="1" applyFill="1" applyBorder="1" applyAlignment="1">
      <alignment vertical="top" wrapText="1"/>
    </xf>
    <xf numFmtId="0" fontId="27" fillId="17" borderId="11" xfId="1" applyFont="1" applyFill="1" applyBorder="1" applyAlignment="1">
      <alignment vertical="top" wrapText="1"/>
    </xf>
    <xf numFmtId="0" fontId="27" fillId="17" borderId="11" xfId="1" applyFont="1" applyFill="1" applyBorder="1" applyAlignment="1">
      <alignment vertical="center" wrapText="1"/>
    </xf>
    <xf numFmtId="0" fontId="43" fillId="0" borderId="0" xfId="0" applyFont="1"/>
    <xf numFmtId="166" fontId="0" fillId="0" borderId="0" xfId="0" applyNumberFormat="1"/>
    <xf numFmtId="16" fontId="34" fillId="0" borderId="0" xfId="0" applyNumberFormat="1" applyFont="1" applyAlignment="1">
      <alignment vertical="top" wrapText="1"/>
    </xf>
    <xf numFmtId="0" fontId="24" fillId="0" borderId="0" xfId="0" applyFont="1" applyAlignment="1">
      <alignment vertical="top" wrapText="1"/>
    </xf>
    <xf numFmtId="0" fontId="36" fillId="14" borderId="0" xfId="0" applyFont="1" applyFill="1" applyAlignment="1">
      <alignment vertical="top" wrapText="1"/>
    </xf>
    <xf numFmtId="0" fontId="35" fillId="16" borderId="0" xfId="0" applyFont="1" applyFill="1" applyAlignment="1">
      <alignment vertical="top"/>
    </xf>
    <xf numFmtId="0" fontId="24" fillId="0" borderId="0" xfId="0" applyFont="1" applyAlignment="1">
      <alignment vertical="top"/>
    </xf>
    <xf numFmtId="0" fontId="35" fillId="0" borderId="0" xfId="0" applyFont="1" applyAlignment="1">
      <alignment vertical="top" wrapText="1"/>
    </xf>
    <xf numFmtId="0" fontId="35" fillId="16" borderId="0" xfId="0" applyFont="1" applyFill="1" applyAlignment="1">
      <alignment vertical="top" wrapText="1"/>
    </xf>
    <xf numFmtId="0" fontId="37" fillId="0" borderId="1" xfId="0" applyFont="1" applyBorder="1" applyAlignment="1">
      <alignment vertical="top" wrapText="1"/>
    </xf>
    <xf numFmtId="16" fontId="34" fillId="0" borderId="1" xfId="0" applyNumberFormat="1" applyFont="1" applyBorder="1" applyAlignment="1">
      <alignment vertical="top" wrapText="1"/>
    </xf>
    <xf numFmtId="0" fontId="35" fillId="0" borderId="0" xfId="0" applyFont="1" applyAlignment="1">
      <alignment vertical="top"/>
    </xf>
    <xf numFmtId="0" fontId="34" fillId="0" borderId="0" xfId="0" applyFont="1" applyAlignment="1">
      <alignment vertical="top" wrapText="1"/>
    </xf>
    <xf numFmtId="0" fontId="34" fillId="0" borderId="7" xfId="0" applyFont="1" applyBorder="1" applyAlignment="1">
      <alignment vertical="top" wrapText="1"/>
    </xf>
    <xf numFmtId="0" fontId="34" fillId="0" borderId="9" xfId="0" applyFont="1" applyBorder="1" applyAlignment="1">
      <alignment vertical="top" wrapText="1"/>
    </xf>
    <xf numFmtId="0" fontId="37" fillId="0" borderId="10" xfId="0" applyFont="1" applyBorder="1" applyAlignment="1">
      <alignment vertical="top" wrapText="1"/>
    </xf>
    <xf numFmtId="0" fontId="37" fillId="0" borderId="6" xfId="0" applyFont="1" applyBorder="1" applyAlignment="1">
      <alignment vertical="top" wrapText="1"/>
    </xf>
    <xf numFmtId="0" fontId="34" fillId="0" borderId="11" xfId="0" applyFont="1" applyBorder="1" applyAlignment="1">
      <alignment vertical="top" wrapText="1"/>
    </xf>
    <xf numFmtId="16" fontId="34" fillId="0" borderId="12" xfId="0" applyNumberFormat="1" applyFont="1" applyBorder="1" applyAlignment="1">
      <alignment vertical="top" wrapText="1"/>
    </xf>
    <xf numFmtId="0" fontId="33" fillId="0" borderId="34" xfId="1" applyFont="1" applyFill="1" applyBorder="1" applyAlignment="1">
      <alignment vertical="top" wrapText="1"/>
    </xf>
    <xf numFmtId="16" fontId="37" fillId="0" borderId="0" xfId="0" applyNumberFormat="1" applyFont="1" applyAlignment="1">
      <alignment vertical="top" wrapText="1"/>
    </xf>
    <xf numFmtId="0" fontId="37" fillId="0" borderId="0" xfId="0" applyFont="1" applyAlignment="1">
      <alignment vertical="top" wrapText="1"/>
    </xf>
    <xf numFmtId="0" fontId="37" fillId="0" borderId="2" xfId="0" applyFont="1" applyBorder="1" applyAlignment="1">
      <alignment vertical="top" wrapText="1"/>
    </xf>
    <xf numFmtId="16" fontId="34" fillId="0" borderId="2" xfId="0" applyNumberFormat="1" applyFont="1" applyBorder="1" applyAlignment="1">
      <alignment vertical="top" wrapText="1"/>
    </xf>
    <xf numFmtId="38" fontId="20" fillId="0" borderId="0" xfId="0" applyNumberFormat="1" applyFont="1"/>
    <xf numFmtId="38" fontId="20" fillId="18" borderId="39" xfId="0" applyNumberFormat="1" applyFont="1" applyFill="1" applyBorder="1"/>
    <xf numFmtId="38" fontId="20" fillId="0" borderId="39" xfId="0" applyNumberFormat="1" applyFont="1" applyBorder="1"/>
    <xf numFmtId="0" fontId="0" fillId="12" borderId="0" xfId="0" applyFill="1" applyAlignment="1">
      <alignment horizontal="left"/>
    </xf>
    <xf numFmtId="3" fontId="0" fillId="12" borderId="0" xfId="0" applyNumberFormat="1" applyFill="1"/>
    <xf numFmtId="0" fontId="0" fillId="12" borderId="0" xfId="0" applyFill="1"/>
    <xf numFmtId="38" fontId="0" fillId="12" borderId="0" xfId="0" applyNumberFormat="1" applyFill="1"/>
    <xf numFmtId="38" fontId="20" fillId="12" borderId="0" xfId="0" applyNumberFormat="1" applyFont="1" applyFill="1"/>
    <xf numFmtId="166" fontId="0" fillId="12" borderId="0" xfId="0" applyNumberFormat="1" applyFill="1"/>
    <xf numFmtId="164" fontId="0" fillId="12" borderId="0" xfId="0" applyNumberFormat="1" applyFill="1"/>
    <xf numFmtId="38" fontId="20" fillId="12" borderId="34" xfId="0" applyNumberFormat="1" applyFont="1" applyFill="1" applyBorder="1"/>
    <xf numFmtId="38" fontId="0" fillId="12" borderId="34" xfId="0" applyNumberFormat="1" applyFill="1" applyBorder="1"/>
    <xf numFmtId="0" fontId="44" fillId="0" borderId="0" xfId="0" applyFont="1"/>
    <xf numFmtId="0" fontId="8" fillId="9" borderId="1" xfId="0" applyFont="1" applyFill="1" applyBorder="1" applyAlignment="1">
      <alignment wrapText="1"/>
    </xf>
    <xf numFmtId="9" fontId="8" fillId="9" borderId="1" xfId="0" applyNumberFormat="1" applyFont="1" applyFill="1" applyBorder="1" applyAlignment="1">
      <alignment wrapText="1"/>
    </xf>
    <xf numFmtId="3" fontId="8" fillId="9" borderId="1" xfId="0" applyNumberFormat="1" applyFont="1" applyFill="1" applyBorder="1" applyAlignment="1">
      <alignment wrapText="1"/>
    </xf>
    <xf numFmtId="0" fontId="8" fillId="10" borderId="1" xfId="0" applyFont="1" applyFill="1" applyBorder="1" applyAlignment="1">
      <alignment wrapText="1"/>
    </xf>
    <xf numFmtId="0" fontId="9" fillId="9" borderId="1" xfId="0" applyFont="1" applyFill="1" applyBorder="1" applyAlignment="1">
      <alignment wrapText="1"/>
    </xf>
    <xf numFmtId="16" fontId="8" fillId="9" borderId="1" xfId="0" applyNumberFormat="1" applyFont="1" applyFill="1" applyBorder="1" applyAlignment="1">
      <alignment wrapText="1"/>
    </xf>
    <xf numFmtId="0" fontId="6" fillId="3" borderId="1" xfId="0" applyFont="1" applyFill="1" applyBorder="1" applyAlignment="1" applyProtection="1">
      <alignment vertical="center" wrapText="1"/>
    </xf>
    <xf numFmtId="9" fontId="8" fillId="0" borderId="11" xfId="2" applyFont="1" applyFill="1" applyBorder="1" applyAlignment="1" applyProtection="1">
      <alignment wrapText="1"/>
    </xf>
    <xf numFmtId="0" fontId="0" fillId="0" borderId="0" xfId="0" applyProtection="1"/>
    <xf numFmtId="0" fontId="3" fillId="3" borderId="4" xfId="0" applyFont="1" applyFill="1" applyBorder="1" applyAlignment="1" applyProtection="1">
      <alignment horizontal="left"/>
    </xf>
    <xf numFmtId="0" fontId="8" fillId="0" borderId="1" xfId="0" applyFont="1" applyFill="1" applyBorder="1" applyAlignment="1" applyProtection="1">
      <alignment wrapText="1"/>
    </xf>
    <xf numFmtId="9" fontId="8" fillId="0" borderId="1" xfId="0" applyNumberFormat="1" applyFont="1" applyFill="1" applyBorder="1" applyAlignment="1" applyProtection="1">
      <alignment wrapText="1"/>
    </xf>
    <xf numFmtId="3" fontId="8" fillId="0" borderId="1" xfId="0" applyNumberFormat="1" applyFont="1" applyFill="1" applyBorder="1" applyAlignment="1" applyProtection="1">
      <alignment wrapText="1"/>
    </xf>
    <xf numFmtId="3" fontId="8" fillId="0" borderId="5" xfId="0" applyNumberFormat="1" applyFont="1" applyFill="1" applyBorder="1" applyAlignment="1" applyProtection="1">
      <alignment wrapText="1"/>
    </xf>
    <xf numFmtId="0" fontId="0" fillId="0" borderId="35" xfId="0" applyFill="1" applyBorder="1" applyProtection="1"/>
    <xf numFmtId="1" fontId="0" fillId="0" borderId="11" xfId="0" applyNumberFormat="1" applyFill="1" applyBorder="1" applyProtection="1"/>
    <xf numFmtId="1" fontId="0" fillId="0" borderId="36" xfId="0" applyNumberFormat="1" applyFill="1" applyBorder="1" applyProtection="1"/>
    <xf numFmtId="0" fontId="0" fillId="21" borderId="26" xfId="0" applyFill="1" applyBorder="1" applyProtection="1">
      <protection locked="0"/>
    </xf>
    <xf numFmtId="0" fontId="8" fillId="21" borderId="1" xfId="0" applyFont="1" applyFill="1" applyBorder="1" applyAlignment="1" applyProtection="1">
      <alignment wrapText="1"/>
      <protection locked="0"/>
    </xf>
    <xf numFmtId="0" fontId="8" fillId="21" borderId="1" xfId="0" applyFont="1" applyFill="1" applyBorder="1" applyAlignment="1" applyProtection="1">
      <alignment wrapText="1"/>
    </xf>
    <xf numFmtId="0" fontId="11" fillId="21" borderId="1" xfId="0" applyFont="1" applyFill="1" applyBorder="1" applyAlignment="1" applyProtection="1">
      <alignment wrapText="1"/>
      <protection locked="0"/>
    </xf>
    <xf numFmtId="0" fontId="0" fillId="21" borderId="27" xfId="0" applyFill="1" applyBorder="1" applyProtection="1">
      <protection locked="0"/>
    </xf>
    <xf numFmtId="0" fontId="23" fillId="21" borderId="0" xfId="0" applyFont="1" applyFill="1" applyAlignment="1" applyProtection="1">
      <alignment wrapText="1"/>
      <protection locked="0"/>
    </xf>
    <xf numFmtId="0" fontId="15" fillId="21" borderId="1" xfId="0" applyFont="1" applyFill="1" applyBorder="1" applyAlignment="1" applyProtection="1">
      <alignment wrapText="1"/>
      <protection locked="0"/>
    </xf>
    <xf numFmtId="0" fontId="12" fillId="21" borderId="1" xfId="1" applyFill="1" applyBorder="1" applyAlignment="1" applyProtection="1">
      <alignment wrapText="1"/>
      <protection locked="0"/>
    </xf>
    <xf numFmtId="0" fontId="0" fillId="0" borderId="1" xfId="0" applyBorder="1" applyAlignment="1">
      <alignment horizontal="left" vertical="top"/>
    </xf>
    <xf numFmtId="0" fontId="3" fillId="4" borderId="24" xfId="0" applyFont="1" applyFill="1" applyBorder="1" applyAlignment="1">
      <alignment horizontal="left"/>
    </xf>
    <xf numFmtId="0" fontId="0" fillId="16" borderId="17" xfId="0" applyFill="1" applyBorder="1" applyAlignment="1">
      <alignment horizontal="left" vertical="top" wrapText="1"/>
    </xf>
    <xf numFmtId="0" fontId="20" fillId="16" borderId="41" xfId="0" applyFont="1" applyFill="1" applyBorder="1" applyAlignment="1">
      <alignment horizontal="left" vertical="top" wrapText="1"/>
    </xf>
    <xf numFmtId="1" fontId="0" fillId="0" borderId="42" xfId="0" applyNumberFormat="1" applyFill="1" applyBorder="1" applyProtection="1"/>
    <xf numFmtId="0" fontId="46" fillId="0" borderId="40" xfId="1" applyFont="1" applyBorder="1"/>
    <xf numFmtId="0" fontId="47" fillId="0" borderId="0" xfId="0" applyFont="1"/>
    <xf numFmtId="0" fontId="47" fillId="0" borderId="0" xfId="0" applyFont="1" applyAlignment="1">
      <alignment wrapText="1"/>
    </xf>
    <xf numFmtId="9" fontId="47" fillId="0" borderId="0" xfId="0" applyNumberFormat="1" applyFont="1"/>
    <xf numFmtId="9" fontId="47" fillId="0" borderId="0" xfId="2" applyFont="1"/>
    <xf numFmtId="10" fontId="48" fillId="0" borderId="0" xfId="0" applyNumberFormat="1" applyFont="1" applyAlignment="1">
      <alignment horizontal="left"/>
    </xf>
    <xf numFmtId="0" fontId="49" fillId="0" borderId="0" xfId="1" applyFont="1"/>
    <xf numFmtId="0" fontId="47" fillId="0" borderId="0" xfId="0" applyFont="1" applyFill="1"/>
    <xf numFmtId="0" fontId="50" fillId="19" borderId="1" xfId="0" applyFont="1" applyFill="1" applyBorder="1"/>
    <xf numFmtId="0" fontId="47" fillId="19" borderId="1" xfId="0" applyFont="1" applyFill="1" applyBorder="1"/>
    <xf numFmtId="0" fontId="47" fillId="0" borderId="1" xfId="0" applyFont="1" applyBorder="1"/>
    <xf numFmtId="3" fontId="47" fillId="0" borderId="1" xfId="0" applyNumberFormat="1" applyFont="1" applyBorder="1"/>
    <xf numFmtId="0" fontId="47" fillId="0" borderId="0" xfId="0" applyFont="1" applyBorder="1" applyAlignment="1">
      <alignment wrapText="1"/>
    </xf>
    <xf numFmtId="0" fontId="52" fillId="15" borderId="1" xfId="0" applyFont="1" applyFill="1" applyBorder="1" applyAlignment="1">
      <alignment horizontal="left" vertical="center" wrapText="1"/>
    </xf>
    <xf numFmtId="0" fontId="53" fillId="13" borderId="1" xfId="0" applyFont="1" applyFill="1" applyBorder="1" applyAlignment="1">
      <alignment horizontal="left" vertical="center" wrapText="1"/>
    </xf>
    <xf numFmtId="0" fontId="54" fillId="13" borderId="1" xfId="0" applyFont="1" applyFill="1" applyBorder="1" applyAlignment="1">
      <alignment horizontal="left" vertical="center" wrapText="1"/>
    </xf>
    <xf numFmtId="0" fontId="53" fillId="0" borderId="1" xfId="0" applyFont="1" applyBorder="1" applyAlignment="1">
      <alignment horizontal="left" vertical="center" wrapText="1"/>
    </xf>
    <xf numFmtId="0" fontId="54" fillId="0" borderId="1" xfId="0" applyFont="1" applyBorder="1" applyAlignment="1">
      <alignment horizontal="left" vertical="center" wrapText="1"/>
    </xf>
    <xf numFmtId="0" fontId="47" fillId="0" borderId="0" xfId="0" applyFont="1" applyBorder="1"/>
    <xf numFmtId="0" fontId="56" fillId="17" borderId="0" xfId="0" applyFont="1" applyFill="1" applyAlignment="1">
      <alignment wrapText="1"/>
    </xf>
    <xf numFmtId="0" fontId="47" fillId="17" borderId="0" xfId="0" applyFont="1" applyFill="1"/>
    <xf numFmtId="0" fontId="57" fillId="0" borderId="0" xfId="0" applyFont="1"/>
    <xf numFmtId="0" fontId="29" fillId="2" borderId="5" xfId="0" applyFont="1" applyFill="1" applyBorder="1" applyAlignment="1">
      <alignment horizontal="left" vertical="top" wrapText="1"/>
    </xf>
    <xf numFmtId="0" fontId="29" fillId="2" borderId="29" xfId="0" applyFont="1" applyFill="1" applyBorder="1" applyAlignment="1">
      <alignment horizontal="left" vertical="top" wrapText="1"/>
    </xf>
    <xf numFmtId="0" fontId="29" fillId="2" borderId="6" xfId="0" applyFont="1" applyFill="1" applyBorder="1" applyAlignment="1">
      <alignment horizontal="left" vertical="top" wrapText="1"/>
    </xf>
    <xf numFmtId="0" fontId="3" fillId="4" borderId="24" xfId="0" applyFont="1" applyFill="1" applyBorder="1" applyAlignment="1">
      <alignment horizontal="center"/>
    </xf>
    <xf numFmtId="0" fontId="3" fillId="4" borderId="34" xfId="0" applyFont="1" applyFill="1" applyBorder="1" applyAlignment="1">
      <alignment horizontal="center"/>
    </xf>
    <xf numFmtId="0" fontId="3" fillId="4" borderId="37" xfId="0" applyFont="1" applyFill="1" applyBorder="1" applyAlignment="1">
      <alignment horizontal="center"/>
    </xf>
    <xf numFmtId="0" fontId="3" fillId="4" borderId="28" xfId="0" applyFont="1" applyFill="1" applyBorder="1" applyAlignment="1">
      <alignment horizontal="center"/>
    </xf>
    <xf numFmtId="0" fontId="3" fillId="2" borderId="5" xfId="0" applyFont="1" applyFill="1" applyBorder="1" applyAlignment="1">
      <alignment horizontal="left"/>
    </xf>
    <xf numFmtId="0" fontId="3" fillId="2" borderId="29" xfId="0" applyFont="1" applyFill="1" applyBorder="1" applyAlignment="1">
      <alignment horizontal="left"/>
    </xf>
    <xf numFmtId="0" fontId="3" fillId="2" borderId="6" xfId="0" applyFont="1" applyFill="1" applyBorder="1" applyAlignment="1">
      <alignment horizontal="left"/>
    </xf>
    <xf numFmtId="0" fontId="45" fillId="0" borderId="0" xfId="0" applyFont="1" applyAlignment="1">
      <alignment wrapText="1"/>
    </xf>
    <xf numFmtId="0" fontId="55" fillId="17" borderId="0" xfId="0" applyFont="1" applyFill="1" applyAlignment="1">
      <alignment wrapText="1"/>
    </xf>
    <xf numFmtId="0" fontId="51" fillId="0" borderId="5" xfId="0" applyFont="1" applyBorder="1" applyAlignment="1">
      <alignment wrapText="1"/>
    </xf>
    <xf numFmtId="0" fontId="51" fillId="0" borderId="29" xfId="0" applyFont="1" applyBorder="1" applyAlignment="1">
      <alignment wrapText="1"/>
    </xf>
    <xf numFmtId="0" fontId="51" fillId="0" borderId="6" xfId="0" applyFont="1" applyBorder="1" applyAlignment="1">
      <alignment wrapText="1"/>
    </xf>
    <xf numFmtId="0" fontId="40" fillId="0" borderId="0" xfId="0" applyFont="1" applyAlignment="1">
      <alignment horizontal="left" vertical="top" wrapText="1"/>
    </xf>
    <xf numFmtId="0" fontId="8" fillId="7" borderId="22" xfId="0" applyFont="1" applyFill="1" applyBorder="1" applyAlignment="1">
      <alignment horizontal="center" vertical="top"/>
    </xf>
    <xf numFmtId="0" fontId="8" fillId="7" borderId="23" xfId="0" applyFont="1" applyFill="1" applyBorder="1" applyAlignment="1">
      <alignment horizontal="center" vertical="top"/>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25" xfId="0" applyBorder="1" applyAlignment="1">
      <alignment horizontal="center" vertical="top" wrapText="1"/>
    </xf>
    <xf numFmtId="0" fontId="0" fillId="0" borderId="26" xfId="0" applyBorder="1" applyAlignment="1">
      <alignment horizontal="center" vertical="top" wrapText="1"/>
    </xf>
    <xf numFmtId="0" fontId="0" fillId="0" borderId="23" xfId="0" applyBorder="1" applyAlignment="1">
      <alignment horizontal="center" vertical="top" wrapText="1"/>
    </xf>
    <xf numFmtId="0" fontId="0" fillId="0" borderId="27" xfId="0" applyBorder="1" applyAlignment="1">
      <alignment horizontal="center" vertical="top" wrapText="1"/>
    </xf>
    <xf numFmtId="0" fontId="0" fillId="0" borderId="24" xfId="0" applyBorder="1" applyAlignment="1">
      <alignment horizontal="center" vertical="top" wrapText="1"/>
    </xf>
    <xf numFmtId="0" fontId="0" fillId="0" borderId="28" xfId="0" applyBorder="1" applyAlignment="1">
      <alignment horizontal="center" vertical="top" wrapText="1"/>
    </xf>
    <xf numFmtId="0" fontId="1" fillId="2" borderId="5" xfId="0" applyFont="1" applyFill="1" applyBorder="1" applyAlignment="1">
      <alignment horizontal="left" vertical="top" wrapText="1"/>
    </xf>
    <xf numFmtId="0" fontId="1" fillId="2" borderId="29" xfId="0" applyFont="1" applyFill="1" applyBorder="1" applyAlignment="1">
      <alignment horizontal="left" vertical="top" wrapText="1"/>
    </xf>
    <xf numFmtId="0" fontId="1" fillId="2" borderId="6"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29" xfId="0" applyFont="1" applyFill="1" applyBorder="1" applyAlignment="1">
      <alignment horizontal="left" vertical="top" wrapText="1"/>
    </xf>
    <xf numFmtId="0" fontId="2" fillId="2" borderId="6" xfId="0" applyFont="1" applyFill="1" applyBorder="1" applyAlignment="1">
      <alignment horizontal="left" vertical="top" wrapText="1"/>
    </xf>
    <xf numFmtId="0" fontId="12" fillId="0" borderId="2" xfId="1" applyBorder="1" applyAlignment="1">
      <alignment horizontal="center" vertical="top" wrapText="1"/>
    </xf>
    <xf numFmtId="0" fontId="12" fillId="0" borderId="3" xfId="1" applyBorder="1" applyAlignment="1">
      <alignment horizontal="center" vertical="top" wrapText="1"/>
    </xf>
    <xf numFmtId="0" fontId="12" fillId="0" borderId="4" xfId="1" applyBorder="1" applyAlignment="1">
      <alignment horizontal="center" vertical="top" wrapText="1"/>
    </xf>
    <xf numFmtId="0" fontId="8" fillId="7" borderId="2" xfId="0" applyFont="1" applyFill="1" applyBorder="1" applyAlignment="1">
      <alignment horizontal="center" vertical="top" wrapText="1"/>
    </xf>
    <xf numFmtId="0" fontId="8" fillId="7" borderId="3" xfId="0" applyFont="1" applyFill="1" applyBorder="1" applyAlignment="1">
      <alignment horizontal="center" vertical="top" wrapText="1"/>
    </xf>
    <xf numFmtId="0" fontId="8" fillId="7" borderId="4" xfId="0" applyFont="1" applyFill="1" applyBorder="1" applyAlignment="1">
      <alignment horizontal="center" vertical="top" wrapText="1"/>
    </xf>
    <xf numFmtId="0" fontId="14" fillId="7" borderId="2" xfId="0" applyFont="1" applyFill="1" applyBorder="1" applyAlignment="1">
      <alignment horizontal="center" vertical="top" wrapText="1"/>
    </xf>
    <xf numFmtId="0" fontId="14" fillId="7" borderId="3" xfId="0" applyFont="1" applyFill="1" applyBorder="1" applyAlignment="1">
      <alignment horizontal="center" vertical="top" wrapText="1"/>
    </xf>
    <xf numFmtId="0" fontId="14" fillId="7" borderId="4" xfId="0" applyFont="1" applyFill="1" applyBorder="1" applyAlignment="1">
      <alignment horizontal="center" vertical="top" wrapText="1"/>
    </xf>
    <xf numFmtId="0" fontId="0" fillId="0" borderId="4" xfId="0" applyBorder="1" applyAlignment="1">
      <alignment horizontal="center" vertical="top" wrapText="1"/>
    </xf>
    <xf numFmtId="0" fontId="8" fillId="9" borderId="2" xfId="0" applyFont="1" applyFill="1" applyBorder="1" applyAlignment="1">
      <alignment horizontal="center" vertical="top" wrapText="1"/>
    </xf>
    <xf numFmtId="0" fontId="8" fillId="9" borderId="3" xfId="0" applyFont="1" applyFill="1" applyBorder="1" applyAlignment="1">
      <alignment horizontal="center" vertical="top" wrapText="1"/>
    </xf>
    <xf numFmtId="0" fontId="8" fillId="9" borderId="4" xfId="0" applyFont="1" applyFill="1" applyBorder="1" applyAlignment="1">
      <alignment horizontal="center" vertical="top" wrapText="1"/>
    </xf>
    <xf numFmtId="0" fontId="17" fillId="5" borderId="2" xfId="0" applyFont="1" applyFill="1" applyBorder="1" applyAlignment="1">
      <alignment horizontal="center" vertical="top" wrapText="1"/>
    </xf>
    <xf numFmtId="0" fontId="17" fillId="5" borderId="3" xfId="0" applyFont="1" applyFill="1" applyBorder="1" applyAlignment="1">
      <alignment horizontal="center" vertical="top" wrapText="1"/>
    </xf>
    <xf numFmtId="0" fontId="17" fillId="5" borderId="4" xfId="0" applyFont="1" applyFill="1" applyBorder="1" applyAlignment="1">
      <alignment horizontal="center" vertical="top" wrapText="1"/>
    </xf>
    <xf numFmtId="0" fontId="0" fillId="0" borderId="2" xfId="0" applyBorder="1" applyAlignment="1">
      <alignment horizontal="center" vertical="top"/>
    </xf>
    <xf numFmtId="0" fontId="0" fillId="0" borderId="3" xfId="0" applyBorder="1" applyAlignment="1">
      <alignment horizontal="center" vertical="top"/>
    </xf>
    <xf numFmtId="0" fontId="0" fillId="0" borderId="4" xfId="0" applyBorder="1" applyAlignment="1">
      <alignment horizontal="center" vertical="top"/>
    </xf>
    <xf numFmtId="0" fontId="0" fillId="0" borderId="1" xfId="0" applyBorder="1" applyAlignment="1">
      <alignment horizontal="left" vertical="top"/>
    </xf>
    <xf numFmtId="0" fontId="0" fillId="0" borderId="1" xfId="0" applyBorder="1" applyAlignment="1">
      <alignment horizontal="left" vertical="top" wrapText="1"/>
    </xf>
    <xf numFmtId="0" fontId="20" fillId="11" borderId="1" xfId="0" applyFont="1" applyFill="1" applyBorder="1" applyAlignment="1">
      <alignment horizontal="left" vertical="center"/>
    </xf>
    <xf numFmtId="0" fontId="8" fillId="7" borderId="1" xfId="0" applyFont="1" applyFill="1" applyBorder="1" applyAlignment="1">
      <alignment horizontal="center" vertical="top" wrapText="1"/>
    </xf>
    <xf numFmtId="0" fontId="1" fillId="3" borderId="1" xfId="0" applyFont="1" applyFill="1" applyBorder="1" applyAlignment="1">
      <alignment horizontal="left" vertical="top" wrapText="1"/>
    </xf>
    <xf numFmtId="0" fontId="12" fillId="0" borderId="1" xfId="1" applyBorder="1" applyAlignment="1">
      <alignment horizontal="center" vertical="top" wrapText="1"/>
    </xf>
    <xf numFmtId="0" fontId="8" fillId="7" borderId="8" xfId="0" applyFont="1" applyFill="1" applyBorder="1" applyAlignment="1">
      <alignment horizontal="center" vertical="top" wrapText="1"/>
    </xf>
  </cellXfs>
  <cellStyles count="3">
    <cellStyle name="Hyperlink" xfId="1" builtinId="8"/>
    <cellStyle name="Normal" xfId="0" builtinId="0"/>
    <cellStyle name="Percent" xfId="2" builtinId="5"/>
  </cellStyles>
  <dxfs count="174">
    <dxf>
      <font>
        <sz val="12"/>
        <name val="Aptos Narrow"/>
        <scheme val="minor"/>
      </font>
    </dxf>
    <dxf>
      <font>
        <sz val="12"/>
        <name val="Aptos Narrow"/>
        <scheme val="minor"/>
      </font>
    </dxf>
    <dxf>
      <font>
        <sz val="12"/>
        <name val="Aptos Narrow"/>
        <scheme val="minor"/>
      </font>
    </dxf>
    <dxf>
      <font>
        <sz val="12"/>
        <name val="Aptos Narrow"/>
        <scheme val="minor"/>
      </font>
    </dxf>
    <dxf>
      <font>
        <sz val="12"/>
        <name val="Aptos Narrow"/>
        <scheme val="minor"/>
      </font>
    </dxf>
    <dxf>
      <font>
        <sz val="12"/>
        <name val="Aptos Narrow"/>
        <scheme val="minor"/>
      </font>
    </dxf>
    <dxf>
      <font>
        <sz val="12"/>
        <name val="Aptos Narrow"/>
        <scheme val="minor"/>
      </font>
    </dxf>
    <dxf>
      <font>
        <sz val="12"/>
        <name val="Aptos Narrow"/>
        <scheme val="minor"/>
      </font>
      <numFmt numFmtId="13" formatCode="0%"/>
    </dxf>
    <dxf>
      <font>
        <sz val="12"/>
        <name val="Aptos Narrow"/>
        <scheme val="minor"/>
      </font>
    </dxf>
    <dxf>
      <font>
        <sz val="12"/>
        <name val="Aptos Narrow"/>
        <scheme val="minor"/>
      </font>
    </dxf>
    <dxf>
      <font>
        <sz val="12"/>
        <name val="Aptos Narrow"/>
        <scheme val="minor"/>
      </font>
    </dxf>
    <dxf>
      <border>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1" formatCode="0"/>
      <fill>
        <patternFill patternType="none">
          <fgColor indexed="64"/>
          <bgColor auto="1"/>
        </patternFill>
      </fill>
      <border diagonalUp="0" diagonalDown="0" outline="0">
        <left style="thin">
          <color indexed="64"/>
        </left>
        <right/>
        <top style="thin">
          <color indexed="64"/>
        </top>
        <bottom style="thin">
          <color indexed="64"/>
        </bottom>
      </border>
      <protection locked="1" hidden="0"/>
    </dxf>
    <dxf>
      <numFmt numFmtId="1"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1" hidden="0"/>
    </dxf>
    <dxf>
      <numFmt numFmtId="0" formatCode="General"/>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1" hidden="0"/>
    </dxf>
    <dxf>
      <numFmt numFmtId="0" formatCode="General"/>
      <fill>
        <patternFill patternType="none">
          <fgColor indexed="64"/>
          <bgColor auto="1"/>
        </patternFill>
      </fill>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9"/>
        <color rgb="FF000000"/>
        <name val="Aptos"/>
        <family val="2"/>
        <scheme val="none"/>
      </font>
      <numFmt numFmtId="13" formatCode="0%"/>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9"/>
        <color rgb="FF000000"/>
        <name val="Aptos"/>
        <family val="2"/>
        <scheme val="none"/>
      </font>
      <numFmt numFmtId="3" formatCode="#,##0"/>
      <fill>
        <patternFill patternType="none">
          <fgColor indexed="64"/>
          <bgColor auto="1"/>
        </patternFill>
      </fill>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9"/>
        <color rgb="FF000000"/>
        <name val="Aptos"/>
        <family val="2"/>
        <scheme val="none"/>
      </font>
      <numFmt numFmtId="3" formatCode="#,##0"/>
      <fill>
        <patternFill patternType="none">
          <fgColor indexed="64"/>
          <bgColor auto="1"/>
        </patternFill>
      </fill>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9"/>
        <color rgb="FF000000"/>
        <name val="Aptos"/>
        <family val="2"/>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border>
      <protection locked="1" hidden="0"/>
    </dxf>
    <dxf>
      <font>
        <b val="0"/>
        <i val="0"/>
        <strike val="0"/>
        <condense val="0"/>
        <extend val="0"/>
        <outline val="0"/>
        <shadow val="0"/>
        <u val="none"/>
        <vertAlign val="baseline"/>
        <sz val="9"/>
        <color rgb="FF000000"/>
        <name val="Aptos"/>
        <family val="2"/>
        <scheme val="none"/>
      </font>
      <numFmt numFmtId="13" formatCode="0%"/>
      <fill>
        <patternFill patternType="none">
          <fgColor indexed="64"/>
          <bgColor auto="1"/>
        </patternFill>
      </fill>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9"/>
        <color rgb="FF000000"/>
        <name val="Aptos"/>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border>
      <protection locked="1" hidden="0"/>
    </dxf>
    <dxf>
      <font>
        <b val="0"/>
        <i val="0"/>
        <strike val="0"/>
        <condense val="0"/>
        <extend val="0"/>
        <outline val="0"/>
        <shadow val="0"/>
        <u val="none"/>
        <vertAlign val="baseline"/>
        <sz val="9"/>
        <color rgb="FF000000"/>
        <name val="Aptos"/>
        <family val="2"/>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border>
      <protection locked="1" hidden="0"/>
    </dxf>
    <dxf>
      <font>
        <b val="0"/>
        <i val="0"/>
        <strike val="0"/>
        <condense val="0"/>
        <extend val="0"/>
        <outline val="0"/>
        <shadow val="0"/>
        <u val="none"/>
        <vertAlign val="baseline"/>
        <sz val="9"/>
        <color rgb="FF000000"/>
        <name val="Aptos"/>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9"/>
        <color rgb="FF000000"/>
        <name val="Aptos"/>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9"/>
        <color rgb="FF000000"/>
        <name val="Aptos"/>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9"/>
        <color rgb="FF000000"/>
        <name val="Aptos"/>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border>
      <protection locked="0" hidden="0"/>
    </dxf>
    <dxf>
      <font>
        <b val="0"/>
        <i val="0"/>
        <strike val="0"/>
        <condense val="0"/>
        <extend val="0"/>
        <outline val="0"/>
        <shadow val="0"/>
        <u val="none"/>
        <vertAlign val="baseline"/>
        <sz val="9"/>
        <color rgb="FF000000"/>
        <name val="Aptos"/>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border>
      <protection locked="0" hidden="0"/>
    </dxf>
    <dxf>
      <font>
        <b val="0"/>
        <i val="0"/>
        <strike val="0"/>
        <condense val="0"/>
        <extend val="0"/>
        <outline val="0"/>
        <shadow val="0"/>
        <u val="none"/>
        <vertAlign val="baseline"/>
        <sz val="9"/>
        <color rgb="FF000000"/>
        <name val="Aptos"/>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border>
      <protection locked="0" hidden="0"/>
    </dxf>
    <dxf>
      <font>
        <b val="0"/>
        <i val="0"/>
        <strike val="0"/>
        <condense val="0"/>
        <extend val="0"/>
        <outline val="0"/>
        <shadow val="0"/>
        <u val="none"/>
        <vertAlign val="baseline"/>
        <sz val="9"/>
        <color rgb="FF000000"/>
        <name val="Aptos"/>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border>
      <protection locked="0" hidden="0"/>
    </dxf>
    <dxf>
      <font>
        <b val="0"/>
        <i val="0"/>
        <strike val="0"/>
        <condense val="0"/>
        <extend val="0"/>
        <outline val="0"/>
        <shadow val="0"/>
        <u val="none"/>
        <vertAlign val="baseline"/>
        <sz val="9"/>
        <color rgb="FF000000"/>
        <name val="Aptos"/>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border>
      <protection locked="0" hidden="0"/>
    </dxf>
    <dxf>
      <font>
        <b val="0"/>
        <i val="0"/>
        <strike val="0"/>
        <condense val="0"/>
        <extend val="0"/>
        <outline val="0"/>
        <shadow val="0"/>
        <u val="none"/>
        <vertAlign val="baseline"/>
        <sz val="9"/>
        <color rgb="FF000000"/>
        <name val="Aptos"/>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border>
      <protection locked="0" hidden="0"/>
    </dxf>
    <dxf>
      <font>
        <b val="0"/>
        <i val="0"/>
        <strike val="0"/>
        <condense val="0"/>
        <extend val="0"/>
        <outline val="0"/>
        <shadow val="0"/>
        <u val="none"/>
        <vertAlign val="baseline"/>
        <sz val="9"/>
        <color rgb="FF000000"/>
        <name val="Aptos"/>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border>
      <protection locked="0" hidden="0"/>
    </dxf>
    <dxf>
      <font>
        <b val="0"/>
        <i val="0"/>
        <strike val="0"/>
        <condense val="0"/>
        <extend val="0"/>
        <outline val="0"/>
        <shadow val="0"/>
        <u val="none"/>
        <vertAlign val="baseline"/>
        <sz val="9"/>
        <color rgb="FF000000"/>
        <name val="Aptos"/>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9"/>
        <color rgb="FF000000"/>
        <name val="Aptos"/>
        <family val="2"/>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9"/>
        <color rgb="FF000000"/>
        <name val="Aptos"/>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9"/>
        <color rgb="FF000000"/>
        <name val="Aptos"/>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border>
      <protection locked="0" hidden="0"/>
    </dxf>
    <dxf>
      <fill>
        <patternFill patternType="none">
          <fgColor indexed="64"/>
          <bgColor auto="1"/>
        </patternFill>
      </fill>
      <border diagonalUp="0" diagonalDown="0" outline="0">
        <left/>
        <right style="thin">
          <color rgb="FF000000"/>
        </right>
        <top/>
        <bottom/>
      </border>
      <protection locked="0" hidden="0"/>
    </dxf>
    <dxf>
      <border outline="0">
        <left style="thin">
          <color rgb="FF000000"/>
        </left>
        <right style="thin">
          <color indexed="64"/>
        </right>
      </border>
    </dxf>
    <dxf>
      <fill>
        <patternFill patternType="none">
          <fgColor indexed="64"/>
          <bgColor auto="1"/>
        </patternFill>
      </fill>
    </dxf>
    <dxf>
      <border diagonalUp="0" diagonalDown="0" outline="0">
        <left style="thin">
          <color indexed="64"/>
        </left>
        <right style="thin">
          <color indexed="64"/>
        </right>
        <top/>
        <bottom/>
      </border>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b val="0"/>
        <i val="0"/>
        <strike val="0"/>
        <condense val="0"/>
        <extend val="0"/>
        <outline val="0"/>
        <shadow val="0"/>
        <u val="none"/>
        <vertAlign val="baseline"/>
        <sz val="10"/>
        <color rgb="FF000000"/>
        <name val="Calibri"/>
        <family val="2"/>
        <scheme val="none"/>
      </font>
      <numFmt numFmtId="21" formatCode="d\-mmm"/>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rgb="FF000000"/>
        <name val="Calibri"/>
        <family val="2"/>
        <scheme val="none"/>
      </font>
      <alignment horizontal="general" vertical="top" textRotation="0" wrapText="1" indent="0" justifyLastLine="0" shrinkToFit="0" readingOrder="0"/>
    </dxf>
    <dxf>
      <font>
        <strike val="0"/>
        <outline val="0"/>
        <shadow val="0"/>
        <vertAlign val="baseline"/>
        <sz val="10"/>
        <name val="Calibri"/>
        <family val="2"/>
        <scheme val="none"/>
      </font>
      <fill>
        <patternFill patternType="none">
          <fgColor indexed="64"/>
          <bgColor indexed="65"/>
        </patternFill>
      </fill>
      <alignment vertical="top"/>
    </dxf>
    <dxf>
      <font>
        <b val="0"/>
        <i val="0"/>
        <strike val="0"/>
        <condense val="0"/>
        <extend val="0"/>
        <outline val="0"/>
        <shadow val="0"/>
        <u val="none"/>
        <vertAlign val="baseline"/>
        <sz val="10"/>
        <color theme="1"/>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00"/>
        <name val="Calibri"/>
        <family val="2"/>
        <scheme val="none"/>
      </font>
      <numFmt numFmtId="21" formatCode="d\-mmm"/>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rgb="FF000000"/>
        <name val="Calibri"/>
        <family val="2"/>
        <scheme val="none"/>
      </font>
      <numFmt numFmtId="21" formatCode="d\-mmm"/>
      <alignment horizontal="general" vertical="top" textRotation="0" wrapText="1" indent="0" justifyLastLine="0" shrinkToFit="0" readingOrder="0"/>
    </dxf>
    <dxf>
      <font>
        <b val="0"/>
        <i val="0"/>
        <strike val="0"/>
        <condense val="0"/>
        <extend val="0"/>
        <outline val="0"/>
        <shadow val="0"/>
        <u val="none"/>
        <vertAlign val="baseline"/>
        <sz val="10"/>
        <color rgb="FF000000"/>
        <name val="Calibri"/>
        <family val="2"/>
        <scheme val="none"/>
      </font>
      <numFmt numFmtId="21" formatCode="d\-mmm"/>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rgb="FF000000"/>
        <name val="Calibri"/>
        <family val="2"/>
        <scheme val="none"/>
      </font>
      <numFmt numFmtId="21" formatCode="d\-mmm"/>
      <alignment horizontal="general" vertical="top" textRotation="0" wrapText="1" indent="0" justifyLastLine="0" shrinkToFit="0" readingOrder="0"/>
    </dxf>
    <dxf>
      <font>
        <b val="0"/>
        <i val="0"/>
        <strike val="0"/>
        <condense val="0"/>
        <extend val="0"/>
        <outline val="0"/>
        <shadow val="0"/>
        <u val="none"/>
        <vertAlign val="baseline"/>
        <sz val="10"/>
        <color rgb="FF000000"/>
        <name val="Calibri"/>
        <family val="2"/>
        <scheme val="none"/>
      </font>
      <numFmt numFmtId="21" formatCode="d\-mmm"/>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rgb="FF000000"/>
        <name val="Calibri"/>
        <family val="2"/>
        <scheme val="none"/>
      </font>
      <numFmt numFmtId="21" formatCode="d\-mmm"/>
      <alignment horizontal="general" vertical="top" textRotation="0" wrapText="1" indent="0" justifyLastLine="0" shrinkToFit="0" readingOrder="0"/>
    </dxf>
    <dxf>
      <font>
        <b val="0"/>
        <i val="0"/>
        <strike val="0"/>
        <condense val="0"/>
        <extend val="0"/>
        <outline val="0"/>
        <shadow val="0"/>
        <u val="none"/>
        <vertAlign val="baseline"/>
        <sz val="10"/>
        <color rgb="FF000000"/>
        <name val="Calibri"/>
        <family val="2"/>
        <scheme val="none"/>
      </font>
      <numFmt numFmtId="21" formatCode="d\-mmm"/>
      <fill>
        <patternFill patternType="none">
          <fgColor indexed="64"/>
          <bgColor indexed="65"/>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Calibri"/>
        <family val="2"/>
        <scheme val="none"/>
      </font>
      <numFmt numFmtId="21" formatCode="d\-mmm"/>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0"/>
        <color rgb="FF000000"/>
        <name val="Calibri"/>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Calibri"/>
        <family val="2"/>
        <scheme val="none"/>
      </font>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0"/>
        <color auto="1"/>
        <name val="Calibri"/>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Calibri"/>
        <family val="2"/>
        <scheme val="none"/>
      </font>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0"/>
        <color auto="1"/>
        <name val="Calibri"/>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Calibri"/>
        <family val="2"/>
        <scheme val="none"/>
      </font>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border>
    </dxf>
    <dxf>
      <font>
        <strike val="0"/>
        <outline val="0"/>
        <shadow val="0"/>
        <vertAlign val="baseline"/>
        <sz val="10"/>
        <name val="Calibri"/>
        <family val="2"/>
        <scheme val="none"/>
      </font>
      <alignment vertical="top"/>
    </dxf>
    <dxf>
      <font>
        <b val="0"/>
        <i val="0"/>
        <strike val="0"/>
        <condense val="0"/>
        <extend val="0"/>
        <outline val="0"/>
        <shadow val="0"/>
        <u val="none"/>
        <vertAlign val="baseline"/>
        <sz val="10"/>
        <color theme="1"/>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Calibri"/>
        <family val="2"/>
        <scheme val="none"/>
      </font>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border>
    </dxf>
    <dxf>
      <font>
        <strike val="0"/>
        <outline val="0"/>
        <shadow val="0"/>
        <vertAlign val="baseline"/>
        <sz val="10"/>
        <name val="Calibri"/>
        <family val="2"/>
        <scheme val="none"/>
      </font>
      <alignment vertical="top"/>
    </dxf>
    <dxf>
      <font>
        <b val="0"/>
        <i val="0"/>
        <strike val="0"/>
        <condense val="0"/>
        <extend val="0"/>
        <outline val="0"/>
        <shadow val="0"/>
        <u val="none"/>
        <vertAlign val="baseline"/>
        <sz val="10"/>
        <color theme="1"/>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Calibri"/>
        <family val="2"/>
        <scheme val="none"/>
      </font>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0"/>
        <color rgb="FF000000"/>
        <name val="Calibri"/>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Calibri"/>
        <family val="2"/>
        <scheme val="none"/>
      </font>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border>
    </dxf>
    <dxf>
      <font>
        <strike val="0"/>
        <outline val="0"/>
        <shadow val="0"/>
        <vertAlign val="baseline"/>
        <sz val="10"/>
        <name val="Calibri"/>
        <family val="2"/>
        <scheme val="none"/>
      </font>
      <alignment vertical="top"/>
    </dxf>
    <dxf>
      <font>
        <b val="0"/>
        <i val="0"/>
        <strike val="0"/>
        <condense val="0"/>
        <extend val="0"/>
        <outline val="0"/>
        <shadow val="0"/>
        <u val="none"/>
        <vertAlign val="baseline"/>
        <sz val="10"/>
        <color theme="1"/>
        <name val="Calibri"/>
        <family val="2"/>
        <scheme val="none"/>
      </font>
      <alignment horizontal="general" vertical="top" textRotation="0" wrapText="0" indent="0" justifyLastLine="0" shrinkToFit="0" readingOrder="0"/>
    </dxf>
    <dxf>
      <border outline="0">
        <left style="thin">
          <color rgb="FF000000"/>
        </left>
      </border>
    </dxf>
    <dxf>
      <font>
        <strike val="0"/>
        <outline val="0"/>
        <shadow val="0"/>
        <vertAlign val="baseline"/>
        <sz val="10"/>
        <name val="Calibri"/>
        <family val="2"/>
        <scheme val="none"/>
      </font>
      <alignment vertical="top"/>
    </dxf>
    <dxf>
      <font>
        <strike val="0"/>
        <outline val="0"/>
        <shadow val="0"/>
        <vertAlign val="baseline"/>
        <sz val="10"/>
        <name val="Calibri"/>
        <family val="2"/>
        <scheme val="none"/>
      </font>
      <alignment vertical="top"/>
    </dxf>
    <dxf>
      <font>
        <strike val="0"/>
        <outline val="0"/>
        <shadow val="0"/>
        <vertAlign val="baseline"/>
        <sz val="10"/>
        <name val="Calibri"/>
        <family val="2"/>
        <scheme val="none"/>
      </font>
      <alignment horizontal="general" vertical="top" textRotation="0" wrapText="1" indent="0" justifyLastLine="0" shrinkToFit="0" readingOrder="0"/>
    </dxf>
    <dxf>
      <alignment wrapText="1"/>
    </dxf>
    <dxf>
      <alignment wrapText="1"/>
    </dxf>
    <dxf>
      <alignment wrapText="1"/>
    </dxf>
    <dxf>
      <alignment wrapText="1"/>
    </dxf>
    <dxf>
      <alignment wrapText="1"/>
    </dxf>
    <dxf>
      <alignment wrapText="1"/>
    </dxf>
    <dxf>
      <alignment wrapText="1"/>
    </dxf>
    <dxf>
      <numFmt numFmtId="2" formatCode="0.00"/>
    </dxf>
    <dxf>
      <alignment wrapText="1"/>
    </dxf>
    <dxf>
      <numFmt numFmtId="2" formatCode="0.00"/>
    </dxf>
    <dxf>
      <alignment wrapText="1"/>
    </dxf>
    <dxf>
      <numFmt numFmtId="164" formatCode="0.0"/>
    </dxf>
    <dxf>
      <fill>
        <patternFill patternType="solid">
          <bgColor rgb="FFFFFF00"/>
        </patternFill>
      </fill>
    </dxf>
    <dxf>
      <fill>
        <patternFill patternType="solid">
          <bgColor rgb="FFFFFF00"/>
        </patternFill>
      </fill>
    </dxf>
    <dxf>
      <alignment wrapText="1"/>
    </dxf>
    <dxf>
      <numFmt numFmtId="2" formatCode="0.00"/>
    </dxf>
    <dxf>
      <numFmt numFmtId="3" formatCode="#,##0"/>
    </dxf>
    <dxf>
      <numFmt numFmtId="6" formatCode="#,##0_);[Red]\(#,##0\)"/>
    </dxf>
    <dxf>
      <alignment wrapText="1"/>
    </dxf>
    <dxf>
      <alignment wrapText="1"/>
    </dxf>
    <dxf>
      <alignment wrapText="1"/>
    </dxf>
    <dxf>
      <numFmt numFmtId="6" formatCode="#,##0_);[Red]\(#,##0\)"/>
    </dxf>
    <dxf>
      <alignment wrapText="1"/>
    </dxf>
    <dxf>
      <numFmt numFmtId="3" formatCode="#,##0"/>
    </dxf>
    <dxf>
      <numFmt numFmtId="3" formatCode="#,##0"/>
    </dxf>
    <dxf>
      <numFmt numFmtId="3" formatCode="#,##0"/>
    </dxf>
    <dxf>
      <numFmt numFmtId="3" formatCode="#,##0"/>
    </dxf>
    <dxf>
      <alignment wrapText="1"/>
    </dxf>
    <dxf>
      <fill>
        <patternFill patternType="solid">
          <fgColor indexed="64"/>
          <bgColor rgb="FFFFFF00"/>
        </patternFill>
      </fill>
    </dxf>
    <dxf>
      <fill>
        <patternFill patternType="solid">
          <fgColor indexed="64"/>
          <bgColor theme="9" tint="0.79998168889431442"/>
        </patternFill>
      </fill>
    </dxf>
    <dxf>
      <fill>
        <patternFill patternType="solid">
          <fgColor indexed="64"/>
          <bgColor theme="9" tint="0.79998168889431442"/>
        </patternFill>
      </fill>
    </dxf>
    <dxf>
      <fill>
        <patternFill patternType="solid">
          <fgColor indexed="64"/>
          <bgColor theme="9" tint="0.79998168889431442"/>
        </patternFill>
      </fill>
    </dxf>
    <dxf>
      <fill>
        <patternFill patternType="solid">
          <fgColor indexed="64"/>
          <bgColor theme="9" tint="0.79998168889431442"/>
        </patternFill>
      </fill>
    </dxf>
    <dxf>
      <fill>
        <patternFill patternType="solid">
          <fgColor indexed="64"/>
          <bgColor theme="9" tint="0.79998168889431442"/>
        </patternFill>
      </fill>
    </dxf>
    <dxf>
      <fill>
        <patternFill patternType="solid">
          <fgColor indexed="64"/>
          <bgColor theme="9" tint="0.79998168889431442"/>
        </patternFill>
      </fill>
    </dxf>
    <dxf>
      <fill>
        <patternFill patternType="solid">
          <fgColor indexed="64"/>
          <bgColor theme="9" tint="0.79998168889431442"/>
        </patternFill>
      </fill>
    </dxf>
    <dxf>
      <numFmt numFmtId="3" formatCode="#,##0"/>
    </dxf>
    <dxf>
      <alignment wrapText="1"/>
    </dxf>
    <dxf>
      <fill>
        <patternFill patternType="solid">
          <bgColor theme="1"/>
        </patternFill>
      </fill>
    </dxf>
    <dxf>
      <alignment wrapText="1"/>
    </dxf>
    <dxf>
      <alignment wrapText="1"/>
    </dxf>
    <dxf>
      <numFmt numFmtId="6" formatCode="#,##0_);[Red]\(#,##0\)"/>
    </dxf>
    <dxf>
      <alignment wrapText="1"/>
    </dxf>
    <dxf>
      <numFmt numFmtId="3" formatCode="#,##0"/>
    </dxf>
    <dxf>
      <numFmt numFmtId="3" formatCode="#,##0"/>
    </dxf>
    <dxf>
      <numFmt numFmtId="3" formatCode="#,##0"/>
    </dxf>
    <dxf>
      <numFmt numFmtId="3" formatCode="#,##0"/>
    </dxf>
    <dxf>
      <alignment wrapText="1"/>
    </dxf>
    <dxf>
      <fill>
        <patternFill patternType="solid">
          <fgColor indexed="64"/>
          <bgColor rgb="FFFFFF00"/>
        </patternFill>
      </fill>
    </dxf>
    <dxf>
      <fill>
        <patternFill patternType="solid">
          <fgColor indexed="64"/>
          <bgColor theme="9" tint="0.79998168889431442"/>
        </patternFill>
      </fill>
    </dxf>
    <dxf>
      <fill>
        <patternFill patternType="solid">
          <fgColor indexed="64"/>
          <bgColor theme="9" tint="0.79998168889431442"/>
        </patternFill>
      </fill>
    </dxf>
    <dxf>
      <fill>
        <patternFill patternType="solid">
          <fgColor indexed="64"/>
          <bgColor theme="9" tint="0.79998168889431442"/>
        </patternFill>
      </fill>
    </dxf>
    <dxf>
      <fill>
        <patternFill patternType="solid">
          <fgColor indexed="64"/>
          <bgColor theme="9" tint="0.79998168889431442"/>
        </patternFill>
      </fill>
    </dxf>
    <dxf>
      <fill>
        <patternFill patternType="solid">
          <fgColor indexed="64"/>
          <bgColor theme="9" tint="0.79998168889431442"/>
        </patternFill>
      </fill>
    </dxf>
    <dxf>
      <fill>
        <patternFill patternType="solid">
          <fgColor indexed="64"/>
          <bgColor theme="9" tint="0.79998168889431442"/>
        </patternFill>
      </fill>
    </dxf>
    <dxf>
      <numFmt numFmtId="3" formatCode="#,##0"/>
    </dxf>
    <dxf>
      <alignment wrapText="1"/>
    </dxf>
    <dxf>
      <fill>
        <patternFill patternType="solid">
          <bgColor theme="1"/>
        </patternFill>
      </fill>
    </dxf>
    <dxf>
      <alignment wrapText="1"/>
    </dxf>
    <dxf>
      <fill>
        <patternFill patternType="solid">
          <fgColor indexed="64"/>
          <bgColor theme="9" tint="0.79998168889431442"/>
        </patternFill>
      </fill>
    </dxf>
    <dxf>
      <fill>
        <patternFill patternType="solid">
          <fgColor indexed="64"/>
          <bgColor theme="9" tint="0.79998168889431442"/>
        </patternFill>
      </fill>
    </dxf>
    <dxf>
      <fill>
        <patternFill patternType="solid">
          <fgColor indexed="64"/>
          <bgColor theme="9" tint="0.79998168889431442"/>
        </patternFill>
      </fill>
    </dxf>
    <dxf>
      <fill>
        <patternFill patternType="solid">
          <fgColor indexed="64"/>
          <bgColor theme="9" tint="0.79998168889431442"/>
        </patternFill>
      </fill>
    </dxf>
    <dxf>
      <fill>
        <patternFill patternType="solid">
          <fgColor indexed="64"/>
          <bgColor theme="9" tint="0.79998168889431442"/>
        </patternFill>
      </fill>
    </dxf>
    <dxf>
      <fill>
        <patternFill patternType="solid">
          <fgColor indexed="64"/>
          <bgColor theme="9" tint="0.79998168889431442"/>
        </patternFill>
      </fill>
    </dxf>
    <dxf>
      <fill>
        <patternFill patternType="solid">
          <fgColor indexed="64"/>
          <bgColor theme="9" tint="0.79998168889431442"/>
        </patternFill>
      </fill>
    </dxf>
    <dxf>
      <fill>
        <patternFill patternType="solid">
          <fgColor indexed="64"/>
          <bgColor theme="9" tint="0.79998168889431442"/>
        </patternFill>
      </fill>
    </dxf>
    <dxf>
      <fill>
        <patternFill patternType="solid">
          <fgColor indexed="64"/>
          <bgColor theme="9" tint="0.79998168889431442"/>
        </patternFill>
      </fill>
    </dxf>
    <dxf>
      <fill>
        <patternFill patternType="solid">
          <fgColor indexed="64"/>
          <bgColor theme="9" tint="0.79998168889431442"/>
        </patternFill>
      </fill>
    </dxf>
    <dxf>
      <fill>
        <patternFill patternType="solid">
          <fgColor indexed="64"/>
          <bgColor theme="9" tint="0.79998168889431442"/>
        </patternFill>
      </fill>
    </dxf>
    <dxf>
      <fill>
        <patternFill patternType="solid">
          <fgColor indexed="64"/>
          <bgColor theme="9" tint="0.79998168889431442"/>
        </patternFill>
      </fill>
    </dxf>
    <dxf>
      <numFmt numFmtId="2" formatCode="0.00"/>
    </dxf>
    <dxf>
      <numFmt numFmtId="3" formatCode="#,##0"/>
    </dxf>
    <dxf>
      <numFmt numFmtId="6" formatCode="#,##0_);[Red]\(#,##0\)"/>
    </dxf>
    <dxf>
      <alignment wrapText="1"/>
    </dxf>
    <dxf>
      <alignment wrapText="1"/>
    </dxf>
    <dxf>
      <fill>
        <patternFill patternType="solid">
          <fgColor indexed="64"/>
          <bgColor theme="9" tint="0.79998168889431442"/>
        </patternFill>
      </fill>
    </dxf>
    <dxf>
      <fill>
        <patternFill patternType="solid">
          <fgColor indexed="64"/>
          <bgColor theme="9" tint="0.79998168889431442"/>
        </patternFill>
      </fill>
    </dxf>
    <dxf>
      <fill>
        <patternFill patternType="solid">
          <fgColor indexed="64"/>
          <bgColor theme="9" tint="0.79998168889431442"/>
        </patternFill>
      </fill>
    </dxf>
    <dxf>
      <fill>
        <patternFill patternType="solid">
          <fgColor indexed="64"/>
          <bgColor theme="9" tint="0.79998168889431442"/>
        </patternFill>
      </fill>
    </dxf>
    <dxf>
      <fill>
        <patternFill patternType="solid">
          <fgColor indexed="64"/>
          <bgColor theme="9" tint="0.79998168889431442"/>
        </patternFill>
      </fill>
    </dxf>
    <dxf>
      <fill>
        <patternFill patternType="solid">
          <fgColor indexed="64"/>
          <bgColor theme="9" tint="0.79998168889431442"/>
        </patternFill>
      </fill>
    </dxf>
    <dxf>
      <fill>
        <patternFill patternType="solid">
          <fgColor indexed="64"/>
          <bgColor theme="9" tint="0.79998168889431442"/>
        </patternFill>
      </fill>
    </dxf>
    <dxf>
      <fill>
        <patternFill patternType="solid">
          <fgColor indexed="64"/>
          <bgColor theme="9" tint="0.79998168889431442"/>
        </patternFill>
      </fill>
    </dxf>
    <dxf>
      <fill>
        <patternFill patternType="solid">
          <fgColor indexed="64"/>
          <bgColor theme="9" tint="0.79998168889431442"/>
        </patternFill>
      </fill>
    </dxf>
    <dxf>
      <fill>
        <patternFill patternType="solid">
          <fgColor indexed="64"/>
          <bgColor theme="9" tint="0.79998168889431442"/>
        </patternFill>
      </fill>
    </dxf>
    <dxf>
      <fill>
        <patternFill patternType="solid">
          <fgColor indexed="64"/>
          <bgColor theme="9" tint="0.79998168889431442"/>
        </patternFill>
      </fill>
    </dxf>
    <dxf>
      <fill>
        <patternFill patternType="solid">
          <fgColor indexed="64"/>
          <bgColor theme="9" tint="0.79998168889431442"/>
        </patternFill>
      </fill>
    </dxf>
    <dxf>
      <numFmt numFmtId="2" formatCode="0.00"/>
    </dxf>
    <dxf>
      <alignment wrapText="1"/>
    </dxf>
    <dxf>
      <numFmt numFmtId="164" formatCode="0.0"/>
    </dxf>
    <dxf>
      <fill>
        <patternFill patternType="solid">
          <bgColor rgb="FFFFFF00"/>
        </patternFill>
      </fill>
    </dxf>
    <dxf>
      <fill>
        <patternFill patternType="solid">
          <bgColor rgb="FFFFFF00"/>
        </patternFill>
      </fill>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pivotCacheDefinition" Target="pivotCache/pivotCacheDefinition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absolute">
    <xdr:from>
      <xdr:col>43</xdr:col>
      <xdr:colOff>608784</xdr:colOff>
      <xdr:row>0</xdr:row>
      <xdr:rowOff>353241</xdr:rowOff>
    </xdr:from>
    <xdr:to>
      <xdr:col>45</xdr:col>
      <xdr:colOff>447675</xdr:colOff>
      <xdr:row>4</xdr:row>
      <xdr:rowOff>351064</xdr:rowOff>
    </xdr:to>
    <mc:AlternateContent xmlns:mc="http://schemas.openxmlformats.org/markup-compatibility/2006" xmlns:sle15="http://schemas.microsoft.com/office/drawing/2012/slicer">
      <mc:Choice Requires="sle15">
        <xdr:graphicFrame macro="">
          <xdr:nvGraphicFramePr>
            <xdr:cNvPr id="2" name="Reason Code from HPD">
              <a:extLst>
                <a:ext uri="{FF2B5EF4-FFF2-40B4-BE49-F238E27FC236}">
                  <a16:creationId xmlns:a16="http://schemas.microsoft.com/office/drawing/2014/main" id="{87D3701A-2D67-1ED3-02AD-E110CFAB600A}"/>
                </a:ext>
              </a:extLst>
            </xdr:cNvPr>
            <xdr:cNvGraphicFramePr/>
          </xdr:nvGraphicFramePr>
          <xdr:xfrm>
            <a:off x="0" y="0"/>
            <a:ext cx="0" cy="0"/>
          </xdr:xfrm>
          <a:graphic>
            <a:graphicData uri="http://schemas.microsoft.com/office/drawing/2010/slicer">
              <sle:slicer xmlns:sle="http://schemas.microsoft.com/office/drawing/2010/slicer" name="Reason Code from HPD"/>
            </a:graphicData>
          </a:graphic>
        </xdr:graphicFrame>
      </mc:Choice>
      <mc:Fallback xmlns="">
        <xdr:sp macro="" textlink="">
          <xdr:nvSpPr>
            <xdr:cNvPr id="0" name=""/>
            <xdr:cNvSpPr>
              <a:spLocks noTextEdit="1"/>
            </xdr:cNvSpPr>
          </xdr:nvSpPr>
          <xdr:spPr>
            <a:xfrm>
              <a:off x="29633364" y="341811"/>
              <a:ext cx="2178231" cy="206665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persons/person.xml><?xml version="1.0" encoding="utf-8"?>
<personList xmlns="http://schemas.microsoft.com/office/spreadsheetml/2018/threadedcomments" xmlns:x="http://schemas.openxmlformats.org/spreadsheetml/2006/main">
  <person displayName="Kevin McDonald" id="{25350FA4-F15C-4F2B-81AF-FDB4381D1360}" userId="S::kmcdonald@swinter.com::151c972d-35d6-4931-a9a6-4cd92bff4234"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747.1359099537" createdVersion="8" refreshedVersion="8" minRefreshableVersion="3" recordCount="363" xr:uid="{2A9879DF-84B5-4812-BBCF-2F83C116CFF5}">
  <cacheSource type="worksheet">
    <worksheetSource ref="B5:K368" sheet="Sheet1"/>
  </cacheSource>
  <cacheFields count="10">
    <cacheField name="HPD 5-digit Project ID" numFmtId="0">
      <sharedItems containsBlank="1" containsMixedTypes="1" containsNumber="1" containsInteger="1" minValue="64898" maxValue="75813"/>
    </cacheField>
    <cacheField name="HPD Project Name (please use official HPD name)" numFmtId="0">
      <sharedItems containsBlank="1"/>
    </cacheField>
    <cacheField name="Project Address (each building must be entered separately)" numFmtId="0">
      <sharedItems containsBlank="1" count="37">
        <s v="418 East 119th St NY, NY 10035"/>
        <s v=" "/>
        <s v="31 Bartlett Street, "/>
        <m/>
        <s v="726 Bay 32nd Street, Far Rockaway, Queens, NY 11691"/>
        <s v="540 DeGraw Street "/>
        <s v="163-25 Archer Avenue, Jamaica, 11433"/>
        <s v="121-125 East 24th Street"/>
        <s v="340 West 85th Street, Manhattan"/>
        <s v="1727 Amsterdam Ave, New York, 10031"/>
        <s v="1760 Jerome Avenue"/>
        <s v="1810 Randall Ave, Bronx NY"/>
        <s v="272 East 7th Street"/>
        <s v="43-12 50th Street"/>
        <s v="1387 University Avenue, Bronx NY"/>
        <s v="1245 FINDLAY AVENUE"/>
        <s v="161 Emerson Place, Brooklyn, NY 11205"/>
        <s v="19-19 Cornaga Ave."/>
        <s v="1546 East New York Ave"/>
        <s v="421 East 120th Street"/>
        <s v="413 East 120th Street"/>
        <s v="145 Broome Street"/>
        <s v="1139 Webster Ave"/>
        <s v="416 E 138th Street"/>
        <s v="625 Brook Ave, Bronx. NY"/>
        <s v="372 Livonia Avenue"/>
        <s v="35 Inspiration Lane (aka 12074 Flatlands Ave), Brooklyn, NY 11236 Segment 3"/>
        <s v="70-35 113th Street, Flushing"/>
        <s v="1806 Anthony Ave, Bronx NY 10457"/>
        <s v="667 Flushing Avenue, " u="1"/>
        <s v="151-155 West 22nd Street" u="1"/>
        <s v="146-150 8th Avenue" u="1"/>
        <s v="492 E 138th Street" u="1"/>
        <s v="494 E 138th Street" u="1"/>
        <s v="917 Eagle Avenue" u="1"/>
        <s v="817-19 E 178th Street" u="1"/>
        <s v="671 Brook Ave, Bronx, NY" u="1"/>
      </sharedItems>
    </cacheField>
    <cacheField name="BBL (do not include spaces or dashes)" numFmtId="0">
      <sharedItems containsBlank="1" containsMixedTypes="1" containsNumber="1" containsInteger="1" minValue="34261" maxValue="4155640040"/>
    </cacheField>
    <cacheField name="HPD Primary Program" numFmtId="0">
      <sharedItems containsBlank="1" count="13">
        <s v="Supportive Housing Loan Program (SHLP)"/>
        <s v=" "/>
        <s v="Extremely Low &amp; Low-Income Affordability (ELLA)"/>
        <m/>
        <s v="Senior Affordable Rental Apartments (SARA)"/>
        <s v="Mandatory Inclusionary housing (MIH)"/>
        <s v="Voluntary Inclusionary Housing (VIH)"/>
        <s v="Green Housing Preservation "/>
        <s v="Housing Preservation Opportunities (HPO)"/>
        <s v="New Construction Program (NCP)"/>
        <s v="HUD Multi-Family Program"/>
        <s v="Homeless Housing Strategic Initiatives (HHSI)"/>
        <s v="Supportive Housing Loan Program" u="1"/>
      </sharedItems>
    </cacheField>
    <cacheField name="Elec. Program: (Pilot/ REDi/ FHI)" numFmtId="0">
      <sharedItems containsBlank="1"/>
    </cacheField>
    <cacheField name="Project Type" numFmtId="0">
      <sharedItems containsBlank="1"/>
    </cacheField>
    <cacheField name="Number of Dwelling Units " numFmtId="0">
      <sharedItems containsBlank="1" containsMixedTypes="1" containsNumber="1" containsInteger="1" minValue="9" maxValue="453"/>
    </cacheField>
    <cacheField name="Estimated Projected Closing Date (MM/YYY) -" numFmtId="0">
      <sharedItems containsDate="1" containsBlank="1" containsMixedTypes="1" minDate="2025-03-25T00:00:00" maxDate="2025-12-26T00:00:00"/>
    </cacheField>
    <cacheField name="Confirm Project will include HPD's Mandatory Technical and Refrigerant Leak Requirements into drawings."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evin McDonald" refreshedDate="45754.535863425925" createdVersion="8" refreshedVersion="8" minRefreshableVersion="3" recordCount="349" xr:uid="{5F0C5E80-A08A-4A77-9A25-DF984B587AF8}">
  <cacheSource type="worksheet">
    <worksheetSource name="TableHeatPumpList"/>
  </cacheSource>
  <cacheFields count="31">
    <cacheField name="ID" numFmtId="0">
      <sharedItems containsSemiMixedTypes="0" containsString="0" containsNumber="1" containsInteger="1" minValue="1" maxValue="378"/>
    </cacheField>
    <cacheField name="HPD Project" numFmtId="0">
      <sharedItems count="30">
        <s v="Acacia - Green Hope"/>
        <s v="Broadway Triangle Site A"/>
        <s v="Ocean Crest"/>
        <s v="540 DeGraw Street "/>
        <s v="Saint Francis Portfolio.GHPP.FY23"/>
        <s v="WSFSSH - Three Arts Club"/>
        <s v="1727 Amsterdam Ave (aka Hill Top Apartments)"/>
        <s v="1760 Jerome Avenue"/>
        <s v="BX_3522_Vertical-Omnibuild. 1810 Randall Ave"/>
        <s v="272 East 7th Street.GHPP.FY25"/>
        <s v="43-12 50th Street"/>
        <s v="Highbridge "/>
        <s v="BRONX FAMILY HOUSING"/>
        <s v="ICL. 161 Emerson Place"/>
        <s v="Not On My Watch_x000a_19-19 Cornaga Avenue"/>
        <s v="1546 East New York Ave"/>
        <s v="The Beacon"/>
        <s v="Archer Tower Phase 2"/>
        <s v="Ridge Street Senior Apartments"/>
        <s v="1139 Webster Ave"/>
        <s v="MHANY Bronx Cluster HDFC"/>
        <s v="LA CENTRAL/BRONXCHESTER, BUILDINGS C &amp; E"/>
        <s v="Livonia C2"/>
        <s v="Innovative Urban Village (IUV) Phase 1B"/>
        <s v="Foxy. 70-35 113th Street. Parkway Hospital"/>
        <s v="UPS-1806 Anhony AVE"/>
        <s v="Doe Fund.1220 Spofford Avenue"/>
        <s v="Gowanus Green A"/>
        <s v="New Penn Development"/>
        <s v="??????" u="1"/>
      </sharedItems>
    </cacheField>
    <cacheField name="HPD ID" numFmtId="0">
      <sharedItems containsMixedTypes="1" containsNumber="1" containsInteger="1" minValue="64898" maxValue="75813"/>
    </cacheField>
    <cacheField name="Dwellings" numFmtId="0">
      <sharedItems containsSemiMixedTypes="0" containsString="0" containsNumber="1" containsInteger="1" minValue="0" maxValue="453"/>
    </cacheField>
    <cacheField name="Building Address or BBL" numFmtId="0">
      <sharedItems containsBlank="1"/>
    </cacheField>
    <cacheField name="Equipment Tag(s)" numFmtId="0">
      <sharedItems containsBlank="1" count="249">
        <s v="ACCU-1"/>
        <s v="ACCU-2"/>
        <s v="ACCU-3"/>
        <s v="ACCU-4"/>
        <s v="ACCU-5"/>
        <s v="VRF-CU-1,4"/>
        <s v="VRF-CU-2"/>
        <s v="VRF-CU-3"/>
        <s v="CU-1,2,3"/>
        <s v="VRF-CU-1"/>
        <s v="VRF-CU-2,3,4,7,11"/>
        <s v="VRF-CU-5,8"/>
        <s v="VRF-CU-6,9,13"/>
        <s v="VRF-CU-10"/>
        <s v="VRF-CU-12"/>
        <s v="ACCU-1-1, ACCU-1-2"/>
        <s v="ACCU-MW"/>
        <s v="ACCU-RT-2"/>
        <s v="ACCU-EM"/>
        <s v="ACCU-LR"/>
        <s v="ACCU-7-1"/>
        <s v="ACCU-7-2"/>
        <s v="ACCU-RT-1"/>
        <s v="ACCU-3,5"/>
        <s v="ACCU-4,8"/>
        <s v="ACCU-6"/>
        <s v="ACCU-7"/>
        <s v="ACCU-9"/>
        <s v="ACCU-9-1, 9-2"/>
        <s v="ACCU-R-5, 9-3"/>
        <s v="ACCU-ERV-R1"/>
        <s v="ACCU-10"/>
        <m/>
        <s v="ACCU-ELEV-1, 2"/>
        <s v="ACCU- 5A, 4A, 3A, 2A, HALLWAY 1, 1B, 1C, 1A, CELLAR A, "/>
        <s v="ACCU-5B,5C,4B,4C,3B,3C,2B,2C, CELLAR B"/>
        <s v="ACCU-HALLWAY 1"/>
        <s v="ACCU- COMPACTOR"/>
        <s v="ERV 1, ERV2"/>
        <s v="ACCU-PENT"/>
        <s v="ACCU-EMR"/>
        <s v="ACCU-IT"/>
        <s v="ACCU-21"/>
        <s v="ACCU-3B, ACCU-4B"/>
        <s v="ACCU-2A, ACCU-2B, ACCU-3A, ACCU-4A, ACCU-5B, ACCU-15, ACCU-17"/>
        <s v="ACCU-5A, ACCU-7, ACCU-8, ACCU-9, ACCU-11, ACCU-12, ACCU-13, ACCU-16"/>
        <s v="ACCU-1A, ACCU-1B"/>
        <s v="ACCU-20"/>
        <s v="ACCU-10, ACCU-14A, ACCU-14B, ACCU-18"/>
        <s v="ACCU-6, ACCU-19"/>
        <s v="ACCU-15A, ACCU-15B"/>
        <s v="ACCU-CA, ACCU-CB, ACCU-CC, ACCU-1B, ACCU-2B, ACCU-3B, ACCU-4B, ACCU-5B, ACCU-6B, ACCU-7B, ACCU-8B, ACCU-9B, ACCU-10B, ACCU-11B, ACCU-12B, ACCU-13B, ACCU-14B"/>
        <s v="ACCU-1A, ACCU-1C, ACCU-2A, ACCU-3A, ACCU-4A, ACCU-5A, ACCU-6A, ACCU-7A, ACCU-8A, ACCU-9A, ACCU-10A, ACCU-11A"/>
        <s v="ACCU-12A, ACCU-13A, ACCU-14A"/>
        <s v="ACCU-CA, ACCU-CB, ACCU-CC"/>
        <s v="ACCU-1C"/>
        <s v="ACCU-2-1"/>
        <s v="ACCU-2-2"/>
        <s v="ACCU-2-3"/>
        <s v="ACCU-R-1"/>
        <s v="EMR"/>
        <s v="R-3, R-8"/>
        <s v="R-9, R-10"/>
        <s v="R-1, R-4, R-7"/>
        <s v="R-2, R-5, R-6"/>
        <s v="R-11"/>
        <s v="ACCU-R-2"/>
        <s v="ACCU-R-3"/>
        <s v="ACCU-R-4"/>
        <s v="ACCU-S-1"/>
        <s v="ACCU-S-2"/>
        <s v="ACCU-S-3"/>
        <s v="ACCU-S-4"/>
        <s v="ACCU-SHEL-1"/>
        <s v="ACCU-SHEL-2"/>
        <s v="ACCU-SHEL-3"/>
        <s v="ACCU-SHEL-4"/>
        <s v="ACCU-SHEL-5"/>
        <s v="ACCU-SHEL-6"/>
        <s v="ACCU-R-7"/>
        <s v="ACCU-R-8"/>
        <s v="ACCU-R-9"/>
        <s v="ACCU-R-10"/>
        <s v="ACCU-R-11"/>
        <s v="ACCU-R-12"/>
        <s v="ACCU-R-15"/>
        <s v="ACCU-R-16"/>
        <s v="ACCU-R-17"/>
        <s v="ACCU-R-18, ACCU-R-19"/>
        <s v="ACCU-R-20"/>
        <s v="ACCU-R-CR26"/>
        <s v="ACCU-ECR-8TH"/>
        <s v="ACCU-8-LAUNDRY"/>
        <s v="ACCU-R-ECR"/>
        <s v="ACCU-IT-C, ACCU-IT-2"/>
        <s v="ACCU-SHEL-7"/>
        <s v="ACCU-SHEL-8"/>
        <s v="ACCU-R-CF"/>
        <s v="ACCU-R-21"/>
        <s v="ACCU-R-22"/>
        <s v="ACCU-REC-ROOM"/>
        <s v="ACCU-R-CR4"/>
        <s v="ACCU-ELEV-1"/>
        <s v="ACCU-ELEV-2"/>
        <s v="ACCU-ELEV-3"/>
        <s v="ACCU-ERV-R-1"/>
        <s v="ACCU-ERV-R-2"/>
        <s v="ACCU-ERV-R-3"/>
        <s v="ACCU-ERV-7-1"/>
        <s v="ACCU-SH-H"/>
        <s v="ACCU-1,3,5,7,9,11"/>
        <s v="ACCU-6,10"/>
        <s v="ACCU-2,4,8,12"/>
        <s v="ACCU-11"/>
        <s v="ACCU-8"/>
        <s v="ACCU-12"/>
        <s v="ACCU-13"/>
        <s v="ACCU-14"/>
        <s v="ACCU-TEL"/>
        <s v="ACCU-1-1"/>
        <s v="ACCU-N-1"/>
        <s v="ACCU-N-2"/>
        <s v="ACCU-N-3"/>
        <s v="ACCU-N-4"/>
        <s v="ACCU-4,12"/>
        <s v="ACCU-5,6,9,10"/>
        <s v="ACCU-C-1,2,3"/>
        <s v="ACCU-R-2,3"/>
        <s v="ACCU-R-5,7"/>
        <s v="ACCU-R-6"/>
        <s v="ACCU-R-8,11"/>
        <s v="ACCU-R-13"/>
        <s v="ACCU-R-14"/>
        <s v="ACCU-R-16,17"/>
        <s v="ACCU-R-18"/>
        <s v="ACCU-R-19"/>
        <s v="ACCU-R-20,22"/>
        <s v="ACCU-R-23"/>
        <s v="ACCU-R-24,25"/>
        <s v="ACCU-R-26"/>
        <s v="ACCU-R-27"/>
        <s v="ACCU-R-28"/>
        <s v="ACCU-R-29"/>
        <s v="ACCU-EMR-1"/>
        <s v="ACCU-6-4"/>
        <s v="ACCU-R-1,45,68"/>
        <s v="ACCU-R-5,80"/>
        <s v="ACCU-R-2,14,28,30,32,38,42,44,50,56"/>
        <s v="ACCU-R-15,17,27,31,41,43,49,53,55"/>
        <s v="ACCU-R-78"/>
        <s v="ACCU-R-3,9,13,74,76,"/>
        <s v="ACCU-R-4,8,10,12,16,18,24,26,34,36,40,46,48,52,54,60,63,69,71"/>
        <s v="ACCU-R-7,11,23,25,33,35,39,47,51,59,62,70"/>
        <s v="ACCU-R-86"/>
        <s v="ACCU-R-6,20,22,58,65,67,73,85"/>
        <s v="ACCU-R-84"/>
        <s v="ACCU-R-19,66"/>
        <s v="ACCU-R-21,29,37,57,64,72"/>
        <s v="ACCU-R-81"/>
        <s v="ACCU-R-61,75"/>
        <s v="ACCU-R-77,79"/>
        <s v="ACCU-R-82"/>
        <s v="ACCU-R-83"/>
        <s v="ACCU-T-1"/>
        <s v="ACCU-EJ-1"/>
        <s v="ACCU-1-1, ACCU-4"/>
        <s v="ACCU-1-CF"/>
        <s v="ACCU-L-1"/>
        <s v="ACCU-L-2"/>
        <s v="ACCU-L-3"/>
        <s v="ACCU-EMR-1, ACCU-TR-1, ACCU-R-1"/>
        <s v="ACCU-REFUGE1"/>
        <s v="ACCU-REFUGE2"/>
        <s v="ACCU-CELLAR"/>
        <s v="ACCU-LAUNDRY"/>
        <s v="ACCU-COMPACTOR"/>
        <s v="ACCU-EQUIP-C"/>
        <s v="ACCU-ATS-EMR"/>
        <s v="ACCU-EMR3"/>
        <s v="CU-3,4,5,6"/>
        <s v="ACCU-BK-3,5,6,7,8,9"/>
        <s v="ACCU-BK-2,4"/>
        <s v="ACCU-BK-1-1"/>
        <s v="ACCU-BK-1-2"/>
        <s v="ACCU-A"/>
        <s v="ACCU-B"/>
        <s v="ACCU-1,2,4,5"/>
        <s v="ACCU-8,9,18"/>
        <s v="ACCU-10,11,12,13,14"/>
        <s v="ACCU-15"/>
        <s v="ACCU-16"/>
        <s v="ACCU-17"/>
        <s v="ACCU-R-1,2"/>
        <s v="ACCU-EL-1,2"/>
        <s v="ACCU-AM-13"/>
        <s v="ACCU-C-1"/>
        <s v="ACCU-ERV-1,2"/>
        <s v="ACCU-1,11,26"/>
        <s v="ACCU-5,12"/>
        <s v="ACCU-6,7"/>
        <s v="ACCU-13,22,27"/>
        <s v="ACCU-18,19"/>
        <s v="ACCU-23"/>
        <s v="ACCU-24"/>
        <s v="ACCU-25"/>
        <s v="ACCU-28"/>
        <s v="ACCU-29,30"/>
        <s v="ACCU-31"/>
        <s v="ACCU-AMENITY-ROOF"/>
        <s v="ACCU-R-1,2,3"/>
        <s v="ACCU-AMENITY1"/>
        <s v="ACCU-AMENITY2"/>
        <s v="ACCU-14-1"/>
        <s v="ACCU-EL-1"/>
        <s v="ACCU-R-5"/>
        <s v="ACCU-C-2"/>
        <s v="ACCU-C-3"/>
        <s v="ACCU-C-5"/>
        <s v="ACC-S3-A (10-1, 10-2, 10-3, 10-6, 10-7, 10-9, 10-9, 10-10, 10-11, 12-2, 12-3, 12-4, 14-1, 14-2, 14-3, 14-5, 14-6, 14-10, 14-11, 15-2, 15-3, 15-8, 15-9)"/>
        <s v="ACC-S3-B (10-4, 10-5, 10-12, 12-1, 12-5, 14-4, 14-7, 14-9, 14-12, 15-4, 15-6)"/>
        <s v="ACC-S3-D (14-8, 14-1, 15-5, 15-7)"/>
        <s v="ACC-S3-B (10-12)"/>
        <s v="ACC-S3-D (10-13, 10-14)"/>
        <s v="ACC-S3-15-1"/>
        <s v="ACC-S4-A (12-3, 12-4, 12-7, 12-9, 12-10, 12-12, 12-13, 12-15, 13-2, 13-5, 13-7, 13-9, 13-11, 13-13, 13-14, 13-15, 13-16, 13-19, 13-22, 13-23, 13-24, 13-25, 13-30, 13-31, 13-32, 13-34, 13-37, 13-38)"/>
        <s v="ACC-S4-B (12-1, 12-2, 12-5, 12-6, 12-11, 12-14, 13-1, 13-4, 13-6, 13-8, 13-10, 13-12, 13-17, 13-18, 13-20, 13-21, 13-26, 13-27, 13-28, 13-29, 13-33, 13-35, 13-36)"/>
        <s v="ACC-S4-D (13-3)"/>
        <s v="ACC-S4-E (12-8)"/>
        <s v="ACC-S4-A (12-17, 12-19, 12-20, 12-21, 12-22, 12-23)"/>
        <s v="ACC-S4-D (12-18)"/>
        <s v="ACC-S4-13-1"/>
        <s v="WCCU-R-1 THRU -R-11"/>
        <s v="WCCU-R-12 &amp; -R-13"/>
        <s v="ACHP-1"/>
        <s v="ACHP-2"/>
        <s v="ACHP-3"/>
        <s v="ACHP-4"/>
        <s v="ACHP-5"/>
        <s v="ACHP-6"/>
        <s v="ACHP-7"/>
        <s v="ACHP-8"/>
        <s v="ACHP-9"/>
        <s v="ACHP-10"/>
        <s v="ACCU-3,4"/>
        <s v="ACCU-TELECOM"/>
        <s v="ACCU-RE-1,2,3,4"/>
        <s v="ACCU-COMMUNITY"/>
        <s v="ACCU-COMPUTER"/>
        <s v="AACU-1"/>
      </sharedItems>
    </cacheField>
    <cacheField name="Qty of identical systems" numFmtId="0">
      <sharedItems containsString="0" containsBlank="1" containsNumber="1" containsInteger="1" minValue="1" maxValue="29"/>
    </cacheField>
    <cacheField name="Serves" numFmtId="0">
      <sharedItems containsBlank="1" count="17">
        <s v="Ammenity/ BoH"/>
        <s v="Dwelling Units"/>
        <s v="Community"/>
        <m/>
        <s v="Common"/>
        <s v="BoH"/>
        <s v="Commercial/retail"/>
        <s v="EMR"/>
        <s v="Multi floors."/>
        <s v="Amenity/BOH"/>
        <s v="Lounge Area-Amenity"/>
        <s v="Office &amp; Work Station Amenity"/>
        <s v="Work Stations- Amenity"/>
        <s v="SUBCELLAR STORAGE- amenity"/>
        <s v="LOBBY/LAUNDRY/RECEPTION- amenity"/>
        <s v="Common Areas"/>
        <s v="TELECOM"/>
      </sharedItems>
    </cacheField>
    <cacheField name="Manufacturer" numFmtId="0">
      <sharedItems containsBlank="1"/>
    </cacheField>
    <cacheField name="Model #" numFmtId="0">
      <sharedItems containsBlank="1" count="151">
        <s v="REYQ72XATJA"/>
        <s v="ARUM192BTE5"/>
        <s v="ARUM216BTE5"/>
        <s v="ARUM241BTE5"/>
        <s v="ARUM072BTE5"/>
        <s v="ARUM168BTE5"/>
        <s v="ARUN060GSS4"/>
        <s v="ARUN038GSS4"/>
        <s v="ARUM144BTE5"/>
        <s v="MXZ-SM36NAM2-U1"/>
        <s v="PUZ-HA24NHA1-R1"/>
        <s v="MXZ-SM48NAM2-U1"/>
        <s v="PUZ-A12NKA7"/>
        <s v="PUZ-HA36NKA"/>
        <s v="SUZ-KA15NAHZ.TH"/>
        <s v="SUZ-KA24NAHZ-R1"/>
        <s v="PUHY-EP120TNU-A1"/>
        <s v="PUMY-P36NKMU3"/>
        <s v="SUZ-KA18NA2.MX"/>
        <s v="PUHY-P96TNU-A"/>
        <s v="PUMP-P48NKMU3"/>
        <s v="SUZ-KA12NA2.MX"/>
        <s v="PUMY-P60NKMU3"/>
        <s v="PURY-P72TNU-A"/>
        <s v="MXZ-SM36NAMHZ-U1"/>
        <s v="MXZ-SM60NAM-U1"/>
        <s v="PURY-EP120TNU-A"/>
        <s v="MCY-MAP0487HS-UL"/>
        <m/>
        <s v="38MPRAQ24AA3"/>
        <s v="MCY-MAP0607HS-UL"/>
        <s v="MCY-MAP03670HS-UL"/>
        <s v="RAV-SP182ATP-UL"/>
        <s v="E1800L-Fi-EC"/>
        <s v="PURY-EP192TSNU-A1"/>
        <s v="PUHY-EP96TNU-A1"/>
        <s v="SUZ-K230NAHZ"/>
        <s v="PUY-A18NKA7"/>
        <s v="PUY-A18MKA7"/>
        <s v="PUY-A12NKA7"/>
        <s v="PURY-EP72TNU-A"/>
        <s v="PURY-EP96TNU-A"/>
        <s v="MXZ-SM36NAM-U1"/>
        <s v="PURY-EP144TNU-A"/>
        <s v="PURY-EP216TNU-A"/>
        <s v="RZQ24TBVJUB"/>
        <s v="REYQ72AATJA"/>
        <s v="REYQ96AATJA"/>
        <s v="REYQ120AATJA"/>
        <s v="PUMY-P36NKMU2"/>
        <s v="PURY-P192YNU-A1"/>
        <s v="PUMY-P60NKMU2"/>
        <s v="ARUM096BTE5"/>
        <s v="RZQ24TAVJUA"/>
        <s v="RXYQ96AATJA"/>
        <s v="RXYQ120AATJA"/>
        <s v="RXYQ144AATJA"/>
        <s v="RXYQ168AATJA"/>
        <s v="REYQ216AATJA"/>
        <s v="PUHY-EP168TNU-A1"/>
        <s v="PUHY-EP192TNU-A1"/>
        <s v="PUHY-EP144TNU-A1"/>
        <s v="MXZ-SM48NAM2-1"/>
        <s v="MXZ-3C30NAHZ4-U1"/>
        <s v="PUY-A36NKA7"/>
        <s v="MXZ-3C24NAHZ4-U1"/>
        <s v="PUHY-EP72TNU-A1"/>
        <s v="PUY-A24NHA7"/>
        <s v="PURY-EP120TNU-A1"/>
        <s v="PURY-EP72TNU-A1"/>
        <s v="PURY-EP96TNU-A1"/>
        <s v="SUZ-KA24NAHZ"/>
        <s v="SUZ-KA18NAHZ.TH"/>
        <s v="MXZ-2C20NAHZ4-U1"/>
        <s v="PURY-EP288TSNU-A1"/>
        <s v="PURY-EP168TNU-A1"/>
        <s v="PURY-EP192TNU-A1"/>
        <s v="PURY-EP336TSNU-A1"/>
        <s v="ARUM168TE5"/>
        <s v="PUHY-EP216TNU-A1"/>
        <s v="PUZ-A24NHA7"/>
        <s v="RXYQ72xatja"/>
        <s v="RXYQ72AATJA"/>
        <s v="RKF18AXVJU"/>
        <s v="RKF24AXVJU"/>
        <s v="PURY-EP144TNU-A1"/>
        <s v="MXR-SM48NAM2-U1"/>
        <s v="MXR-SM36NAMHZ2-U1"/>
        <s v="MXR-SM60NAM2-U1"/>
        <s v="PURY-EP240TNU-A1"/>
        <s v="PUZ-A24HNHA4"/>
        <s v="RXYQ168xatja"/>
        <s v="RXYQ120xatja"/>
        <s v="RXYQ096xatja"/>
        <s v="RXYQ192xatja"/>
        <s v="RXYQ216xatja"/>
        <s v="RXYQ144xatja"/>
        <s v="RXYQ072xatja"/>
        <s v="REYQ120AATJB"/>
        <s v="REYQ072AATJB"/>
        <s v="PUZ-A24NHA4"/>
        <s v="ARUN048GSS4"/>
        <s v="LSN120HSV5"/>
        <s v="TUHYE1443AN40AN"/>
        <s v="TUHYE1683AN40AN"/>
        <s v="TURYE0723AN40AN"/>
        <s v="TURYE1683AN40AN"/>
        <s v="ARUM048GSS5"/>
        <s v="ARUM060GSS5"/>
        <s v="PUHY-P72TNU-A"/>
        <s v="PUHY-P120TNU-A"/>
        <s v="PURY-P96TNU-A"/>
        <s v="PUMY-P48NKMU2"/>
        <s v="PURY-P168TNU-A"/>
        <s v="PURY-P192TSNU-A"/>
        <s v="PUHY-P240TSNU-A"/>
        <s v="PUHY-EP192TNU-A"/>
        <s v="PUHY-P192TSNU-A"/>
        <s v="PUHY-P168TNU-A"/>
        <s v="PUHY-P216TSNU-A"/>
        <s v="PUHY-EP144TNU-A"/>
        <s v="PUHY-P288TSNU-A"/>
        <s v="PUHY-EP192TSNU-A"/>
        <s v="PUHY-P144TNU-A"/>
        <s v="PURY-EP192TNU-A"/>
        <s v="PURY-P144TNU-A"/>
        <s v="PUZ-A24NKA7"/>
        <s v="ARUM264BTE5"/>
        <s v="ARUM336BTE5"/>
        <s v="LSU243HLV3"/>
        <s v="RXTQ60TBVJUA"/>
        <s v="RXYQ72AAYDA"/>
        <s v="RXYQ96AAYDA"/>
        <s v="RXYQ144AAYDA"/>
        <s v="RXYQ168AAYDA"/>
        <s v="PQHY-P144TLMU-A2"/>
        <s v="RXTQ36TBVJUB"/>
        <s v="RXTQ48TBVJUB"/>
        <s v="RXTQ60TBVJUB"/>
        <s v="RXYQ312AATJA"/>
        <s v="_x000a_RXYQ240AATJA"/>
        <s v="RXYQ192AATJA"/>
        <s v="PUHY-EP216TSNU-A"/>
        <s v="PUHY-EP240TSNU-A"/>
        <s v="PUHY-HP144TSNU-A"/>
        <s v="PUHY-HP240TSNU-A"/>
        <s v="PURY-EP240TSNU-A"/>
        <s v="PUY-A30NHA7"/>
        <s v="PURY-EP240TSNU-A1"/>
        <s v="PURY-EP120TSNU-A1"/>
        <s v="MXZ-SM60NAM2-U1"/>
      </sharedItems>
    </cacheField>
    <cacheField name="Type" numFmtId="0">
      <sharedItems containsBlank="1" count="6">
        <s v="Commercial VRF Heat Recovery &gt;5 tons"/>
        <s v="Commercial VRF heatpump &gt;5 tons"/>
        <s v="Multi-Split VRF &gt;3 IDUs"/>
        <s v="Multi-Split w/ 2 or less IDUs"/>
        <s v="Split 1:1"/>
        <m/>
      </sharedItems>
    </cacheField>
    <cacheField name="Tons" numFmtId="0">
      <sharedItems containsString="0" containsBlank="1" containsNumber="1" containsInteger="1" minValue="1" maxValue="28" count="26">
        <n v="6"/>
        <n v="16"/>
        <n v="18"/>
        <n v="20"/>
        <n v="14"/>
        <n v="5"/>
        <n v="3"/>
        <n v="12"/>
        <n v="2"/>
        <n v="4"/>
        <n v="1"/>
        <n v="10"/>
        <n v="8"/>
        <m/>
        <n v="15"/>
        <n v="24"/>
        <n v="28"/>
        <n v="11"/>
        <n v="9"/>
        <n v="7"/>
        <n v="19"/>
        <n v="13"/>
        <n v="17"/>
        <n v="23"/>
        <n v="22"/>
        <n v="26"/>
      </sharedItems>
    </cacheField>
    <cacheField name="Total Tons (*qty)" numFmtId="0">
      <sharedItems containsSemiMixedTypes="0" containsString="0" containsNumber="1" containsInteger="1" minValue="0" maxValue="184"/>
    </cacheField>
    <cacheField name="R410a Lbs per heat pump system (equip + field charge) " numFmtId="0">
      <sharedItems containsString="0" containsBlank="1" containsNumber="1" containsInteger="1" minValue="0" maxValue="192"/>
    </cacheField>
    <cacheField name="Total  refrigerant piping ft" numFmtId="0">
      <sharedItems containsBlank="1" containsMixedTypes="1" containsNumber="1" minValue="0" maxValue="6165"/>
    </cacheField>
    <cacheField name="Total estimated # of refrigerant connections" numFmtId="0">
      <sharedItems containsBlank="1" containsMixedTypes="1" containsNumber="1" containsInteger="1" minValue="0" maxValue="613"/>
    </cacheField>
    <cacheField name="System  &gt;50lbs: Requirements apply" numFmtId="0">
      <sharedItems count="2">
        <s v="No"/>
        <s v="Yes"/>
      </sharedItems>
    </cacheField>
    <cacheField name="lbs of refrigerant" numFmtId="0">
      <sharedItems containsSemiMixedTypes="0" containsString="0" containsNumber="1" containsInteger="1" minValue="0" maxValue="1125"/>
    </cacheField>
    <cacheField name="1 BAU- Annual Leakage Rate (per part 494-1.3)" numFmtId="9">
      <sharedItems containsSemiMixedTypes="0" containsString="0" containsNumber="1" minValue="0" maxValue="0.1"/>
    </cacheField>
    <cacheField name="1 BAU- Annual Leakage lbs" numFmtId="0">
      <sharedItems containsSemiMixedTypes="0" containsString="0" containsNumber="1" minValue="0" maxValue="112.5"/>
    </cacheField>
    <cacheField name="1 BAU- GHG Tons CO2e" numFmtId="3">
      <sharedItems containsSemiMixedTypes="0" containsString="0" containsNumber="1" minValue="0" maxValue="5304.4312499999996"/>
    </cacheField>
    <cacheField name="2 Compliant- Tons CO2e" numFmtId="3">
      <sharedItems containsSemiMixedTypes="0" containsString="0" containsNumber="1" minValue="0" maxValue="3026.3062500000001"/>
    </cacheField>
    <cacheField name="3 Mitigated- Annual Leagage Rate" numFmtId="0">
      <sharedItems containsSemiMixedTypes="0" containsString="0" containsNumber="1" minValue="0" maxValue="0.05"/>
    </cacheField>
    <cacheField name="3 Mitigated- Annual Leakage lbs" numFmtId="0">
      <sharedItems containsSemiMixedTypes="0" containsString="0" containsNumber="1" minValue="0" maxValue="56.25"/>
    </cacheField>
    <cacheField name="3 Mitigated- Tons CO2e" numFmtId="0">
      <sharedItems containsSemiMixedTypes="0" containsString="0" containsNumber="1" minValue="0" maxValue="2652.2437500000001"/>
    </cacheField>
    <cacheField name="Net GHG impact Tons CO2e" numFmtId="1">
      <sharedItems containsSemiMixedTypes="0" containsString="0" containsNumber="1" minValue="-374.0625" maxValue="109.34999999999997"/>
    </cacheField>
    <cacheField name="Car equivalents, using 233/ 1000 mt" numFmtId="1">
      <sharedItems containsSemiMixedTypes="0" containsString="0" containsNumber="1" minValue="-87.156562500000007" maxValue="25.478549999999991"/>
    </cacheField>
    <cacheField name="Reason Code from HPD" numFmtId="0">
      <sharedItems containsBlank="1" count="8">
        <s v="Replacement equipment not available within timeline/ redesign impossible"/>
        <s v="Multisplit, redesign may be possible"/>
        <s v="Not eligible for variance - closing after Q3"/>
        <s v="Already closed on financing/ already received permits"/>
        <s v="Not eligible for variance - not HPD subsidized"/>
        <s v="Incomplete Heat pump tracker. Fix data quality." u="1"/>
        <s v="Not VRF, redesign may be possible" u="1"/>
        <m u="1"/>
      </sharedItems>
    </cacheField>
    <cacheField name="Notes and data quality" numFmtId="0">
      <sharedItems containsBlank="1"/>
    </cacheField>
    <cacheField name="Equiv Length Bins" numFmtId="0" formula=" MROUND(#NAME?,100)" databaseField="0"/>
    <cacheField name="Ref Lbs/Ton QC" numFmtId="0" formula="'lbs of refrigerant'/'Total Tons (*qty)'" databaseField="0"/>
  </cacheFields>
  <extLst>
    <ext xmlns:x14="http://schemas.microsoft.com/office/spreadsheetml/2009/9/main" uri="{725AE2AE-9491-48be-B2B4-4EB974FC3084}">
      <x14:pivotCacheDefinition pivotCacheId="888450778"/>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63">
  <r>
    <n v="69041"/>
    <s v="Acacia - Green Hope"/>
    <x v="0"/>
    <n v="121208479"/>
    <x v="0"/>
    <s v="N/A"/>
    <s v="Sub/Gut Rehab"/>
    <n v="34"/>
    <d v="2025-06-25T00:00:00"/>
    <s v="Y"/>
  </r>
  <r>
    <m/>
    <s v=" "/>
    <x v="1"/>
    <s v=" "/>
    <x v="1"/>
    <s v=" "/>
    <s v=" "/>
    <s v=" "/>
    <s v=" "/>
    <s v=" "/>
  </r>
  <r>
    <m/>
    <s v=" "/>
    <x v="1"/>
    <s v=" "/>
    <x v="1"/>
    <s v=" "/>
    <s v=" "/>
    <s v=" "/>
    <s v=" "/>
    <s v=" "/>
  </r>
  <r>
    <m/>
    <s v=" "/>
    <x v="1"/>
    <s v=" "/>
    <x v="1"/>
    <s v=" "/>
    <s v=" "/>
    <s v=" "/>
    <s v=" "/>
    <s v=" "/>
  </r>
  <r>
    <m/>
    <s v=" "/>
    <x v="1"/>
    <s v=" "/>
    <x v="1"/>
    <s v=" "/>
    <s v=" "/>
    <s v=" "/>
    <s v=" "/>
    <s v=" "/>
  </r>
  <r>
    <n v="65423"/>
    <s v="Broadway Triangle Site A"/>
    <x v="2"/>
    <s v="Brooklyn, 2269, 52"/>
    <x v="2"/>
    <s v="FHI"/>
    <s v="New Construction"/>
    <n v="29"/>
    <d v="2025-06-25T00:00:00"/>
    <s v="Yes"/>
  </r>
  <r>
    <m/>
    <s v=" "/>
    <x v="1"/>
    <s v=" "/>
    <x v="1"/>
    <s v=" "/>
    <s v=" "/>
    <s v=" "/>
    <s v=" "/>
    <s v=" "/>
  </r>
  <r>
    <m/>
    <s v=" "/>
    <x v="1"/>
    <s v=" "/>
    <x v="1"/>
    <s v=" "/>
    <s v=" "/>
    <s v=" "/>
    <s v=" "/>
    <s v=" "/>
  </r>
  <r>
    <m/>
    <s v=" "/>
    <x v="1"/>
    <s v=" "/>
    <x v="1"/>
    <s v=" "/>
    <s v=" "/>
    <s v=" "/>
    <s v=" "/>
    <s v=" "/>
  </r>
  <r>
    <m/>
    <m/>
    <x v="3"/>
    <m/>
    <x v="3"/>
    <m/>
    <m/>
    <m/>
    <m/>
    <m/>
  </r>
  <r>
    <m/>
    <s v=" "/>
    <x v="1"/>
    <s v=" "/>
    <x v="1"/>
    <s v=" "/>
    <s v=" "/>
    <s v=" "/>
    <s v=" "/>
    <s v=" "/>
  </r>
  <r>
    <m/>
    <s v=" "/>
    <x v="1"/>
    <s v=" "/>
    <x v="1"/>
    <s v=" "/>
    <s v=" "/>
    <s v=" "/>
    <s v=" "/>
    <s v=" "/>
  </r>
  <r>
    <m/>
    <s v=" "/>
    <x v="1"/>
    <s v=" "/>
    <x v="1"/>
    <s v=" "/>
    <s v=" "/>
    <s v=" "/>
    <s v=" "/>
    <s v=" "/>
  </r>
  <r>
    <m/>
    <s v=" "/>
    <x v="1"/>
    <s v=" "/>
    <x v="1"/>
    <s v=" "/>
    <s v=" "/>
    <s v=" "/>
    <s v=" "/>
    <s v=" "/>
  </r>
  <r>
    <m/>
    <s v=" "/>
    <x v="1"/>
    <s v=" "/>
    <x v="1"/>
    <s v=" "/>
    <s v=" "/>
    <s v=" "/>
    <s v=" "/>
    <s v=" "/>
  </r>
  <r>
    <m/>
    <s v=" "/>
    <x v="1"/>
    <s v=" "/>
    <x v="1"/>
    <s v=" "/>
    <s v=" "/>
    <s v=" "/>
    <s v=" "/>
    <s v=" "/>
  </r>
  <r>
    <n v="75813"/>
    <s v="Ocean Crest"/>
    <x v="4"/>
    <n v="41574407"/>
    <x v="4"/>
    <s v="N/A"/>
    <s v="New Construction"/>
    <n v="89"/>
    <d v="2025-06-25T00:00:00"/>
    <s v="Yes"/>
  </r>
  <r>
    <m/>
    <s v=" "/>
    <x v="1"/>
    <s v=" "/>
    <x v="1"/>
    <s v=" "/>
    <s v=" "/>
    <s v=" "/>
    <s v=" "/>
    <s v=" "/>
  </r>
  <r>
    <m/>
    <s v=" "/>
    <x v="1"/>
    <s v=" "/>
    <x v="1"/>
    <s v=" "/>
    <s v=" "/>
    <s v=" "/>
    <s v=" "/>
    <s v=" "/>
  </r>
  <r>
    <m/>
    <s v=" "/>
    <x v="1"/>
    <s v=" "/>
    <x v="1"/>
    <s v=" "/>
    <s v=" "/>
    <s v=" "/>
    <s v=" "/>
    <s v=" "/>
  </r>
  <r>
    <m/>
    <s v=" "/>
    <x v="1"/>
    <s v=" "/>
    <x v="1"/>
    <s v=" "/>
    <s v=" "/>
    <s v=" "/>
    <s v=" "/>
    <s v=" "/>
  </r>
  <r>
    <m/>
    <s v=" "/>
    <x v="1"/>
    <s v=" "/>
    <x v="1"/>
    <s v=" "/>
    <s v=" "/>
    <s v=" "/>
    <s v=" "/>
    <s v=" "/>
  </r>
  <r>
    <m/>
    <s v=" "/>
    <x v="1"/>
    <s v=" "/>
    <x v="1"/>
    <s v=" "/>
    <s v=" "/>
    <s v=" "/>
    <s v=" "/>
    <s v=" "/>
  </r>
  <r>
    <m/>
    <s v=" "/>
    <x v="1"/>
    <s v=" "/>
    <x v="1"/>
    <s v=" "/>
    <s v=" "/>
    <s v=" "/>
    <s v=" "/>
    <s v=" "/>
  </r>
  <r>
    <s v="BK_426"/>
    <s v="540 DeGraw Street "/>
    <x v="5"/>
    <n v="34261"/>
    <x v="5"/>
    <s v="N/A"/>
    <s v="New Construction"/>
    <n v="255"/>
    <s v="BLDS approved 3/31/22"/>
    <s v="Yes"/>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n v="75039"/>
    <s v="Archer Towers  2"/>
    <x v="6"/>
    <s v="4-110151-0065"/>
    <x v="6"/>
    <m/>
    <s v="New Construction"/>
    <n v="400"/>
    <d v="2025-06-25T00:00:00"/>
    <s v="Confirmed"/>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s v="MN_880"/>
    <s v="Saint Francis Portfolio.GHPP.FY23"/>
    <x v="7"/>
    <n v="1008800016"/>
    <x v="7"/>
    <s v="N/A"/>
    <s v="Mod Rehab"/>
    <n v="85"/>
    <d v="2025-06-23T00:00:00"/>
    <s v="Confirmed"/>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n v="74080"/>
    <s v="WSFSSH - Three Arts Club"/>
    <x v="8"/>
    <n v="1012460049"/>
    <x v="4"/>
    <s v="REDi"/>
    <s v="Sub/Gut Rehab"/>
    <n v="62"/>
    <d v="2025-05-25T00:00:00"/>
    <m/>
  </r>
  <r>
    <m/>
    <m/>
    <x v="3"/>
    <m/>
    <x v="3"/>
    <m/>
    <m/>
    <m/>
    <m/>
    <m/>
  </r>
  <r>
    <m/>
    <m/>
    <x v="3"/>
    <m/>
    <x v="3"/>
    <m/>
    <m/>
    <m/>
    <m/>
    <m/>
  </r>
  <r>
    <m/>
    <m/>
    <x v="3"/>
    <m/>
    <x v="3"/>
    <m/>
    <m/>
    <m/>
    <m/>
    <m/>
  </r>
  <r>
    <m/>
    <m/>
    <x v="3"/>
    <m/>
    <x v="3"/>
    <m/>
    <m/>
    <m/>
    <m/>
    <m/>
  </r>
  <r>
    <n v="69886"/>
    <s v="1727 Amsterdam Ave (aka Hill Top Apartments)"/>
    <x v="9"/>
    <s v="MN20601"/>
    <x v="0"/>
    <s v="FHI"/>
    <s v="New Construction"/>
    <n v="200"/>
    <d v="2025-12-25T00:00:00"/>
    <s v="Confirmed"/>
  </r>
  <r>
    <m/>
    <m/>
    <x v="3"/>
    <m/>
    <x v="3"/>
    <m/>
    <m/>
    <m/>
    <m/>
    <m/>
  </r>
  <r>
    <m/>
    <m/>
    <x v="3"/>
    <m/>
    <x v="3"/>
    <m/>
    <m/>
    <m/>
    <m/>
    <m/>
  </r>
  <r>
    <m/>
    <m/>
    <x v="3"/>
    <m/>
    <x v="3"/>
    <m/>
    <m/>
    <m/>
    <m/>
    <m/>
  </r>
  <r>
    <m/>
    <m/>
    <x v="3"/>
    <m/>
    <x v="3"/>
    <m/>
    <m/>
    <m/>
    <m/>
    <m/>
  </r>
  <r>
    <m/>
    <m/>
    <x v="3"/>
    <m/>
    <x v="3"/>
    <m/>
    <m/>
    <m/>
    <m/>
    <m/>
  </r>
  <r>
    <m/>
    <m/>
    <x v="3"/>
    <m/>
    <x v="3"/>
    <m/>
    <m/>
    <m/>
    <m/>
    <m/>
  </r>
  <r>
    <m/>
    <m/>
    <x v="3"/>
    <m/>
    <x v="3"/>
    <m/>
    <m/>
    <m/>
    <m/>
    <m/>
  </r>
  <r>
    <n v="75540"/>
    <s v="1760 Jerome Avenue"/>
    <x v="10"/>
    <n v="2028500003"/>
    <x v="0"/>
    <s v="FHI"/>
    <s v="New Construction"/>
    <n v="175"/>
    <d v="2025-12-24T00:00:00"/>
    <s v="Confirmed"/>
  </r>
  <r>
    <m/>
    <m/>
    <x v="3"/>
    <m/>
    <x v="3"/>
    <m/>
    <m/>
    <m/>
    <m/>
    <m/>
  </r>
  <r>
    <m/>
    <m/>
    <x v="3"/>
    <m/>
    <x v="3"/>
    <m/>
    <m/>
    <m/>
    <m/>
    <m/>
  </r>
  <r>
    <m/>
    <m/>
    <x v="3"/>
    <m/>
    <x v="3"/>
    <m/>
    <m/>
    <m/>
    <m/>
    <m/>
  </r>
  <r>
    <m/>
    <m/>
    <x v="3"/>
    <m/>
    <x v="3"/>
    <m/>
    <m/>
    <m/>
    <m/>
    <m/>
  </r>
  <r>
    <m/>
    <m/>
    <x v="3"/>
    <m/>
    <x v="3"/>
    <m/>
    <m/>
    <m/>
    <m/>
    <m/>
  </r>
  <r>
    <n v="72811"/>
    <s v="BX_3522_Vertical-Omnibuild. 1810 Randall Ave"/>
    <x v="11"/>
    <s v="BRONX352238"/>
    <x v="4"/>
    <s v="FHI"/>
    <s v="New Construction"/>
    <n v="180"/>
    <d v="2025-06-25T00:00:00"/>
    <m/>
  </r>
  <r>
    <m/>
    <m/>
    <x v="3"/>
    <m/>
    <x v="3"/>
    <m/>
    <m/>
    <m/>
    <m/>
    <m/>
  </r>
  <r>
    <m/>
    <m/>
    <x v="3"/>
    <m/>
    <x v="3"/>
    <m/>
    <m/>
    <m/>
    <m/>
    <m/>
  </r>
  <r>
    <m/>
    <m/>
    <x v="3"/>
    <m/>
    <x v="3"/>
    <m/>
    <m/>
    <m/>
    <m/>
    <m/>
  </r>
  <r>
    <m/>
    <m/>
    <x v="3"/>
    <m/>
    <x v="3"/>
    <m/>
    <m/>
    <m/>
    <m/>
    <m/>
  </r>
  <r>
    <m/>
    <m/>
    <x v="3"/>
    <m/>
    <x v="3"/>
    <m/>
    <m/>
    <m/>
    <m/>
    <m/>
  </r>
  <r>
    <m/>
    <m/>
    <x v="3"/>
    <m/>
    <x v="3"/>
    <m/>
    <m/>
    <m/>
    <m/>
    <m/>
  </r>
  <r>
    <m/>
    <m/>
    <x v="3"/>
    <m/>
    <x v="3"/>
    <m/>
    <m/>
    <m/>
    <m/>
    <m/>
  </r>
  <r>
    <n v="70484"/>
    <s v="272 East 7th Street.GHPP.FY25"/>
    <x v="12"/>
    <s v="MN, 376, 28"/>
    <x v="8"/>
    <s v="Electrification Pilot"/>
    <s v="Sub/Gut Rehab"/>
    <n v="21"/>
    <d v="2025-06-25T00:00:00"/>
    <s v="Confirmed"/>
  </r>
  <r>
    <m/>
    <m/>
    <x v="3"/>
    <m/>
    <x v="3"/>
    <m/>
    <m/>
    <m/>
    <m/>
    <m/>
  </r>
  <r>
    <m/>
    <m/>
    <x v="3"/>
    <m/>
    <x v="3"/>
    <m/>
    <m/>
    <m/>
    <m/>
    <m/>
  </r>
  <r>
    <m/>
    <m/>
    <x v="3"/>
    <m/>
    <x v="3"/>
    <m/>
    <m/>
    <m/>
    <m/>
    <m/>
  </r>
  <r>
    <n v="75241"/>
    <s v="43-12 50th Street"/>
    <x v="13"/>
    <m/>
    <x v="9"/>
    <m/>
    <s v="New Construction"/>
    <n v="55"/>
    <d v="2025-03-25T00:00:00"/>
    <s v="Yes"/>
  </r>
  <r>
    <m/>
    <m/>
    <x v="3"/>
    <m/>
    <x v="3"/>
    <m/>
    <m/>
    <m/>
    <m/>
    <m/>
  </r>
  <r>
    <m/>
    <m/>
    <x v="3"/>
    <m/>
    <x v="3"/>
    <m/>
    <m/>
    <m/>
    <m/>
    <m/>
  </r>
  <r>
    <m/>
    <m/>
    <x v="3"/>
    <m/>
    <x v="3"/>
    <m/>
    <m/>
    <m/>
    <m/>
    <m/>
  </r>
  <r>
    <m/>
    <m/>
    <x v="3"/>
    <m/>
    <x v="3"/>
    <m/>
    <m/>
    <m/>
    <m/>
    <m/>
  </r>
  <r>
    <m/>
    <m/>
    <x v="3"/>
    <m/>
    <x v="3"/>
    <m/>
    <m/>
    <m/>
    <m/>
    <m/>
  </r>
  <r>
    <n v="72412"/>
    <s v="Highbridge "/>
    <x v="14"/>
    <s v="Bronx 2533 29"/>
    <x v="0"/>
    <m/>
    <s v="New Construction"/>
    <n v="316"/>
    <s v="Already closed"/>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n v="71238"/>
    <s v="BRONX FAMILY HOUSING"/>
    <x v="15"/>
    <n v="243633"/>
    <x v="10"/>
    <s v="Electrification Pilot"/>
    <s v="Sub/Gut Rehab"/>
    <n v="34"/>
    <d v="2025-04-25T00:00:00"/>
    <s v="Confirmed"/>
  </r>
  <r>
    <m/>
    <m/>
    <x v="3"/>
    <m/>
    <x v="3"/>
    <m/>
    <m/>
    <m/>
    <m/>
    <m/>
  </r>
  <r>
    <m/>
    <m/>
    <x v="3"/>
    <m/>
    <x v="3"/>
    <m/>
    <m/>
    <m/>
    <m/>
    <m/>
  </r>
  <r>
    <m/>
    <m/>
    <x v="3"/>
    <m/>
    <x v="3"/>
    <m/>
    <m/>
    <m/>
    <m/>
    <m/>
  </r>
  <r>
    <s v="BK_01909"/>
    <s v="ICL. 161 Emerson Place"/>
    <x v="16"/>
    <s v="BROOKLYN19091"/>
    <x v="0"/>
    <s v="FHI"/>
    <s v="New Construction"/>
    <n v="103"/>
    <d v="2025-06-25T00:00:00"/>
    <s v="Confirmed"/>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n v="68758"/>
    <s v="Not On My Watch_x000a_19-19 Cornaga Avenue"/>
    <x v="17"/>
    <n v="4155640040"/>
    <x v="0"/>
    <s v="N/A"/>
    <s v="New Construction"/>
    <n v="92"/>
    <d v="2025-12-24T00:00:00"/>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n v="69022"/>
    <s v="1546 East New York Ave"/>
    <x v="18"/>
    <n v="34891"/>
    <x v="0"/>
    <s v="FHI"/>
    <s v="New Construction"/>
    <n v="95"/>
    <d v="2025-05-25T00:00:00"/>
    <s v="Yes"/>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n v="73014"/>
    <s v="The Beacon"/>
    <x v="19"/>
    <n v="1018080008"/>
    <x v="2"/>
    <s v="N/A"/>
    <s v="Adaptive Reuse and Addition"/>
    <s v="Community Facility Portion"/>
    <d v="2025-12-25T00:00:00"/>
    <s v="Confirmed"/>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n v="75039"/>
    <s v="Archer Tower Phase 2"/>
    <x v="6"/>
    <s v="4-110151-0065"/>
    <x v="6"/>
    <m/>
    <s v="New Construction"/>
    <n v="400"/>
    <d v="2025-06-25T00:00:00"/>
    <s v="Confirmed"/>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n v="73014"/>
    <s v="The Beacon"/>
    <x v="20"/>
    <n v="1018080008"/>
    <x v="2"/>
    <s v="N/A"/>
    <s v="New Construction"/>
    <n v="282"/>
    <d v="2025-12-25T00:00:00"/>
    <m/>
  </r>
  <r>
    <m/>
    <m/>
    <x v="3"/>
    <m/>
    <x v="3"/>
    <m/>
    <m/>
    <m/>
    <m/>
    <m/>
  </r>
  <r>
    <m/>
    <m/>
    <x v="3"/>
    <m/>
    <x v="3"/>
    <m/>
    <m/>
    <m/>
    <m/>
    <m/>
  </r>
  <r>
    <m/>
    <m/>
    <x v="3"/>
    <m/>
    <x v="3"/>
    <m/>
    <m/>
    <m/>
    <m/>
    <m/>
  </r>
  <r>
    <m/>
    <m/>
    <x v="3"/>
    <m/>
    <x v="3"/>
    <m/>
    <m/>
    <m/>
    <m/>
    <m/>
  </r>
  <r>
    <m/>
    <m/>
    <x v="3"/>
    <m/>
    <x v="3"/>
    <m/>
    <m/>
    <m/>
    <m/>
    <m/>
  </r>
  <r>
    <m/>
    <m/>
    <x v="3"/>
    <m/>
    <x v="3"/>
    <m/>
    <m/>
    <m/>
    <m/>
    <m/>
  </r>
  <r>
    <m/>
    <m/>
    <x v="3"/>
    <m/>
    <x v="3"/>
    <m/>
    <m/>
    <m/>
    <m/>
    <m/>
  </r>
  <r>
    <n v="75525"/>
    <s v="Ridge Street Senior Apartments"/>
    <x v="21"/>
    <n v="134162"/>
    <x v="4"/>
    <s v="FHI"/>
    <s v="New Construction"/>
    <n v="191"/>
    <d v="2025-06-25T00:00:00"/>
    <s v="Confirmed"/>
  </r>
  <r>
    <m/>
    <m/>
    <x v="3"/>
    <m/>
    <x v="3"/>
    <m/>
    <m/>
    <m/>
    <m/>
    <m/>
  </r>
  <r>
    <m/>
    <m/>
    <x v="3"/>
    <m/>
    <x v="3"/>
    <m/>
    <m/>
    <m/>
    <m/>
    <m/>
  </r>
  <r>
    <m/>
    <m/>
    <x v="3"/>
    <m/>
    <x v="3"/>
    <m/>
    <m/>
    <m/>
    <m/>
    <m/>
  </r>
  <r>
    <m/>
    <m/>
    <x v="3"/>
    <m/>
    <x v="3"/>
    <m/>
    <m/>
    <m/>
    <m/>
    <m/>
  </r>
  <r>
    <m/>
    <m/>
    <x v="3"/>
    <m/>
    <x v="3"/>
    <m/>
    <m/>
    <m/>
    <m/>
    <m/>
  </r>
  <r>
    <m/>
    <m/>
    <x v="3"/>
    <m/>
    <x v="3"/>
    <m/>
    <m/>
    <m/>
    <m/>
    <m/>
  </r>
  <r>
    <m/>
    <m/>
    <x v="3"/>
    <m/>
    <x v="3"/>
    <m/>
    <m/>
    <m/>
    <m/>
    <m/>
  </r>
  <r>
    <m/>
    <m/>
    <x v="3"/>
    <m/>
    <x v="3"/>
    <m/>
    <m/>
    <m/>
    <m/>
    <m/>
  </r>
  <r>
    <n v="73354"/>
    <s v="1139 Webster Ave"/>
    <x v="22"/>
    <n v="2242621"/>
    <x v="0"/>
    <s v="N/A"/>
    <s v="New Construction"/>
    <n v="72"/>
    <d v="2025-03-25T00:00:00"/>
    <s v="Confirmed"/>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s v="MHANY Bronx Cluster HDFC"/>
    <x v="23"/>
    <n v="2822128"/>
    <x v="11"/>
    <s v="Electrification Pilot"/>
    <s v="Sub/Gut Rehab"/>
    <n v="20"/>
    <s v="July, 2025"/>
    <s v="Yes"/>
  </r>
  <r>
    <m/>
    <m/>
    <x v="3"/>
    <m/>
    <x v="3"/>
    <m/>
    <m/>
    <m/>
    <m/>
    <m/>
  </r>
  <r>
    <m/>
    <m/>
    <x v="3"/>
    <m/>
    <x v="3"/>
    <m/>
    <m/>
    <m/>
    <m/>
    <m/>
  </r>
  <r>
    <m/>
    <m/>
    <x v="3"/>
    <m/>
    <x v="3"/>
    <m/>
    <m/>
    <m/>
    <m/>
    <m/>
  </r>
  <r>
    <m/>
    <m/>
    <x v="3"/>
    <m/>
    <x v="3"/>
    <m/>
    <m/>
    <m/>
    <m/>
    <m/>
  </r>
  <r>
    <m/>
    <m/>
    <x v="3"/>
    <m/>
    <x v="3"/>
    <m/>
    <m/>
    <m/>
    <m/>
    <m/>
  </r>
  <r>
    <n v="64898"/>
    <s v="LA CENTRAL/BRONXCHESTER, BUILDINGS C &amp; E"/>
    <x v="24"/>
    <n v="2023610026"/>
    <x v="2"/>
    <s v="N/A"/>
    <s v="New Construction"/>
    <n v="166"/>
    <d v="2025-04-25T00:00:00"/>
    <s v="Yes"/>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n v="68224"/>
    <s v="Livonia C2"/>
    <x v="25"/>
    <s v="BK-3812-19"/>
    <x v="0"/>
    <s v="FHI"/>
    <s v="New Construction"/>
    <n v="82"/>
    <d v="2025-12-24T00:00:00"/>
    <m/>
  </r>
  <r>
    <m/>
    <m/>
    <x v="3"/>
    <m/>
    <x v="3"/>
    <m/>
    <m/>
    <m/>
    <m/>
    <m/>
  </r>
  <r>
    <m/>
    <m/>
    <x v="3"/>
    <m/>
    <x v="3"/>
    <m/>
    <m/>
    <m/>
    <m/>
    <m/>
  </r>
  <r>
    <m/>
    <m/>
    <x v="3"/>
    <m/>
    <x v="3"/>
    <m/>
    <m/>
    <m/>
    <m/>
    <m/>
  </r>
  <r>
    <m/>
    <m/>
    <x v="3"/>
    <m/>
    <x v="3"/>
    <m/>
    <m/>
    <m/>
    <m/>
    <m/>
  </r>
  <r>
    <m/>
    <m/>
    <x v="3"/>
    <m/>
    <x v="3"/>
    <m/>
    <m/>
    <m/>
    <m/>
    <m/>
  </r>
  <r>
    <m/>
    <m/>
    <x v="3"/>
    <m/>
    <x v="3"/>
    <m/>
    <m/>
    <m/>
    <m/>
    <m/>
  </r>
  <r>
    <m/>
    <m/>
    <x v="3"/>
    <m/>
    <x v="3"/>
    <m/>
    <m/>
    <m/>
    <m/>
    <m/>
  </r>
  <r>
    <m/>
    <m/>
    <x v="3"/>
    <m/>
    <x v="3"/>
    <m/>
    <m/>
    <m/>
    <m/>
    <m/>
  </r>
  <r>
    <m/>
    <m/>
    <x v="3"/>
    <m/>
    <x v="3"/>
    <m/>
    <m/>
    <m/>
    <m/>
    <m/>
  </r>
  <r>
    <n v="73566"/>
    <s v="Innovative Urban Village (IUV) Phase 1B"/>
    <x v="26"/>
    <s v="(Brooklyn, 04434,01)"/>
    <x v="2"/>
    <s v="N/A"/>
    <s v="New Construction"/>
    <n v="453"/>
    <d v="2025-03-25T00:00:00"/>
    <s v="Yes"/>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m/>
    <m/>
    <x v="3"/>
    <m/>
    <x v="3"/>
    <m/>
    <m/>
    <m/>
    <m/>
    <m/>
  </r>
  <r>
    <n v="71840"/>
    <s v="Foxy. 70-35 113th Street. Parkway Hospital"/>
    <x v="27"/>
    <n v="2248228"/>
    <x v="4"/>
    <s v="N/A"/>
    <s v="Sub/Gut Rehab"/>
    <n v="145"/>
    <d v="2025-03-25T00:00:00"/>
    <s v="Confirmed"/>
  </r>
  <r>
    <m/>
    <m/>
    <x v="3"/>
    <m/>
    <x v="3"/>
    <m/>
    <m/>
    <m/>
    <m/>
    <m/>
  </r>
  <r>
    <n v="72943"/>
    <s v="UPS-1806 Anhony AVE"/>
    <x v="28"/>
    <s v="Bronx289208"/>
    <x v="0"/>
    <s v="N/A"/>
    <s v="New Construction"/>
    <s v="N/A"/>
    <d v="2025-06-25T00:00:00"/>
    <s v="Yes"/>
  </r>
  <r>
    <m/>
    <m/>
    <x v="3"/>
    <m/>
    <x v="3"/>
    <m/>
    <m/>
    <s v="N/A"/>
    <m/>
    <s v="Yes"/>
  </r>
  <r>
    <m/>
    <m/>
    <x v="3"/>
    <m/>
    <x v="3"/>
    <m/>
    <m/>
    <s v="N/A"/>
    <m/>
    <s v="Yes"/>
  </r>
  <r>
    <m/>
    <m/>
    <x v="3"/>
    <m/>
    <x v="3"/>
    <m/>
    <m/>
    <s v="N/A"/>
    <m/>
    <s v="Yes"/>
  </r>
  <r>
    <m/>
    <m/>
    <x v="3"/>
    <m/>
    <x v="3"/>
    <m/>
    <m/>
    <s v="N/A"/>
    <m/>
    <s v="Yes"/>
  </r>
  <r>
    <m/>
    <m/>
    <x v="3"/>
    <m/>
    <x v="3"/>
    <m/>
    <m/>
    <n v="35"/>
    <m/>
    <s v="Yes"/>
  </r>
  <r>
    <m/>
    <m/>
    <x v="3"/>
    <m/>
    <x v="3"/>
    <m/>
    <m/>
    <n v="30"/>
    <m/>
    <s v="Yes"/>
  </r>
  <r>
    <m/>
    <m/>
    <x v="3"/>
    <m/>
    <x v="3"/>
    <m/>
    <m/>
    <n v="20"/>
    <m/>
    <s v="Yes"/>
  </r>
  <r>
    <m/>
    <m/>
    <x v="3"/>
    <m/>
    <x v="3"/>
    <m/>
    <m/>
    <n v="16"/>
    <m/>
    <s v="Yes"/>
  </r>
  <r>
    <m/>
    <m/>
    <x v="3"/>
    <m/>
    <x v="3"/>
    <m/>
    <m/>
    <n v="9"/>
    <m/>
    <s v="Yes"/>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49">
  <r>
    <n v="1"/>
    <x v="0"/>
    <n v="69041"/>
    <n v="34"/>
    <m/>
    <x v="0"/>
    <n v="1"/>
    <x v="0"/>
    <s v="Daikin"/>
    <x v="0"/>
    <x v="0"/>
    <x v="0"/>
    <n v="6"/>
    <n v="38"/>
    <n v="220"/>
    <n v="12"/>
    <x v="0"/>
    <n v="38"/>
    <n v="0.1"/>
    <n v="3.8000000000000003"/>
    <n v="179.17189999999999"/>
    <n v="102.22189999999999"/>
    <n v="0.05"/>
    <n v="1.9000000000000001"/>
    <n v="89.5869"/>
    <n v="-12.634999999999991"/>
    <n v="-2.9439549999999981"/>
    <x v="0"/>
    <m/>
  </r>
  <r>
    <n v="2"/>
    <x v="0"/>
    <n v="69041"/>
    <n v="34"/>
    <m/>
    <x v="1"/>
    <n v="1"/>
    <x v="1"/>
    <s v="Daikin"/>
    <x v="0"/>
    <x v="0"/>
    <x v="0"/>
    <n v="6"/>
    <n v="37"/>
    <n v="200"/>
    <n v="20"/>
    <x v="0"/>
    <n v="37"/>
    <n v="0.1"/>
    <n v="3.7"/>
    <n v="174.45685"/>
    <n v="99.531850000000006"/>
    <n v="0.05"/>
    <n v="1.85"/>
    <n v="87.229350000000011"/>
    <n v="-12.302499999999995"/>
    <n v="-2.8664824999999987"/>
    <x v="0"/>
    <m/>
  </r>
  <r>
    <n v="3"/>
    <x v="0"/>
    <n v="69041"/>
    <n v="34"/>
    <m/>
    <x v="2"/>
    <n v="1"/>
    <x v="1"/>
    <s v="Daikin"/>
    <x v="0"/>
    <x v="0"/>
    <x v="0"/>
    <n v="6"/>
    <n v="36"/>
    <n v="180"/>
    <n v="20"/>
    <x v="0"/>
    <n v="36"/>
    <n v="0.1"/>
    <n v="3.6"/>
    <n v="169.74179999999998"/>
    <n v="96.841800000000006"/>
    <n v="0.05"/>
    <n v="1.8"/>
    <n v="84.871800000000007"/>
    <n v="-11.969999999999999"/>
    <n v="-2.7890099999999998"/>
    <x v="0"/>
    <m/>
  </r>
  <r>
    <n v="4"/>
    <x v="0"/>
    <n v="69041"/>
    <n v="34"/>
    <m/>
    <x v="3"/>
    <n v="1"/>
    <x v="1"/>
    <s v="Daikin"/>
    <x v="0"/>
    <x v="0"/>
    <x v="0"/>
    <n v="6"/>
    <n v="36"/>
    <n v="170"/>
    <n v="20"/>
    <x v="0"/>
    <n v="36"/>
    <n v="0.1"/>
    <n v="3.6"/>
    <n v="169.74179999999998"/>
    <n v="96.841800000000006"/>
    <n v="0.05"/>
    <n v="1.8"/>
    <n v="84.871800000000007"/>
    <n v="-11.969999999999999"/>
    <n v="-2.7890099999999998"/>
    <x v="0"/>
    <m/>
  </r>
  <r>
    <n v="5"/>
    <x v="0"/>
    <n v="69041"/>
    <n v="34"/>
    <m/>
    <x v="4"/>
    <n v="1"/>
    <x v="1"/>
    <s v="Daikin"/>
    <x v="0"/>
    <x v="0"/>
    <x v="0"/>
    <n v="6"/>
    <n v="36"/>
    <n v="160"/>
    <n v="20"/>
    <x v="0"/>
    <n v="36"/>
    <n v="0.1"/>
    <n v="3.6"/>
    <n v="169.74179999999998"/>
    <n v="96.841800000000006"/>
    <n v="0.05"/>
    <n v="1.8"/>
    <n v="84.871800000000007"/>
    <n v="-11.969999999999999"/>
    <n v="-2.7890099999999998"/>
    <x v="0"/>
    <m/>
  </r>
  <r>
    <n v="6"/>
    <x v="1"/>
    <n v="65423"/>
    <n v="78"/>
    <s v="31 Bartlett Street, "/>
    <x v="5"/>
    <n v="2"/>
    <x v="1"/>
    <s v="LG"/>
    <x v="1"/>
    <x v="1"/>
    <x v="1"/>
    <n v="32"/>
    <n v="40"/>
    <n v="500"/>
    <n v="12"/>
    <x v="0"/>
    <n v="80"/>
    <n v="0.1"/>
    <n v="8"/>
    <n v="377.20400000000001"/>
    <n v="215.20400000000001"/>
    <n v="0.05"/>
    <n v="4"/>
    <n v="188.60400000000001"/>
    <n v="-26.599999999999994"/>
    <n v="-6.1977999999999982"/>
    <x v="0"/>
    <m/>
  </r>
  <r>
    <n v="7"/>
    <x v="1"/>
    <n v="65423"/>
    <n v="78"/>
    <s v="31 Bartlett Street, "/>
    <x v="6"/>
    <n v="1"/>
    <x v="1"/>
    <s v="LG"/>
    <x v="2"/>
    <x v="1"/>
    <x v="2"/>
    <n v="18"/>
    <n v="45"/>
    <n v="500"/>
    <n v="12"/>
    <x v="0"/>
    <n v="45"/>
    <n v="0.1"/>
    <n v="4.5"/>
    <n v="212.17724999999999"/>
    <n v="121.05225"/>
    <n v="0.05"/>
    <n v="2.25"/>
    <n v="106.08975"/>
    <n v="-14.962500000000006"/>
    <n v="-3.4862625000000014"/>
    <x v="0"/>
    <m/>
  </r>
  <r>
    <n v="8"/>
    <x v="1"/>
    <n v="65423"/>
    <n v="78"/>
    <s v="31 Bartlett Street, "/>
    <x v="7"/>
    <n v="1"/>
    <x v="1"/>
    <s v="LG"/>
    <x v="3"/>
    <x v="1"/>
    <x v="3"/>
    <n v="20"/>
    <n v="50"/>
    <n v="500"/>
    <n v="12"/>
    <x v="1"/>
    <n v="50"/>
    <n v="0.1"/>
    <n v="5"/>
    <n v="235.7525"/>
    <n v="134.5025"/>
    <n v="0.05"/>
    <n v="2.5"/>
    <n v="117.8775"/>
    <n v="-16.625"/>
    <n v="-3.8736250000000001"/>
    <x v="0"/>
    <m/>
  </r>
  <r>
    <n v="9"/>
    <x v="1"/>
    <n v="65423"/>
    <n v="78"/>
    <s v="31 Bartlett Street, "/>
    <x v="8"/>
    <n v="3"/>
    <x v="1"/>
    <s v="LG"/>
    <x v="4"/>
    <x v="0"/>
    <x v="0"/>
    <n v="18"/>
    <n v="20"/>
    <n v="100"/>
    <n v="6"/>
    <x v="0"/>
    <n v="60"/>
    <n v="0.1"/>
    <n v="6"/>
    <n v="282.90300000000002"/>
    <n v="161.40299999999999"/>
    <n v="0.05"/>
    <n v="3"/>
    <n v="141.453"/>
    <n v="-19.949999999999989"/>
    <n v="-4.648349999999998"/>
    <x v="0"/>
    <m/>
  </r>
  <r>
    <n v="10"/>
    <x v="1"/>
    <n v="65423"/>
    <n v="78"/>
    <s v="667 Flushing Ave"/>
    <x v="9"/>
    <n v="1"/>
    <x v="1"/>
    <s v="LG"/>
    <x v="3"/>
    <x v="1"/>
    <x v="3"/>
    <n v="20"/>
    <n v="60"/>
    <n v="500"/>
    <n v="12"/>
    <x v="1"/>
    <n v="60"/>
    <n v="0.1"/>
    <n v="6"/>
    <n v="282.90300000000002"/>
    <n v="161.40299999999999"/>
    <n v="0.05"/>
    <n v="3"/>
    <n v="141.453"/>
    <n v="-19.949999999999989"/>
    <n v="-4.648349999999998"/>
    <x v="0"/>
    <m/>
  </r>
  <r>
    <n v="11"/>
    <x v="1"/>
    <n v="65423"/>
    <n v="78"/>
    <s v="667 Flushing Ave"/>
    <x v="10"/>
    <n v="5"/>
    <x v="1"/>
    <s v="LG"/>
    <x v="5"/>
    <x v="1"/>
    <x v="4"/>
    <n v="70"/>
    <n v="50"/>
    <n v="500"/>
    <n v="12"/>
    <x v="1"/>
    <n v="250"/>
    <n v="0.1"/>
    <n v="25"/>
    <n v="1178.7625"/>
    <n v="672.51250000000005"/>
    <n v="0.05"/>
    <n v="12.5"/>
    <n v="589.38750000000005"/>
    <n v="-83.125"/>
    <n v="-19.368124999999999"/>
    <x v="0"/>
    <m/>
  </r>
  <r>
    <n v="12"/>
    <x v="1"/>
    <n v="65423"/>
    <n v="78"/>
    <s v="667 Flushing Ave"/>
    <x v="11"/>
    <n v="2"/>
    <x v="1"/>
    <s v="LG"/>
    <x v="6"/>
    <x v="2"/>
    <x v="5"/>
    <n v="10"/>
    <n v="40"/>
    <n v="400"/>
    <n v="6"/>
    <x v="0"/>
    <n v="80"/>
    <n v="0.06"/>
    <n v="4.8"/>
    <n v="226.32400000000001"/>
    <n v="129.124"/>
    <n v="0.03"/>
    <n v="2.4"/>
    <n v="113.164"/>
    <n v="-15.959999999999994"/>
    <n v="-3.7186799999999987"/>
    <x v="0"/>
    <m/>
  </r>
  <r>
    <n v="13"/>
    <x v="1"/>
    <n v="65423"/>
    <n v="78"/>
    <s v="667 Flushing Ave"/>
    <x v="12"/>
    <n v="3"/>
    <x v="1"/>
    <s v="LG"/>
    <x v="1"/>
    <x v="1"/>
    <x v="1"/>
    <n v="48"/>
    <n v="50"/>
    <n v="500"/>
    <n v="12"/>
    <x v="1"/>
    <n v="150"/>
    <n v="0.1"/>
    <n v="15"/>
    <n v="707.25750000000005"/>
    <n v="403.50749999999999"/>
    <n v="0.05"/>
    <n v="7.5"/>
    <n v="353.63249999999999"/>
    <n v="-49.875"/>
    <n v="-11.620875"/>
    <x v="0"/>
    <m/>
  </r>
  <r>
    <n v="14"/>
    <x v="1"/>
    <n v="65423"/>
    <n v="78"/>
    <s v="667 Flushing Ave"/>
    <x v="13"/>
    <n v="1"/>
    <x v="1"/>
    <s v="LG"/>
    <x v="7"/>
    <x v="3"/>
    <x v="6"/>
    <n v="3"/>
    <n v="30"/>
    <n v="200"/>
    <n v="6"/>
    <x v="0"/>
    <n v="30"/>
    <n v="0.02"/>
    <n v="0.6"/>
    <n v="28.291499999999999"/>
    <n v="16.141500000000001"/>
    <n v="0.02"/>
    <n v="0.6"/>
    <n v="28.291499999999999"/>
    <n v="12.149999999999999"/>
    <n v="2.8309499999999996"/>
    <x v="0"/>
    <m/>
  </r>
  <r>
    <n v="15"/>
    <x v="1"/>
    <n v="65423"/>
    <n v="78"/>
    <s v="667 Flushing Ave"/>
    <x v="14"/>
    <n v="1"/>
    <x v="1"/>
    <s v="LG"/>
    <x v="8"/>
    <x v="1"/>
    <x v="7"/>
    <n v="12"/>
    <n v="50"/>
    <n v="500"/>
    <n v="12"/>
    <x v="1"/>
    <n v="50"/>
    <n v="0.1"/>
    <n v="5"/>
    <n v="235.7525"/>
    <n v="134.5025"/>
    <n v="0.05"/>
    <n v="2.5"/>
    <n v="117.8775"/>
    <n v="-16.625"/>
    <n v="-3.8736250000000001"/>
    <x v="0"/>
    <m/>
  </r>
  <r>
    <n v="16"/>
    <x v="1"/>
    <n v="65423"/>
    <n v="78"/>
    <s v="667 Flushing Ave"/>
    <x v="8"/>
    <n v="3"/>
    <x v="1"/>
    <s v="LG"/>
    <x v="4"/>
    <x v="0"/>
    <x v="0"/>
    <n v="18"/>
    <n v="20"/>
    <n v="100"/>
    <n v="6"/>
    <x v="0"/>
    <n v="60"/>
    <n v="0.1"/>
    <n v="6"/>
    <n v="282.90300000000002"/>
    <n v="161.40299999999999"/>
    <n v="0.05"/>
    <n v="3"/>
    <n v="141.453"/>
    <n v="-19.949999999999989"/>
    <n v="-4.648349999999998"/>
    <x v="0"/>
    <m/>
  </r>
  <r>
    <n v="17"/>
    <x v="2"/>
    <n v="75813"/>
    <n v="89"/>
    <m/>
    <x v="15"/>
    <n v="2"/>
    <x v="2"/>
    <s v="Mitsubishi"/>
    <x v="9"/>
    <x v="4"/>
    <x v="6"/>
    <n v="6"/>
    <n v="40"/>
    <n v="130"/>
    <n v="24"/>
    <x v="0"/>
    <n v="80"/>
    <n v="0.02"/>
    <n v="1.6"/>
    <n v="75.444000000000003"/>
    <n v="43.043999999999997"/>
    <n v="0.02"/>
    <n v="1.6"/>
    <n v="75.444000000000003"/>
    <n v="32.400000000000006"/>
    <n v="7.5492000000000017"/>
    <x v="1"/>
    <m/>
  </r>
  <r>
    <n v="18"/>
    <x v="2"/>
    <n v="75813"/>
    <n v="89"/>
    <m/>
    <x v="16"/>
    <n v="1"/>
    <x v="0"/>
    <s v="Mitsubishi"/>
    <x v="10"/>
    <x v="4"/>
    <x v="8"/>
    <n v="2"/>
    <n v="9"/>
    <n v="165"/>
    <n v="4"/>
    <x v="0"/>
    <n v="9"/>
    <n v="0.02"/>
    <n v="0.18"/>
    <n v="8.4874500000000008"/>
    <n v="4.8424499999999995"/>
    <n v="0.02"/>
    <n v="0.18"/>
    <n v="8.4874500000000008"/>
    <n v="3.6450000000000014"/>
    <n v="0.84928500000000029"/>
    <x v="1"/>
    <m/>
  </r>
  <r>
    <n v="19"/>
    <x v="2"/>
    <n v="75813"/>
    <n v="89"/>
    <m/>
    <x v="17"/>
    <n v="1"/>
    <x v="0"/>
    <s v="Mitsubishi"/>
    <x v="11"/>
    <x v="3"/>
    <x v="9"/>
    <n v="4"/>
    <n v="21"/>
    <n v="190"/>
    <n v="12"/>
    <x v="0"/>
    <n v="21"/>
    <n v="0.02"/>
    <n v="0.42"/>
    <n v="19.80405"/>
    <n v="11.299049999999999"/>
    <n v="0.02"/>
    <n v="0.42"/>
    <n v="19.80405"/>
    <n v="8.5050000000000008"/>
    <n v="1.9816650000000002"/>
    <x v="1"/>
    <m/>
  </r>
  <r>
    <n v="20"/>
    <x v="2"/>
    <n v="75813"/>
    <n v="89"/>
    <m/>
    <x v="18"/>
    <n v="1"/>
    <x v="0"/>
    <s v="Mitsubishi"/>
    <x v="12"/>
    <x v="3"/>
    <x v="10"/>
    <n v="1"/>
    <n v="4"/>
    <n v="35"/>
    <n v="4"/>
    <x v="0"/>
    <n v="4"/>
    <n v="0.02"/>
    <n v="0.08"/>
    <n v="3.7721999999999998"/>
    <n v="2.1521999999999997"/>
    <n v="0.02"/>
    <n v="0.08"/>
    <n v="3.7721999999999998"/>
    <n v="1.62"/>
    <n v="0.37746000000000002"/>
    <x v="1"/>
    <m/>
  </r>
  <r>
    <n v="21"/>
    <x v="2"/>
    <n v="75813"/>
    <n v="89"/>
    <m/>
    <x v="19"/>
    <n v="1"/>
    <x v="0"/>
    <s v="Mitsubishi"/>
    <x v="13"/>
    <x v="4"/>
    <x v="6"/>
    <n v="3"/>
    <n v="11"/>
    <n v="70"/>
    <n v="4"/>
    <x v="0"/>
    <n v="11"/>
    <n v="0.02"/>
    <n v="0.22"/>
    <n v="10.37355"/>
    <n v="5.9185499999999998"/>
    <n v="0.02"/>
    <n v="0.22"/>
    <n v="10.37355"/>
    <n v="4.4550000000000001"/>
    <n v="1.0380150000000001"/>
    <x v="1"/>
    <m/>
  </r>
  <r>
    <n v="22"/>
    <x v="2"/>
    <n v="75813"/>
    <n v="89"/>
    <m/>
    <x v="20"/>
    <n v="1"/>
    <x v="0"/>
    <s v="Mitsubishi"/>
    <x v="14"/>
    <x v="4"/>
    <x v="10"/>
    <n v="1"/>
    <n v="4"/>
    <n v="50"/>
    <n v="4"/>
    <x v="0"/>
    <n v="4"/>
    <n v="0.02"/>
    <n v="0.08"/>
    <n v="3.7721999999999998"/>
    <n v="2.1521999999999997"/>
    <n v="0.02"/>
    <n v="0.08"/>
    <n v="3.7721999999999998"/>
    <n v="1.62"/>
    <n v="0.37746000000000002"/>
    <x v="1"/>
    <m/>
  </r>
  <r>
    <n v="23"/>
    <x v="2"/>
    <n v="75813"/>
    <n v="89"/>
    <m/>
    <x v="21"/>
    <n v="1"/>
    <x v="0"/>
    <s v="Mitsubishi"/>
    <x v="15"/>
    <x v="4"/>
    <x v="8"/>
    <n v="2"/>
    <n v="8"/>
    <n v="50"/>
    <n v="4"/>
    <x v="0"/>
    <n v="8"/>
    <n v="0.02"/>
    <n v="0.16"/>
    <n v="7.5443999999999996"/>
    <n v="4.3043999999999993"/>
    <n v="0.02"/>
    <n v="0.16"/>
    <n v="7.5443999999999996"/>
    <n v="3.24"/>
    <n v="0.75492000000000004"/>
    <x v="1"/>
    <m/>
  </r>
  <r>
    <n v="24"/>
    <x v="2"/>
    <n v="75813"/>
    <n v="89"/>
    <m/>
    <x v="22"/>
    <n v="1"/>
    <x v="0"/>
    <s v="Mitsubishi"/>
    <x v="16"/>
    <x v="3"/>
    <x v="11"/>
    <n v="10"/>
    <n v="42"/>
    <n v="190"/>
    <n v="68"/>
    <x v="0"/>
    <n v="42"/>
    <n v="0.02"/>
    <n v="0.84"/>
    <n v="39.6081"/>
    <n v="22.598099999999999"/>
    <n v="0.02"/>
    <n v="0.84"/>
    <n v="39.6081"/>
    <n v="17.010000000000002"/>
    <n v="3.9633300000000005"/>
    <x v="1"/>
    <m/>
  </r>
  <r>
    <n v="25"/>
    <x v="3"/>
    <s v="BK_426"/>
    <n v="255"/>
    <m/>
    <x v="0"/>
    <n v="1"/>
    <x v="1"/>
    <s v="Mitsubishi"/>
    <x v="17"/>
    <x v="3"/>
    <x v="6"/>
    <n v="3"/>
    <n v="36"/>
    <n v="220"/>
    <n v="2"/>
    <x v="0"/>
    <n v="36"/>
    <n v="0.02"/>
    <n v="0.72"/>
    <n v="33.949800000000003"/>
    <n v="19.369799999999998"/>
    <n v="0.02"/>
    <n v="0.72"/>
    <n v="33.949800000000003"/>
    <n v="14.580000000000005"/>
    <n v="3.3971400000000012"/>
    <x v="1"/>
    <m/>
  </r>
  <r>
    <n v="26"/>
    <x v="3"/>
    <s v="BK_426"/>
    <n v="255"/>
    <m/>
    <x v="1"/>
    <n v="1"/>
    <x v="3"/>
    <s v="Mitsubishi"/>
    <x v="18"/>
    <x v="4"/>
    <x v="8"/>
    <n v="2"/>
    <n v="17"/>
    <n v="100"/>
    <n v="1"/>
    <x v="0"/>
    <n v="17"/>
    <n v="0.02"/>
    <n v="0.34"/>
    <n v="16.031850000000002"/>
    <n v="9.1468500000000006"/>
    <n v="0.02"/>
    <n v="0.34"/>
    <n v="16.031850000000002"/>
    <n v="6.8850000000000016"/>
    <n v="1.6042050000000003"/>
    <x v="1"/>
    <m/>
  </r>
  <r>
    <n v="27"/>
    <x v="3"/>
    <s v="BK_426"/>
    <n v="255"/>
    <m/>
    <x v="23"/>
    <n v="2"/>
    <x v="3"/>
    <s v="Mitsubishi"/>
    <x v="19"/>
    <x v="3"/>
    <x v="12"/>
    <n v="16"/>
    <n v="78"/>
    <n v="455"/>
    <n v="2"/>
    <x v="1"/>
    <n v="156"/>
    <n v="0.02"/>
    <n v="3.12"/>
    <n v="147.11579999999998"/>
    <n v="83.935800000000015"/>
    <n v="0.02"/>
    <n v="3.12"/>
    <n v="147.11579999999998"/>
    <n v="63.179999999999964"/>
    <n v="14.720939999999992"/>
    <x v="1"/>
    <m/>
  </r>
  <r>
    <n v="28"/>
    <x v="3"/>
    <s v="BK_426"/>
    <n v="255"/>
    <m/>
    <x v="24"/>
    <n v="2"/>
    <x v="3"/>
    <s v="Mitsubishi"/>
    <x v="20"/>
    <x v="4"/>
    <x v="9"/>
    <n v="8"/>
    <n v="91"/>
    <n v="595"/>
    <n v="1"/>
    <x v="1"/>
    <n v="182"/>
    <n v="0.02"/>
    <n v="3.64"/>
    <n v="171.63510000000002"/>
    <n v="97.9251"/>
    <n v="0.02"/>
    <n v="3.64"/>
    <n v="171.63510000000002"/>
    <n v="73.710000000000022"/>
    <n v="17.174430000000005"/>
    <x v="1"/>
    <m/>
  </r>
  <r>
    <n v="29"/>
    <x v="3"/>
    <s v="BK_426"/>
    <n v="255"/>
    <m/>
    <x v="25"/>
    <n v="1"/>
    <x v="3"/>
    <s v="Mitsubishi"/>
    <x v="21"/>
    <x v="4"/>
    <x v="10"/>
    <n v="1"/>
    <n v="5"/>
    <n v="20"/>
    <n v="1"/>
    <x v="0"/>
    <n v="5"/>
    <n v="0.02"/>
    <n v="0.1"/>
    <n v="4.7152500000000002"/>
    <n v="2.6902499999999998"/>
    <n v="0.02"/>
    <n v="0.1"/>
    <n v="4.7152500000000002"/>
    <n v="2.0250000000000004"/>
    <n v="0.47182500000000011"/>
    <x v="1"/>
    <m/>
  </r>
  <r>
    <n v="30"/>
    <x v="3"/>
    <s v="BK_426"/>
    <n v="255"/>
    <m/>
    <x v="26"/>
    <n v="1"/>
    <x v="3"/>
    <s v="Mitsubishi"/>
    <x v="22"/>
    <x v="3"/>
    <x v="5"/>
    <n v="5"/>
    <n v="62"/>
    <n v="375"/>
    <n v="2"/>
    <x v="1"/>
    <n v="62"/>
    <n v="0.02"/>
    <n v="1.24"/>
    <n v="58.469099999999997"/>
    <n v="33.359099999999998"/>
    <n v="0.02"/>
    <n v="1.24"/>
    <n v="58.469099999999997"/>
    <n v="25.11"/>
    <n v="5.8506299999999998"/>
    <x v="1"/>
    <m/>
  </r>
  <r>
    <n v="31"/>
    <x v="3"/>
    <s v="BK_426"/>
    <n v="255"/>
    <m/>
    <x v="27"/>
    <n v="1"/>
    <x v="3"/>
    <s v="Mitsubishi"/>
    <x v="23"/>
    <x v="1"/>
    <x v="0"/>
    <n v="6"/>
    <n v="192"/>
    <n v="1290"/>
    <n v="6"/>
    <x v="1"/>
    <n v="192"/>
    <n v="0.1"/>
    <n v="19.200000000000003"/>
    <n v="905.28960000000006"/>
    <n v="516.4896"/>
    <n v="0.05"/>
    <n v="9.6000000000000014"/>
    <n v="452.64960000000002"/>
    <n v="-63.839999999999975"/>
    <n v="-14.874719999999995"/>
    <x v="1"/>
    <s v="What does ACCU-9 serve? 192 lbs of refrigerant is massive for a 6 ton vrf. Encourage this team to re-design layout for this unit with shorter refrigerant line lengths"/>
  </r>
  <r>
    <n v="32"/>
    <x v="3"/>
    <s v="BK_426"/>
    <n v="255"/>
    <m/>
    <x v="28"/>
    <n v="2"/>
    <x v="3"/>
    <s v="Mitsubishi"/>
    <x v="24"/>
    <x v="3"/>
    <x v="6"/>
    <n v="6"/>
    <n v="135"/>
    <n v="920"/>
    <n v="6"/>
    <x v="1"/>
    <n v="270"/>
    <n v="0.02"/>
    <n v="5.4"/>
    <n v="254.62350000000001"/>
    <n v="145.27350000000004"/>
    <n v="0.02"/>
    <n v="5.4"/>
    <n v="254.62350000000001"/>
    <n v="109.34999999999997"/>
    <n v="25.478549999999991"/>
    <x v="1"/>
    <m/>
  </r>
  <r>
    <n v="33"/>
    <x v="3"/>
    <s v="BK_426"/>
    <n v="255"/>
    <m/>
    <x v="29"/>
    <n v="2"/>
    <x v="3"/>
    <s v="Mitsubishi"/>
    <x v="25"/>
    <x v="4"/>
    <x v="5"/>
    <n v="10"/>
    <n v="25"/>
    <n v="115"/>
    <n v="2"/>
    <x v="0"/>
    <n v="50"/>
    <n v="0.02"/>
    <n v="1"/>
    <n v="47.152500000000003"/>
    <n v="26.9025"/>
    <n v="0.02"/>
    <n v="1"/>
    <n v="47.152500000000003"/>
    <n v="20.250000000000004"/>
    <n v="4.7182500000000012"/>
    <x v="1"/>
    <m/>
  </r>
  <r>
    <n v="34"/>
    <x v="3"/>
    <s v="BK_426"/>
    <n v="255"/>
    <m/>
    <x v="30"/>
    <n v="1"/>
    <x v="3"/>
    <s v="Mitsubishi"/>
    <x v="26"/>
    <x v="4"/>
    <x v="11"/>
    <n v="10"/>
    <n v="22"/>
    <n v="35"/>
    <n v="1"/>
    <x v="0"/>
    <n v="22"/>
    <n v="0.02"/>
    <n v="0.44"/>
    <n v="20.7471"/>
    <n v="11.8371"/>
    <n v="0.02"/>
    <n v="0.44"/>
    <n v="20.7471"/>
    <n v="8.91"/>
    <n v="2.0760300000000003"/>
    <x v="1"/>
    <m/>
  </r>
  <r>
    <n v="35"/>
    <x v="3"/>
    <s v="BK_426"/>
    <n v="255"/>
    <m/>
    <x v="31"/>
    <n v="1"/>
    <x v="3"/>
    <s v="Mitsubishi"/>
    <x v="21"/>
    <x v="4"/>
    <x v="10"/>
    <n v="1"/>
    <n v="13"/>
    <n v="80"/>
    <n v="1"/>
    <x v="0"/>
    <n v="13"/>
    <n v="0.02"/>
    <n v="0.26"/>
    <n v="12.259649999999999"/>
    <n v="6.99465"/>
    <n v="0.02"/>
    <n v="0.26"/>
    <n v="12.259649999999999"/>
    <n v="5.2649999999999988"/>
    <n v="1.2267449999999998"/>
    <x v="1"/>
    <m/>
  </r>
  <r>
    <n v="61"/>
    <x v="4"/>
    <s v="MN_880"/>
    <n v="85"/>
    <m/>
    <x v="0"/>
    <n v="1"/>
    <x v="2"/>
    <s v="Toshiba"/>
    <x v="27"/>
    <x v="2"/>
    <x v="5"/>
    <n v="5"/>
    <n v="10"/>
    <n v="100"/>
    <n v="6"/>
    <x v="0"/>
    <n v="10"/>
    <n v="0.06"/>
    <n v="0.6"/>
    <n v="28.290500000000002"/>
    <n v="16.140499999999999"/>
    <n v="0.03"/>
    <n v="0.3"/>
    <n v="14.1455"/>
    <n v="-1.9949999999999992"/>
    <n v="-0.46483499999999983"/>
    <x v="0"/>
    <m/>
  </r>
  <r>
    <n v="62"/>
    <x v="4"/>
    <s v="MN_880"/>
    <n v="85"/>
    <m/>
    <x v="32"/>
    <m/>
    <x v="3"/>
    <m/>
    <x v="28"/>
    <x v="5"/>
    <x v="13"/>
    <n v="0"/>
    <n v="0"/>
    <n v="0"/>
    <n v="0"/>
    <x v="0"/>
    <n v="0"/>
    <n v="0"/>
    <n v="0"/>
    <n v="0"/>
    <n v="0"/>
    <n v="0"/>
    <n v="0"/>
    <n v="0"/>
    <n v="0"/>
    <n v="0"/>
    <x v="0"/>
    <m/>
  </r>
  <r>
    <n v="63"/>
    <x v="4"/>
    <s v="MN_880"/>
    <n v="85"/>
    <m/>
    <x v="33"/>
    <n v="2"/>
    <x v="2"/>
    <s v="Carrier"/>
    <x v="29"/>
    <x v="3"/>
    <x v="6"/>
    <n v="6"/>
    <n v="20"/>
    <n v="20"/>
    <n v="2"/>
    <x v="0"/>
    <n v="40"/>
    <n v="0.02"/>
    <n v="0.8"/>
    <n v="37.722000000000001"/>
    <n v="21.521999999999998"/>
    <n v="0.02"/>
    <n v="0.8"/>
    <n v="37.722000000000001"/>
    <n v="16.200000000000003"/>
    <n v="3.7746000000000008"/>
    <x v="0"/>
    <m/>
  </r>
  <r>
    <n v="64"/>
    <x v="4"/>
    <s v="MN_880"/>
    <n v="85"/>
    <m/>
    <x v="34"/>
    <n v="9"/>
    <x v="1"/>
    <s v="Toshiba"/>
    <x v="30"/>
    <x v="1"/>
    <x v="0"/>
    <n v="54"/>
    <n v="125"/>
    <n v="1250"/>
    <n v="74"/>
    <x v="1"/>
    <n v="1125"/>
    <n v="0.1"/>
    <n v="112.5"/>
    <n v="5304.4312499999996"/>
    <n v="3026.3062500000001"/>
    <n v="0.05"/>
    <n v="56.25"/>
    <n v="2652.2437500000001"/>
    <n v="-374.0625"/>
    <n v="-87.156562500000007"/>
    <x v="0"/>
    <m/>
  </r>
  <r>
    <n v="65"/>
    <x v="4"/>
    <s v="MN_880"/>
    <n v="85"/>
    <m/>
    <x v="35"/>
    <n v="9"/>
    <x v="1"/>
    <s v="Toshiba"/>
    <x v="27"/>
    <x v="2"/>
    <x v="5"/>
    <n v="45"/>
    <n v="70"/>
    <n v="700"/>
    <n v="61"/>
    <x v="1"/>
    <n v="630"/>
    <n v="0.06"/>
    <n v="37.799999999999997"/>
    <n v="1782.3015"/>
    <n v="1016.8514999999999"/>
    <n v="0.03"/>
    <n v="18.899999999999999"/>
    <n v="891.16650000000004"/>
    <n v="-125.68499999999983"/>
    <n v="-29.28460499999996"/>
    <x v="0"/>
    <m/>
  </r>
  <r>
    <n v="66"/>
    <x v="4"/>
    <s v="MN_880"/>
    <n v="85"/>
    <m/>
    <x v="36"/>
    <n v="1"/>
    <x v="4"/>
    <s v="Toshiba"/>
    <x v="31"/>
    <x v="3"/>
    <x v="6"/>
    <n v="3"/>
    <n v="10"/>
    <n v="100"/>
    <n v="5"/>
    <x v="0"/>
    <n v="10"/>
    <n v="0.02"/>
    <n v="0.2"/>
    <n v="9.4305000000000003"/>
    <n v="5.3804999999999996"/>
    <n v="0.02"/>
    <n v="0.2"/>
    <n v="9.4305000000000003"/>
    <n v="4.0500000000000007"/>
    <n v="0.94365000000000021"/>
    <x v="0"/>
    <m/>
  </r>
  <r>
    <n v="67"/>
    <x v="4"/>
    <s v="MN_880"/>
    <n v="85"/>
    <m/>
    <x v="37"/>
    <n v="1"/>
    <x v="5"/>
    <s v="Toshiba"/>
    <x v="32"/>
    <x v="3"/>
    <x v="8"/>
    <n v="2"/>
    <n v="6"/>
    <n v="60"/>
    <n v="1"/>
    <x v="0"/>
    <n v="6"/>
    <n v="0.02"/>
    <n v="0.12"/>
    <n v="5.6583000000000006"/>
    <n v="3.2283000000000004"/>
    <n v="0.02"/>
    <n v="0.12"/>
    <n v="5.6583000000000006"/>
    <n v="2.4300000000000002"/>
    <n v="0.56619000000000008"/>
    <x v="0"/>
    <m/>
  </r>
  <r>
    <n v="68"/>
    <x v="4"/>
    <s v="MN_880"/>
    <n v="85"/>
    <m/>
    <x v="38"/>
    <n v="2"/>
    <x v="4"/>
    <s v="Aldes"/>
    <x v="33"/>
    <x v="0"/>
    <x v="10"/>
    <n v="2"/>
    <m/>
    <m/>
    <m/>
    <x v="0"/>
    <n v="0"/>
    <n v="0.1"/>
    <n v="0"/>
    <n v="0"/>
    <n v="0"/>
    <n v="0.05"/>
    <n v="0"/>
    <n v="0"/>
    <n v="0"/>
    <n v="0"/>
    <x v="0"/>
    <m/>
  </r>
  <r>
    <n v="69"/>
    <x v="4"/>
    <s v="MN_880"/>
    <n v="85"/>
    <m/>
    <x v="32"/>
    <m/>
    <x v="3"/>
    <m/>
    <x v="28"/>
    <x v="5"/>
    <x v="13"/>
    <n v="0"/>
    <m/>
    <m/>
    <m/>
    <x v="0"/>
    <n v="0"/>
    <n v="0"/>
    <n v="0"/>
    <n v="0"/>
    <n v="0"/>
    <n v="0"/>
    <n v="0"/>
    <n v="0"/>
    <n v="0"/>
    <n v="0"/>
    <x v="0"/>
    <m/>
  </r>
  <r>
    <n v="70"/>
    <x v="4"/>
    <s v="MN_880"/>
    <n v="85"/>
    <m/>
    <x v="32"/>
    <m/>
    <x v="3"/>
    <m/>
    <x v="28"/>
    <x v="5"/>
    <x v="13"/>
    <n v="0"/>
    <m/>
    <m/>
    <m/>
    <x v="0"/>
    <n v="0"/>
    <n v="0"/>
    <n v="0"/>
    <n v="0"/>
    <n v="0"/>
    <n v="0"/>
    <n v="0"/>
    <n v="0"/>
    <n v="0"/>
    <n v="0"/>
    <x v="0"/>
    <m/>
  </r>
  <r>
    <n v="71"/>
    <x v="4"/>
    <s v="MN_880"/>
    <n v="85"/>
    <m/>
    <x v="0"/>
    <n v="1"/>
    <x v="2"/>
    <s v="Toshiba"/>
    <x v="27"/>
    <x v="2"/>
    <x v="5"/>
    <n v="5"/>
    <n v="8"/>
    <n v="75"/>
    <n v="5"/>
    <x v="0"/>
    <n v="8"/>
    <n v="0.06"/>
    <n v="0.48"/>
    <n v="22.632400000000001"/>
    <n v="12.9124"/>
    <n v="0.03"/>
    <n v="0.24"/>
    <n v="11.3164"/>
    <n v="-1.5960000000000001"/>
    <n v="-0.37186799999999998"/>
    <x v="0"/>
    <m/>
  </r>
  <r>
    <n v="72"/>
    <x v="5"/>
    <n v="74080"/>
    <n v="62"/>
    <m/>
    <x v="0"/>
    <n v="1"/>
    <x v="0"/>
    <s v="Mitsubishi"/>
    <x v="34"/>
    <x v="0"/>
    <x v="14"/>
    <n v="15"/>
    <n v="84"/>
    <n v="1045"/>
    <n v="22"/>
    <x v="1"/>
    <n v="84"/>
    <n v="0.1"/>
    <n v="8.4"/>
    <n v="396.06420000000003"/>
    <n v="225.96420000000001"/>
    <n v="0.05"/>
    <n v="4.2"/>
    <n v="198.0342"/>
    <n v="-27.930000000000007"/>
    <n v="-6.5076900000000011"/>
    <x v="0"/>
    <m/>
  </r>
  <r>
    <n v="73"/>
    <x v="5"/>
    <n v="74080"/>
    <n v="62"/>
    <m/>
    <x v="1"/>
    <n v="1"/>
    <x v="1"/>
    <s v="Mitsubishi"/>
    <x v="35"/>
    <x v="1"/>
    <x v="12"/>
    <n v="8"/>
    <n v="40"/>
    <n v="520"/>
    <n v="15"/>
    <x v="0"/>
    <n v="40"/>
    <n v="0.1"/>
    <n v="4"/>
    <n v="188.602"/>
    <n v="107.602"/>
    <n v="0.05"/>
    <n v="2"/>
    <n v="94.302000000000007"/>
    <n v="-13.299999999999997"/>
    <n v="-3.0988999999999991"/>
    <x v="0"/>
    <s v="KM- remainder of units are served by PTHPs"/>
  </r>
  <r>
    <n v="74"/>
    <x v="5"/>
    <n v="74080"/>
    <n v="62"/>
    <m/>
    <x v="39"/>
    <n v="1"/>
    <x v="1"/>
    <s v="Mitsubishi"/>
    <x v="36"/>
    <x v="4"/>
    <x v="6"/>
    <n v="3"/>
    <n v="11"/>
    <n v="245"/>
    <n v="1"/>
    <x v="0"/>
    <n v="11"/>
    <n v="0.02"/>
    <n v="0.22"/>
    <n v="10.37355"/>
    <n v="5.9185499999999998"/>
    <n v="0.02"/>
    <n v="0.22"/>
    <n v="10.37355"/>
    <n v="4.4550000000000001"/>
    <n v="1.0380150000000001"/>
    <x v="0"/>
    <m/>
  </r>
  <r>
    <n v="75"/>
    <x v="5"/>
    <n v="74080"/>
    <n v="62"/>
    <m/>
    <x v="40"/>
    <n v="1"/>
    <x v="0"/>
    <s v="Mitsubishi"/>
    <x v="37"/>
    <x v="4"/>
    <x v="8"/>
    <n v="2"/>
    <n v="5"/>
    <n v="165"/>
    <n v="1"/>
    <x v="0"/>
    <n v="5"/>
    <n v="0.02"/>
    <n v="0.1"/>
    <n v="4.7152500000000002"/>
    <n v="2.6902499999999998"/>
    <n v="0.02"/>
    <n v="0.1"/>
    <n v="4.7152500000000002"/>
    <n v="2.0250000000000004"/>
    <n v="0.47182500000000011"/>
    <x v="0"/>
    <m/>
  </r>
  <r>
    <n v="76"/>
    <x v="5"/>
    <n v="74080"/>
    <n v="62"/>
    <m/>
    <x v="41"/>
    <n v="1"/>
    <x v="0"/>
    <s v="Mitsubishi"/>
    <x v="38"/>
    <x v="4"/>
    <x v="8"/>
    <n v="2"/>
    <n v="5"/>
    <n v="165"/>
    <n v="1"/>
    <x v="0"/>
    <n v="5"/>
    <n v="0.02"/>
    <n v="0.1"/>
    <n v="4.7152500000000002"/>
    <n v="2.6902499999999998"/>
    <n v="0.02"/>
    <n v="0.1"/>
    <n v="4.7152500000000002"/>
    <n v="2.0250000000000004"/>
    <n v="0.47182500000000011"/>
    <x v="0"/>
    <m/>
  </r>
  <r>
    <n v="77"/>
    <x v="6"/>
    <n v="69886"/>
    <n v="200"/>
    <m/>
    <x v="42"/>
    <n v="1"/>
    <x v="0"/>
    <s v="Mitsubishi"/>
    <x v="39"/>
    <x v="4"/>
    <x v="8"/>
    <n v="2"/>
    <n v="4"/>
    <n v="50"/>
    <n v="1"/>
    <x v="0"/>
    <n v="4"/>
    <n v="0.02"/>
    <n v="0.08"/>
    <n v="3.7721999999999998"/>
    <n v="2.1521999999999997"/>
    <n v="0.02"/>
    <n v="0.08"/>
    <n v="3.7721999999999998"/>
    <n v="1.62"/>
    <n v="0.37746000000000002"/>
    <x v="2"/>
    <m/>
  </r>
  <r>
    <n v="78"/>
    <x v="6"/>
    <n v="69886"/>
    <n v="200"/>
    <m/>
    <x v="43"/>
    <n v="2"/>
    <x v="1"/>
    <s v="Mitsubishi"/>
    <x v="40"/>
    <x v="0"/>
    <x v="0"/>
    <n v="12"/>
    <n v="17"/>
    <n v="400"/>
    <n v="8"/>
    <x v="0"/>
    <n v="34"/>
    <n v="0.1"/>
    <n v="3.4000000000000004"/>
    <n v="160.31170000000003"/>
    <n v="91.461700000000008"/>
    <n v="0.05"/>
    <n v="1.7000000000000002"/>
    <n v="80.156700000000015"/>
    <n v="-11.304999999999993"/>
    <n v="-2.6340649999999983"/>
    <x v="2"/>
    <m/>
  </r>
  <r>
    <n v="79"/>
    <x v="6"/>
    <n v="69886"/>
    <n v="200"/>
    <m/>
    <x v="44"/>
    <n v="7"/>
    <x v="1"/>
    <s v="Mitsubishi"/>
    <x v="41"/>
    <x v="0"/>
    <x v="12"/>
    <n v="56"/>
    <n v="19"/>
    <n v="1400"/>
    <n v="28"/>
    <x v="0"/>
    <n v="133"/>
    <n v="0.1"/>
    <n v="13.3"/>
    <n v="627.10165000000006"/>
    <n v="357.77665000000002"/>
    <n v="0.05"/>
    <n v="6.65"/>
    <n v="313.55415000000005"/>
    <n v="-44.222499999999968"/>
    <n v="-10.303842499999993"/>
    <x v="2"/>
    <m/>
  </r>
  <r>
    <n v="80"/>
    <x v="6"/>
    <n v="69886"/>
    <n v="200"/>
    <m/>
    <x v="45"/>
    <n v="8"/>
    <x v="1"/>
    <s v="Mitsubishi"/>
    <x v="26"/>
    <x v="0"/>
    <x v="11"/>
    <n v="80"/>
    <n v="22"/>
    <n v="1600"/>
    <n v="32"/>
    <x v="0"/>
    <n v="176"/>
    <n v="0.1"/>
    <n v="17.600000000000001"/>
    <n v="829.8488000000001"/>
    <n v="473.44880000000006"/>
    <n v="0.05"/>
    <n v="8.8000000000000007"/>
    <n v="414.92879999999997"/>
    <n v="-58.520000000000095"/>
    <n v="-13.635160000000022"/>
    <x v="2"/>
    <m/>
  </r>
  <r>
    <n v="81"/>
    <x v="6"/>
    <n v="69886"/>
    <n v="200"/>
    <m/>
    <x v="46"/>
    <n v="2"/>
    <x v="0"/>
    <s v="Mitsubishi"/>
    <x v="40"/>
    <x v="0"/>
    <x v="0"/>
    <n v="12"/>
    <n v="16"/>
    <n v="400"/>
    <n v="8"/>
    <x v="0"/>
    <n v="32"/>
    <n v="0.1"/>
    <n v="3.2"/>
    <n v="150.88159999999999"/>
    <n v="86.081600000000009"/>
    <n v="0.05"/>
    <n v="1.6"/>
    <n v="75.441600000000008"/>
    <n v="-10.64"/>
    <n v="-2.4791200000000004"/>
    <x v="2"/>
    <m/>
  </r>
  <r>
    <n v="82"/>
    <x v="6"/>
    <n v="69886"/>
    <n v="200"/>
    <m/>
    <x v="47"/>
    <n v="1"/>
    <x v="0"/>
    <s v="Mitsubishi"/>
    <x v="42"/>
    <x v="3"/>
    <x v="12"/>
    <n v="8"/>
    <n v="14"/>
    <n v="200"/>
    <n v="2"/>
    <x v="0"/>
    <n v="14"/>
    <n v="0.02"/>
    <n v="0.28000000000000003"/>
    <n v="13.2027"/>
    <n v="7.5327000000000002"/>
    <n v="0.02"/>
    <n v="0.28000000000000003"/>
    <n v="13.2027"/>
    <n v="5.67"/>
    <n v="1.32111"/>
    <x v="2"/>
    <m/>
  </r>
  <r>
    <n v="83"/>
    <x v="6"/>
    <n v="69886"/>
    <n v="200"/>
    <m/>
    <x v="48"/>
    <n v="4"/>
    <x v="1"/>
    <s v="Mitsubishi"/>
    <x v="43"/>
    <x v="0"/>
    <x v="7"/>
    <n v="48"/>
    <n v="22"/>
    <n v="800"/>
    <n v="24"/>
    <x v="0"/>
    <n v="88"/>
    <n v="0.1"/>
    <n v="8.8000000000000007"/>
    <n v="414.92440000000005"/>
    <n v="236.72440000000003"/>
    <n v="0.05"/>
    <n v="4.4000000000000004"/>
    <n v="207.46439999999998"/>
    <n v="-29.260000000000048"/>
    <n v="-6.8175800000000111"/>
    <x v="2"/>
    <m/>
  </r>
  <r>
    <n v="84"/>
    <x v="6"/>
    <n v="69886"/>
    <n v="200"/>
    <m/>
    <x v="49"/>
    <n v="2"/>
    <x v="1"/>
    <s v="Mitsubishi"/>
    <x v="44"/>
    <x v="0"/>
    <x v="2"/>
    <n v="36"/>
    <n v="44"/>
    <n v="800"/>
    <n v="32"/>
    <x v="0"/>
    <n v="88"/>
    <n v="0.1"/>
    <n v="8.8000000000000007"/>
    <n v="414.92440000000005"/>
    <n v="236.72440000000003"/>
    <n v="0.05"/>
    <n v="4.4000000000000004"/>
    <n v="207.46439999999998"/>
    <n v="-29.260000000000048"/>
    <n v="-6.8175800000000111"/>
    <x v="2"/>
    <m/>
  </r>
  <r>
    <n v="85"/>
    <x v="7"/>
    <n v="75540"/>
    <n v="175"/>
    <m/>
    <x v="50"/>
    <n v="2"/>
    <x v="0"/>
    <s v="Daikin"/>
    <x v="45"/>
    <x v="4"/>
    <x v="8"/>
    <n v="4"/>
    <n v="3"/>
    <n v="50"/>
    <n v="1"/>
    <x v="0"/>
    <n v="6"/>
    <n v="0.02"/>
    <n v="0.12"/>
    <n v="5.6583000000000006"/>
    <n v="3.2283000000000004"/>
    <n v="0.02"/>
    <n v="0.12"/>
    <n v="5.6583000000000006"/>
    <n v="2.4300000000000002"/>
    <n v="0.56619000000000008"/>
    <x v="3"/>
    <m/>
  </r>
  <r>
    <n v="86"/>
    <x v="7"/>
    <n v="75540"/>
    <n v="175"/>
    <m/>
    <x v="51"/>
    <n v="14"/>
    <x v="1"/>
    <s v="Daikin"/>
    <x v="46"/>
    <x v="0"/>
    <x v="0"/>
    <n v="84"/>
    <n v="34"/>
    <n v="2800"/>
    <n v="68"/>
    <x v="0"/>
    <n v="476"/>
    <n v="0.1"/>
    <n v="47.6"/>
    <n v="2244.3637999999996"/>
    <n v="1280.4638"/>
    <n v="0.05"/>
    <n v="23.8"/>
    <n v="1122.1938"/>
    <n v="-158.26999999999998"/>
    <n v="-36.876909999999995"/>
    <x v="3"/>
    <m/>
  </r>
  <r>
    <n v="87"/>
    <x v="7"/>
    <n v="75540"/>
    <n v="175"/>
    <m/>
    <x v="52"/>
    <n v="11"/>
    <x v="1"/>
    <s v="Daikin"/>
    <x v="47"/>
    <x v="0"/>
    <x v="12"/>
    <n v="88"/>
    <n v="45"/>
    <n v="2200"/>
    <n v="48"/>
    <x v="0"/>
    <n v="495"/>
    <n v="0.1"/>
    <n v="49.5"/>
    <n v="2333.9497500000002"/>
    <n v="1331.57475"/>
    <n v="0.05"/>
    <n v="24.75"/>
    <n v="1166.9872499999999"/>
    <n v="-164.58750000000009"/>
    <n v="-38.348887500000018"/>
    <x v="3"/>
    <m/>
  </r>
  <r>
    <n v="88"/>
    <x v="7"/>
    <n v="75540"/>
    <n v="175"/>
    <m/>
    <x v="53"/>
    <n v="3"/>
    <x v="1"/>
    <s v="Daikin"/>
    <x v="48"/>
    <x v="0"/>
    <x v="11"/>
    <n v="30"/>
    <n v="49"/>
    <n v="600"/>
    <n v="12"/>
    <x v="0"/>
    <n v="147"/>
    <n v="0.1"/>
    <n v="14.700000000000001"/>
    <n v="693.11234999999999"/>
    <n v="395.43734999999998"/>
    <n v="0.05"/>
    <n v="7.3500000000000005"/>
    <n v="346.55984999999998"/>
    <n v="-48.877499999999998"/>
    <n v="-11.388457499999999"/>
    <x v="3"/>
    <m/>
  </r>
  <r>
    <n v="89"/>
    <x v="7"/>
    <n v="75540"/>
    <n v="175"/>
    <m/>
    <x v="54"/>
    <n v="3"/>
    <x v="0"/>
    <s v="Daikin"/>
    <x v="46"/>
    <x v="0"/>
    <x v="0"/>
    <n v="18"/>
    <n v="34"/>
    <n v="600"/>
    <n v="12"/>
    <x v="0"/>
    <n v="102"/>
    <n v="0.1"/>
    <n v="10.200000000000001"/>
    <n v="480.93510000000003"/>
    <n v="274.38510000000002"/>
    <n v="0.05"/>
    <n v="5.1000000000000005"/>
    <n v="240.47010000000003"/>
    <n v="-33.914999999999992"/>
    <n v="-7.9021949999999981"/>
    <x v="3"/>
    <m/>
  </r>
  <r>
    <n v="90"/>
    <x v="7"/>
    <n v="75540"/>
    <n v="175"/>
    <m/>
    <x v="55"/>
    <n v="1"/>
    <x v="0"/>
    <s v="Daikin"/>
    <x v="47"/>
    <x v="0"/>
    <x v="12"/>
    <n v="8"/>
    <n v="45"/>
    <n v="200"/>
    <n v="4"/>
    <x v="0"/>
    <n v="45"/>
    <n v="0.1"/>
    <n v="4.5"/>
    <n v="212.17724999999999"/>
    <n v="121.05225"/>
    <n v="0.05"/>
    <n v="2.25"/>
    <n v="106.08975"/>
    <n v="-14.962500000000006"/>
    <n v="-3.4862625000000014"/>
    <x v="3"/>
    <m/>
  </r>
  <r>
    <n v="91"/>
    <x v="8"/>
    <n v="72811"/>
    <n v="180"/>
    <m/>
    <x v="56"/>
    <n v="1"/>
    <x v="0"/>
    <s v="Mitsubishi"/>
    <x v="49"/>
    <x v="2"/>
    <x v="6"/>
    <n v="3"/>
    <n v="31"/>
    <n v="180"/>
    <n v="2"/>
    <x v="0"/>
    <n v="31"/>
    <n v="0.06"/>
    <n v="1.8599999999999999"/>
    <n v="87.700550000000007"/>
    <n v="50.035550000000001"/>
    <n v="0.03"/>
    <n v="0.92999999999999994"/>
    <n v="43.851050000000001"/>
    <n v="-6.1844999999999999"/>
    <n v="-1.4409885"/>
    <x v="1"/>
    <m/>
  </r>
  <r>
    <n v="92"/>
    <x v="8"/>
    <n v="72811"/>
    <n v="180"/>
    <m/>
    <x v="57"/>
    <n v="1"/>
    <x v="6"/>
    <s v="Mitsubishi"/>
    <x v="50"/>
    <x v="0"/>
    <x v="1"/>
    <n v="16"/>
    <n v="127"/>
    <n v="700"/>
    <n v="5"/>
    <x v="1"/>
    <n v="127"/>
    <n v="0.1"/>
    <n v="12.700000000000001"/>
    <n v="598.81135000000006"/>
    <n v="341.63634999999999"/>
    <n v="0.05"/>
    <n v="6.3500000000000005"/>
    <n v="299.40885000000003"/>
    <n v="-42.227499999999964"/>
    <n v="-9.8390074999999921"/>
    <x v="1"/>
    <m/>
  </r>
  <r>
    <n v="93"/>
    <x v="8"/>
    <n v="72811"/>
    <n v="180"/>
    <m/>
    <x v="58"/>
    <n v="1"/>
    <x v="0"/>
    <s v="Mitsubishi"/>
    <x v="51"/>
    <x v="1"/>
    <x v="5"/>
    <n v="5"/>
    <n v="43"/>
    <n v="240"/>
    <n v="2"/>
    <x v="0"/>
    <n v="43"/>
    <n v="0.1"/>
    <n v="4.3"/>
    <n v="202.74715"/>
    <n v="115.67214999999999"/>
    <n v="0.05"/>
    <n v="2.15"/>
    <n v="101.37464999999999"/>
    <n v="-14.297499999999999"/>
    <n v="-3.3313174999999995"/>
    <x v="1"/>
    <m/>
  </r>
  <r>
    <n v="94"/>
    <x v="8"/>
    <n v="72811"/>
    <n v="180"/>
    <m/>
    <x v="59"/>
    <n v="1"/>
    <x v="0"/>
    <s v="Mitsubishi"/>
    <x v="49"/>
    <x v="4"/>
    <x v="6"/>
    <n v="3"/>
    <n v="17"/>
    <n v="80"/>
    <n v="1"/>
    <x v="0"/>
    <n v="17"/>
    <n v="0.02"/>
    <n v="0.34"/>
    <n v="16.031850000000002"/>
    <n v="9.1468500000000006"/>
    <n v="0.02"/>
    <n v="0.34"/>
    <n v="16.031850000000002"/>
    <n v="6.8850000000000016"/>
    <n v="1.6042050000000003"/>
    <x v="1"/>
    <m/>
  </r>
  <r>
    <n v="95"/>
    <x v="8"/>
    <n v="72811"/>
    <n v="180"/>
    <m/>
    <x v="32"/>
    <m/>
    <x v="3"/>
    <m/>
    <x v="28"/>
    <x v="5"/>
    <x v="13"/>
    <n v="0"/>
    <n v="25"/>
    <n v="180"/>
    <n v="2"/>
    <x v="0"/>
    <n v="0"/>
    <n v="0"/>
    <n v="0"/>
    <n v="0"/>
    <n v="0"/>
    <n v="0"/>
    <n v="0"/>
    <n v="0"/>
    <n v="0"/>
    <n v="0"/>
    <x v="1"/>
    <m/>
  </r>
  <r>
    <n v="96"/>
    <x v="8"/>
    <n v="72811"/>
    <n v="180"/>
    <m/>
    <x v="32"/>
    <m/>
    <x v="3"/>
    <m/>
    <x v="28"/>
    <x v="5"/>
    <x v="13"/>
    <n v="0"/>
    <n v="99"/>
    <n v="700"/>
    <n v="5"/>
    <x v="1"/>
    <n v="0"/>
    <n v="0"/>
    <n v="0"/>
    <n v="0"/>
    <n v="0"/>
    <n v="0"/>
    <n v="0"/>
    <n v="0"/>
    <n v="0"/>
    <n v="0"/>
    <x v="1"/>
    <m/>
  </r>
  <r>
    <n v="97"/>
    <x v="8"/>
    <n v="72811"/>
    <n v="180"/>
    <m/>
    <x v="32"/>
    <m/>
    <x v="3"/>
    <m/>
    <x v="28"/>
    <x v="5"/>
    <x v="13"/>
    <n v="0"/>
    <n v="34"/>
    <n v="240"/>
    <n v="2"/>
    <x v="0"/>
    <n v="0"/>
    <n v="0"/>
    <n v="0"/>
    <n v="0"/>
    <n v="0"/>
    <n v="0"/>
    <n v="0"/>
    <n v="0"/>
    <n v="0"/>
    <n v="0"/>
    <x v="1"/>
    <m/>
  </r>
  <r>
    <n v="98"/>
    <x v="8"/>
    <n v="72811"/>
    <n v="180"/>
    <m/>
    <x v="32"/>
    <m/>
    <x v="3"/>
    <m/>
    <x v="28"/>
    <x v="5"/>
    <x v="13"/>
    <n v="0"/>
    <n v="11"/>
    <n v="80"/>
    <n v="1"/>
    <x v="0"/>
    <n v="0"/>
    <n v="0"/>
    <n v="0"/>
    <n v="0"/>
    <n v="0"/>
    <n v="0"/>
    <n v="0"/>
    <n v="0"/>
    <n v="0"/>
    <n v="0"/>
    <x v="1"/>
    <m/>
  </r>
  <r>
    <n v="99"/>
    <x v="9"/>
    <n v="70484"/>
    <n v="21"/>
    <m/>
    <x v="1"/>
    <n v="1"/>
    <x v="1"/>
    <s v="LG"/>
    <x v="52"/>
    <x v="1"/>
    <x v="12"/>
    <n v="8"/>
    <n v="47"/>
    <m/>
    <n v="13"/>
    <x v="0"/>
    <n v="47"/>
    <n v="0.1"/>
    <n v="4.7"/>
    <n v="221.60735"/>
    <n v="126.43235"/>
    <n v="0.05"/>
    <n v="2.35"/>
    <n v="110.80485"/>
    <n v="-15.627499999999998"/>
    <n v="-3.6412074999999997"/>
    <x v="0"/>
    <m/>
  </r>
  <r>
    <n v="100"/>
    <x v="9"/>
    <n v="70484"/>
    <n v="21"/>
    <m/>
    <x v="2"/>
    <n v="1"/>
    <x v="1"/>
    <s v="LG"/>
    <x v="52"/>
    <x v="1"/>
    <x v="12"/>
    <n v="8"/>
    <n v="47"/>
    <m/>
    <n v="13"/>
    <x v="0"/>
    <n v="47"/>
    <n v="0.1"/>
    <n v="4.7"/>
    <n v="221.60735"/>
    <n v="126.43235"/>
    <n v="0.05"/>
    <n v="2.35"/>
    <n v="110.80485"/>
    <n v="-15.627499999999998"/>
    <n v="-3.6412074999999997"/>
    <x v="0"/>
    <m/>
  </r>
  <r>
    <n v="101"/>
    <x v="9"/>
    <n v="70484"/>
    <n v="21"/>
    <m/>
    <x v="3"/>
    <n v="1"/>
    <x v="1"/>
    <s v="LG"/>
    <x v="4"/>
    <x v="1"/>
    <x v="0"/>
    <n v="6"/>
    <n v="32"/>
    <m/>
    <n v="8"/>
    <x v="0"/>
    <n v="32"/>
    <n v="0.1"/>
    <n v="3.2"/>
    <n v="150.88159999999999"/>
    <n v="86.081600000000009"/>
    <n v="0.05"/>
    <n v="1.6"/>
    <n v="75.441600000000008"/>
    <n v="-10.64"/>
    <n v="-2.4791200000000004"/>
    <x v="0"/>
    <m/>
  </r>
  <r>
    <n v="102"/>
    <x v="9"/>
    <n v="70484"/>
    <n v="21"/>
    <m/>
    <x v="4"/>
    <n v="1"/>
    <x v="1"/>
    <s v="LG"/>
    <x v="4"/>
    <x v="1"/>
    <x v="0"/>
    <n v="6"/>
    <n v="32"/>
    <m/>
    <n v="10"/>
    <x v="0"/>
    <n v="32"/>
    <n v="0.1"/>
    <n v="3.2"/>
    <n v="150.88159999999999"/>
    <n v="86.081600000000009"/>
    <n v="0.05"/>
    <n v="1.6"/>
    <n v="75.441600000000008"/>
    <n v="-10.64"/>
    <n v="-2.4791200000000004"/>
    <x v="0"/>
    <m/>
  </r>
  <r>
    <n v="103"/>
    <x v="10"/>
    <n v="75241"/>
    <n v="55"/>
    <m/>
    <x v="60"/>
    <n v="1"/>
    <x v="7"/>
    <s v="Daikin"/>
    <x v="53"/>
    <x v="4"/>
    <x v="8"/>
    <n v="2"/>
    <n v="6"/>
    <n v="20"/>
    <n v="2"/>
    <x v="0"/>
    <n v="6"/>
    <n v="0.02"/>
    <n v="0.12"/>
    <n v="5.6583000000000006"/>
    <n v="3.2283000000000004"/>
    <n v="0.02"/>
    <n v="0.12"/>
    <n v="5.6583000000000006"/>
    <n v="2.4300000000000002"/>
    <n v="0.56619000000000008"/>
    <x v="0"/>
    <m/>
  </r>
  <r>
    <n v="104"/>
    <x v="10"/>
    <n v="75241"/>
    <n v="55"/>
    <m/>
    <x v="61"/>
    <n v="2"/>
    <x v="8"/>
    <s v="Daikin"/>
    <x v="54"/>
    <x v="1"/>
    <x v="12"/>
    <n v="16"/>
    <n v="30"/>
    <s v="140, 140"/>
    <s v="9, 11"/>
    <x v="0"/>
    <n v="60"/>
    <n v="0.1"/>
    <n v="6"/>
    <n v="282.90300000000002"/>
    <n v="161.40299999999999"/>
    <n v="0.05"/>
    <n v="3"/>
    <n v="141.453"/>
    <n v="-19.949999999999989"/>
    <n v="-4.648349999999998"/>
    <x v="0"/>
    <m/>
  </r>
  <r>
    <n v="105"/>
    <x v="10"/>
    <n v="75241"/>
    <n v="55"/>
    <m/>
    <x v="62"/>
    <n v="2"/>
    <x v="8"/>
    <s v="Daikin"/>
    <x v="55"/>
    <x v="1"/>
    <x v="11"/>
    <n v="20"/>
    <n v="37"/>
    <s v="140, 160"/>
    <s v="12, 14"/>
    <x v="0"/>
    <n v="74"/>
    <n v="0.1"/>
    <n v="7.4"/>
    <n v="348.91370000000001"/>
    <n v="199.06370000000001"/>
    <n v="0.05"/>
    <n v="3.7"/>
    <n v="174.45870000000002"/>
    <n v="-24.60499999999999"/>
    <n v="-5.7329649999999974"/>
    <x v="0"/>
    <m/>
  </r>
  <r>
    <n v="106"/>
    <x v="10"/>
    <n v="75241"/>
    <n v="55"/>
    <m/>
    <x v="63"/>
    <n v="3"/>
    <x v="8"/>
    <s v="Daikin"/>
    <x v="56"/>
    <x v="1"/>
    <x v="7"/>
    <n v="36"/>
    <n v="40"/>
    <s v="140, 140, 140"/>
    <s v="17, 10, 16"/>
    <x v="0"/>
    <n v="120"/>
    <n v="0.1"/>
    <n v="12"/>
    <n v="565.80600000000004"/>
    <n v="322.80599999999998"/>
    <n v="0.05"/>
    <n v="6"/>
    <n v="282.90600000000001"/>
    <n v="-39.899999999999977"/>
    <n v="-9.296699999999996"/>
    <x v="0"/>
    <m/>
  </r>
  <r>
    <n v="107"/>
    <x v="10"/>
    <n v="75241"/>
    <n v="55"/>
    <m/>
    <x v="64"/>
    <n v="3"/>
    <x v="8"/>
    <s v="Daikin"/>
    <x v="57"/>
    <x v="1"/>
    <x v="4"/>
    <n v="42"/>
    <n v="44"/>
    <s v="140, 160, 140"/>
    <s v="10, 16, 17"/>
    <x v="0"/>
    <n v="132"/>
    <n v="0.1"/>
    <n v="13.200000000000001"/>
    <n v="622.38660000000004"/>
    <n v="355.08659999999998"/>
    <n v="0.05"/>
    <n v="6.6000000000000005"/>
    <n v="311.19660000000005"/>
    <n v="-43.88999999999993"/>
    <n v="-10.226369999999985"/>
    <x v="0"/>
    <m/>
  </r>
  <r>
    <n v="108"/>
    <x v="10"/>
    <n v="75241"/>
    <n v="55"/>
    <m/>
    <x v="65"/>
    <n v="1"/>
    <x v="8"/>
    <s v="Daikin"/>
    <x v="58"/>
    <x v="1"/>
    <x v="2"/>
    <n v="18"/>
    <n v="83"/>
    <n v="220"/>
    <n v="16"/>
    <x v="1"/>
    <n v="83"/>
    <n v="0.1"/>
    <n v="8.3000000000000007"/>
    <n v="391.34915000000001"/>
    <n v="223.27415000000002"/>
    <n v="0.05"/>
    <n v="4.1500000000000004"/>
    <n v="195.67665"/>
    <n v="-27.597500000000025"/>
    <n v="-6.4302175000000057"/>
    <x v="0"/>
    <m/>
  </r>
  <r>
    <n v="109"/>
    <x v="11"/>
    <n v="72412"/>
    <n v="316"/>
    <m/>
    <x v="59"/>
    <n v="1"/>
    <x v="1"/>
    <s v="Mitsubishi"/>
    <x v="59"/>
    <x v="1"/>
    <x v="4"/>
    <n v="14"/>
    <n v="76"/>
    <n v="1096"/>
    <n v="578"/>
    <x v="1"/>
    <n v="76"/>
    <n v="0.1"/>
    <n v="7.6000000000000005"/>
    <n v="358.34379999999999"/>
    <n v="204.44379999999998"/>
    <n v="0.05"/>
    <n v="3.8000000000000003"/>
    <n v="179.1738"/>
    <n v="-25.269999999999982"/>
    <n v="-5.8879099999999962"/>
    <x v="3"/>
    <m/>
  </r>
  <r>
    <n v="110"/>
    <x v="11"/>
    <n v="72412"/>
    <n v="316"/>
    <m/>
    <x v="66"/>
    <n v="1"/>
    <x v="1"/>
    <s v="Mitsubishi"/>
    <x v="60"/>
    <x v="1"/>
    <x v="2"/>
    <n v="18"/>
    <n v="78"/>
    <n v="1135"/>
    <n v="356"/>
    <x v="1"/>
    <n v="78"/>
    <n v="0.1"/>
    <n v="7.8000000000000007"/>
    <n v="367.77390000000003"/>
    <n v="209.82390000000004"/>
    <n v="0.05"/>
    <n v="3.9000000000000004"/>
    <n v="183.88890000000001"/>
    <n v="-25.935000000000031"/>
    <n v="-6.0428550000000065"/>
    <x v="3"/>
    <m/>
  </r>
  <r>
    <n v="111"/>
    <x v="11"/>
    <n v="72412"/>
    <n v="316"/>
    <m/>
    <x v="67"/>
    <n v="1"/>
    <x v="1"/>
    <s v="Mitsubishi"/>
    <x v="61"/>
    <x v="1"/>
    <x v="7"/>
    <n v="12"/>
    <n v="67"/>
    <n v="1485"/>
    <n v="276"/>
    <x v="1"/>
    <n v="67"/>
    <n v="0.1"/>
    <n v="6.7"/>
    <n v="315.90834999999998"/>
    <n v="180.23335"/>
    <n v="0.05"/>
    <n v="3.35"/>
    <n v="157.95585"/>
    <n v="-22.277500000000003"/>
    <n v="-5.1906575000000013"/>
    <x v="3"/>
    <m/>
  </r>
  <r>
    <n v="112"/>
    <x v="11"/>
    <n v="72412"/>
    <n v="316"/>
    <m/>
    <x v="68"/>
    <n v="1"/>
    <x v="1"/>
    <s v="Mitsubishi"/>
    <x v="61"/>
    <x v="1"/>
    <x v="7"/>
    <n v="12"/>
    <n v="75"/>
    <n v="1583"/>
    <n v="268"/>
    <x v="1"/>
    <n v="75"/>
    <n v="0.1"/>
    <n v="7.5"/>
    <n v="353.62875000000003"/>
    <n v="201.75375"/>
    <n v="0.05"/>
    <n v="3.75"/>
    <n v="176.81625"/>
    <n v="-24.9375"/>
    <n v="-5.8104374999999999"/>
    <x v="3"/>
    <m/>
  </r>
  <r>
    <n v="113"/>
    <x v="11"/>
    <n v="72412"/>
    <n v="316"/>
    <m/>
    <x v="69"/>
    <n v="1"/>
    <x v="1"/>
    <s v="Mitsubishi"/>
    <x v="35"/>
    <x v="1"/>
    <x v="12"/>
    <n v="8"/>
    <n v="41"/>
    <n v="623"/>
    <n v="122"/>
    <x v="0"/>
    <n v="41"/>
    <n v="0.1"/>
    <n v="4.1000000000000005"/>
    <n v="193.31705000000002"/>
    <n v="110.29205000000002"/>
    <n v="0.05"/>
    <n v="2.0500000000000003"/>
    <n v="96.659550000000024"/>
    <n v="-13.632499999999993"/>
    <n v="-3.1763724999999985"/>
    <x v="3"/>
    <m/>
  </r>
  <r>
    <n v="114"/>
    <x v="11"/>
    <n v="72412"/>
    <n v="316"/>
    <m/>
    <x v="70"/>
    <n v="1"/>
    <x v="1"/>
    <s v="Mitsubishi"/>
    <x v="59"/>
    <x v="1"/>
    <x v="4"/>
    <n v="14"/>
    <n v="73"/>
    <n v="1061"/>
    <n v="156"/>
    <x v="1"/>
    <n v="73"/>
    <n v="0.1"/>
    <n v="7.3000000000000007"/>
    <n v="344.19865000000004"/>
    <n v="196.37365000000003"/>
    <n v="0.05"/>
    <n v="3.6500000000000004"/>
    <n v="172.10114999999999"/>
    <n v="-24.272500000000036"/>
    <n v="-5.6554925000000082"/>
    <x v="3"/>
    <m/>
  </r>
  <r>
    <n v="115"/>
    <x v="11"/>
    <n v="72412"/>
    <n v="316"/>
    <m/>
    <x v="71"/>
    <n v="1"/>
    <x v="1"/>
    <s v="Mitsubishi"/>
    <x v="61"/>
    <x v="1"/>
    <x v="7"/>
    <n v="12"/>
    <n v="75"/>
    <n v="1026"/>
    <n v="156"/>
    <x v="1"/>
    <n v="75"/>
    <n v="0.1"/>
    <n v="7.5"/>
    <n v="353.62875000000003"/>
    <n v="201.75375"/>
    <n v="0.05"/>
    <n v="3.75"/>
    <n v="176.81625"/>
    <n v="-24.9375"/>
    <n v="-5.8104374999999999"/>
    <x v="3"/>
    <m/>
  </r>
  <r>
    <n v="116"/>
    <x v="11"/>
    <n v="72412"/>
    <n v="316"/>
    <m/>
    <x v="72"/>
    <n v="1"/>
    <x v="1"/>
    <s v="Mitsubishi"/>
    <x v="62"/>
    <x v="2"/>
    <x v="9"/>
    <n v="4"/>
    <n v="25"/>
    <n v="425"/>
    <n v="68"/>
    <x v="0"/>
    <n v="25"/>
    <n v="0.06"/>
    <n v="1.5"/>
    <n v="70.726249999999993"/>
    <n v="40.35125"/>
    <n v="0.03"/>
    <n v="0.75"/>
    <n v="35.363750000000003"/>
    <n v="-4.9874999999999972"/>
    <n v="-1.1620874999999995"/>
    <x v="3"/>
    <m/>
  </r>
  <r>
    <n v="117"/>
    <x v="11"/>
    <n v="72412"/>
    <n v="316"/>
    <m/>
    <x v="73"/>
    <n v="1"/>
    <x v="1"/>
    <s v="Mitsubishi"/>
    <x v="16"/>
    <x v="1"/>
    <x v="11"/>
    <n v="10"/>
    <n v="53"/>
    <n v="834"/>
    <n v="142"/>
    <x v="1"/>
    <n v="53"/>
    <n v="0.1"/>
    <n v="5.3000000000000007"/>
    <n v="249.89765000000003"/>
    <n v="142.57265000000001"/>
    <n v="0.05"/>
    <n v="2.6500000000000004"/>
    <n v="124.95015000000001"/>
    <n v="-17.622500000000002"/>
    <n v="-4.1060425"/>
    <x v="3"/>
    <m/>
  </r>
  <r>
    <n v="118"/>
    <x v="11"/>
    <n v="72412"/>
    <n v="316"/>
    <m/>
    <x v="74"/>
    <n v="1"/>
    <x v="1"/>
    <s v="Mitsubishi"/>
    <x v="16"/>
    <x v="1"/>
    <x v="11"/>
    <n v="10"/>
    <n v="56"/>
    <n v="934"/>
    <n v="142"/>
    <x v="1"/>
    <n v="56"/>
    <n v="0.1"/>
    <n v="5.6000000000000005"/>
    <n v="264.04280000000006"/>
    <n v="150.64280000000002"/>
    <n v="0.05"/>
    <n v="2.8000000000000003"/>
    <n v="132.02280000000002"/>
    <n v="-18.620000000000005"/>
    <n v="-4.3384600000000013"/>
    <x v="3"/>
    <m/>
  </r>
  <r>
    <n v="119"/>
    <x v="11"/>
    <n v="72412"/>
    <n v="316"/>
    <m/>
    <x v="75"/>
    <n v="1"/>
    <x v="1"/>
    <s v="Mitsubishi"/>
    <x v="35"/>
    <x v="1"/>
    <x v="12"/>
    <n v="8"/>
    <n v="43"/>
    <n v="646"/>
    <n v="92"/>
    <x v="0"/>
    <n v="43"/>
    <n v="0.1"/>
    <n v="4.3"/>
    <n v="202.74715"/>
    <n v="115.67214999999999"/>
    <n v="0.05"/>
    <n v="2.15"/>
    <n v="101.37464999999999"/>
    <n v="-14.297499999999999"/>
    <n v="-3.3313174999999995"/>
    <x v="3"/>
    <m/>
  </r>
  <r>
    <n v="120"/>
    <x v="11"/>
    <n v="72412"/>
    <n v="316"/>
    <m/>
    <x v="76"/>
    <n v="1"/>
    <x v="1"/>
    <s v="Mitsubishi"/>
    <x v="16"/>
    <x v="1"/>
    <x v="11"/>
    <n v="10"/>
    <n v="51"/>
    <n v="834"/>
    <n v="140"/>
    <x v="1"/>
    <n v="51"/>
    <n v="0.1"/>
    <n v="5.1000000000000005"/>
    <n v="240.46755000000002"/>
    <n v="137.19255000000001"/>
    <n v="0.05"/>
    <n v="2.5500000000000003"/>
    <n v="120.23505000000002"/>
    <n v="-16.957499999999996"/>
    <n v="-3.951097499999999"/>
    <x v="3"/>
    <m/>
  </r>
  <r>
    <n v="121"/>
    <x v="11"/>
    <n v="72412"/>
    <n v="316"/>
    <m/>
    <x v="77"/>
    <n v="1"/>
    <x v="1"/>
    <s v="Mitsubishi"/>
    <x v="16"/>
    <x v="1"/>
    <x v="11"/>
    <n v="10"/>
    <n v="54"/>
    <n v="1027"/>
    <n v="180"/>
    <x v="1"/>
    <n v="54"/>
    <n v="0.1"/>
    <n v="5.4"/>
    <n v="254.61270000000002"/>
    <n v="145.26270000000005"/>
    <n v="0.05"/>
    <n v="2.7"/>
    <n v="127.3077"/>
    <n v="-17.955000000000055"/>
    <n v="-4.1835150000000132"/>
    <x v="3"/>
    <m/>
  </r>
  <r>
    <n v="122"/>
    <x v="11"/>
    <n v="72412"/>
    <n v="316"/>
    <m/>
    <x v="78"/>
    <n v="1"/>
    <x v="1"/>
    <s v="Mitsubishi"/>
    <x v="35"/>
    <x v="1"/>
    <x v="12"/>
    <n v="8"/>
    <n v="46"/>
    <n v="798"/>
    <n v="116"/>
    <x v="0"/>
    <n v="46"/>
    <n v="0.1"/>
    <n v="4.6000000000000005"/>
    <n v="216.89230000000001"/>
    <n v="123.74230000000001"/>
    <n v="0.05"/>
    <n v="2.3000000000000003"/>
    <n v="108.44730000000001"/>
    <n v="-15.295000000000002"/>
    <n v="-3.5637350000000008"/>
    <x v="3"/>
    <m/>
  </r>
  <r>
    <n v="123"/>
    <x v="11"/>
    <n v="72412"/>
    <n v="316"/>
    <m/>
    <x v="79"/>
    <n v="1"/>
    <x v="1"/>
    <s v="Mitsubishi"/>
    <x v="59"/>
    <x v="1"/>
    <x v="4"/>
    <n v="14"/>
    <n v="69"/>
    <n v="885"/>
    <n v="300"/>
    <x v="1"/>
    <n v="69"/>
    <n v="0.1"/>
    <n v="6.9"/>
    <n v="325.33845000000002"/>
    <n v="185.61345"/>
    <n v="0.05"/>
    <n v="3.45"/>
    <n v="162.67095"/>
    <n v="-22.942499999999995"/>
    <n v="-5.3456024999999991"/>
    <x v="3"/>
    <m/>
  </r>
  <r>
    <n v="124"/>
    <x v="11"/>
    <n v="72412"/>
    <n v="316"/>
    <m/>
    <x v="80"/>
    <n v="1"/>
    <x v="1"/>
    <s v="Mitsubishi"/>
    <x v="61"/>
    <x v="1"/>
    <x v="7"/>
    <n v="12"/>
    <n v="58"/>
    <n v="875"/>
    <n v="284"/>
    <x v="1"/>
    <n v="58"/>
    <n v="0.1"/>
    <n v="5.8000000000000007"/>
    <n v="273.4729000000001"/>
    <n v="156.02290000000002"/>
    <n v="0.05"/>
    <n v="2.9000000000000004"/>
    <n v="136.73790000000002"/>
    <n v="-19.284999999999997"/>
    <n v="-4.4934049999999992"/>
    <x v="3"/>
    <m/>
  </r>
  <r>
    <n v="125"/>
    <x v="11"/>
    <n v="72412"/>
    <n v="316"/>
    <m/>
    <x v="81"/>
    <n v="1"/>
    <x v="1"/>
    <s v="Mitsubishi"/>
    <x v="16"/>
    <x v="1"/>
    <x v="11"/>
    <n v="10"/>
    <n v="43"/>
    <n v="492"/>
    <n v="220"/>
    <x v="0"/>
    <n v="43"/>
    <n v="0.1"/>
    <n v="4.3"/>
    <n v="202.74715"/>
    <n v="115.67214999999999"/>
    <n v="0.05"/>
    <n v="2.15"/>
    <n v="101.37464999999999"/>
    <n v="-14.297499999999999"/>
    <n v="-3.3313174999999995"/>
    <x v="3"/>
    <m/>
  </r>
  <r>
    <n v="126"/>
    <x v="11"/>
    <n v="72412"/>
    <n v="316"/>
    <m/>
    <x v="82"/>
    <n v="1"/>
    <x v="1"/>
    <s v="Mitsubishi"/>
    <x v="59"/>
    <x v="1"/>
    <x v="4"/>
    <n v="14"/>
    <n v="46"/>
    <n v="1018"/>
    <n v="300"/>
    <x v="0"/>
    <n v="46"/>
    <n v="0.1"/>
    <n v="4.6000000000000005"/>
    <n v="216.89230000000001"/>
    <n v="123.74230000000001"/>
    <n v="0.05"/>
    <n v="2.3000000000000003"/>
    <n v="108.44730000000001"/>
    <n v="-15.295000000000002"/>
    <n v="-3.5637350000000008"/>
    <x v="3"/>
    <m/>
  </r>
  <r>
    <n v="127"/>
    <x v="11"/>
    <n v="72412"/>
    <n v="316"/>
    <m/>
    <x v="83"/>
    <n v="1"/>
    <x v="1"/>
    <s v="Mitsubishi"/>
    <x v="61"/>
    <x v="1"/>
    <x v="7"/>
    <n v="12"/>
    <n v="72"/>
    <n v="1050"/>
    <n v="268"/>
    <x v="1"/>
    <n v="72"/>
    <n v="0.1"/>
    <n v="7.2"/>
    <n v="339.48359999999997"/>
    <n v="193.68360000000001"/>
    <n v="0.05"/>
    <n v="3.6"/>
    <n v="169.74360000000001"/>
    <n v="-23.939999999999998"/>
    <n v="-5.5780199999999995"/>
    <x v="3"/>
    <m/>
  </r>
  <r>
    <n v="128"/>
    <x v="11"/>
    <n v="72412"/>
    <n v="316"/>
    <m/>
    <x v="84"/>
    <n v="1"/>
    <x v="1"/>
    <s v="Mitsubishi"/>
    <x v="61"/>
    <x v="1"/>
    <x v="7"/>
    <n v="12"/>
    <n v="53"/>
    <n v="627"/>
    <n v="284"/>
    <x v="1"/>
    <n v="53"/>
    <n v="0.1"/>
    <n v="5.3000000000000007"/>
    <n v="249.89765000000003"/>
    <n v="142.57265000000001"/>
    <n v="0.05"/>
    <n v="2.6500000000000004"/>
    <n v="124.95015000000001"/>
    <n v="-17.622500000000002"/>
    <n v="-4.1060425"/>
    <x v="3"/>
    <m/>
  </r>
  <r>
    <n v="129"/>
    <x v="11"/>
    <n v="72412"/>
    <n v="316"/>
    <m/>
    <x v="85"/>
    <n v="1"/>
    <x v="1"/>
    <s v="Mitsubishi"/>
    <x v="60"/>
    <x v="1"/>
    <x v="2"/>
    <n v="18"/>
    <n v="70"/>
    <n v="932"/>
    <n v="316"/>
    <x v="1"/>
    <n v="70"/>
    <n v="0.1"/>
    <n v="7"/>
    <n v="330.05349999999999"/>
    <n v="188.30350000000001"/>
    <n v="0.05"/>
    <n v="3.5"/>
    <n v="165.02850000000001"/>
    <n v="-23.275000000000006"/>
    <n v="-5.4230750000000016"/>
    <x v="3"/>
    <m/>
  </r>
  <r>
    <n v="130"/>
    <x v="11"/>
    <n v="72412"/>
    <n v="316"/>
    <m/>
    <x v="86"/>
    <n v="1"/>
    <x v="1"/>
    <s v="Mitsubishi"/>
    <x v="35"/>
    <x v="1"/>
    <x v="12"/>
    <n v="8"/>
    <n v="54"/>
    <n v="811"/>
    <n v="188"/>
    <x v="1"/>
    <n v="54"/>
    <n v="0.1"/>
    <n v="5.4"/>
    <n v="254.61270000000002"/>
    <n v="145.26270000000005"/>
    <n v="0.05"/>
    <n v="2.7"/>
    <n v="127.3077"/>
    <n v="-17.955000000000055"/>
    <n v="-4.1835150000000132"/>
    <x v="3"/>
    <m/>
  </r>
  <r>
    <n v="131"/>
    <x v="11"/>
    <n v="72412"/>
    <n v="316"/>
    <m/>
    <x v="87"/>
    <n v="1"/>
    <x v="1"/>
    <s v="Mitsubishi"/>
    <x v="61"/>
    <x v="1"/>
    <x v="7"/>
    <n v="12"/>
    <n v="58"/>
    <n v="925"/>
    <n v="252"/>
    <x v="1"/>
    <n v="58"/>
    <n v="0.1"/>
    <n v="5.8000000000000007"/>
    <n v="273.4729000000001"/>
    <n v="156.02290000000002"/>
    <n v="0.05"/>
    <n v="2.9000000000000004"/>
    <n v="136.73790000000002"/>
    <n v="-19.284999999999997"/>
    <n v="-4.4934049999999992"/>
    <x v="3"/>
    <m/>
  </r>
  <r>
    <n v="132"/>
    <x v="11"/>
    <n v="72412"/>
    <n v="316"/>
    <m/>
    <x v="88"/>
    <n v="2"/>
    <x v="1"/>
    <s v="Mitsubishi"/>
    <x v="61"/>
    <x v="1"/>
    <x v="7"/>
    <n v="24"/>
    <n v="64"/>
    <n v="945"/>
    <n v="252"/>
    <x v="1"/>
    <n v="128"/>
    <n v="0.1"/>
    <n v="12.8"/>
    <n v="603.52639999999997"/>
    <n v="344.32640000000004"/>
    <n v="0.05"/>
    <n v="6.4"/>
    <n v="301.76640000000003"/>
    <n v="-42.56"/>
    <n v="-9.9164800000000017"/>
    <x v="3"/>
    <m/>
  </r>
  <r>
    <n v="133"/>
    <x v="11"/>
    <n v="72412"/>
    <n v="316"/>
    <m/>
    <x v="89"/>
    <n v="1"/>
    <x v="1"/>
    <s v="Mitsubishi"/>
    <x v="16"/>
    <x v="1"/>
    <x v="11"/>
    <n v="10"/>
    <n v="55"/>
    <n v="900"/>
    <n v="220"/>
    <x v="1"/>
    <n v="55"/>
    <n v="0.1"/>
    <n v="5.5"/>
    <n v="259.32774999999998"/>
    <n v="147.95275000000001"/>
    <n v="0.05"/>
    <n v="2.75"/>
    <n v="129.66524999999999"/>
    <n v="-18.287500000000023"/>
    <n v="-4.2609875000000059"/>
    <x v="3"/>
    <m/>
  </r>
  <r>
    <n v="134"/>
    <x v="11"/>
    <n v="72412"/>
    <n v="316"/>
    <m/>
    <x v="90"/>
    <n v="1"/>
    <x v="0"/>
    <s v="Mitsubishi"/>
    <x v="63"/>
    <x v="3"/>
    <x v="6"/>
    <n v="3"/>
    <n v="9"/>
    <n v="100"/>
    <n v="8"/>
    <x v="0"/>
    <n v="9"/>
    <n v="0.02"/>
    <n v="0.18"/>
    <n v="8.4874500000000008"/>
    <n v="4.8424499999999995"/>
    <n v="0.02"/>
    <n v="0.18"/>
    <n v="8.4874500000000008"/>
    <n v="3.6450000000000014"/>
    <n v="0.84928500000000029"/>
    <x v="3"/>
    <m/>
  </r>
  <r>
    <n v="135"/>
    <x v="11"/>
    <n v="72412"/>
    <n v="316"/>
    <m/>
    <x v="91"/>
    <n v="1"/>
    <x v="0"/>
    <s v="Mitsubishi"/>
    <x v="64"/>
    <x v="4"/>
    <x v="6"/>
    <n v="3"/>
    <n v="12"/>
    <n v="175"/>
    <n v="4"/>
    <x v="0"/>
    <n v="12"/>
    <n v="0.02"/>
    <n v="0.24"/>
    <n v="11.316600000000001"/>
    <n v="6.4566000000000008"/>
    <n v="0.02"/>
    <n v="0.24"/>
    <n v="11.316600000000001"/>
    <n v="4.8600000000000003"/>
    <n v="1.1323800000000002"/>
    <x v="3"/>
    <m/>
  </r>
  <r>
    <n v="136"/>
    <x v="11"/>
    <n v="72412"/>
    <n v="316"/>
    <m/>
    <x v="92"/>
    <n v="1"/>
    <x v="0"/>
    <s v="Mitsubishi"/>
    <x v="65"/>
    <x v="3"/>
    <x v="8"/>
    <n v="2"/>
    <n v="9"/>
    <n v="100"/>
    <n v="8"/>
    <x v="0"/>
    <n v="9"/>
    <n v="0.02"/>
    <n v="0.18"/>
    <n v="8.4874500000000008"/>
    <n v="4.8424499999999995"/>
    <n v="0.02"/>
    <n v="0.18"/>
    <n v="8.4874500000000008"/>
    <n v="3.6450000000000014"/>
    <n v="0.84928500000000029"/>
    <x v="3"/>
    <m/>
  </r>
  <r>
    <n v="137"/>
    <x v="11"/>
    <n v="72412"/>
    <n v="316"/>
    <m/>
    <x v="93"/>
    <n v="1"/>
    <x v="0"/>
    <s v="Mitsubishi"/>
    <x v="66"/>
    <x v="1"/>
    <x v="0"/>
    <n v="6"/>
    <n v="26"/>
    <n v="125"/>
    <n v="20"/>
    <x v="0"/>
    <n v="26"/>
    <n v="0.1"/>
    <n v="2.6"/>
    <n v="122.5913"/>
    <n v="69.941299999999998"/>
    <n v="0.05"/>
    <n v="1.3"/>
    <n v="61.296300000000002"/>
    <n v="-8.644999999999996"/>
    <n v="-2.0142849999999992"/>
    <x v="3"/>
    <m/>
  </r>
  <r>
    <n v="138"/>
    <x v="11"/>
    <n v="72412"/>
    <n v="316"/>
    <m/>
    <x v="94"/>
    <n v="2"/>
    <x v="0"/>
    <s v="Mitsubishi"/>
    <x v="67"/>
    <x v="1"/>
    <x v="8"/>
    <n v="4"/>
    <n v="9"/>
    <n v="150"/>
    <n v="4"/>
    <x v="0"/>
    <n v="18"/>
    <n v="0.1"/>
    <n v="1.8"/>
    <n v="84.870899999999992"/>
    <n v="48.420900000000003"/>
    <n v="0.05"/>
    <n v="0.9"/>
    <n v="42.435900000000004"/>
    <n v="-5.9849999999999994"/>
    <n v="-1.3945049999999999"/>
    <x v="3"/>
    <m/>
  </r>
  <r>
    <n v="139"/>
    <x v="11"/>
    <n v="72412"/>
    <n v="316"/>
    <m/>
    <x v="95"/>
    <n v="1"/>
    <x v="0"/>
    <s v="Mitsubishi"/>
    <x v="68"/>
    <x v="0"/>
    <x v="11"/>
    <n v="10"/>
    <n v="56"/>
    <n v="937"/>
    <n v="48"/>
    <x v="1"/>
    <n v="56"/>
    <n v="0.1"/>
    <n v="5.6000000000000005"/>
    <n v="264.04280000000006"/>
    <n v="150.64280000000002"/>
    <n v="0.05"/>
    <n v="2.8000000000000003"/>
    <n v="132.02280000000002"/>
    <n v="-18.620000000000005"/>
    <n v="-4.3384600000000013"/>
    <x v="3"/>
    <m/>
  </r>
  <r>
    <n v="140"/>
    <x v="11"/>
    <n v="72412"/>
    <n v="316"/>
    <m/>
    <x v="96"/>
    <n v="1"/>
    <x v="0"/>
    <s v="Mitsubishi"/>
    <x v="69"/>
    <x v="0"/>
    <x v="0"/>
    <n v="6"/>
    <n v="48"/>
    <n v="899"/>
    <n v="36"/>
    <x v="0"/>
    <n v="48"/>
    <n v="0.1"/>
    <n v="4.8000000000000007"/>
    <n v="226.32240000000002"/>
    <n v="129.1224"/>
    <n v="0.05"/>
    <n v="2.4000000000000004"/>
    <n v="113.16240000000001"/>
    <n v="-15.959999999999994"/>
    <n v="-3.7186799999999987"/>
    <x v="3"/>
    <m/>
  </r>
  <r>
    <n v="141"/>
    <x v="11"/>
    <n v="72412"/>
    <n v="316"/>
    <m/>
    <x v="97"/>
    <n v="1"/>
    <x v="0"/>
    <s v="Mitsubishi"/>
    <x v="69"/>
    <x v="0"/>
    <x v="0"/>
    <n v="6"/>
    <n v="37"/>
    <n v="236"/>
    <n v="6"/>
    <x v="0"/>
    <n v="37"/>
    <n v="0.1"/>
    <n v="3.7"/>
    <n v="174.45685"/>
    <n v="99.531850000000006"/>
    <n v="0.05"/>
    <n v="1.85"/>
    <n v="87.229350000000011"/>
    <n v="-12.302499999999995"/>
    <n v="-2.8664824999999987"/>
    <x v="3"/>
    <m/>
  </r>
  <r>
    <n v="142"/>
    <x v="11"/>
    <n v="72412"/>
    <n v="316"/>
    <m/>
    <x v="98"/>
    <n v="1"/>
    <x v="0"/>
    <s v="Mitsubishi"/>
    <x v="70"/>
    <x v="0"/>
    <x v="12"/>
    <n v="8"/>
    <n v="53"/>
    <n v="561"/>
    <n v="28"/>
    <x v="1"/>
    <n v="53"/>
    <n v="0.1"/>
    <n v="5.3000000000000007"/>
    <n v="249.89765000000003"/>
    <n v="142.57265000000001"/>
    <n v="0.05"/>
    <n v="2.6500000000000004"/>
    <n v="124.95015000000001"/>
    <n v="-17.622500000000002"/>
    <n v="-4.1060425"/>
    <x v="3"/>
    <m/>
  </r>
  <r>
    <n v="143"/>
    <x v="11"/>
    <n v="72412"/>
    <n v="316"/>
    <m/>
    <x v="99"/>
    <n v="1"/>
    <x v="0"/>
    <s v="Mitsubishi"/>
    <x v="70"/>
    <x v="0"/>
    <x v="12"/>
    <n v="8"/>
    <n v="63"/>
    <n v="1099"/>
    <n v="44"/>
    <x v="1"/>
    <n v="63"/>
    <n v="0.1"/>
    <n v="6.3000000000000007"/>
    <n v="297.04815000000008"/>
    <n v="169.47315000000003"/>
    <n v="0.05"/>
    <n v="3.1500000000000004"/>
    <n v="148.52565000000001"/>
    <n v="-20.947500000000019"/>
    <n v="-4.8807675000000046"/>
    <x v="3"/>
    <m/>
  </r>
  <r>
    <n v="144"/>
    <x v="11"/>
    <n v="72412"/>
    <n v="316"/>
    <m/>
    <x v="100"/>
    <n v="1"/>
    <x v="0"/>
    <s v="Mitsubishi"/>
    <x v="71"/>
    <x v="4"/>
    <x v="8"/>
    <n v="2"/>
    <n v="11"/>
    <n v="150"/>
    <n v="4"/>
    <x v="0"/>
    <n v="11"/>
    <n v="0.02"/>
    <n v="0.22"/>
    <n v="10.37355"/>
    <n v="5.9185499999999998"/>
    <n v="0.02"/>
    <n v="0.22"/>
    <n v="10.37355"/>
    <n v="4.4550000000000001"/>
    <n v="1.0380150000000001"/>
    <x v="3"/>
    <m/>
  </r>
  <r>
    <n v="145"/>
    <x v="11"/>
    <n v="72412"/>
    <n v="316"/>
    <m/>
    <x v="101"/>
    <n v="1"/>
    <x v="0"/>
    <s v="Mitsubishi"/>
    <x v="72"/>
    <x v="4"/>
    <x v="8"/>
    <n v="2"/>
    <n v="4"/>
    <n v="75"/>
    <n v="4"/>
    <x v="0"/>
    <n v="4"/>
    <n v="0.02"/>
    <n v="0.08"/>
    <n v="3.7721999999999998"/>
    <n v="2.1521999999999997"/>
    <n v="0.02"/>
    <n v="0.08"/>
    <n v="3.7721999999999998"/>
    <n v="1.62"/>
    <n v="0.37746000000000002"/>
    <x v="3"/>
    <m/>
  </r>
  <r>
    <n v="146"/>
    <x v="11"/>
    <n v="72412"/>
    <n v="316"/>
    <m/>
    <x v="32"/>
    <n v="1"/>
    <x v="0"/>
    <s v="Mitsubishi"/>
    <x v="73"/>
    <x v="3"/>
    <x v="8"/>
    <n v="2"/>
    <n v="9"/>
    <n v="100"/>
    <n v="8"/>
    <x v="0"/>
    <n v="9"/>
    <n v="0.02"/>
    <n v="0.18"/>
    <n v="8.4874500000000008"/>
    <n v="4.8424499999999995"/>
    <n v="0.02"/>
    <n v="0.18"/>
    <n v="8.4874500000000008"/>
    <n v="3.6450000000000014"/>
    <n v="0.84928500000000029"/>
    <x v="3"/>
    <m/>
  </r>
  <r>
    <n v="147"/>
    <x v="11"/>
    <n v="72412"/>
    <n v="316"/>
    <m/>
    <x v="102"/>
    <n v="1"/>
    <x v="0"/>
    <s v="Mitsubishi"/>
    <x v="16"/>
    <x v="1"/>
    <x v="11"/>
    <n v="10"/>
    <n v="39"/>
    <n v="255"/>
    <n v="68"/>
    <x v="0"/>
    <n v="39"/>
    <n v="0.1"/>
    <n v="3.9000000000000004"/>
    <n v="183.88695000000001"/>
    <n v="104.91195000000002"/>
    <n v="0.05"/>
    <n v="1.9500000000000002"/>
    <n v="91.944450000000003"/>
    <n v="-12.967500000000015"/>
    <n v="-3.0214275000000033"/>
    <x v="3"/>
    <m/>
  </r>
  <r>
    <n v="148"/>
    <x v="11"/>
    <n v="72412"/>
    <n v="316"/>
    <m/>
    <x v="103"/>
    <n v="1"/>
    <x v="0"/>
    <s v="Mitsubishi"/>
    <x v="16"/>
    <x v="1"/>
    <x v="11"/>
    <n v="10"/>
    <n v="46"/>
    <n v="345"/>
    <n v="68"/>
    <x v="0"/>
    <n v="46"/>
    <n v="0.1"/>
    <n v="4.6000000000000005"/>
    <n v="216.89230000000001"/>
    <n v="123.74230000000001"/>
    <n v="0.05"/>
    <n v="2.3000000000000003"/>
    <n v="108.44730000000001"/>
    <n v="-15.295000000000002"/>
    <n v="-3.5637350000000008"/>
    <x v="3"/>
    <m/>
  </r>
  <r>
    <n v="149"/>
    <x v="11"/>
    <n v="72412"/>
    <n v="316"/>
    <m/>
    <x v="104"/>
    <n v="1"/>
    <x v="0"/>
    <s v="Mitsubishi"/>
    <x v="35"/>
    <x v="1"/>
    <x v="12"/>
    <n v="8"/>
    <n v="34"/>
    <n v="180"/>
    <n v="52"/>
    <x v="0"/>
    <n v="34"/>
    <n v="0.1"/>
    <n v="3.4000000000000004"/>
    <n v="160.31170000000003"/>
    <n v="91.461700000000008"/>
    <n v="0.05"/>
    <n v="1.7000000000000002"/>
    <n v="80.156700000000015"/>
    <n v="-11.304999999999993"/>
    <n v="-2.6340649999999983"/>
    <x v="3"/>
    <m/>
  </r>
  <r>
    <n v="150"/>
    <x v="11"/>
    <n v="72412"/>
    <n v="316"/>
    <m/>
    <x v="105"/>
    <n v="1"/>
    <x v="0"/>
    <s v="Mitsubishi"/>
    <x v="74"/>
    <x v="0"/>
    <x v="15"/>
    <n v="24"/>
    <n v="75"/>
    <s v="N/A"/>
    <n v="30"/>
    <x v="1"/>
    <n v="75"/>
    <n v="0.1"/>
    <n v="7.5"/>
    <n v="353.62875000000003"/>
    <n v="201.75375"/>
    <n v="0.05"/>
    <n v="3.75"/>
    <n v="176.81625"/>
    <n v="-24.9375"/>
    <n v="-5.8104374999999999"/>
    <x v="3"/>
    <m/>
  </r>
  <r>
    <n v="151"/>
    <x v="11"/>
    <n v="72412"/>
    <n v="316"/>
    <m/>
    <x v="106"/>
    <n v="1"/>
    <x v="0"/>
    <s v="Mitsubishi"/>
    <x v="75"/>
    <x v="0"/>
    <x v="4"/>
    <n v="14"/>
    <n v="49"/>
    <s v="N/A"/>
    <n v="18"/>
    <x v="0"/>
    <n v="49"/>
    <n v="0.1"/>
    <n v="4.9000000000000004"/>
    <n v="231.03745000000001"/>
    <n v="131.81245000000004"/>
    <n v="0.05"/>
    <n v="2.4500000000000002"/>
    <n v="115.51994999999999"/>
    <n v="-16.292500000000047"/>
    <n v="-3.7961525000000109"/>
    <x v="3"/>
    <m/>
  </r>
  <r>
    <n v="152"/>
    <x v="11"/>
    <n v="72412"/>
    <n v="316"/>
    <m/>
    <x v="107"/>
    <n v="1"/>
    <x v="0"/>
    <s v="Mitsubishi"/>
    <x v="76"/>
    <x v="0"/>
    <x v="1"/>
    <n v="16"/>
    <n v="60"/>
    <s v="N/A"/>
    <n v="22"/>
    <x v="1"/>
    <n v="60"/>
    <n v="0.1"/>
    <n v="6"/>
    <n v="282.90300000000002"/>
    <n v="161.40299999999999"/>
    <n v="0.05"/>
    <n v="3"/>
    <n v="141.453"/>
    <n v="-19.949999999999989"/>
    <n v="-4.648349999999998"/>
    <x v="3"/>
    <m/>
  </r>
  <r>
    <n v="153"/>
    <x v="11"/>
    <n v="72412"/>
    <n v="316"/>
    <m/>
    <x v="108"/>
    <n v="1"/>
    <x v="0"/>
    <s v="Mitsubishi"/>
    <x v="74"/>
    <x v="0"/>
    <x v="15"/>
    <n v="24"/>
    <n v="75"/>
    <s v="N/A"/>
    <n v="30"/>
    <x v="1"/>
    <n v="75"/>
    <n v="0.1"/>
    <n v="7.5"/>
    <n v="353.62875000000003"/>
    <n v="201.75375"/>
    <n v="0.05"/>
    <n v="3.75"/>
    <n v="176.81625"/>
    <n v="-24.9375"/>
    <n v="-5.8104374999999999"/>
    <x v="3"/>
    <m/>
  </r>
  <r>
    <n v="154"/>
    <x v="11"/>
    <n v="72412"/>
    <n v="316"/>
    <m/>
    <x v="109"/>
    <n v="1"/>
    <x v="0"/>
    <s v="Mitsubishi"/>
    <x v="77"/>
    <x v="0"/>
    <x v="16"/>
    <n v="28"/>
    <n v="79"/>
    <s v="N/A"/>
    <n v="44"/>
    <x v="1"/>
    <n v="79"/>
    <n v="0.1"/>
    <n v="7.9"/>
    <n v="372.48894999999999"/>
    <n v="212.51395000000002"/>
    <n v="0.05"/>
    <n v="3.95"/>
    <n v="186.24645000000001"/>
    <n v="-26.267500000000013"/>
    <n v="-6.1203275000000028"/>
    <x v="3"/>
    <m/>
  </r>
  <r>
    <n v="155"/>
    <x v="12"/>
    <n v="71238"/>
    <n v="67"/>
    <m/>
    <x v="110"/>
    <n v="6"/>
    <x v="1"/>
    <s v="LF"/>
    <x v="52"/>
    <x v="1"/>
    <x v="12"/>
    <n v="48"/>
    <n v="39"/>
    <n v="311"/>
    <n v="8"/>
    <x v="0"/>
    <n v="234"/>
    <n v="0.1"/>
    <n v="23.400000000000002"/>
    <n v="1103.3217000000002"/>
    <n v="629.47170000000006"/>
    <n v="0.05"/>
    <n v="11.700000000000001"/>
    <n v="551.66670000000011"/>
    <n v="-77.80499999999995"/>
    <n v="-18.128564999999988"/>
    <x v="0"/>
    <m/>
  </r>
  <r>
    <n v="156"/>
    <x v="12"/>
    <n v="71238"/>
    <n v="67"/>
    <m/>
    <x v="111"/>
    <n v="2"/>
    <x v="1"/>
    <s v="LG"/>
    <x v="2"/>
    <x v="1"/>
    <x v="2"/>
    <n v="36"/>
    <n v="70"/>
    <n v="687"/>
    <n v="24"/>
    <x v="1"/>
    <n v="140"/>
    <n v="0.1"/>
    <n v="14"/>
    <n v="660.10699999999997"/>
    <n v="376.60700000000003"/>
    <n v="0.05"/>
    <n v="7"/>
    <n v="330.05700000000002"/>
    <n v="-46.550000000000011"/>
    <n v="-10.846150000000003"/>
    <x v="0"/>
    <m/>
  </r>
  <r>
    <n v="157"/>
    <x v="12"/>
    <n v="71238"/>
    <n v="67"/>
    <m/>
    <x v="112"/>
    <n v="4"/>
    <x v="1"/>
    <s v="LG"/>
    <x v="78"/>
    <x v="1"/>
    <x v="4"/>
    <n v="56"/>
    <n v="48"/>
    <n v="449"/>
    <n v="16"/>
    <x v="0"/>
    <n v="192"/>
    <n v="0.1"/>
    <n v="19.200000000000003"/>
    <n v="905.28960000000006"/>
    <n v="516.4896"/>
    <n v="0.05"/>
    <n v="9.6000000000000014"/>
    <n v="452.64960000000002"/>
    <n v="-63.839999999999975"/>
    <n v="-14.874719999999995"/>
    <x v="0"/>
    <m/>
  </r>
  <r>
    <n v="158"/>
    <x v="12"/>
    <n v="71238"/>
    <n v="67"/>
    <m/>
    <x v="113"/>
    <n v="1"/>
    <x v="1"/>
    <s v="LG"/>
    <x v="1"/>
    <x v="1"/>
    <x v="1"/>
    <n v="16"/>
    <n v="54"/>
    <n v="600"/>
    <n v="16"/>
    <x v="1"/>
    <n v="54"/>
    <n v="0.1"/>
    <n v="5.4"/>
    <n v="254.61270000000002"/>
    <n v="145.26270000000005"/>
    <n v="0.05"/>
    <n v="2.7"/>
    <n v="127.3077"/>
    <n v="-17.955000000000055"/>
    <n v="-4.1835150000000132"/>
    <x v="0"/>
    <m/>
  </r>
  <r>
    <n v="159"/>
    <x v="13"/>
    <s v="BK_01909"/>
    <n v="103"/>
    <m/>
    <x v="0"/>
    <n v="1"/>
    <x v="0"/>
    <s v="Mitsubishi"/>
    <x v="60"/>
    <x v="1"/>
    <x v="1"/>
    <n v="16"/>
    <n v="53"/>
    <n v="509"/>
    <n v="22"/>
    <x v="1"/>
    <n v="53"/>
    <n v="0.1"/>
    <n v="5.3000000000000007"/>
    <n v="249.89765000000003"/>
    <n v="142.57265000000001"/>
    <n v="0.05"/>
    <n v="2.6500000000000004"/>
    <n v="124.95015000000001"/>
    <n v="-17.622500000000002"/>
    <n v="-4.1060425"/>
    <x v="0"/>
    <m/>
  </r>
  <r>
    <n v="160"/>
    <x v="13"/>
    <s v="BK_01909"/>
    <n v="103"/>
    <m/>
    <x v="1"/>
    <n v="1"/>
    <x v="1"/>
    <s v="Mitsubishi"/>
    <x v="60"/>
    <x v="1"/>
    <x v="1"/>
    <n v="16"/>
    <n v="50"/>
    <n v="394"/>
    <n v="22"/>
    <x v="1"/>
    <n v="50"/>
    <n v="0.1"/>
    <n v="5"/>
    <n v="235.7525"/>
    <n v="134.5025"/>
    <n v="0.05"/>
    <n v="2.5"/>
    <n v="117.8775"/>
    <n v="-16.625"/>
    <n v="-3.8736250000000001"/>
    <x v="0"/>
    <m/>
  </r>
  <r>
    <n v="161"/>
    <x v="13"/>
    <s v="BK_01909"/>
    <n v="103"/>
    <m/>
    <x v="2"/>
    <n v="1"/>
    <x v="1"/>
    <s v="Mitsubishi"/>
    <x v="59"/>
    <x v="1"/>
    <x v="4"/>
    <n v="14"/>
    <n v="50"/>
    <n v="496"/>
    <n v="22"/>
    <x v="1"/>
    <n v="50"/>
    <n v="0.1"/>
    <n v="5"/>
    <n v="235.7525"/>
    <n v="134.5025"/>
    <n v="0.05"/>
    <n v="2.5"/>
    <n v="117.8775"/>
    <n v="-16.625"/>
    <n v="-3.8736250000000001"/>
    <x v="0"/>
    <m/>
  </r>
  <r>
    <n v="162"/>
    <x v="13"/>
    <s v="BK_01909"/>
    <n v="103"/>
    <m/>
    <x v="3"/>
    <n v="1"/>
    <x v="1"/>
    <s v="Mitsubishi"/>
    <x v="66"/>
    <x v="1"/>
    <x v="0"/>
    <n v="6"/>
    <n v="29"/>
    <n v="273"/>
    <n v="11"/>
    <x v="0"/>
    <n v="29"/>
    <n v="0.1"/>
    <n v="2.9000000000000004"/>
    <n v="136.73645000000005"/>
    <n v="78.011450000000011"/>
    <n v="0.05"/>
    <n v="1.4500000000000002"/>
    <n v="68.368950000000012"/>
    <n v="-9.6424999999999983"/>
    <n v="-2.2467024999999996"/>
    <x v="0"/>
    <m/>
  </r>
  <r>
    <n v="163"/>
    <x v="13"/>
    <s v="BK_01909"/>
    <n v="103"/>
    <m/>
    <x v="4"/>
    <n v="1"/>
    <x v="1"/>
    <s v="Mitsubishi"/>
    <x v="61"/>
    <x v="1"/>
    <x v="7"/>
    <n v="12"/>
    <n v="45"/>
    <n v="391"/>
    <n v="22"/>
    <x v="0"/>
    <n v="45"/>
    <n v="0.1"/>
    <n v="4.5"/>
    <n v="212.17724999999999"/>
    <n v="121.05225"/>
    <n v="0.05"/>
    <n v="2.25"/>
    <n v="106.08975"/>
    <n v="-14.962500000000006"/>
    <n v="-3.4862625000000014"/>
    <x v="0"/>
    <m/>
  </r>
  <r>
    <n v="164"/>
    <x v="13"/>
    <s v="BK_01909"/>
    <n v="103"/>
    <m/>
    <x v="25"/>
    <n v="1"/>
    <x v="1"/>
    <s v="Mitsubishi"/>
    <x v="16"/>
    <x v="1"/>
    <x v="11"/>
    <n v="10"/>
    <n v="40"/>
    <n v="400"/>
    <n v="22"/>
    <x v="0"/>
    <n v="40"/>
    <n v="0.1"/>
    <n v="4"/>
    <n v="188.602"/>
    <n v="107.602"/>
    <n v="0.05"/>
    <n v="2"/>
    <n v="94.302000000000007"/>
    <n v="-13.299999999999997"/>
    <n v="-3.0988999999999991"/>
    <x v="0"/>
    <m/>
  </r>
  <r>
    <n v="165"/>
    <x v="13"/>
    <s v="BK_01909"/>
    <n v="103"/>
    <m/>
    <x v="26"/>
    <n v="1"/>
    <x v="1"/>
    <s v="Mitsubishi"/>
    <x v="61"/>
    <x v="1"/>
    <x v="7"/>
    <n v="12"/>
    <n v="45"/>
    <n v="391"/>
    <n v="22"/>
    <x v="0"/>
    <n v="45"/>
    <n v="0.1"/>
    <n v="4.5"/>
    <n v="212.17724999999999"/>
    <n v="121.05225"/>
    <n v="0.05"/>
    <n v="2.25"/>
    <n v="106.08975"/>
    <n v="-14.962500000000006"/>
    <n v="-3.4862625000000014"/>
    <x v="0"/>
    <m/>
  </r>
  <r>
    <n v="166"/>
    <x v="13"/>
    <s v="BK_01909"/>
    <n v="103"/>
    <m/>
    <x v="114"/>
    <n v="1"/>
    <x v="1"/>
    <s v="Mitsubishi"/>
    <x v="79"/>
    <x v="1"/>
    <x v="2"/>
    <n v="18"/>
    <n v="67"/>
    <n v="620"/>
    <n v="26"/>
    <x v="1"/>
    <n v="67"/>
    <n v="0.1"/>
    <n v="6.7"/>
    <n v="315.90834999999998"/>
    <n v="180.23335"/>
    <n v="0.05"/>
    <n v="3.35"/>
    <n v="157.95585"/>
    <n v="-22.277500000000003"/>
    <n v="-5.1906575000000013"/>
    <x v="0"/>
    <m/>
  </r>
  <r>
    <n v="167"/>
    <x v="13"/>
    <s v="BK_01909"/>
    <n v="103"/>
    <m/>
    <x v="27"/>
    <n v="1"/>
    <x v="1"/>
    <s v="Mitsubishi"/>
    <x v="16"/>
    <x v="1"/>
    <x v="11"/>
    <n v="10"/>
    <n v="41"/>
    <n v="348"/>
    <n v="12"/>
    <x v="0"/>
    <n v="41"/>
    <n v="0.1"/>
    <n v="4.1000000000000005"/>
    <n v="193.31705000000002"/>
    <n v="110.29205000000002"/>
    <n v="0.05"/>
    <n v="2.0500000000000003"/>
    <n v="96.659550000000024"/>
    <n v="-13.632499999999993"/>
    <n v="-3.1763724999999985"/>
    <x v="0"/>
    <m/>
  </r>
  <r>
    <n v="168"/>
    <x v="13"/>
    <s v="BK_01909"/>
    <n v="103"/>
    <m/>
    <x v="31"/>
    <n v="1"/>
    <x v="1"/>
    <s v="Mitsubishi"/>
    <x v="16"/>
    <x v="1"/>
    <x v="11"/>
    <n v="10"/>
    <n v="37"/>
    <n v="380"/>
    <n v="18"/>
    <x v="0"/>
    <n v="37"/>
    <n v="0.1"/>
    <n v="3.7"/>
    <n v="174.45685"/>
    <n v="99.531850000000006"/>
    <n v="0.05"/>
    <n v="1.85"/>
    <n v="87.229350000000011"/>
    <n v="-12.302499999999995"/>
    <n v="-2.8664824999999987"/>
    <x v="0"/>
    <m/>
  </r>
  <r>
    <n v="169"/>
    <x v="13"/>
    <s v="BK_01909"/>
    <n v="103"/>
    <m/>
    <x v="113"/>
    <n v="1"/>
    <x v="1"/>
    <s v="Mitsubishi"/>
    <x v="16"/>
    <x v="1"/>
    <x v="11"/>
    <n v="10"/>
    <n v="34"/>
    <n v="245"/>
    <n v="9"/>
    <x v="0"/>
    <n v="34"/>
    <n v="0.1"/>
    <n v="3.4000000000000004"/>
    <n v="160.31170000000003"/>
    <n v="91.461700000000008"/>
    <n v="0.05"/>
    <n v="1.7000000000000002"/>
    <n v="80.156700000000015"/>
    <n v="-11.304999999999993"/>
    <n v="-2.6340649999999983"/>
    <x v="0"/>
    <m/>
  </r>
  <r>
    <n v="170"/>
    <x v="13"/>
    <s v="BK_01909"/>
    <n v="103"/>
    <m/>
    <x v="115"/>
    <n v="1"/>
    <x v="1"/>
    <s v="Mitsubishi"/>
    <x v="61"/>
    <x v="1"/>
    <x v="7"/>
    <n v="12"/>
    <n v="38"/>
    <n v="251"/>
    <n v="9"/>
    <x v="0"/>
    <n v="38"/>
    <n v="0.1"/>
    <n v="3.8000000000000003"/>
    <n v="179.17189999999999"/>
    <n v="102.22189999999999"/>
    <n v="0.05"/>
    <n v="1.9000000000000001"/>
    <n v="89.5869"/>
    <n v="-12.634999999999991"/>
    <n v="-2.9439549999999981"/>
    <x v="0"/>
    <m/>
  </r>
  <r>
    <n v="171"/>
    <x v="13"/>
    <s v="BK_01909"/>
    <n v="103"/>
    <m/>
    <x v="116"/>
    <n v="1"/>
    <x v="0"/>
    <s v="Mitsubishi"/>
    <x v="16"/>
    <x v="1"/>
    <x v="11"/>
    <n v="10"/>
    <n v="45"/>
    <n v="372"/>
    <n v="7"/>
    <x v="0"/>
    <n v="45"/>
    <n v="0.1"/>
    <n v="4.5"/>
    <n v="212.17724999999999"/>
    <n v="121.05225"/>
    <n v="0.05"/>
    <n v="2.25"/>
    <n v="106.08975"/>
    <n v="-14.962500000000006"/>
    <n v="-3.4862625000000014"/>
    <x v="0"/>
    <m/>
  </r>
  <r>
    <n v="172"/>
    <x v="13"/>
    <s v="BK_01909"/>
    <n v="103"/>
    <m/>
    <x v="117"/>
    <n v="1"/>
    <x v="0"/>
    <s v="Mitsubishi"/>
    <x v="61"/>
    <x v="1"/>
    <x v="7"/>
    <n v="12"/>
    <n v="59"/>
    <n v="549"/>
    <n v="9"/>
    <x v="1"/>
    <n v="59"/>
    <n v="0.1"/>
    <n v="5.9"/>
    <n v="278.18795"/>
    <n v="158.71295000000003"/>
    <n v="0.05"/>
    <n v="2.95"/>
    <n v="139.09545"/>
    <n v="-19.617500000000035"/>
    <n v="-4.5708775000000079"/>
    <x v="0"/>
    <m/>
  </r>
  <r>
    <n v="173"/>
    <x v="13"/>
    <s v="BK_01909"/>
    <n v="103"/>
    <m/>
    <x v="118"/>
    <n v="1"/>
    <x v="0"/>
    <s v="Mitsubishi"/>
    <x v="80"/>
    <x v="4"/>
    <x v="8"/>
    <n v="2"/>
    <n v="11"/>
    <n v="150"/>
    <n v="1"/>
    <x v="0"/>
    <n v="11"/>
    <n v="0.02"/>
    <n v="0.22"/>
    <n v="10.37355"/>
    <n v="5.9185499999999998"/>
    <n v="0.02"/>
    <n v="0.22"/>
    <n v="10.37355"/>
    <n v="4.4550000000000001"/>
    <n v="1.0380150000000001"/>
    <x v="0"/>
    <m/>
  </r>
  <r>
    <n v="174"/>
    <x v="13"/>
    <s v="BK_01909"/>
    <n v="103"/>
    <m/>
    <x v="40"/>
    <n v="1"/>
    <x v="0"/>
    <s v="Mitsubishi"/>
    <x v="80"/>
    <x v="4"/>
    <x v="8"/>
    <n v="2"/>
    <n v="8"/>
    <n v="11"/>
    <n v="1"/>
    <x v="0"/>
    <n v="8"/>
    <n v="0.02"/>
    <n v="0.16"/>
    <n v="7.5443999999999996"/>
    <n v="4.3043999999999993"/>
    <n v="0.02"/>
    <n v="0.16"/>
    <n v="7.5443999999999996"/>
    <n v="3.24"/>
    <n v="0.75492000000000004"/>
    <x v="0"/>
    <m/>
  </r>
  <r>
    <n v="175"/>
    <x v="14"/>
    <n v="68758"/>
    <n v="92"/>
    <m/>
    <x v="119"/>
    <n v="1"/>
    <x v="0"/>
    <s v="Daikin"/>
    <x v="81"/>
    <x v="0"/>
    <x v="1"/>
    <n v="16"/>
    <n v="79"/>
    <n v="400"/>
    <n v="64"/>
    <x v="1"/>
    <n v="79"/>
    <n v="0.1"/>
    <n v="7.9"/>
    <n v="372.48894999999999"/>
    <n v="212.51395000000002"/>
    <n v="0.05"/>
    <n v="3.95"/>
    <n v="186.24645000000001"/>
    <n v="-26.267500000000013"/>
    <n v="-6.1203275000000028"/>
    <x v="2"/>
    <m/>
  </r>
  <r>
    <n v="176"/>
    <x v="14"/>
    <n v="68758"/>
    <n v="92"/>
    <m/>
    <x v="120"/>
    <n v="1"/>
    <x v="1"/>
    <s v="Daikin"/>
    <x v="82"/>
    <x v="1"/>
    <x v="0"/>
    <n v="6"/>
    <n v="21"/>
    <n v="210"/>
    <n v="96"/>
    <x v="0"/>
    <n v="21"/>
    <n v="0.1"/>
    <n v="2.1"/>
    <n v="99.016050000000007"/>
    <n v="56.491050000000001"/>
    <n v="0.05"/>
    <n v="1.05"/>
    <n v="49.50855"/>
    <n v="-6.9825000000000017"/>
    <n v="-1.6269225000000003"/>
    <x v="2"/>
    <m/>
  </r>
  <r>
    <n v="177"/>
    <x v="14"/>
    <n v="68758"/>
    <n v="92"/>
    <m/>
    <x v="121"/>
    <n v="1"/>
    <x v="1"/>
    <s v="Daikin"/>
    <x v="54"/>
    <x v="1"/>
    <x v="12"/>
    <n v="8"/>
    <n v="32"/>
    <n v="250"/>
    <n v="128"/>
    <x v="0"/>
    <n v="32"/>
    <n v="0.1"/>
    <n v="3.2"/>
    <n v="150.88159999999999"/>
    <n v="86.081600000000009"/>
    <n v="0.05"/>
    <n v="1.6"/>
    <n v="75.441600000000008"/>
    <n v="-10.64"/>
    <n v="-2.4791200000000004"/>
    <x v="2"/>
    <m/>
  </r>
  <r>
    <n v="178"/>
    <x v="14"/>
    <n v="68758"/>
    <n v="92"/>
    <m/>
    <x v="122"/>
    <n v="1"/>
    <x v="1"/>
    <s v="Daikin"/>
    <x v="54"/>
    <x v="1"/>
    <x v="12"/>
    <n v="8"/>
    <n v="32"/>
    <n v="250"/>
    <n v="128"/>
    <x v="0"/>
    <n v="32"/>
    <n v="0.1"/>
    <n v="3.2"/>
    <n v="150.88159999999999"/>
    <n v="86.081600000000009"/>
    <n v="0.05"/>
    <n v="1.6"/>
    <n v="75.441600000000008"/>
    <n v="-10.64"/>
    <n v="-2.4791200000000004"/>
    <x v="2"/>
    <m/>
  </r>
  <r>
    <n v="179"/>
    <x v="14"/>
    <n v="68758"/>
    <n v="92"/>
    <m/>
    <x v="123"/>
    <n v="1"/>
    <x v="1"/>
    <s v="Daikin"/>
    <x v="54"/>
    <x v="1"/>
    <x v="12"/>
    <n v="8"/>
    <n v="33"/>
    <n v="305"/>
    <n v="128"/>
    <x v="0"/>
    <n v="33"/>
    <n v="0.1"/>
    <n v="3.3000000000000003"/>
    <n v="155.59665000000001"/>
    <n v="88.771649999999994"/>
    <n v="0.05"/>
    <n v="1.6500000000000001"/>
    <n v="77.799150000000012"/>
    <n v="-10.972499999999982"/>
    <n v="-2.5565924999999963"/>
    <x v="2"/>
    <m/>
  </r>
  <r>
    <n v="180"/>
    <x v="14"/>
    <n v="68758"/>
    <n v="92"/>
    <m/>
    <x v="69"/>
    <n v="1"/>
    <x v="1"/>
    <s v="Daikin"/>
    <x v="54"/>
    <x v="1"/>
    <x v="12"/>
    <n v="8"/>
    <n v="46"/>
    <n v="585"/>
    <n v="128"/>
    <x v="0"/>
    <n v="46"/>
    <n v="0.1"/>
    <n v="4.6000000000000005"/>
    <n v="216.89230000000001"/>
    <n v="123.74230000000001"/>
    <n v="0.05"/>
    <n v="2.3000000000000003"/>
    <n v="108.44730000000001"/>
    <n v="-15.295000000000002"/>
    <n v="-3.5637350000000008"/>
    <x v="2"/>
    <m/>
  </r>
  <r>
    <n v="181"/>
    <x v="14"/>
    <n v="68758"/>
    <n v="92"/>
    <m/>
    <x v="70"/>
    <n v="1"/>
    <x v="1"/>
    <s v="Daikin"/>
    <x v="54"/>
    <x v="1"/>
    <x v="12"/>
    <n v="8"/>
    <n v="46"/>
    <n v="590"/>
    <n v="128"/>
    <x v="0"/>
    <n v="46"/>
    <n v="0.1"/>
    <n v="4.6000000000000005"/>
    <n v="216.89230000000001"/>
    <n v="123.74230000000001"/>
    <n v="0.05"/>
    <n v="2.3000000000000003"/>
    <n v="108.44730000000001"/>
    <n v="-15.295000000000002"/>
    <n v="-3.5637350000000008"/>
    <x v="2"/>
    <m/>
  </r>
  <r>
    <n v="182"/>
    <x v="14"/>
    <n v="68758"/>
    <n v="92"/>
    <m/>
    <x v="71"/>
    <n v="1"/>
    <x v="1"/>
    <s v="Daikin"/>
    <x v="54"/>
    <x v="1"/>
    <x v="12"/>
    <n v="8"/>
    <n v="47"/>
    <n v="620"/>
    <n v="128"/>
    <x v="0"/>
    <n v="47"/>
    <n v="0.1"/>
    <n v="4.7"/>
    <n v="221.60735"/>
    <n v="126.43235"/>
    <n v="0.05"/>
    <n v="2.35"/>
    <n v="110.80485"/>
    <n v="-15.627499999999998"/>
    <n v="-3.6412074999999997"/>
    <x v="2"/>
    <m/>
  </r>
  <r>
    <n v="183"/>
    <x v="14"/>
    <n v="68758"/>
    <n v="92"/>
    <m/>
    <x v="72"/>
    <n v="1"/>
    <x v="1"/>
    <s v="Daikin"/>
    <x v="54"/>
    <x v="1"/>
    <x v="12"/>
    <n v="8"/>
    <n v="46"/>
    <n v="645"/>
    <n v="128"/>
    <x v="0"/>
    <n v="46"/>
    <n v="0.1"/>
    <n v="4.6000000000000005"/>
    <n v="216.89230000000001"/>
    <n v="123.74230000000001"/>
    <n v="0.05"/>
    <n v="2.3000000000000003"/>
    <n v="108.44730000000001"/>
    <n v="-15.295000000000002"/>
    <n v="-3.5637350000000008"/>
    <x v="2"/>
    <m/>
  </r>
  <r>
    <n v="184"/>
    <x v="14"/>
    <n v="68758"/>
    <n v="92"/>
    <m/>
    <x v="118"/>
    <n v="1"/>
    <x v="0"/>
    <s v="Daikin"/>
    <x v="83"/>
    <x v="4"/>
    <x v="8"/>
    <n v="2"/>
    <n v="4"/>
    <n v="50"/>
    <n v="8"/>
    <x v="0"/>
    <n v="4"/>
    <n v="0.02"/>
    <n v="0.08"/>
    <n v="3.7721999999999998"/>
    <n v="2.1521999999999997"/>
    <n v="0.02"/>
    <n v="0.08"/>
    <n v="3.7721999999999998"/>
    <n v="1.62"/>
    <n v="0.37746000000000002"/>
    <x v="2"/>
    <m/>
  </r>
  <r>
    <n v="185"/>
    <x v="14"/>
    <n v="68758"/>
    <n v="92"/>
    <m/>
    <x v="40"/>
    <n v="1"/>
    <x v="0"/>
    <s v="Daikin"/>
    <x v="84"/>
    <x v="4"/>
    <x v="8"/>
    <n v="2"/>
    <n v="5"/>
    <n v="111"/>
    <n v="8"/>
    <x v="0"/>
    <n v="5"/>
    <n v="0.02"/>
    <n v="0.1"/>
    <n v="4.7152500000000002"/>
    <n v="2.6902499999999998"/>
    <n v="0.02"/>
    <n v="0.1"/>
    <n v="4.7152500000000002"/>
    <n v="2.0250000000000004"/>
    <n v="0.47182500000000011"/>
    <x v="2"/>
    <m/>
  </r>
  <r>
    <n v="186"/>
    <x v="15"/>
    <n v="69022"/>
    <n v="95"/>
    <m/>
    <x v="0"/>
    <n v="1"/>
    <x v="1"/>
    <s v="Mitsubishi"/>
    <x v="85"/>
    <x v="1"/>
    <x v="17"/>
    <n v="11"/>
    <n v="81"/>
    <n v="600"/>
    <n v="10"/>
    <x v="1"/>
    <n v="81"/>
    <n v="0.1"/>
    <n v="8.1"/>
    <n v="381.91904999999997"/>
    <n v="217.89404999999999"/>
    <n v="0.05"/>
    <n v="4.05"/>
    <n v="190.96154999999999"/>
    <n v="-26.932500000000005"/>
    <n v="-6.2752725000000007"/>
    <x v="0"/>
    <m/>
  </r>
  <r>
    <n v="187"/>
    <x v="15"/>
    <n v="69022"/>
    <n v="95"/>
    <m/>
    <x v="1"/>
    <n v="1"/>
    <x v="1"/>
    <s v="Mitsubishi"/>
    <x v="85"/>
    <x v="1"/>
    <x v="17"/>
    <n v="11"/>
    <n v="79"/>
    <n v="450"/>
    <n v="10"/>
    <x v="1"/>
    <n v="79"/>
    <n v="0.1"/>
    <n v="7.9"/>
    <n v="372.48894999999999"/>
    <n v="212.51395000000002"/>
    <n v="0.05"/>
    <n v="3.95"/>
    <n v="186.24645000000001"/>
    <n v="-26.267500000000013"/>
    <n v="-6.1203275000000028"/>
    <x v="0"/>
    <m/>
  </r>
  <r>
    <n v="188"/>
    <x v="15"/>
    <n v="69022"/>
    <n v="95"/>
    <m/>
    <x v="2"/>
    <n v="1"/>
    <x v="1"/>
    <s v="Mitsubishi"/>
    <x v="35"/>
    <x v="1"/>
    <x v="12"/>
    <n v="8"/>
    <n v="33"/>
    <n v="180"/>
    <n v="11"/>
    <x v="0"/>
    <n v="33"/>
    <n v="0.1"/>
    <n v="3.3000000000000003"/>
    <n v="155.59665000000001"/>
    <n v="88.771649999999994"/>
    <n v="0.05"/>
    <n v="1.6500000000000001"/>
    <n v="77.799150000000012"/>
    <n v="-10.972499999999982"/>
    <n v="-2.5565924999999963"/>
    <x v="0"/>
    <m/>
  </r>
  <r>
    <n v="189"/>
    <x v="15"/>
    <n v="69022"/>
    <n v="95"/>
    <m/>
    <x v="124"/>
    <n v="2"/>
    <x v="1"/>
    <s v="Mitsubishi"/>
    <x v="66"/>
    <x v="1"/>
    <x v="0"/>
    <n v="12"/>
    <n v="27"/>
    <n v="190"/>
    <n v="9"/>
    <x v="0"/>
    <n v="54"/>
    <n v="0.1"/>
    <n v="5.4"/>
    <n v="254.61270000000002"/>
    <n v="145.26270000000005"/>
    <n v="0.05"/>
    <n v="2.7"/>
    <n v="127.3077"/>
    <n v="-17.955000000000055"/>
    <n v="-4.1835150000000132"/>
    <x v="0"/>
    <m/>
  </r>
  <r>
    <n v="190"/>
    <x v="15"/>
    <n v="69022"/>
    <n v="95"/>
    <m/>
    <x v="125"/>
    <n v="4"/>
    <x v="1"/>
    <s v="Mitsubishi"/>
    <x v="35"/>
    <x v="1"/>
    <x v="12"/>
    <n v="32"/>
    <n v="35"/>
    <n v="215"/>
    <n v="19"/>
    <x v="0"/>
    <n v="140"/>
    <n v="0.1"/>
    <n v="14"/>
    <n v="660.10699999999997"/>
    <n v="376.60700000000003"/>
    <n v="0.05"/>
    <n v="7"/>
    <n v="330.05700000000002"/>
    <n v="-46.550000000000011"/>
    <n v="-10.846150000000003"/>
    <x v="0"/>
    <m/>
  </r>
  <r>
    <n v="191"/>
    <x v="15"/>
    <n v="69022"/>
    <n v="95"/>
    <m/>
    <x v="26"/>
    <n v="1"/>
    <x v="1"/>
    <s v="Mitsubishi"/>
    <x v="61"/>
    <x v="1"/>
    <x v="7"/>
    <n v="12"/>
    <n v="44"/>
    <n v="215"/>
    <n v="19"/>
    <x v="0"/>
    <n v="44"/>
    <n v="0.1"/>
    <n v="4.4000000000000004"/>
    <n v="207.46220000000002"/>
    <n v="118.36220000000002"/>
    <n v="0.05"/>
    <n v="2.2000000000000002"/>
    <n v="103.73219999999999"/>
    <n v="-14.630000000000024"/>
    <n v="-3.4087900000000055"/>
    <x v="0"/>
    <m/>
  </r>
  <r>
    <n v="192"/>
    <x v="15"/>
    <n v="69022"/>
    <n v="95"/>
    <m/>
    <x v="114"/>
    <n v="1"/>
    <x v="1"/>
    <s v="Mitsubishi"/>
    <x v="16"/>
    <x v="1"/>
    <x v="11"/>
    <n v="10"/>
    <n v="38"/>
    <n v="215"/>
    <n v="19"/>
    <x v="0"/>
    <n v="38"/>
    <n v="0.1"/>
    <n v="3.8000000000000003"/>
    <n v="179.17189999999999"/>
    <n v="102.22189999999999"/>
    <n v="0.05"/>
    <n v="1.9000000000000001"/>
    <n v="89.5869"/>
    <n v="-12.634999999999991"/>
    <n v="-2.9439549999999981"/>
    <x v="0"/>
    <m/>
  </r>
  <r>
    <n v="193"/>
    <x v="15"/>
    <n v="69022"/>
    <n v="95"/>
    <m/>
    <x v="113"/>
    <n v="1"/>
    <x v="1"/>
    <s v="Mitsubishi"/>
    <x v="16"/>
    <x v="1"/>
    <x v="18"/>
    <n v="9"/>
    <n v="43"/>
    <n v="325"/>
    <n v="19"/>
    <x v="0"/>
    <n v="43"/>
    <n v="0.1"/>
    <n v="4.3"/>
    <n v="202.74715"/>
    <n v="115.67214999999999"/>
    <n v="0.05"/>
    <n v="2.15"/>
    <n v="101.37464999999999"/>
    <n v="-14.297499999999999"/>
    <n v="-3.3313174999999995"/>
    <x v="0"/>
    <m/>
  </r>
  <r>
    <n v="194"/>
    <x v="15"/>
    <n v="69022"/>
    <n v="95"/>
    <m/>
    <x v="116"/>
    <n v="1"/>
    <x v="1"/>
    <s v="Mitsubishi"/>
    <x v="35"/>
    <x v="1"/>
    <x v="12"/>
    <n v="8"/>
    <n v="39"/>
    <n v="325"/>
    <n v="19"/>
    <x v="0"/>
    <n v="39"/>
    <n v="0.1"/>
    <n v="3.9000000000000004"/>
    <n v="183.88695000000001"/>
    <n v="104.91195000000002"/>
    <n v="0.05"/>
    <n v="1.9500000000000002"/>
    <n v="91.944450000000003"/>
    <n v="-12.967500000000015"/>
    <n v="-3.0214275000000033"/>
    <x v="0"/>
    <m/>
  </r>
  <r>
    <n v="195"/>
    <x v="15"/>
    <n v="69022"/>
    <n v="95"/>
    <m/>
    <x v="126"/>
    <n v="3"/>
    <x v="0"/>
    <s v="Mitsubishi"/>
    <x v="9"/>
    <x v="4"/>
    <x v="6"/>
    <n v="9"/>
    <n v="23"/>
    <n v="200"/>
    <n v="1"/>
    <x v="0"/>
    <n v="69"/>
    <n v="0.02"/>
    <n v="1.3800000000000001"/>
    <n v="65.070450000000008"/>
    <n v="37.125449999999994"/>
    <n v="0.02"/>
    <n v="1.3800000000000001"/>
    <n v="65.070450000000008"/>
    <n v="27.945000000000014"/>
    <n v="6.5111850000000029"/>
    <x v="0"/>
    <m/>
  </r>
  <r>
    <n v="196"/>
    <x v="15"/>
    <n v="69022"/>
    <n v="95"/>
    <m/>
    <x v="59"/>
    <n v="1"/>
    <x v="0"/>
    <s v="Mitsubishi"/>
    <x v="9"/>
    <x v="4"/>
    <x v="6"/>
    <n v="3"/>
    <n v="23"/>
    <n v="200"/>
    <n v="1"/>
    <x v="0"/>
    <n v="23"/>
    <n v="0.02"/>
    <n v="0.46"/>
    <n v="21.690150000000003"/>
    <n v="12.37515"/>
    <n v="0.02"/>
    <n v="0.46"/>
    <n v="21.690150000000003"/>
    <n v="9.3150000000000031"/>
    <n v="2.170395000000001"/>
    <x v="0"/>
    <m/>
  </r>
  <r>
    <n v="197"/>
    <x v="16"/>
    <n v="73014"/>
    <n v="281"/>
    <m/>
    <x v="59"/>
    <n v="1"/>
    <x v="2"/>
    <s v="Mitsubishi"/>
    <x v="70"/>
    <x v="1"/>
    <x v="12"/>
    <n v="8"/>
    <n v="42"/>
    <n v="300"/>
    <n v="32"/>
    <x v="0"/>
    <n v="42"/>
    <n v="0.1"/>
    <n v="4.2"/>
    <n v="198.03210000000001"/>
    <n v="112.9821"/>
    <n v="0.05"/>
    <n v="2.1"/>
    <n v="99.017099999999999"/>
    <n v="-13.965000000000003"/>
    <n v="-3.2538450000000005"/>
    <x v="2"/>
    <m/>
  </r>
  <r>
    <n v="198"/>
    <x v="16"/>
    <n v="73014"/>
    <n v="281"/>
    <m/>
    <x v="127"/>
    <n v="2"/>
    <x v="2"/>
    <s v="Mitsubishi"/>
    <x v="69"/>
    <x v="1"/>
    <x v="0"/>
    <n v="12"/>
    <n v="36"/>
    <n v="320"/>
    <n v="24"/>
    <x v="0"/>
    <n v="72"/>
    <n v="0.1"/>
    <n v="7.2"/>
    <n v="339.48359999999997"/>
    <n v="193.68360000000001"/>
    <n v="0.05"/>
    <n v="3.6"/>
    <n v="169.74360000000001"/>
    <n v="-23.939999999999998"/>
    <n v="-5.5780199999999995"/>
    <x v="2"/>
    <m/>
  </r>
  <r>
    <n v="199"/>
    <x v="16"/>
    <n v="73014"/>
    <n v="281"/>
    <m/>
    <x v="68"/>
    <n v="1"/>
    <x v="2"/>
    <s v="Mitsubishi"/>
    <x v="69"/>
    <x v="1"/>
    <x v="0"/>
    <n v="6"/>
    <n v="35"/>
    <n v="250"/>
    <n v="8"/>
    <x v="0"/>
    <n v="35"/>
    <n v="0.1"/>
    <n v="3.5"/>
    <n v="165.02674999999999"/>
    <n v="94.151750000000007"/>
    <n v="0.05"/>
    <n v="1.75"/>
    <n v="82.514250000000004"/>
    <n v="-11.637500000000003"/>
    <n v="-2.7115375000000008"/>
    <x v="2"/>
    <m/>
  </r>
  <r>
    <n v="200"/>
    <x v="16"/>
    <n v="73014"/>
    <n v="281"/>
    <m/>
    <x v="128"/>
    <n v="2"/>
    <x v="2"/>
    <s v="Mitsubishi"/>
    <x v="69"/>
    <x v="1"/>
    <x v="0"/>
    <n v="12"/>
    <n v="32"/>
    <n v="230"/>
    <n v="16"/>
    <x v="0"/>
    <n v="64"/>
    <n v="0.1"/>
    <n v="6.4"/>
    <n v="301.76319999999998"/>
    <n v="172.16320000000002"/>
    <n v="0.05"/>
    <n v="3.2"/>
    <n v="150.88320000000002"/>
    <n v="-21.28"/>
    <n v="-4.9582400000000009"/>
    <x v="2"/>
    <m/>
  </r>
  <r>
    <n v="201"/>
    <x v="16"/>
    <n v="73014"/>
    <n v="281"/>
    <m/>
    <x v="129"/>
    <n v="1"/>
    <x v="2"/>
    <s v="Mitsubishi"/>
    <x v="69"/>
    <x v="1"/>
    <x v="0"/>
    <n v="6"/>
    <n v="36"/>
    <n v="400"/>
    <n v="8"/>
    <x v="0"/>
    <n v="36"/>
    <n v="0.1"/>
    <n v="3.6"/>
    <n v="169.74179999999998"/>
    <n v="96.841800000000006"/>
    <n v="0.05"/>
    <n v="1.8"/>
    <n v="84.871800000000007"/>
    <n v="-11.969999999999999"/>
    <n v="-2.7890099999999998"/>
    <x v="2"/>
    <m/>
  </r>
  <r>
    <n v="202"/>
    <x v="16"/>
    <n v="73014"/>
    <n v="281"/>
    <m/>
    <x v="130"/>
    <n v="2"/>
    <x v="2"/>
    <s v="Mitsubishi"/>
    <x v="69"/>
    <x v="1"/>
    <x v="0"/>
    <n v="12"/>
    <n v="35"/>
    <n v="200"/>
    <n v="8"/>
    <x v="0"/>
    <n v="70"/>
    <n v="0.1"/>
    <n v="7"/>
    <n v="330.05349999999999"/>
    <n v="188.30350000000001"/>
    <n v="0.05"/>
    <n v="3.5"/>
    <n v="165.02850000000001"/>
    <n v="-23.275000000000006"/>
    <n v="-5.4230750000000016"/>
    <x v="2"/>
    <m/>
  </r>
  <r>
    <n v="203"/>
    <x v="16"/>
    <n v="73014"/>
    <n v="281"/>
    <m/>
    <x v="81"/>
    <n v="1"/>
    <x v="2"/>
    <s v="Mitsubishi"/>
    <x v="86"/>
    <x v="2"/>
    <x v="9"/>
    <n v="4"/>
    <n v="22"/>
    <n v="330"/>
    <n v="8"/>
    <x v="0"/>
    <n v="22"/>
    <n v="0.06"/>
    <n v="1.3199999999999998"/>
    <n v="62.239099999999993"/>
    <n v="35.509099999999997"/>
    <n v="0.03"/>
    <n v="0.65999999999999992"/>
    <n v="31.120099999999994"/>
    <n v="-4.3890000000000029"/>
    <n v="-1.0226370000000007"/>
    <x v="2"/>
    <m/>
  </r>
  <r>
    <n v="204"/>
    <x v="16"/>
    <n v="73014"/>
    <n v="281"/>
    <m/>
    <x v="82"/>
    <n v="1"/>
    <x v="2"/>
    <s v="Mitsubishi"/>
    <x v="70"/>
    <x v="1"/>
    <x v="12"/>
    <n v="8"/>
    <n v="35"/>
    <n v="300"/>
    <n v="32"/>
    <x v="0"/>
    <n v="35"/>
    <n v="0.1"/>
    <n v="3.5"/>
    <n v="165.02674999999999"/>
    <n v="94.151750000000007"/>
    <n v="0.05"/>
    <n v="1.75"/>
    <n v="82.514250000000004"/>
    <n v="-11.637500000000003"/>
    <n v="-2.7115375000000008"/>
    <x v="2"/>
    <m/>
  </r>
  <r>
    <n v="205"/>
    <x v="16"/>
    <n v="73014"/>
    <n v="281"/>
    <m/>
    <x v="84"/>
    <n v="1"/>
    <x v="2"/>
    <s v="Mitsubishi"/>
    <x v="87"/>
    <x v="2"/>
    <x v="6"/>
    <n v="3"/>
    <n v="22"/>
    <n v="300"/>
    <n v="8"/>
    <x v="0"/>
    <n v="22"/>
    <n v="0.06"/>
    <n v="1.3199999999999998"/>
    <n v="62.239099999999993"/>
    <n v="35.509099999999997"/>
    <n v="0.03"/>
    <n v="0.65999999999999992"/>
    <n v="31.120099999999994"/>
    <n v="-4.3890000000000029"/>
    <n v="-1.0226370000000007"/>
    <x v="2"/>
    <m/>
  </r>
  <r>
    <n v="206"/>
    <x v="16"/>
    <n v="73014"/>
    <n v="281"/>
    <m/>
    <x v="131"/>
    <n v="1"/>
    <x v="2"/>
    <s v="Mitsubishi"/>
    <x v="69"/>
    <x v="1"/>
    <x v="0"/>
    <n v="6"/>
    <n v="32"/>
    <n v="220"/>
    <n v="8"/>
    <x v="0"/>
    <n v="32"/>
    <n v="0.1"/>
    <n v="3.2"/>
    <n v="150.88159999999999"/>
    <n v="86.081600000000009"/>
    <n v="0.05"/>
    <n v="1.6"/>
    <n v="75.441600000000008"/>
    <n v="-10.64"/>
    <n v="-2.4791200000000004"/>
    <x v="2"/>
    <m/>
  </r>
  <r>
    <n v="207"/>
    <x v="16"/>
    <n v="73014"/>
    <n v="281"/>
    <m/>
    <x v="132"/>
    <n v="1"/>
    <x v="2"/>
    <s v="Mitsubishi"/>
    <x v="69"/>
    <x v="1"/>
    <x v="0"/>
    <n v="6"/>
    <n v="34"/>
    <n v="320"/>
    <n v="8"/>
    <x v="0"/>
    <n v="34"/>
    <n v="0.1"/>
    <n v="3.4000000000000004"/>
    <n v="160.31170000000003"/>
    <n v="91.461700000000008"/>
    <n v="0.05"/>
    <n v="1.7000000000000002"/>
    <n v="80.156700000000015"/>
    <n v="-11.304999999999993"/>
    <n v="-2.6340649999999983"/>
    <x v="2"/>
    <m/>
  </r>
  <r>
    <n v="208"/>
    <x v="16"/>
    <n v="73014"/>
    <n v="281"/>
    <m/>
    <x v="85"/>
    <n v="1"/>
    <x v="2"/>
    <s v="Mitsubishi"/>
    <x v="69"/>
    <x v="1"/>
    <x v="0"/>
    <n v="6"/>
    <n v="30"/>
    <n v="220"/>
    <n v="16"/>
    <x v="0"/>
    <n v="30"/>
    <n v="0.1"/>
    <n v="3"/>
    <n v="141.45150000000001"/>
    <n v="80.701499999999996"/>
    <n v="0.05"/>
    <n v="1.5"/>
    <n v="70.726500000000001"/>
    <n v="-9.9749999999999943"/>
    <n v="-2.324174999999999"/>
    <x v="2"/>
    <m/>
  </r>
  <r>
    <n v="209"/>
    <x v="16"/>
    <n v="73014"/>
    <n v="281"/>
    <m/>
    <x v="133"/>
    <n v="2"/>
    <x v="2"/>
    <s v="Mitsubishi"/>
    <x v="69"/>
    <x v="1"/>
    <x v="0"/>
    <n v="12"/>
    <n v="29"/>
    <n v="200"/>
    <n v="8"/>
    <x v="0"/>
    <n v="58"/>
    <n v="0.1"/>
    <n v="5.8000000000000007"/>
    <n v="273.4729000000001"/>
    <n v="156.02290000000002"/>
    <n v="0.05"/>
    <n v="2.9000000000000004"/>
    <n v="136.73790000000002"/>
    <n v="-19.284999999999997"/>
    <n v="-4.4934049999999992"/>
    <x v="2"/>
    <m/>
  </r>
  <r>
    <n v="210"/>
    <x v="16"/>
    <n v="73014"/>
    <n v="281"/>
    <m/>
    <x v="134"/>
    <n v="1"/>
    <x v="2"/>
    <s v="Mitsubishi"/>
    <x v="70"/>
    <x v="1"/>
    <x v="12"/>
    <n v="8"/>
    <n v="40"/>
    <n v="400"/>
    <n v="8"/>
    <x v="0"/>
    <n v="40"/>
    <n v="0.1"/>
    <n v="4"/>
    <n v="188.602"/>
    <n v="107.602"/>
    <n v="0.05"/>
    <n v="2"/>
    <n v="94.302000000000007"/>
    <n v="-13.299999999999997"/>
    <n v="-3.0988999999999991"/>
    <x v="2"/>
    <m/>
  </r>
  <r>
    <n v="211"/>
    <x v="16"/>
    <n v="73014"/>
    <n v="281"/>
    <m/>
    <x v="135"/>
    <n v="1"/>
    <x v="2"/>
    <s v="Mitsubishi"/>
    <x v="70"/>
    <x v="1"/>
    <x v="12"/>
    <n v="8"/>
    <n v="40"/>
    <n v="200"/>
    <n v="8"/>
    <x v="0"/>
    <n v="40"/>
    <n v="0.1"/>
    <n v="4"/>
    <n v="188.602"/>
    <n v="107.602"/>
    <n v="0.05"/>
    <n v="2"/>
    <n v="94.302000000000007"/>
    <n v="-13.299999999999997"/>
    <n v="-3.0988999999999991"/>
    <x v="2"/>
    <m/>
  </r>
  <r>
    <n v="212"/>
    <x v="16"/>
    <n v="73014"/>
    <n v="281"/>
    <m/>
    <x v="136"/>
    <n v="2"/>
    <x v="2"/>
    <s v="Mitsubishi"/>
    <x v="69"/>
    <x v="1"/>
    <x v="0"/>
    <n v="12"/>
    <n v="30"/>
    <n v="180"/>
    <n v="8"/>
    <x v="0"/>
    <n v="60"/>
    <n v="0.1"/>
    <n v="6"/>
    <n v="282.90300000000002"/>
    <n v="161.40299999999999"/>
    <n v="0.05"/>
    <n v="3"/>
    <n v="141.453"/>
    <n v="-19.949999999999989"/>
    <n v="-4.648349999999998"/>
    <x v="2"/>
    <m/>
  </r>
  <r>
    <n v="213"/>
    <x v="16"/>
    <n v="73014"/>
    <n v="281"/>
    <m/>
    <x v="98"/>
    <n v="1"/>
    <x v="2"/>
    <s v="Mitsubishi"/>
    <x v="69"/>
    <x v="1"/>
    <x v="0"/>
    <n v="6"/>
    <n v="28"/>
    <n v="320"/>
    <n v="8"/>
    <x v="0"/>
    <n v="28"/>
    <n v="0.1"/>
    <n v="2.8000000000000003"/>
    <n v="132.02140000000003"/>
    <n v="75.321400000000011"/>
    <n v="0.05"/>
    <n v="1.4000000000000001"/>
    <n v="66.011400000000009"/>
    <n v="-9.3100000000000023"/>
    <n v="-2.1692300000000007"/>
    <x v="2"/>
    <m/>
  </r>
  <r>
    <n v="214"/>
    <x v="16"/>
    <n v="73014"/>
    <n v="281"/>
    <m/>
    <x v="137"/>
    <n v="1"/>
    <x v="2"/>
    <s v="Mitsubishi"/>
    <x v="69"/>
    <x v="1"/>
    <x v="0"/>
    <n v="6"/>
    <n v="28"/>
    <n v="300"/>
    <n v="8"/>
    <x v="0"/>
    <n v="28"/>
    <n v="0.1"/>
    <n v="2.8000000000000003"/>
    <n v="132.02140000000003"/>
    <n v="75.321400000000011"/>
    <n v="0.05"/>
    <n v="1.4000000000000001"/>
    <n v="66.011400000000009"/>
    <n v="-9.3100000000000023"/>
    <n v="-2.1692300000000007"/>
    <x v="2"/>
    <m/>
  </r>
  <r>
    <n v="215"/>
    <x v="16"/>
    <n v="73014"/>
    <n v="281"/>
    <m/>
    <x v="138"/>
    <n v="2"/>
    <x v="2"/>
    <s v="Mitsubishi"/>
    <x v="85"/>
    <x v="1"/>
    <x v="7"/>
    <n v="24"/>
    <n v="42"/>
    <n v="120"/>
    <n v="24"/>
    <x v="0"/>
    <n v="84"/>
    <n v="0.1"/>
    <n v="8.4"/>
    <n v="396.06420000000003"/>
    <n v="225.96420000000001"/>
    <n v="0.05"/>
    <n v="4.2"/>
    <n v="198.0342"/>
    <n v="-27.930000000000007"/>
    <n v="-6.5076900000000011"/>
    <x v="2"/>
    <m/>
  </r>
  <r>
    <n v="216"/>
    <x v="16"/>
    <n v="73014"/>
    <n v="281"/>
    <m/>
    <x v="139"/>
    <n v="1"/>
    <x v="2"/>
    <s v="Mitsubishi"/>
    <x v="69"/>
    <x v="1"/>
    <x v="0"/>
    <n v="6"/>
    <n v="26"/>
    <n v="130"/>
    <n v="24"/>
    <x v="0"/>
    <n v="26"/>
    <n v="0.1"/>
    <n v="2.6"/>
    <n v="122.5913"/>
    <n v="69.941299999999998"/>
    <n v="0.05"/>
    <n v="1.3"/>
    <n v="61.296300000000002"/>
    <n v="-8.644999999999996"/>
    <n v="-2.0142849999999992"/>
    <x v="2"/>
    <m/>
  </r>
  <r>
    <n v="217"/>
    <x v="16"/>
    <n v="73014"/>
    <n v="281"/>
    <m/>
    <x v="140"/>
    <n v="1"/>
    <x v="2"/>
    <s v="Mitsubishi"/>
    <x v="88"/>
    <x v="1"/>
    <x v="5"/>
    <n v="5"/>
    <n v="28"/>
    <n v="390"/>
    <n v="40"/>
    <x v="0"/>
    <n v="28"/>
    <n v="0.1"/>
    <n v="2.8000000000000003"/>
    <n v="132.02140000000003"/>
    <n v="75.321400000000011"/>
    <n v="0.05"/>
    <n v="1.4000000000000001"/>
    <n v="66.011400000000009"/>
    <n v="-9.3100000000000023"/>
    <n v="-2.1692300000000007"/>
    <x v="2"/>
    <m/>
  </r>
  <r>
    <n v="218"/>
    <x v="16"/>
    <n v="73014"/>
    <n v="281"/>
    <m/>
    <x v="141"/>
    <n v="1"/>
    <x v="2"/>
    <s v="Mitsubishi"/>
    <x v="76"/>
    <x v="1"/>
    <x v="1"/>
    <n v="16"/>
    <n v="50"/>
    <n v="150"/>
    <n v="32"/>
    <x v="1"/>
    <n v="50"/>
    <n v="0.1"/>
    <n v="5"/>
    <n v="235.7525"/>
    <n v="134.5025"/>
    <n v="0.05"/>
    <n v="2.5"/>
    <n v="117.8775"/>
    <n v="-16.625"/>
    <n v="-3.8736250000000001"/>
    <x v="2"/>
    <m/>
  </r>
  <r>
    <n v="219"/>
    <x v="16"/>
    <n v="73014"/>
    <n v="281"/>
    <m/>
    <x v="142"/>
    <n v="1"/>
    <x v="2"/>
    <s v="Mitsubishi"/>
    <x v="89"/>
    <x v="1"/>
    <x v="3"/>
    <n v="20"/>
    <n v="50"/>
    <n v="120"/>
    <n v="40"/>
    <x v="1"/>
    <n v="50"/>
    <n v="0.1"/>
    <n v="5"/>
    <n v="235.7525"/>
    <n v="134.5025"/>
    <n v="0.05"/>
    <n v="2.5"/>
    <n v="117.8775"/>
    <n v="-16.625"/>
    <n v="-3.8736250000000001"/>
    <x v="2"/>
    <m/>
  </r>
  <r>
    <n v="220"/>
    <x v="16"/>
    <n v="73014"/>
    <n v="281"/>
    <m/>
    <x v="143"/>
    <n v="1"/>
    <x v="2"/>
    <s v="Mitsubishi"/>
    <x v="90"/>
    <x v="4"/>
    <x v="8"/>
    <n v="2"/>
    <n v="12"/>
    <n v="10"/>
    <n v="8"/>
    <x v="0"/>
    <n v="12"/>
    <n v="0.02"/>
    <n v="0.24"/>
    <n v="11.316600000000001"/>
    <n v="6.4566000000000008"/>
    <n v="0.02"/>
    <n v="0.24"/>
    <n v="11.316600000000001"/>
    <n v="4.8600000000000003"/>
    <n v="1.1323800000000002"/>
    <x v="2"/>
    <m/>
  </r>
  <r>
    <n v="221"/>
    <x v="16"/>
    <n v="73014"/>
    <n v="281"/>
    <m/>
    <x v="144"/>
    <n v="1"/>
    <x v="2"/>
    <s v="Mitsubishi"/>
    <x v="90"/>
    <x v="4"/>
    <x v="8"/>
    <n v="2"/>
    <n v="12"/>
    <n v="60"/>
    <n v="8"/>
    <x v="0"/>
    <n v="12"/>
    <n v="0.02"/>
    <n v="0.24"/>
    <n v="11.316600000000001"/>
    <n v="6.4566000000000008"/>
    <n v="0.02"/>
    <n v="0.24"/>
    <n v="11.316600000000001"/>
    <n v="4.8600000000000003"/>
    <n v="1.1323800000000002"/>
    <x v="2"/>
    <m/>
  </r>
  <r>
    <n v="222"/>
    <x v="17"/>
    <n v="75039"/>
    <n v="0"/>
    <m/>
    <x v="145"/>
    <n v="3"/>
    <x v="1"/>
    <s v="Daikin"/>
    <x v="91"/>
    <x v="1"/>
    <x v="4"/>
    <n v="42"/>
    <n v="39"/>
    <n v="250"/>
    <n v="88"/>
    <x v="0"/>
    <n v="117"/>
    <n v="0.1"/>
    <n v="11.700000000000001"/>
    <n v="551.6608500000001"/>
    <n v="314.73585000000003"/>
    <n v="0.05"/>
    <n v="5.8500000000000005"/>
    <n v="275.83335000000005"/>
    <n v="-38.902499999999975"/>
    <n v="-9.0642824999999938"/>
    <x v="4"/>
    <m/>
  </r>
  <r>
    <n v="223"/>
    <x v="17"/>
    <n v="75039"/>
    <n v="0"/>
    <m/>
    <x v="146"/>
    <n v="2"/>
    <x v="1"/>
    <s v="Daikin"/>
    <x v="91"/>
    <x v="1"/>
    <x v="4"/>
    <n v="28"/>
    <n v="39"/>
    <n v="310"/>
    <n v="72"/>
    <x v="0"/>
    <n v="78"/>
    <n v="0.1"/>
    <n v="7.8000000000000007"/>
    <n v="367.77390000000003"/>
    <n v="209.82390000000004"/>
    <n v="0.05"/>
    <n v="3.9000000000000004"/>
    <n v="183.88890000000001"/>
    <n v="-25.935000000000031"/>
    <n v="-6.0428550000000065"/>
    <x v="4"/>
    <m/>
  </r>
  <r>
    <n v="224"/>
    <x v="17"/>
    <n v="75039"/>
    <n v="0"/>
    <m/>
    <x v="147"/>
    <n v="10"/>
    <x v="1"/>
    <s v="Daikin"/>
    <x v="92"/>
    <x v="1"/>
    <x v="11"/>
    <n v="100"/>
    <n v="46"/>
    <n v="400"/>
    <n v="80"/>
    <x v="0"/>
    <n v="460"/>
    <n v="0.1"/>
    <n v="46"/>
    <n v="2168.9229999999998"/>
    <n v="1237.423"/>
    <n v="0.05"/>
    <n v="23"/>
    <n v="1084.473"/>
    <n v="-152.95000000000005"/>
    <n v="-35.637350000000012"/>
    <x v="4"/>
    <m/>
  </r>
  <r>
    <n v="225"/>
    <x v="17"/>
    <n v="75039"/>
    <n v="0"/>
    <m/>
    <x v="148"/>
    <n v="9"/>
    <x v="1"/>
    <s v="Daikin"/>
    <x v="92"/>
    <x v="1"/>
    <x v="11"/>
    <n v="90"/>
    <n v="33"/>
    <n v="250"/>
    <n v="88"/>
    <x v="0"/>
    <n v="297"/>
    <n v="0.1"/>
    <n v="29.700000000000003"/>
    <n v="1400.36985"/>
    <n v="798.94485000000009"/>
    <n v="0.05"/>
    <n v="14.850000000000001"/>
    <n v="700.19235000000003"/>
    <n v="-98.752500000000055"/>
    <n v="-23.00933250000001"/>
    <x v="4"/>
    <m/>
  </r>
  <r>
    <n v="226"/>
    <x v="17"/>
    <n v="75039"/>
    <n v="0"/>
    <m/>
    <x v="149"/>
    <n v="1"/>
    <x v="1"/>
    <s v="Daikin"/>
    <x v="92"/>
    <x v="1"/>
    <x v="11"/>
    <n v="10"/>
    <n v="32"/>
    <n v="250"/>
    <n v="72"/>
    <x v="0"/>
    <n v="32"/>
    <n v="0.1"/>
    <n v="3.2"/>
    <n v="150.88159999999999"/>
    <n v="86.081600000000009"/>
    <n v="0.05"/>
    <n v="1.6"/>
    <n v="75.441600000000008"/>
    <n v="-10.64"/>
    <n v="-2.4791200000000004"/>
    <x v="4"/>
    <m/>
  </r>
  <r>
    <n v="227"/>
    <x v="17"/>
    <n v="75039"/>
    <n v="0"/>
    <m/>
    <x v="150"/>
    <n v="5"/>
    <x v="1"/>
    <s v="Daikin"/>
    <x v="93"/>
    <x v="1"/>
    <x v="12"/>
    <n v="40"/>
    <n v="31"/>
    <n v="330"/>
    <n v="72"/>
    <x v="0"/>
    <n v="155"/>
    <n v="0.1"/>
    <n v="15.5"/>
    <n v="730.83275000000003"/>
    <n v="416.95774999999998"/>
    <n v="0.05"/>
    <n v="7.75"/>
    <n v="365.42025000000001"/>
    <n v="-51.537499999999966"/>
    <n v="-12.008237499999993"/>
    <x v="4"/>
    <m/>
  </r>
  <r>
    <n v="228"/>
    <x v="17"/>
    <n v="75039"/>
    <n v="0"/>
    <m/>
    <x v="151"/>
    <n v="19"/>
    <x v="1"/>
    <s v="Daikin"/>
    <x v="93"/>
    <x v="1"/>
    <x v="12"/>
    <n v="152"/>
    <n v="41"/>
    <n v="520"/>
    <n v="80"/>
    <x v="0"/>
    <n v="779"/>
    <n v="0.1"/>
    <n v="77.900000000000006"/>
    <n v="3673.0239500000002"/>
    <n v="2095.5489500000003"/>
    <n v="0.05"/>
    <n v="38.950000000000003"/>
    <n v="1836.5314499999999"/>
    <n v="-259.01750000000038"/>
    <n v="-60.351077500000088"/>
    <x v="4"/>
    <m/>
  </r>
  <r>
    <n v="229"/>
    <x v="17"/>
    <n v="75039"/>
    <n v="0"/>
    <m/>
    <x v="152"/>
    <n v="12"/>
    <x v="1"/>
    <s v="Daikin"/>
    <x v="93"/>
    <x v="1"/>
    <x v="12"/>
    <n v="96"/>
    <n v="32"/>
    <n v="250"/>
    <n v="88"/>
    <x v="0"/>
    <n v="384"/>
    <n v="0.1"/>
    <n v="38.400000000000006"/>
    <n v="1810.5792000000001"/>
    <n v="1032.9792"/>
    <n v="0.05"/>
    <n v="19.200000000000003"/>
    <n v="905.29920000000004"/>
    <n v="-127.67999999999995"/>
    <n v="-29.749439999999989"/>
    <x v="4"/>
    <m/>
  </r>
  <r>
    <n v="230"/>
    <x v="17"/>
    <n v="75039"/>
    <n v="0"/>
    <m/>
    <x v="153"/>
    <n v="1"/>
    <x v="1"/>
    <s v="Daikin"/>
    <x v="93"/>
    <x v="1"/>
    <x v="12"/>
    <n v="8"/>
    <n v="42"/>
    <n v="600"/>
    <n v="80"/>
    <x v="0"/>
    <n v="42"/>
    <n v="0.1"/>
    <n v="4.2"/>
    <n v="198.03210000000001"/>
    <n v="112.9821"/>
    <n v="0.05"/>
    <n v="2.1"/>
    <n v="99.017099999999999"/>
    <n v="-13.965000000000003"/>
    <n v="-3.2538450000000005"/>
    <x v="4"/>
    <m/>
  </r>
  <r>
    <n v="231"/>
    <x v="17"/>
    <n v="75039"/>
    <n v="0"/>
    <m/>
    <x v="154"/>
    <n v="8"/>
    <x v="1"/>
    <s v="Daikin"/>
    <x v="94"/>
    <x v="1"/>
    <x v="1"/>
    <n v="128"/>
    <n v="67"/>
    <n v="480"/>
    <n v="80"/>
    <x v="1"/>
    <n v="536"/>
    <n v="0.1"/>
    <n v="53.6"/>
    <n v="2527.2667999999999"/>
    <n v="1441.8668"/>
    <n v="0.05"/>
    <n v="26.8"/>
    <n v="1263.6468"/>
    <n v="-178.22000000000003"/>
    <n v="-41.52526000000001"/>
    <x v="4"/>
    <m/>
  </r>
  <r>
    <n v="232"/>
    <x v="17"/>
    <n v="75039"/>
    <n v="0"/>
    <m/>
    <x v="155"/>
    <n v="1"/>
    <x v="1"/>
    <s v="Daikin"/>
    <x v="94"/>
    <x v="1"/>
    <x v="1"/>
    <n v="16"/>
    <n v="56"/>
    <n v="250"/>
    <n v="72"/>
    <x v="1"/>
    <n v="56"/>
    <n v="0.1"/>
    <n v="5.6000000000000005"/>
    <n v="264.04280000000006"/>
    <n v="150.64280000000002"/>
    <n v="0.05"/>
    <n v="2.8000000000000003"/>
    <n v="132.02280000000002"/>
    <n v="-18.620000000000005"/>
    <n v="-4.3384600000000013"/>
    <x v="4"/>
    <m/>
  </r>
  <r>
    <n v="233"/>
    <x v="17"/>
    <n v="75039"/>
    <n v="0"/>
    <m/>
    <x v="156"/>
    <n v="2"/>
    <x v="1"/>
    <s v="Daikin"/>
    <x v="95"/>
    <x v="1"/>
    <x v="2"/>
    <n v="36"/>
    <n v="56"/>
    <n v="250"/>
    <n v="88"/>
    <x v="1"/>
    <n v="112"/>
    <n v="0.1"/>
    <n v="11.200000000000001"/>
    <n v="528.08560000000011"/>
    <n v="301.28560000000004"/>
    <n v="0.05"/>
    <n v="5.6000000000000005"/>
    <n v="264.04560000000004"/>
    <n v="-37.240000000000009"/>
    <n v="-8.6769200000000026"/>
    <x v="4"/>
    <m/>
  </r>
  <r>
    <n v="234"/>
    <x v="17"/>
    <n v="75039"/>
    <n v="0"/>
    <m/>
    <x v="157"/>
    <n v="6"/>
    <x v="1"/>
    <s v="Daikin"/>
    <x v="96"/>
    <x v="1"/>
    <x v="7"/>
    <n v="72"/>
    <n v="38"/>
    <n v="310"/>
    <n v="88"/>
    <x v="0"/>
    <n v="228"/>
    <n v="0.1"/>
    <n v="22.8"/>
    <n v="1075.0313999999998"/>
    <n v="613.33140000000003"/>
    <n v="0.05"/>
    <n v="11.4"/>
    <n v="537.52139999999997"/>
    <n v="-75.810000000000059"/>
    <n v="-17.663730000000015"/>
    <x v="4"/>
    <m/>
  </r>
  <r>
    <n v="235"/>
    <x v="17"/>
    <n v="75039"/>
    <n v="0"/>
    <m/>
    <x v="158"/>
    <n v="1"/>
    <x v="1"/>
    <s v="Daikin"/>
    <x v="96"/>
    <x v="1"/>
    <x v="7"/>
    <n v="12"/>
    <n v="52"/>
    <n v="560"/>
    <n v="64"/>
    <x v="1"/>
    <n v="52"/>
    <n v="0.1"/>
    <n v="5.2"/>
    <n v="245.18260000000001"/>
    <n v="139.8826"/>
    <n v="0.05"/>
    <n v="2.6"/>
    <n v="122.5926"/>
    <n v="-17.289999999999992"/>
    <n v="-4.0285699999999984"/>
    <x v="4"/>
    <m/>
  </r>
  <r>
    <n v="236"/>
    <x v="17"/>
    <n v="75039"/>
    <n v="0"/>
    <m/>
    <x v="159"/>
    <n v="2"/>
    <x v="1"/>
    <s v="Daikin"/>
    <x v="97"/>
    <x v="1"/>
    <x v="0"/>
    <n v="12"/>
    <n v="18"/>
    <n v="160"/>
    <n v="48"/>
    <x v="0"/>
    <n v="36"/>
    <n v="0.1"/>
    <n v="3.6"/>
    <n v="169.74179999999998"/>
    <n v="96.841800000000006"/>
    <n v="0.05"/>
    <n v="1.8"/>
    <n v="84.871800000000007"/>
    <n v="-11.969999999999999"/>
    <n v="-2.7890099999999998"/>
    <x v="4"/>
    <m/>
  </r>
  <r>
    <n v="237"/>
    <x v="17"/>
    <n v="75039"/>
    <n v="0"/>
    <m/>
    <x v="160"/>
    <n v="2"/>
    <x v="1"/>
    <s v="Daikin"/>
    <x v="97"/>
    <x v="1"/>
    <x v="0"/>
    <n v="12"/>
    <n v="30"/>
    <n v="400"/>
    <n v="64"/>
    <x v="0"/>
    <n v="60"/>
    <n v="0.1"/>
    <n v="6"/>
    <n v="282.90300000000002"/>
    <n v="161.40299999999999"/>
    <n v="0.05"/>
    <n v="3"/>
    <n v="141.453"/>
    <n v="-19.949999999999989"/>
    <n v="-4.648349999999998"/>
    <x v="4"/>
    <m/>
  </r>
  <r>
    <n v="238"/>
    <x v="17"/>
    <n v="75039"/>
    <n v="0"/>
    <m/>
    <x v="161"/>
    <n v="1"/>
    <x v="1"/>
    <s v="Daikin"/>
    <x v="97"/>
    <x v="1"/>
    <x v="0"/>
    <n v="6"/>
    <n v="18"/>
    <n v="100"/>
    <n v="32"/>
    <x v="0"/>
    <n v="18"/>
    <n v="0.1"/>
    <n v="1.8"/>
    <n v="84.870899999999992"/>
    <n v="48.420900000000003"/>
    <n v="0.05"/>
    <n v="0.9"/>
    <n v="42.435900000000004"/>
    <n v="-5.9849999999999994"/>
    <n v="-1.3945049999999999"/>
    <x v="4"/>
    <m/>
  </r>
  <r>
    <n v="239"/>
    <x v="17"/>
    <n v="75039"/>
    <n v="0"/>
    <m/>
    <x v="162"/>
    <n v="1"/>
    <x v="1"/>
    <s v="Daikin"/>
    <x v="97"/>
    <x v="1"/>
    <x v="0"/>
    <n v="6"/>
    <n v="29"/>
    <n v="400"/>
    <n v="40"/>
    <x v="0"/>
    <n v="29"/>
    <n v="0.1"/>
    <n v="2.9000000000000004"/>
    <n v="136.73645000000005"/>
    <n v="78.011450000000011"/>
    <n v="0.05"/>
    <n v="1.4500000000000002"/>
    <n v="68.368950000000012"/>
    <n v="-9.6424999999999983"/>
    <n v="-2.2467024999999996"/>
    <x v="4"/>
    <m/>
  </r>
  <r>
    <n v="240"/>
    <x v="17"/>
    <n v="75039"/>
    <n v="0"/>
    <m/>
    <x v="163"/>
    <n v="1"/>
    <x v="0"/>
    <s v="Daikin"/>
    <x v="53"/>
    <x v="4"/>
    <x v="8"/>
    <n v="2"/>
    <n v="10"/>
    <n v="10"/>
    <n v="8"/>
    <x v="0"/>
    <n v="10"/>
    <n v="0.02"/>
    <n v="0.2"/>
    <n v="9.4305000000000003"/>
    <n v="5.3804999999999996"/>
    <n v="0.02"/>
    <n v="0.2"/>
    <n v="9.4305000000000003"/>
    <n v="4.0500000000000007"/>
    <n v="0.94365000000000021"/>
    <x v="4"/>
    <m/>
  </r>
  <r>
    <n v="241"/>
    <x v="17"/>
    <n v="75039"/>
    <n v="0"/>
    <m/>
    <x v="164"/>
    <n v="1"/>
    <x v="0"/>
    <s v="Daikin"/>
    <x v="53"/>
    <x v="4"/>
    <x v="8"/>
    <n v="2"/>
    <n v="10"/>
    <n v="270"/>
    <n v="8"/>
    <x v="0"/>
    <n v="10"/>
    <n v="0.02"/>
    <n v="0.2"/>
    <n v="9.4305000000000003"/>
    <n v="5.3804999999999996"/>
    <n v="0.02"/>
    <n v="0.2"/>
    <n v="9.4305000000000003"/>
    <n v="4.0500000000000007"/>
    <n v="0.94365000000000021"/>
    <x v="4"/>
    <m/>
  </r>
  <r>
    <n v="242"/>
    <x v="17"/>
    <n v="75039"/>
    <n v="0"/>
    <m/>
    <x v="143"/>
    <n v="1"/>
    <x v="0"/>
    <s v="Daikin"/>
    <x v="53"/>
    <x v="4"/>
    <x v="8"/>
    <n v="2"/>
    <n v="10"/>
    <n v="225"/>
    <n v="8"/>
    <x v="0"/>
    <n v="10"/>
    <n v="0.02"/>
    <n v="0.2"/>
    <n v="9.4305000000000003"/>
    <n v="5.3804999999999996"/>
    <n v="0.02"/>
    <n v="0.2"/>
    <n v="9.4305000000000003"/>
    <n v="4.0500000000000007"/>
    <n v="0.94365000000000021"/>
    <x v="4"/>
    <m/>
  </r>
  <r>
    <n v="243"/>
    <x v="17"/>
    <n v="75039"/>
    <n v="0"/>
    <m/>
    <x v="165"/>
    <n v="2"/>
    <x v="6"/>
    <s v="Daikin"/>
    <x v="98"/>
    <x v="0"/>
    <x v="11"/>
    <n v="20"/>
    <n v="56"/>
    <n v="440"/>
    <n v="72"/>
    <x v="1"/>
    <n v="112"/>
    <n v="0.1"/>
    <n v="11.200000000000001"/>
    <n v="528.08560000000011"/>
    <n v="301.28560000000004"/>
    <n v="0.05"/>
    <n v="5.6000000000000005"/>
    <n v="264.04560000000004"/>
    <n v="-37.240000000000009"/>
    <n v="-8.6769200000000026"/>
    <x v="4"/>
    <m/>
  </r>
  <r>
    <n v="244"/>
    <x v="17"/>
    <n v="75039"/>
    <n v="0"/>
    <m/>
    <x v="166"/>
    <n v="1"/>
    <x v="6"/>
    <s v="Daikin"/>
    <x v="99"/>
    <x v="0"/>
    <x v="0"/>
    <n v="6"/>
    <n v="30"/>
    <n v="520"/>
    <n v="24"/>
    <x v="0"/>
    <n v="30"/>
    <n v="0.1"/>
    <n v="3"/>
    <n v="141.45150000000001"/>
    <n v="80.701499999999996"/>
    <n v="0.05"/>
    <n v="1.5"/>
    <n v="70.726500000000001"/>
    <n v="-9.9749999999999943"/>
    <n v="-2.324174999999999"/>
    <x v="4"/>
    <m/>
  </r>
  <r>
    <n v="245"/>
    <x v="17"/>
    <n v="75039"/>
    <n v="0"/>
    <m/>
    <x v="3"/>
    <n v="1"/>
    <x v="0"/>
    <s v="Daikin"/>
    <x v="98"/>
    <x v="0"/>
    <x v="11"/>
    <n v="10"/>
    <n v="45"/>
    <n v="450"/>
    <n v="16"/>
    <x v="0"/>
    <n v="45"/>
    <n v="0.1"/>
    <n v="4.5"/>
    <n v="212.17724999999999"/>
    <n v="121.05225"/>
    <n v="0.05"/>
    <n v="2.25"/>
    <n v="106.08975"/>
    <n v="-14.962500000000006"/>
    <n v="-3.4862625000000014"/>
    <x v="4"/>
    <m/>
  </r>
  <r>
    <n v="246"/>
    <x v="17"/>
    <n v="75039"/>
    <n v="0"/>
    <m/>
    <x v="31"/>
    <n v="1"/>
    <x v="0"/>
    <s v="Daikin"/>
    <x v="98"/>
    <x v="0"/>
    <x v="11"/>
    <n v="10"/>
    <n v="56"/>
    <n v="360"/>
    <n v="16"/>
    <x v="1"/>
    <n v="56"/>
    <n v="0.1"/>
    <n v="5.6000000000000005"/>
    <n v="264.04280000000006"/>
    <n v="150.64280000000002"/>
    <n v="0.05"/>
    <n v="2.8000000000000003"/>
    <n v="132.02280000000002"/>
    <n v="-18.620000000000005"/>
    <n v="-4.3384600000000013"/>
    <x v="4"/>
    <m/>
  </r>
  <r>
    <n v="247"/>
    <x v="16"/>
    <n v="73014"/>
    <n v="281"/>
    <m/>
    <x v="0"/>
    <n v="1"/>
    <x v="0"/>
    <s v="Mitsubishi"/>
    <x v="40"/>
    <x v="1"/>
    <x v="0"/>
    <n v="6"/>
    <n v="32"/>
    <n v="200"/>
    <n v="24"/>
    <x v="0"/>
    <n v="32"/>
    <n v="0.1"/>
    <n v="3.2"/>
    <n v="150.88159999999999"/>
    <n v="86.081600000000009"/>
    <n v="0.05"/>
    <n v="1.6"/>
    <n v="75.441600000000008"/>
    <n v="-10.64"/>
    <n v="-2.4791200000000004"/>
    <x v="2"/>
    <m/>
  </r>
  <r>
    <n v="248"/>
    <x v="16"/>
    <n v="73014"/>
    <n v="281"/>
    <m/>
    <x v="1"/>
    <n v="1"/>
    <x v="0"/>
    <s v="Mitsubishi"/>
    <x v="40"/>
    <x v="1"/>
    <x v="0"/>
    <n v="6"/>
    <n v="32"/>
    <n v="230"/>
    <n v="40"/>
    <x v="0"/>
    <n v="32"/>
    <n v="0.1"/>
    <n v="3.2"/>
    <n v="150.88159999999999"/>
    <n v="86.081600000000009"/>
    <n v="0.05"/>
    <n v="1.6"/>
    <n v="75.441600000000008"/>
    <n v="-10.64"/>
    <n v="-2.4791200000000004"/>
    <x v="2"/>
    <m/>
  </r>
  <r>
    <n v="249"/>
    <x v="16"/>
    <n v="73014"/>
    <n v="281"/>
    <m/>
    <x v="2"/>
    <n v="1"/>
    <x v="0"/>
    <s v="Mitsubishi"/>
    <x v="43"/>
    <x v="1"/>
    <x v="7"/>
    <n v="12"/>
    <n v="69"/>
    <n v="386"/>
    <n v="32"/>
    <x v="1"/>
    <n v="69"/>
    <n v="0.1"/>
    <n v="6.9"/>
    <n v="325.33845000000002"/>
    <n v="185.61345"/>
    <n v="0.05"/>
    <n v="3.45"/>
    <n v="162.67095"/>
    <n v="-22.942499999999995"/>
    <n v="-5.3456024999999991"/>
    <x v="2"/>
    <m/>
  </r>
  <r>
    <n v="250"/>
    <x v="16"/>
    <n v="73014"/>
    <n v="281"/>
    <m/>
    <x v="3"/>
    <n v="1"/>
    <x v="0"/>
    <s v="Mitsubishi"/>
    <x v="40"/>
    <x v="1"/>
    <x v="0"/>
    <n v="6"/>
    <n v="25"/>
    <n v="99"/>
    <n v="16"/>
    <x v="0"/>
    <n v="25"/>
    <n v="0.1"/>
    <n v="2.5"/>
    <n v="117.87625"/>
    <n v="67.251249999999999"/>
    <n v="0.05"/>
    <n v="1.25"/>
    <n v="58.938749999999999"/>
    <n v="-8.3125"/>
    <n v="-1.9368125"/>
    <x v="2"/>
    <m/>
  </r>
  <r>
    <n v="251"/>
    <x v="16"/>
    <n v="73014"/>
    <n v="281"/>
    <m/>
    <x v="167"/>
    <n v="1"/>
    <x v="0"/>
    <s v="Mitsubishi"/>
    <x v="26"/>
    <x v="1"/>
    <x v="11"/>
    <n v="10"/>
    <n v="41"/>
    <n v="327"/>
    <n v="54"/>
    <x v="0"/>
    <n v="41"/>
    <n v="0.1"/>
    <n v="4.1000000000000005"/>
    <n v="193.31705000000002"/>
    <n v="110.29205000000002"/>
    <n v="0.05"/>
    <n v="2.0500000000000003"/>
    <n v="96.659550000000024"/>
    <n v="-13.632499999999993"/>
    <n v="-3.1763724999999985"/>
    <x v="2"/>
    <m/>
  </r>
  <r>
    <n v="252"/>
    <x v="16"/>
    <n v="73014"/>
    <n v="281"/>
    <m/>
    <x v="168"/>
    <n v="1"/>
    <x v="0"/>
    <s v="Mitsubishi"/>
    <x v="26"/>
    <x v="1"/>
    <x v="11"/>
    <n v="10"/>
    <n v="41"/>
    <n v="327"/>
    <n v="54"/>
    <x v="0"/>
    <n v="41"/>
    <n v="0.1"/>
    <n v="4.1000000000000005"/>
    <n v="193.31705000000002"/>
    <n v="110.29205000000002"/>
    <n v="0.05"/>
    <n v="2.0500000000000003"/>
    <n v="96.659550000000024"/>
    <n v="-13.632499999999993"/>
    <n v="-3.1763724999999985"/>
    <x v="2"/>
    <m/>
  </r>
  <r>
    <n v="253"/>
    <x v="16"/>
    <n v="73014"/>
    <n v="281"/>
    <m/>
    <x v="169"/>
    <n v="1"/>
    <x v="0"/>
    <s v="Mitsubishi"/>
    <x v="26"/>
    <x v="1"/>
    <x v="11"/>
    <n v="10"/>
    <n v="35"/>
    <n v="241"/>
    <n v="48"/>
    <x v="0"/>
    <n v="35"/>
    <n v="0.1"/>
    <n v="3.5"/>
    <n v="165.02674999999999"/>
    <n v="94.151750000000007"/>
    <n v="0.05"/>
    <n v="1.75"/>
    <n v="82.514250000000004"/>
    <n v="-11.637500000000003"/>
    <n v="-2.7115375000000008"/>
    <x v="2"/>
    <m/>
  </r>
  <r>
    <n v="254"/>
    <x v="16"/>
    <n v="73014"/>
    <n v="281"/>
    <m/>
    <x v="170"/>
    <n v="3"/>
    <x v="0"/>
    <s v="Mitsubishi"/>
    <x v="100"/>
    <x v="4"/>
    <x v="8"/>
    <n v="6"/>
    <n v="8"/>
    <n v="50"/>
    <n v="8"/>
    <x v="0"/>
    <n v="24"/>
    <n v="0.02"/>
    <n v="0.48"/>
    <n v="22.633200000000002"/>
    <n v="12.913200000000002"/>
    <n v="0.02"/>
    <n v="0.48"/>
    <n v="22.633200000000002"/>
    <n v="9.7200000000000006"/>
    <n v="2.2647600000000003"/>
    <x v="2"/>
    <m/>
  </r>
  <r>
    <n v="255"/>
    <x v="18"/>
    <n v="75525"/>
    <n v="191"/>
    <m/>
    <x v="171"/>
    <n v="1"/>
    <x v="0"/>
    <s v="LG"/>
    <x v="4"/>
    <x v="1"/>
    <x v="0"/>
    <n v="6"/>
    <n v="24"/>
    <n v="179"/>
    <n v="5"/>
    <x v="0"/>
    <n v="24"/>
    <n v="0.1"/>
    <n v="2.4000000000000004"/>
    <n v="113.16120000000001"/>
    <n v="64.561199999999999"/>
    <n v="0.05"/>
    <n v="1.2000000000000002"/>
    <n v="56.581200000000003"/>
    <n v="-7.9799999999999969"/>
    <n v="-1.8593399999999993"/>
    <x v="0"/>
    <m/>
  </r>
  <r>
    <n v="256"/>
    <x v="18"/>
    <n v="75525"/>
    <n v="191"/>
    <m/>
    <x v="172"/>
    <n v="1"/>
    <x v="0"/>
    <s v="LG"/>
    <x v="52"/>
    <x v="1"/>
    <x v="12"/>
    <n v="8"/>
    <n v="37"/>
    <n v="251"/>
    <n v="8"/>
    <x v="0"/>
    <n v="37"/>
    <n v="0.1"/>
    <n v="3.7"/>
    <n v="174.45685"/>
    <n v="99.531850000000006"/>
    <n v="0.05"/>
    <n v="1.85"/>
    <n v="87.229350000000011"/>
    <n v="-12.302499999999995"/>
    <n v="-2.8664824999999987"/>
    <x v="0"/>
    <m/>
  </r>
  <r>
    <n v="257"/>
    <x v="18"/>
    <n v="75525"/>
    <n v="191"/>
    <m/>
    <x v="173"/>
    <n v="1"/>
    <x v="0"/>
    <s v="LG"/>
    <x v="52"/>
    <x v="1"/>
    <x v="12"/>
    <n v="8"/>
    <n v="50"/>
    <n v="201"/>
    <n v="5"/>
    <x v="1"/>
    <n v="50"/>
    <n v="0.1"/>
    <n v="5"/>
    <n v="235.7525"/>
    <n v="134.5025"/>
    <n v="0.05"/>
    <n v="2.5"/>
    <n v="117.8775"/>
    <n v="-16.625"/>
    <n v="-3.8736250000000001"/>
    <x v="0"/>
    <m/>
  </r>
  <r>
    <n v="258"/>
    <x v="18"/>
    <n v="75525"/>
    <n v="191"/>
    <m/>
    <x v="174"/>
    <n v="1"/>
    <x v="0"/>
    <s v="LG"/>
    <x v="101"/>
    <x v="4"/>
    <x v="9"/>
    <n v="4"/>
    <n v="15"/>
    <n v="201"/>
    <n v="2"/>
    <x v="0"/>
    <n v="15"/>
    <n v="0.02"/>
    <n v="0.3"/>
    <n v="14.14575"/>
    <n v="8.0707500000000003"/>
    <n v="0.02"/>
    <n v="0.3"/>
    <n v="14.14575"/>
    <n v="6.0749999999999993"/>
    <n v="1.4154749999999998"/>
    <x v="0"/>
    <m/>
  </r>
  <r>
    <n v="259"/>
    <x v="18"/>
    <n v="75525"/>
    <n v="191"/>
    <m/>
    <x v="175"/>
    <n v="1"/>
    <x v="0"/>
    <s v="LG"/>
    <x v="7"/>
    <x v="4"/>
    <x v="6"/>
    <n v="3"/>
    <n v="15"/>
    <n v="201"/>
    <n v="2"/>
    <x v="0"/>
    <n v="15"/>
    <n v="0.02"/>
    <n v="0.3"/>
    <n v="14.14575"/>
    <n v="8.0707500000000003"/>
    <n v="0.02"/>
    <n v="0.3"/>
    <n v="14.14575"/>
    <n v="6.0749999999999993"/>
    <n v="1.4154749999999998"/>
    <x v="0"/>
    <m/>
  </r>
  <r>
    <n v="260"/>
    <x v="18"/>
    <n v="75525"/>
    <n v="191"/>
    <m/>
    <x v="0"/>
    <n v="1"/>
    <x v="6"/>
    <s v="LG"/>
    <x v="4"/>
    <x v="1"/>
    <x v="0"/>
    <n v="6"/>
    <n v="29"/>
    <n v="304"/>
    <n v="8"/>
    <x v="0"/>
    <n v="29"/>
    <n v="0.1"/>
    <n v="2.9000000000000004"/>
    <n v="136.73645000000005"/>
    <n v="78.011450000000011"/>
    <n v="0.05"/>
    <n v="1.4500000000000002"/>
    <n v="68.368950000000012"/>
    <n v="-9.6424999999999983"/>
    <n v="-2.2467024999999996"/>
    <x v="0"/>
    <m/>
  </r>
  <r>
    <n v="261"/>
    <x v="18"/>
    <n v="75525"/>
    <n v="191"/>
    <m/>
    <x v="176"/>
    <n v="1"/>
    <x v="0"/>
    <s v="LG"/>
    <x v="101"/>
    <x v="2"/>
    <x v="9"/>
    <n v="4"/>
    <n v="19"/>
    <n v="309"/>
    <n v="11"/>
    <x v="0"/>
    <n v="19"/>
    <n v="0.06"/>
    <n v="1.1399999999999999"/>
    <n v="53.751949999999987"/>
    <n v="30.66695"/>
    <n v="0.03"/>
    <n v="0.56999999999999995"/>
    <n v="26.876449999999998"/>
    <n v="-3.7905000000000015"/>
    <n v="-0.88318650000000032"/>
    <x v="0"/>
    <m/>
  </r>
  <r>
    <n v="262"/>
    <x v="18"/>
    <n v="75525"/>
    <n v="191"/>
    <m/>
    <x v="177"/>
    <n v="1"/>
    <x v="0"/>
    <s v="LG"/>
    <x v="102"/>
    <x v="4"/>
    <x v="10"/>
    <n v="1"/>
    <n v="2"/>
    <n v="10"/>
    <n v="2"/>
    <x v="0"/>
    <n v="2"/>
    <n v="0.02"/>
    <n v="0.04"/>
    <n v="1.8860999999999999"/>
    <n v="1.0760999999999998"/>
    <n v="0.02"/>
    <n v="0.04"/>
    <n v="1.8860999999999999"/>
    <n v="0.81"/>
    <n v="0.18873000000000001"/>
    <x v="0"/>
    <m/>
  </r>
  <r>
    <n v="263"/>
    <x v="18"/>
    <n v="75525"/>
    <n v="191"/>
    <m/>
    <x v="178"/>
    <n v="1"/>
    <x v="0"/>
    <s v="LG"/>
    <x v="102"/>
    <x v="4"/>
    <x v="10"/>
    <n v="1"/>
    <n v="2"/>
    <n v="10"/>
    <n v="2"/>
    <x v="0"/>
    <n v="2"/>
    <n v="0.02"/>
    <n v="0.04"/>
    <n v="1.8860999999999999"/>
    <n v="1.0760999999999998"/>
    <n v="0.02"/>
    <n v="0.04"/>
    <n v="1.8860999999999999"/>
    <n v="0.81"/>
    <n v="0.18873000000000001"/>
    <x v="0"/>
    <m/>
  </r>
  <r>
    <n v="264"/>
    <x v="19"/>
    <n v="73354"/>
    <n v="72"/>
    <m/>
    <x v="179"/>
    <n v="4"/>
    <x v="1"/>
    <s v="Daikin"/>
    <x v="81"/>
    <x v="1"/>
    <x v="0"/>
    <n v="24"/>
    <n v="60"/>
    <n v="600"/>
    <n v="12"/>
    <x v="1"/>
    <n v="240"/>
    <n v="0.1"/>
    <n v="24"/>
    <n v="1131.6120000000001"/>
    <n v="645.61199999999997"/>
    <n v="0.05"/>
    <n v="12"/>
    <n v="565.81200000000001"/>
    <n v="-79.799999999999955"/>
    <n v="-18.593399999999992"/>
    <x v="0"/>
    <m/>
  </r>
  <r>
    <n v="265"/>
    <x v="19"/>
    <n v="73354"/>
    <n v="72"/>
    <m/>
    <x v="32"/>
    <n v="1"/>
    <x v="2"/>
    <s v="Daikin"/>
    <x v="81"/>
    <x v="1"/>
    <x v="12"/>
    <n v="8"/>
    <n v="80"/>
    <n v="600"/>
    <n v="9"/>
    <x v="1"/>
    <n v="80"/>
    <n v="0.1"/>
    <n v="8"/>
    <n v="377.20400000000001"/>
    <n v="215.20400000000001"/>
    <n v="0.05"/>
    <n v="4"/>
    <n v="188.60400000000001"/>
    <n v="-26.599999999999994"/>
    <n v="-6.1977999999999982"/>
    <x v="0"/>
    <m/>
  </r>
  <r>
    <n v="266"/>
    <x v="19"/>
    <n v="73354"/>
    <n v="72"/>
    <m/>
    <x v="179"/>
    <n v="2"/>
    <x v="1"/>
    <s v="Daikin"/>
    <x v="81"/>
    <x v="1"/>
    <x v="0"/>
    <n v="12"/>
    <n v="60"/>
    <n v="600"/>
    <n v="12"/>
    <x v="1"/>
    <n v="120"/>
    <n v="0.1"/>
    <n v="12"/>
    <n v="565.80600000000004"/>
    <n v="322.80599999999998"/>
    <n v="0.05"/>
    <n v="6"/>
    <n v="282.90600000000001"/>
    <n v="-39.899999999999977"/>
    <n v="-9.296699999999996"/>
    <x v="0"/>
    <m/>
  </r>
  <r>
    <n v="267"/>
    <x v="19"/>
    <n v="73354"/>
    <n v="72"/>
    <m/>
    <x v="32"/>
    <n v="1"/>
    <x v="0"/>
    <s v="Daikin"/>
    <x v="81"/>
    <x v="1"/>
    <x v="19"/>
    <n v="7"/>
    <n v="80"/>
    <n v="600"/>
    <n v="5"/>
    <x v="1"/>
    <n v="80"/>
    <n v="0.1"/>
    <n v="8"/>
    <n v="377.20400000000001"/>
    <n v="215.20400000000001"/>
    <n v="0.05"/>
    <n v="4"/>
    <n v="188.60400000000001"/>
    <n v="-26.599999999999994"/>
    <n v="-6.1977999999999982"/>
    <x v="0"/>
    <m/>
  </r>
  <r>
    <n v="268"/>
    <x v="19"/>
    <n v="73354"/>
    <n v="72"/>
    <m/>
    <x v="180"/>
    <n v="6"/>
    <x v="1"/>
    <s v="Mitsubishi Electric"/>
    <x v="103"/>
    <x v="1"/>
    <x v="7"/>
    <n v="72"/>
    <n v="55"/>
    <n v="655"/>
    <n v="50"/>
    <x v="1"/>
    <n v="330"/>
    <n v="0.1"/>
    <n v="33"/>
    <n v="1555.9665"/>
    <n v="887.7165"/>
    <n v="0.05"/>
    <n v="16.5"/>
    <n v="777.99149999999997"/>
    <n v="-109.72500000000002"/>
    <n v="-25.565925000000007"/>
    <x v="0"/>
    <m/>
  </r>
  <r>
    <n v="270"/>
    <x v="19"/>
    <n v="73354"/>
    <n v="72"/>
    <m/>
    <x v="181"/>
    <n v="2"/>
    <x v="1"/>
    <s v="Mitsubishi Electric"/>
    <x v="104"/>
    <x v="1"/>
    <x v="4"/>
    <n v="28"/>
    <n v="64"/>
    <n v="700"/>
    <n v="50"/>
    <x v="1"/>
    <n v="128"/>
    <n v="0.1"/>
    <n v="12.8"/>
    <n v="603.52639999999997"/>
    <n v="344.32640000000004"/>
    <n v="0.05"/>
    <n v="6.4"/>
    <n v="301.76640000000003"/>
    <n v="-42.56"/>
    <n v="-9.9164800000000017"/>
    <x v="0"/>
    <m/>
  </r>
  <r>
    <n v="272"/>
    <x v="19"/>
    <n v="73354"/>
    <n v="72"/>
    <m/>
    <x v="182"/>
    <n v="1"/>
    <x v="5"/>
    <s v="Mitsubishi Electric"/>
    <x v="105"/>
    <x v="0"/>
    <x v="0"/>
    <n v="6"/>
    <n v="30"/>
    <n v="160"/>
    <n v="14"/>
    <x v="0"/>
    <n v="30"/>
    <n v="0.1"/>
    <n v="3"/>
    <n v="141.45150000000001"/>
    <n v="80.701499999999996"/>
    <n v="0.05"/>
    <n v="1.5"/>
    <n v="70.726500000000001"/>
    <n v="-9.9749999999999943"/>
    <n v="-2.324174999999999"/>
    <x v="0"/>
    <m/>
  </r>
  <r>
    <n v="274"/>
    <x v="19"/>
    <n v="73354"/>
    <n v="72"/>
    <m/>
    <x v="183"/>
    <n v="2"/>
    <x v="5"/>
    <s v="Mitsubishi Electric"/>
    <x v="106"/>
    <x v="0"/>
    <x v="4"/>
    <n v="28"/>
    <n v="63"/>
    <n v="170"/>
    <n v="22"/>
    <x v="1"/>
    <n v="126"/>
    <n v="0.1"/>
    <n v="12.600000000000001"/>
    <n v="594.09630000000016"/>
    <n v="338.94630000000006"/>
    <n v="0.05"/>
    <n v="6.3000000000000007"/>
    <n v="297.05130000000003"/>
    <n v="-41.895000000000039"/>
    <n v="-9.7615350000000092"/>
    <x v="0"/>
    <m/>
  </r>
  <r>
    <n v="276"/>
    <x v="19"/>
    <n v="73354"/>
    <n v="72"/>
    <m/>
    <x v="40"/>
    <n v="1"/>
    <x v="5"/>
    <s v="Mitsubishi Electric"/>
    <x v="80"/>
    <x v="4"/>
    <x v="8"/>
    <n v="2"/>
    <n v="8"/>
    <n v="40"/>
    <n v="4"/>
    <x v="0"/>
    <n v="8"/>
    <n v="0.02"/>
    <n v="0.16"/>
    <n v="7.5443999999999996"/>
    <n v="4.3043999999999993"/>
    <n v="0.02"/>
    <n v="0.16"/>
    <n v="7.5443999999999996"/>
    <n v="3.24"/>
    <n v="0.75492000000000004"/>
    <x v="0"/>
    <m/>
  </r>
  <r>
    <n v="277"/>
    <x v="20"/>
    <n v="70387"/>
    <n v="20"/>
    <m/>
    <x v="184"/>
    <n v="4"/>
    <x v="1"/>
    <s v="LG"/>
    <x v="107"/>
    <x v="2"/>
    <x v="9"/>
    <n v="16"/>
    <n v="14"/>
    <n v="175"/>
    <n v="8"/>
    <x v="0"/>
    <n v="56"/>
    <n v="0.06"/>
    <n v="3.36"/>
    <n v="158.42679999999999"/>
    <n v="90.386800000000008"/>
    <n v="0.03"/>
    <n v="1.68"/>
    <n v="79.214799999999997"/>
    <n v="-11.172000000000011"/>
    <n v="-2.6030760000000028"/>
    <x v="2"/>
    <m/>
  </r>
  <r>
    <n v="278"/>
    <x v="20"/>
    <n v="70387"/>
    <n v="20"/>
    <m/>
    <x v="184"/>
    <n v="4"/>
    <x v="2"/>
    <s v="LG"/>
    <x v="107"/>
    <x v="2"/>
    <x v="9"/>
    <n v="16"/>
    <n v="14"/>
    <n v="175"/>
    <n v="8"/>
    <x v="0"/>
    <n v="56"/>
    <n v="0.06"/>
    <n v="3.36"/>
    <n v="158.42679999999999"/>
    <n v="90.386800000000008"/>
    <n v="0.03"/>
    <n v="1.68"/>
    <n v="79.214799999999997"/>
    <n v="-11.172000000000011"/>
    <n v="-2.6030760000000028"/>
    <x v="2"/>
    <m/>
  </r>
  <r>
    <n v="279"/>
    <x v="20"/>
    <n v="70387"/>
    <n v="20"/>
    <m/>
    <x v="184"/>
    <n v="4"/>
    <x v="1"/>
    <s v="LG"/>
    <x v="107"/>
    <x v="2"/>
    <x v="9"/>
    <n v="16"/>
    <n v="14"/>
    <n v="175"/>
    <n v="8"/>
    <x v="0"/>
    <n v="56"/>
    <n v="0.06"/>
    <n v="3.36"/>
    <n v="158.42679999999999"/>
    <n v="90.386800000000008"/>
    <n v="0.03"/>
    <n v="1.68"/>
    <n v="79.214799999999997"/>
    <n v="-11.172000000000011"/>
    <n v="-2.6030760000000028"/>
    <x v="2"/>
    <m/>
  </r>
  <r>
    <n v="280"/>
    <x v="20"/>
    <n v="70387"/>
    <n v="20"/>
    <m/>
    <x v="184"/>
    <n v="2"/>
    <x v="1"/>
    <s v="LG"/>
    <x v="108"/>
    <x v="2"/>
    <x v="5"/>
    <n v="10"/>
    <n v="17"/>
    <n v="240"/>
    <n v="10"/>
    <x v="0"/>
    <n v="34"/>
    <n v="0.06"/>
    <n v="2.04"/>
    <n v="96.187699999999992"/>
    <n v="54.877699999999997"/>
    <n v="0.03"/>
    <n v="1.02"/>
    <n v="48.094699999999996"/>
    <n v="-6.7830000000000013"/>
    <n v="-1.5804390000000004"/>
    <x v="2"/>
    <m/>
  </r>
  <r>
    <n v="281"/>
    <x v="20"/>
    <n v="70387"/>
    <n v="20"/>
    <m/>
    <x v="184"/>
    <n v="4"/>
    <x v="1"/>
    <s v="LG"/>
    <x v="108"/>
    <x v="2"/>
    <x v="5"/>
    <n v="20"/>
    <n v="17"/>
    <n v="240"/>
    <n v="10"/>
    <x v="0"/>
    <n v="68"/>
    <n v="0.06"/>
    <n v="4.08"/>
    <n v="192.37539999999998"/>
    <n v="109.75539999999999"/>
    <n v="0.03"/>
    <n v="2.04"/>
    <n v="96.189399999999992"/>
    <n v="-13.566000000000003"/>
    <n v="-3.1608780000000007"/>
    <x v="2"/>
    <m/>
  </r>
  <r>
    <n v="282"/>
    <x v="20"/>
    <n v="70387"/>
    <n v="20"/>
    <m/>
    <x v="185"/>
    <n v="3"/>
    <x v="1"/>
    <s v="LG"/>
    <x v="107"/>
    <x v="2"/>
    <x v="9"/>
    <n v="12"/>
    <n v="14"/>
    <n v="175"/>
    <n v="8"/>
    <x v="0"/>
    <n v="42"/>
    <n v="0.06"/>
    <n v="2.52"/>
    <n v="118.82010000000001"/>
    <n v="67.79010000000001"/>
    <n v="0.03"/>
    <n v="1.26"/>
    <n v="59.411099999999998"/>
    <n v="-8.379000000000012"/>
    <n v="-1.9523070000000027"/>
    <x v="2"/>
    <m/>
  </r>
  <r>
    <n v="283"/>
    <x v="21"/>
    <n v="64898"/>
    <n v="166"/>
    <m/>
    <x v="186"/>
    <n v="4"/>
    <x v="1"/>
    <s v="Mitsubishi"/>
    <x v="109"/>
    <x v="2"/>
    <x v="9"/>
    <n v="16"/>
    <n v="32"/>
    <n v="400"/>
    <n v="35"/>
    <x v="0"/>
    <n v="128"/>
    <n v="0.06"/>
    <n v="7.68"/>
    <n v="362.11840000000001"/>
    <n v="206.5984"/>
    <n v="0.03"/>
    <n v="3.84"/>
    <n v="181.0624"/>
    <n v="-25.536000000000001"/>
    <n v="-5.9498879999999996"/>
    <x v="0"/>
    <m/>
  </r>
  <r>
    <n v="284"/>
    <x v="21"/>
    <n v="64898"/>
    <n v="166"/>
    <m/>
    <x v="2"/>
    <n v="1"/>
    <x v="1"/>
    <s v="Mitsubishi"/>
    <x v="109"/>
    <x v="2"/>
    <x v="9"/>
    <n v="4"/>
    <n v="30"/>
    <n v="340"/>
    <n v="29"/>
    <x v="0"/>
    <n v="30"/>
    <n v="0.06"/>
    <n v="1.7999999999999998"/>
    <n v="84.871499999999997"/>
    <n v="48.421499999999995"/>
    <n v="0.03"/>
    <n v="0.89999999999999991"/>
    <n v="42.436500000000002"/>
    <n v="-5.9849999999999923"/>
    <n v="-1.3945049999999983"/>
    <x v="0"/>
    <m/>
  </r>
  <r>
    <n v="285"/>
    <x v="21"/>
    <n v="64898"/>
    <n v="166"/>
    <m/>
    <x v="25"/>
    <n v="1"/>
    <x v="1"/>
    <s v="Mitsubishi"/>
    <x v="109"/>
    <x v="2"/>
    <x v="9"/>
    <n v="4"/>
    <n v="36"/>
    <n v="530"/>
    <n v="47"/>
    <x v="0"/>
    <n v="36"/>
    <n v="0.06"/>
    <n v="2.16"/>
    <n v="101.84580000000001"/>
    <n v="58.105800000000009"/>
    <n v="0.03"/>
    <n v="1.08"/>
    <n v="50.923800000000007"/>
    <n v="-7.1820000000000022"/>
    <n v="-1.6734060000000004"/>
    <x v="0"/>
    <m/>
  </r>
  <r>
    <n v="286"/>
    <x v="21"/>
    <n v="64898"/>
    <n v="166"/>
    <m/>
    <x v="26"/>
    <n v="1"/>
    <x v="1"/>
    <s v="Mitsubishi"/>
    <x v="19"/>
    <x v="1"/>
    <x v="0"/>
    <n v="6"/>
    <n v="48"/>
    <n v="620"/>
    <n v="55"/>
    <x v="0"/>
    <n v="48"/>
    <n v="0.1"/>
    <n v="4.8000000000000007"/>
    <n v="226.32240000000002"/>
    <n v="129.1224"/>
    <n v="0.05"/>
    <n v="2.4000000000000004"/>
    <n v="113.16240000000001"/>
    <n v="-15.959999999999994"/>
    <n v="-3.7186799999999987"/>
    <x v="0"/>
    <m/>
  </r>
  <r>
    <n v="287"/>
    <x v="21"/>
    <n v="64898"/>
    <n v="166"/>
    <m/>
    <x v="187"/>
    <n v="3"/>
    <x v="1"/>
    <s v="Mitsubishi"/>
    <x v="110"/>
    <x v="1"/>
    <x v="19"/>
    <n v="21"/>
    <n v="56"/>
    <n v="770"/>
    <n v="71"/>
    <x v="1"/>
    <n v="168"/>
    <n v="0.1"/>
    <n v="16.8"/>
    <n v="792.12840000000006"/>
    <n v="451.92840000000001"/>
    <n v="0.05"/>
    <n v="8.4"/>
    <n v="396.0684"/>
    <n v="-55.860000000000014"/>
    <n v="-13.015380000000002"/>
    <x v="0"/>
    <m/>
  </r>
  <r>
    <n v="288"/>
    <x v="21"/>
    <n v="64898"/>
    <n v="166"/>
    <m/>
    <x v="188"/>
    <n v="5"/>
    <x v="1"/>
    <s v="Mitsubishi"/>
    <x v="109"/>
    <x v="2"/>
    <x v="9"/>
    <n v="20"/>
    <n v="34"/>
    <n v="450"/>
    <n v="35"/>
    <x v="0"/>
    <n v="170"/>
    <n v="0.06"/>
    <n v="10.199999999999999"/>
    <n v="480.93849999999998"/>
    <n v="274.38849999999996"/>
    <n v="0.03"/>
    <n v="5.0999999999999996"/>
    <n v="240.4735"/>
    <n v="-33.914999999999964"/>
    <n v="-7.9021949999999919"/>
    <x v="0"/>
    <m/>
  </r>
  <r>
    <n v="289"/>
    <x v="21"/>
    <n v="64898"/>
    <n v="166"/>
    <m/>
    <x v="189"/>
    <n v="1"/>
    <x v="1"/>
    <s v="Mitsubishi"/>
    <x v="109"/>
    <x v="2"/>
    <x v="9"/>
    <n v="4"/>
    <n v="38"/>
    <n v="580"/>
    <n v="47"/>
    <x v="0"/>
    <n v="38"/>
    <n v="0.06"/>
    <n v="2.2799999999999998"/>
    <n v="107.50389999999997"/>
    <n v="61.3339"/>
    <n v="0.03"/>
    <n v="1.1399999999999999"/>
    <n v="53.752899999999997"/>
    <n v="-7.5810000000000031"/>
    <n v="-1.7663730000000006"/>
    <x v="0"/>
    <m/>
  </r>
  <r>
    <n v="290"/>
    <x v="21"/>
    <n v="64898"/>
    <n v="166"/>
    <m/>
    <x v="190"/>
    <n v="1"/>
    <x v="1"/>
    <s v="Mitsubishi"/>
    <x v="110"/>
    <x v="1"/>
    <x v="19"/>
    <n v="7"/>
    <n v="59"/>
    <n v="830"/>
    <n v="71"/>
    <x v="1"/>
    <n v="59"/>
    <n v="0.1"/>
    <n v="5.9"/>
    <n v="278.18795"/>
    <n v="158.71295000000003"/>
    <n v="0.05"/>
    <n v="2.95"/>
    <n v="139.09545"/>
    <n v="-19.617500000000035"/>
    <n v="-4.5708775000000079"/>
    <x v="0"/>
    <m/>
  </r>
  <r>
    <n v="291"/>
    <x v="21"/>
    <n v="64898"/>
    <n v="166"/>
    <m/>
    <x v="191"/>
    <n v="1"/>
    <x v="1"/>
    <s v="Mitsubishi"/>
    <x v="110"/>
    <x v="1"/>
    <x v="19"/>
    <n v="7"/>
    <n v="59"/>
    <n v="820"/>
    <n v="71"/>
    <x v="1"/>
    <n v="59"/>
    <n v="0.1"/>
    <n v="5.9"/>
    <n v="278.18795"/>
    <n v="158.71295000000003"/>
    <n v="0.05"/>
    <n v="2.95"/>
    <n v="139.09545"/>
    <n v="-19.617500000000035"/>
    <n v="-4.5708775000000079"/>
    <x v="0"/>
    <m/>
  </r>
  <r>
    <n v="292"/>
    <x v="21"/>
    <n v="64898"/>
    <n v="166"/>
    <m/>
    <x v="192"/>
    <n v="2"/>
    <x v="6"/>
    <s v="Mitsubishi"/>
    <x v="111"/>
    <x v="1"/>
    <x v="18"/>
    <n v="18"/>
    <n v="43"/>
    <n v="200"/>
    <n v="5"/>
    <x v="0"/>
    <n v="86"/>
    <n v="0.1"/>
    <n v="8.6"/>
    <n v="405.49430000000001"/>
    <n v="231.34429999999998"/>
    <n v="0.05"/>
    <n v="4.3"/>
    <n v="202.74929999999998"/>
    <n v="-28.594999999999999"/>
    <n v="-6.662634999999999"/>
    <x v="0"/>
    <m/>
  </r>
  <r>
    <n v="293"/>
    <x v="21"/>
    <n v="64898"/>
    <n v="166"/>
    <m/>
    <x v="67"/>
    <n v="1"/>
    <x v="6"/>
    <s v="Mitsubishi"/>
    <x v="23"/>
    <x v="1"/>
    <x v="19"/>
    <n v="7"/>
    <n v="37"/>
    <n v="200"/>
    <n v="5"/>
    <x v="0"/>
    <n v="37"/>
    <n v="0.1"/>
    <n v="3.7"/>
    <n v="174.45685"/>
    <n v="99.531850000000006"/>
    <n v="0.05"/>
    <n v="1.85"/>
    <n v="87.229350000000011"/>
    <n v="-12.302499999999995"/>
    <n v="-2.8664824999999987"/>
    <x v="0"/>
    <m/>
  </r>
  <r>
    <n v="294"/>
    <x v="21"/>
    <n v="64898"/>
    <n v="166"/>
    <m/>
    <x v="193"/>
    <n v="2"/>
    <x v="0"/>
    <s v="Mitsubishi"/>
    <x v="80"/>
    <x v="4"/>
    <x v="8"/>
    <n v="4"/>
    <n v="8"/>
    <n v="50"/>
    <n v="1"/>
    <x v="0"/>
    <n v="16"/>
    <n v="0.02"/>
    <n v="0.32"/>
    <n v="15.088799999999999"/>
    <n v="8.6087999999999987"/>
    <n v="0.02"/>
    <n v="0.32"/>
    <n v="15.088799999999999"/>
    <n v="6.48"/>
    <n v="1.5098400000000001"/>
    <x v="0"/>
    <m/>
  </r>
  <r>
    <n v="295"/>
    <x v="21"/>
    <n v="64898"/>
    <n v="166"/>
    <m/>
    <x v="194"/>
    <n v="1"/>
    <x v="0"/>
    <s v="Mitsubishi"/>
    <x v="112"/>
    <x v="3"/>
    <x v="8"/>
    <n v="2"/>
    <n v="19"/>
    <n v="80"/>
    <n v="3"/>
    <x v="0"/>
    <n v="19"/>
    <n v="0.02"/>
    <n v="0.38"/>
    <n v="17.917950000000001"/>
    <n v="10.222950000000001"/>
    <n v="0.02"/>
    <n v="0.38"/>
    <n v="17.917950000000001"/>
    <n v="7.6950000000000003"/>
    <n v="1.7929350000000002"/>
    <x v="0"/>
    <m/>
  </r>
  <r>
    <n v="296"/>
    <x v="21"/>
    <n v="64898"/>
    <n v="166"/>
    <m/>
    <x v="195"/>
    <n v="1"/>
    <x v="0"/>
    <s v="Mitsubishi"/>
    <x v="19"/>
    <x v="1"/>
    <x v="5"/>
    <n v="5"/>
    <n v="40"/>
    <n v="315"/>
    <n v="5"/>
    <x v="0"/>
    <n v="40"/>
    <n v="0.1"/>
    <n v="4"/>
    <n v="188.602"/>
    <n v="107.602"/>
    <n v="0.05"/>
    <n v="2"/>
    <n v="94.302000000000007"/>
    <n v="-13.299999999999997"/>
    <n v="-3.0988999999999991"/>
    <x v="0"/>
    <m/>
  </r>
  <r>
    <n v="297"/>
    <x v="21"/>
    <n v="64898"/>
    <n v="166"/>
    <m/>
    <x v="119"/>
    <n v="1"/>
    <x v="0"/>
    <s v="Mitsubishi"/>
    <x v="113"/>
    <x v="1"/>
    <x v="18"/>
    <n v="9"/>
    <n v="88"/>
    <n v="835"/>
    <n v="22"/>
    <x v="1"/>
    <n v="88"/>
    <n v="0.1"/>
    <n v="8.8000000000000007"/>
    <n v="414.92440000000005"/>
    <n v="236.72440000000003"/>
    <n v="0.05"/>
    <n v="4.4000000000000004"/>
    <n v="207.46439999999998"/>
    <n v="-29.260000000000048"/>
    <n v="-6.8175800000000111"/>
    <x v="0"/>
    <m/>
  </r>
  <r>
    <n v="298"/>
    <x v="21"/>
    <n v="64898"/>
    <n v="166"/>
    <m/>
    <x v="196"/>
    <n v="2"/>
    <x v="0"/>
    <s v="Mitsubishi"/>
    <x v="114"/>
    <x v="1"/>
    <x v="2"/>
    <n v="36"/>
    <n v="61"/>
    <n v="50"/>
    <n v="5"/>
    <x v="1"/>
    <n v="122"/>
    <n v="0.1"/>
    <n v="12.200000000000001"/>
    <n v="575.23610000000008"/>
    <n v="328.18609999999995"/>
    <n v="0.05"/>
    <n v="6.1000000000000005"/>
    <n v="287.62110000000001"/>
    <n v="-40.564999999999941"/>
    <n v="-9.4516449999999868"/>
    <x v="0"/>
    <m/>
  </r>
  <r>
    <n v="299"/>
    <x v="21"/>
    <n v="64898"/>
    <n v="166"/>
    <m/>
    <x v="197"/>
    <n v="3"/>
    <x v="1"/>
    <s v="Mitsubishi"/>
    <x v="110"/>
    <x v="1"/>
    <x v="11"/>
    <n v="30"/>
    <n v="46"/>
    <n v="370"/>
    <n v="31"/>
    <x v="0"/>
    <n v="138"/>
    <n v="0.1"/>
    <n v="13.8"/>
    <n v="650.67690000000005"/>
    <n v="371.2269"/>
    <n v="0.05"/>
    <n v="6.9"/>
    <n v="325.34190000000001"/>
    <n v="-45.884999999999991"/>
    <n v="-10.691204999999998"/>
    <x v="0"/>
    <m/>
  </r>
  <r>
    <n v="300"/>
    <x v="21"/>
    <n v="64898"/>
    <n v="166"/>
    <m/>
    <x v="1"/>
    <n v="1"/>
    <x v="1"/>
    <s v="Mitsubishi"/>
    <x v="115"/>
    <x v="1"/>
    <x v="20"/>
    <n v="19"/>
    <n v="92"/>
    <n v="945"/>
    <n v="79"/>
    <x v="1"/>
    <n v="92"/>
    <n v="0.1"/>
    <n v="9.2000000000000011"/>
    <n v="433.78460000000001"/>
    <n v="247.48460000000003"/>
    <n v="0.05"/>
    <n v="4.6000000000000005"/>
    <n v="216.89460000000003"/>
    <n v="-30.590000000000003"/>
    <n v="-7.1274700000000015"/>
    <x v="0"/>
    <m/>
  </r>
  <r>
    <n v="301"/>
    <x v="21"/>
    <n v="64898"/>
    <n v="166"/>
    <m/>
    <x v="2"/>
    <n v="1"/>
    <x v="1"/>
    <s v="Mitsubishi"/>
    <x v="116"/>
    <x v="1"/>
    <x v="1"/>
    <n v="16"/>
    <n v="64"/>
    <n v="540"/>
    <n v="47"/>
    <x v="1"/>
    <n v="64"/>
    <n v="0.1"/>
    <n v="6.4"/>
    <n v="301.76319999999998"/>
    <n v="172.16320000000002"/>
    <n v="0.05"/>
    <n v="3.2"/>
    <n v="150.88320000000002"/>
    <n v="-21.28"/>
    <n v="-4.9582400000000009"/>
    <x v="0"/>
    <m/>
  </r>
  <r>
    <n v="302"/>
    <x v="21"/>
    <n v="64898"/>
    <n v="166"/>
    <m/>
    <x v="3"/>
    <n v="1"/>
    <x v="1"/>
    <s v="Mitsubishi"/>
    <x v="117"/>
    <x v="1"/>
    <x v="1"/>
    <n v="16"/>
    <n v="82"/>
    <n v="530"/>
    <n v="47"/>
    <x v="1"/>
    <n v="82"/>
    <n v="0.1"/>
    <n v="8.2000000000000011"/>
    <n v="386.63410000000005"/>
    <n v="220.58410000000003"/>
    <n v="0.05"/>
    <n v="4.1000000000000005"/>
    <n v="193.31910000000005"/>
    <n v="-27.264999999999986"/>
    <n v="-6.352744999999997"/>
    <x v="0"/>
    <m/>
  </r>
  <r>
    <n v="303"/>
    <x v="21"/>
    <n v="64898"/>
    <n v="166"/>
    <m/>
    <x v="198"/>
    <n v="2"/>
    <x v="1"/>
    <s v="Mitsubishi"/>
    <x v="110"/>
    <x v="1"/>
    <x v="11"/>
    <n v="20"/>
    <n v="44"/>
    <n v="410"/>
    <n v="31"/>
    <x v="0"/>
    <n v="88"/>
    <n v="0.1"/>
    <n v="8.8000000000000007"/>
    <n v="414.92440000000005"/>
    <n v="236.72440000000003"/>
    <n v="0.05"/>
    <n v="4.4000000000000004"/>
    <n v="207.46439999999998"/>
    <n v="-29.260000000000048"/>
    <n v="-6.8175800000000111"/>
    <x v="0"/>
    <m/>
  </r>
  <r>
    <n v="304"/>
    <x v="21"/>
    <n v="64898"/>
    <n v="166"/>
    <m/>
    <x v="199"/>
    <n v="2"/>
    <x v="1"/>
    <s v="Mitsubishi"/>
    <x v="118"/>
    <x v="1"/>
    <x v="21"/>
    <n v="26"/>
    <n v="59"/>
    <n v="580"/>
    <n v="47"/>
    <x v="1"/>
    <n v="118"/>
    <n v="0.1"/>
    <n v="11.8"/>
    <n v="556.3759"/>
    <n v="317.42590000000007"/>
    <n v="0.05"/>
    <n v="5.9"/>
    <n v="278.1909"/>
    <n v="-39.23500000000007"/>
    <n v="-9.1417550000000158"/>
    <x v="0"/>
    <m/>
  </r>
  <r>
    <n v="305"/>
    <x v="21"/>
    <n v="64898"/>
    <n v="166"/>
    <m/>
    <x v="114"/>
    <n v="1"/>
    <x v="1"/>
    <s v="Mitsubishi"/>
    <x v="119"/>
    <x v="1"/>
    <x v="2"/>
    <n v="18"/>
    <n v="86"/>
    <n v="710"/>
    <n v="63"/>
    <x v="1"/>
    <n v="86"/>
    <n v="0.1"/>
    <n v="8.6"/>
    <n v="405.49430000000001"/>
    <n v="231.34429999999998"/>
    <n v="0.05"/>
    <n v="4.3"/>
    <n v="202.74929999999998"/>
    <n v="-28.594999999999999"/>
    <n v="-6.662634999999999"/>
    <x v="0"/>
    <m/>
  </r>
  <r>
    <n v="306"/>
    <x v="21"/>
    <n v="64898"/>
    <n v="166"/>
    <m/>
    <x v="27"/>
    <n v="1"/>
    <x v="1"/>
    <s v="Mitsubishi"/>
    <x v="119"/>
    <x v="1"/>
    <x v="22"/>
    <n v="17"/>
    <n v="88"/>
    <n v="784"/>
    <n v="63"/>
    <x v="1"/>
    <n v="88"/>
    <n v="0.1"/>
    <n v="8.8000000000000007"/>
    <n v="414.92440000000005"/>
    <n v="236.72440000000003"/>
    <n v="0.05"/>
    <n v="4.4000000000000004"/>
    <n v="207.46439999999998"/>
    <n v="-29.260000000000048"/>
    <n v="-6.8175800000000111"/>
    <x v="0"/>
    <m/>
  </r>
  <r>
    <n v="307"/>
    <x v="21"/>
    <n v="64898"/>
    <n v="166"/>
    <m/>
    <x v="31"/>
    <n v="1"/>
    <x v="1"/>
    <s v="Mitsubishi"/>
    <x v="118"/>
    <x v="1"/>
    <x v="21"/>
    <n v="13"/>
    <n v="60"/>
    <n v="580"/>
    <n v="47"/>
    <x v="1"/>
    <n v="60"/>
    <n v="0.1"/>
    <n v="6"/>
    <n v="282.90300000000002"/>
    <n v="161.40299999999999"/>
    <n v="0.05"/>
    <n v="3"/>
    <n v="141.453"/>
    <n v="-19.949999999999989"/>
    <n v="-4.648349999999998"/>
    <x v="0"/>
    <m/>
  </r>
  <r>
    <n v="308"/>
    <x v="21"/>
    <n v="64898"/>
    <n v="166"/>
    <m/>
    <x v="200"/>
    <n v="3"/>
    <x v="1"/>
    <s v="Mitsubishi"/>
    <x v="120"/>
    <x v="1"/>
    <x v="7"/>
    <n v="36"/>
    <n v="58"/>
    <n v="490"/>
    <n v="39"/>
    <x v="1"/>
    <n v="174"/>
    <n v="0.1"/>
    <n v="17.400000000000002"/>
    <n v="820.41870000000006"/>
    <n v="468.06870000000009"/>
    <n v="0.05"/>
    <n v="8.7000000000000011"/>
    <n v="410.21370000000007"/>
    <n v="-57.855000000000018"/>
    <n v="-13.480215000000003"/>
    <x v="0"/>
    <m/>
  </r>
  <r>
    <n v="309"/>
    <x v="21"/>
    <n v="64898"/>
    <n v="166"/>
    <m/>
    <x v="117"/>
    <n v="1"/>
    <x v="1"/>
    <s v="Mitsubishi"/>
    <x v="121"/>
    <x v="1"/>
    <x v="23"/>
    <n v="23"/>
    <n v="148"/>
    <n v="1205"/>
    <n v="99"/>
    <x v="1"/>
    <n v="148"/>
    <n v="0.1"/>
    <n v="14.8"/>
    <n v="697.82740000000001"/>
    <n v="398.12740000000002"/>
    <n v="0.05"/>
    <n v="7.4"/>
    <n v="348.91740000000004"/>
    <n v="-49.20999999999998"/>
    <n v="-11.465929999999995"/>
    <x v="0"/>
    <m/>
  </r>
  <r>
    <n v="310"/>
    <x v="21"/>
    <n v="64898"/>
    <n v="166"/>
    <m/>
    <x v="189"/>
    <n v="1"/>
    <x v="1"/>
    <s v="Mitsubishi"/>
    <x v="116"/>
    <x v="1"/>
    <x v="14"/>
    <n v="15"/>
    <n v="73"/>
    <n v="625"/>
    <n v="47"/>
    <x v="1"/>
    <n v="73"/>
    <n v="0.1"/>
    <n v="7.3000000000000007"/>
    <n v="344.19865000000004"/>
    <n v="196.37365000000003"/>
    <n v="0.05"/>
    <n v="3.6500000000000004"/>
    <n v="172.10114999999999"/>
    <n v="-24.272500000000036"/>
    <n v="-5.6554925000000082"/>
    <x v="0"/>
    <m/>
  </r>
  <r>
    <n v="311"/>
    <x v="21"/>
    <n v="64898"/>
    <n v="166"/>
    <m/>
    <x v="190"/>
    <n v="1"/>
    <x v="1"/>
    <s v="Mitsubishi"/>
    <x v="122"/>
    <x v="1"/>
    <x v="14"/>
    <n v="15"/>
    <n v="72"/>
    <n v="665"/>
    <n v="47"/>
    <x v="1"/>
    <n v="72"/>
    <n v="0.1"/>
    <n v="7.2"/>
    <n v="339.48359999999997"/>
    <n v="193.68360000000001"/>
    <n v="0.05"/>
    <n v="3.6"/>
    <n v="169.74360000000001"/>
    <n v="-23.939999999999998"/>
    <n v="-5.5780199999999995"/>
    <x v="0"/>
    <m/>
  </r>
  <r>
    <n v="312"/>
    <x v="21"/>
    <n v="64898"/>
    <n v="166"/>
    <m/>
    <x v="191"/>
    <n v="1"/>
    <x v="1"/>
    <s v="Mitsubishi"/>
    <x v="110"/>
    <x v="1"/>
    <x v="11"/>
    <n v="10"/>
    <n v="52"/>
    <n v="495"/>
    <n v="31"/>
    <x v="1"/>
    <n v="52"/>
    <n v="0.1"/>
    <n v="5.2"/>
    <n v="245.18260000000001"/>
    <n v="139.8826"/>
    <n v="0.05"/>
    <n v="2.6"/>
    <n v="122.5926"/>
    <n v="-17.289999999999992"/>
    <n v="-4.0285699999999984"/>
    <x v="0"/>
    <m/>
  </r>
  <r>
    <n v="313"/>
    <x v="21"/>
    <n v="64898"/>
    <n v="166"/>
    <m/>
    <x v="201"/>
    <n v="2"/>
    <x v="1"/>
    <s v="Mitsubishi"/>
    <x v="123"/>
    <x v="1"/>
    <x v="17"/>
    <n v="22"/>
    <n v="60"/>
    <n v="605"/>
    <n v="41"/>
    <x v="1"/>
    <n v="120"/>
    <n v="0.1"/>
    <n v="12"/>
    <n v="565.80600000000004"/>
    <n v="322.80599999999998"/>
    <n v="0.05"/>
    <n v="6"/>
    <n v="282.90600000000001"/>
    <n v="-39.899999999999977"/>
    <n v="-9.296699999999996"/>
    <x v="0"/>
    <m/>
  </r>
  <r>
    <n v="314"/>
    <x v="21"/>
    <n v="64898"/>
    <n v="166"/>
    <m/>
    <x v="47"/>
    <n v="1"/>
    <x v="1"/>
    <s v="Mitsubishi"/>
    <x v="19"/>
    <x v="1"/>
    <x v="12"/>
    <n v="8"/>
    <n v="45"/>
    <n v="575"/>
    <n v="39"/>
    <x v="0"/>
    <n v="45"/>
    <n v="0.1"/>
    <n v="4.5"/>
    <n v="212.17724999999999"/>
    <n v="121.05225"/>
    <n v="0.05"/>
    <n v="2.25"/>
    <n v="106.08975"/>
    <n v="-14.962500000000006"/>
    <n v="-3.4862625000000014"/>
    <x v="0"/>
    <m/>
  </r>
  <r>
    <n v="315"/>
    <x v="21"/>
    <n v="64898"/>
    <n v="166"/>
    <m/>
    <x v="42"/>
    <n v="1"/>
    <x v="1"/>
    <s v="Mitsubishi"/>
    <x v="120"/>
    <x v="1"/>
    <x v="7"/>
    <n v="12"/>
    <n v="62"/>
    <n v="725"/>
    <n v="59"/>
    <x v="1"/>
    <n v="62"/>
    <n v="0.1"/>
    <n v="6.2"/>
    <n v="292.3331"/>
    <n v="166.78310000000002"/>
    <n v="0.05"/>
    <n v="3.1"/>
    <n v="146.16810000000001"/>
    <n v="-20.615000000000009"/>
    <n v="-4.8032950000000021"/>
    <x v="0"/>
    <m/>
  </r>
  <r>
    <n v="316"/>
    <x v="21"/>
    <n v="64898"/>
    <n v="166"/>
    <m/>
    <x v="202"/>
    <n v="1"/>
    <x v="1"/>
    <s v="Mitsubishi"/>
    <x v="123"/>
    <x v="1"/>
    <x v="7"/>
    <n v="12"/>
    <n v="54"/>
    <n v="595"/>
    <n v="49"/>
    <x v="1"/>
    <n v="54"/>
    <n v="0.1"/>
    <n v="5.4"/>
    <n v="254.61270000000002"/>
    <n v="145.26270000000005"/>
    <n v="0.05"/>
    <n v="2.7"/>
    <n v="127.3077"/>
    <n v="-17.955000000000055"/>
    <n v="-4.1835150000000132"/>
    <x v="0"/>
    <m/>
  </r>
  <r>
    <n v="317"/>
    <x v="21"/>
    <n v="64898"/>
    <n v="166"/>
    <m/>
    <x v="203"/>
    <n v="1"/>
    <x v="1"/>
    <s v="Mitsubishi"/>
    <x v="110"/>
    <x v="1"/>
    <x v="11"/>
    <n v="10"/>
    <n v="44"/>
    <n v="400"/>
    <n v="29"/>
    <x v="0"/>
    <n v="44"/>
    <n v="0.1"/>
    <n v="4.4000000000000004"/>
    <n v="207.46220000000002"/>
    <n v="118.36220000000002"/>
    <n v="0.05"/>
    <n v="2.2000000000000002"/>
    <n v="103.73219999999999"/>
    <n v="-14.630000000000024"/>
    <n v="-3.4087900000000055"/>
    <x v="0"/>
    <m/>
  </r>
  <r>
    <n v="318"/>
    <x v="21"/>
    <n v="64898"/>
    <n v="166"/>
    <m/>
    <x v="204"/>
    <n v="1"/>
    <x v="1"/>
    <s v="Mitsubishi"/>
    <x v="109"/>
    <x v="1"/>
    <x v="0"/>
    <n v="6"/>
    <n v="25"/>
    <n v="180"/>
    <n v="9"/>
    <x v="0"/>
    <n v="25"/>
    <n v="0.1"/>
    <n v="2.5"/>
    <n v="117.87625"/>
    <n v="67.251249999999999"/>
    <n v="0.05"/>
    <n v="1.25"/>
    <n v="58.938749999999999"/>
    <n v="-8.3125"/>
    <n v="-1.9368125"/>
    <x v="0"/>
    <m/>
  </r>
  <r>
    <n v="319"/>
    <x v="21"/>
    <n v="64898"/>
    <n v="166"/>
    <m/>
    <x v="205"/>
    <n v="1"/>
    <x v="1"/>
    <s v="Mitsubishi"/>
    <x v="110"/>
    <x v="1"/>
    <x v="11"/>
    <n v="10"/>
    <n v="39"/>
    <n v="360"/>
    <n v="29"/>
    <x v="0"/>
    <n v="39"/>
    <n v="0.1"/>
    <n v="3.9000000000000004"/>
    <n v="183.88695000000001"/>
    <n v="104.91195000000002"/>
    <n v="0.05"/>
    <n v="1.9500000000000002"/>
    <n v="91.944450000000003"/>
    <n v="-12.967500000000015"/>
    <n v="-3.0214275000000033"/>
    <x v="0"/>
    <m/>
  </r>
  <r>
    <n v="320"/>
    <x v="21"/>
    <n v="64898"/>
    <n v="166"/>
    <m/>
    <x v="206"/>
    <n v="2"/>
    <x v="1"/>
    <s v="Mitsubishi"/>
    <x v="109"/>
    <x v="1"/>
    <x v="0"/>
    <n v="12"/>
    <n v="28"/>
    <n v="250"/>
    <n v="19"/>
    <x v="0"/>
    <n v="56"/>
    <n v="0.1"/>
    <n v="5.6000000000000005"/>
    <n v="264.04280000000006"/>
    <n v="150.64280000000002"/>
    <n v="0.05"/>
    <n v="2.8000000000000003"/>
    <n v="132.02280000000002"/>
    <n v="-18.620000000000005"/>
    <n v="-4.3384600000000013"/>
    <x v="0"/>
    <m/>
  </r>
  <r>
    <n v="321"/>
    <x v="21"/>
    <n v="64898"/>
    <n v="166"/>
    <m/>
    <x v="207"/>
    <n v="1"/>
    <x v="1"/>
    <s v="Mitsubishi"/>
    <x v="123"/>
    <x v="1"/>
    <x v="7"/>
    <n v="12"/>
    <n v="38"/>
    <n v="215"/>
    <n v="19"/>
    <x v="0"/>
    <n v="38"/>
    <n v="0.1"/>
    <n v="3.8000000000000003"/>
    <n v="179.17189999999999"/>
    <n v="102.22189999999999"/>
    <n v="0.05"/>
    <n v="1.9000000000000001"/>
    <n v="89.5869"/>
    <n v="-12.634999999999991"/>
    <n v="-2.9439549999999981"/>
    <x v="0"/>
    <m/>
  </r>
  <r>
    <n v="322"/>
    <x v="21"/>
    <n v="64898"/>
    <n v="166"/>
    <m/>
    <x v="208"/>
    <n v="1"/>
    <x v="0"/>
    <s v="Mitsubishi"/>
    <x v="124"/>
    <x v="1"/>
    <x v="14"/>
    <n v="15"/>
    <n v="88"/>
    <n v="800"/>
    <n v="16"/>
    <x v="1"/>
    <n v="88"/>
    <n v="0.1"/>
    <n v="8.8000000000000007"/>
    <n v="414.92440000000005"/>
    <n v="236.72440000000003"/>
    <n v="0.05"/>
    <n v="4.4000000000000004"/>
    <n v="207.46439999999998"/>
    <n v="-29.260000000000048"/>
    <n v="-6.8175800000000111"/>
    <x v="0"/>
    <m/>
  </r>
  <r>
    <n v="323"/>
    <x v="21"/>
    <n v="64898"/>
    <n v="166"/>
    <m/>
    <x v="209"/>
    <n v="3"/>
    <x v="6"/>
    <s v="Mitsubishi"/>
    <x v="125"/>
    <x v="1"/>
    <x v="7"/>
    <n v="36"/>
    <n v="49"/>
    <n v="0"/>
    <n v="14"/>
    <x v="0"/>
    <n v="147"/>
    <n v="0.1"/>
    <n v="14.700000000000001"/>
    <n v="693.11234999999999"/>
    <n v="395.43734999999998"/>
    <n v="0.05"/>
    <n v="7.3500000000000005"/>
    <n v="346.55984999999998"/>
    <n v="-48.877499999999998"/>
    <n v="-11.388457499999999"/>
    <x v="0"/>
    <m/>
  </r>
  <r>
    <n v="324"/>
    <x v="21"/>
    <n v="64898"/>
    <n v="166"/>
    <m/>
    <x v="210"/>
    <n v="1"/>
    <x v="0"/>
    <s v="Mitsubishi"/>
    <x v="120"/>
    <x v="1"/>
    <x v="7"/>
    <n v="12"/>
    <n v="35"/>
    <n v="205"/>
    <n v="5"/>
    <x v="0"/>
    <n v="35"/>
    <n v="0.1"/>
    <n v="3.5"/>
    <n v="165.02674999999999"/>
    <n v="94.151750000000007"/>
    <n v="0.05"/>
    <n v="1.75"/>
    <n v="82.514250000000004"/>
    <n v="-11.637500000000003"/>
    <n v="-2.7115375000000008"/>
    <x v="0"/>
    <m/>
  </r>
  <r>
    <n v="325"/>
    <x v="21"/>
    <n v="64898"/>
    <n v="166"/>
    <m/>
    <x v="211"/>
    <n v="1"/>
    <x v="0"/>
    <s v="Mitsubishi"/>
    <x v="120"/>
    <x v="1"/>
    <x v="7"/>
    <n v="12"/>
    <n v="48"/>
    <n v="250"/>
    <n v="9"/>
    <x v="0"/>
    <n v="48"/>
    <n v="0.1"/>
    <n v="4.8000000000000007"/>
    <n v="226.32240000000002"/>
    <n v="129.1224"/>
    <n v="0.05"/>
    <n v="2.4000000000000004"/>
    <n v="113.16240000000001"/>
    <n v="-15.959999999999994"/>
    <n v="-3.7186799999999987"/>
    <x v="0"/>
    <m/>
  </r>
  <r>
    <n v="326"/>
    <x v="21"/>
    <n v="64898"/>
    <n v="166"/>
    <m/>
    <x v="212"/>
    <n v="1"/>
    <x v="0"/>
    <s v="Mitsubishi"/>
    <x v="12"/>
    <x v="4"/>
    <x v="10"/>
    <n v="1"/>
    <n v="4"/>
    <n v="50"/>
    <n v="1"/>
    <x v="0"/>
    <n v="4"/>
    <n v="0.02"/>
    <n v="0.08"/>
    <n v="3.7721999999999998"/>
    <n v="2.1521999999999997"/>
    <n v="0.02"/>
    <n v="0.08"/>
    <n v="3.7721999999999998"/>
    <n v="1.62"/>
    <n v="0.37746000000000002"/>
    <x v="0"/>
    <m/>
  </r>
  <r>
    <n v="327"/>
    <x v="21"/>
    <n v="64898"/>
    <n v="166"/>
    <m/>
    <x v="213"/>
    <n v="1"/>
    <x v="0"/>
    <s v="Mitsubishi"/>
    <x v="126"/>
    <x v="4"/>
    <x v="8"/>
    <n v="2"/>
    <n v="8"/>
    <n v="50"/>
    <n v="1"/>
    <x v="0"/>
    <n v="8"/>
    <n v="0.02"/>
    <n v="0.16"/>
    <n v="7.5443999999999996"/>
    <n v="4.3043999999999993"/>
    <n v="0.02"/>
    <n v="0.16"/>
    <n v="7.5443999999999996"/>
    <n v="3.24"/>
    <n v="0.75492000000000004"/>
    <x v="0"/>
    <m/>
  </r>
  <r>
    <n v="328"/>
    <x v="22"/>
    <n v="68224"/>
    <n v="82"/>
    <m/>
    <x v="59"/>
    <n v="1"/>
    <x v="1"/>
    <s v="LG"/>
    <x v="127"/>
    <x v="1"/>
    <x v="24"/>
    <n v="22"/>
    <n v="74"/>
    <n v="195"/>
    <n v="21"/>
    <x v="1"/>
    <n v="74"/>
    <n v="0.1"/>
    <n v="7.4"/>
    <n v="348.91370000000001"/>
    <n v="199.06370000000001"/>
    <n v="0.05"/>
    <n v="3.7"/>
    <n v="174.45870000000002"/>
    <n v="-24.60499999999999"/>
    <n v="-5.7329649999999974"/>
    <x v="2"/>
    <m/>
  </r>
  <r>
    <n v="329"/>
    <x v="22"/>
    <n v="68224"/>
    <n v="82"/>
    <m/>
    <x v="66"/>
    <n v="1"/>
    <x v="1"/>
    <s v="LG"/>
    <x v="128"/>
    <x v="1"/>
    <x v="16"/>
    <n v="28"/>
    <n v="97"/>
    <n v="205"/>
    <n v="31"/>
    <x v="1"/>
    <n v="97"/>
    <n v="0.1"/>
    <n v="9.7000000000000011"/>
    <n v="457.35985000000005"/>
    <n v="260.93485000000004"/>
    <n v="0.05"/>
    <n v="4.8500000000000005"/>
    <n v="228.68235000000004"/>
    <n v="-32.252499999999998"/>
    <n v="-7.5148324999999998"/>
    <x v="2"/>
    <m/>
  </r>
  <r>
    <n v="330"/>
    <x v="22"/>
    <n v="68224"/>
    <n v="82"/>
    <m/>
    <x v="67"/>
    <n v="1"/>
    <x v="1"/>
    <s v="LG"/>
    <x v="8"/>
    <x v="1"/>
    <x v="7"/>
    <n v="12"/>
    <n v="44"/>
    <n v="163"/>
    <n v="17"/>
    <x v="0"/>
    <n v="44"/>
    <n v="0.1"/>
    <n v="4.4000000000000004"/>
    <n v="207.46220000000002"/>
    <n v="118.36220000000002"/>
    <n v="0.05"/>
    <n v="2.2000000000000002"/>
    <n v="103.73219999999999"/>
    <n v="-14.630000000000024"/>
    <n v="-3.4087900000000055"/>
    <x v="2"/>
    <m/>
  </r>
  <r>
    <n v="331"/>
    <x v="22"/>
    <n v="68224"/>
    <n v="82"/>
    <m/>
    <x v="68"/>
    <n v="1"/>
    <x v="1"/>
    <s v="LG"/>
    <x v="2"/>
    <x v="1"/>
    <x v="2"/>
    <n v="18"/>
    <n v="61"/>
    <n v="163"/>
    <n v="19"/>
    <x v="1"/>
    <n v="61"/>
    <n v="0.1"/>
    <n v="6.1000000000000005"/>
    <n v="287.61805000000004"/>
    <n v="164.09304999999998"/>
    <n v="0.05"/>
    <n v="3.0500000000000003"/>
    <n v="143.81055000000001"/>
    <n v="-20.28249999999997"/>
    <n v="-4.7258224999999934"/>
    <x v="2"/>
    <m/>
  </r>
  <r>
    <n v="332"/>
    <x v="22"/>
    <n v="68224"/>
    <n v="82"/>
    <m/>
    <x v="214"/>
    <n v="1"/>
    <x v="1"/>
    <s v="LG"/>
    <x v="2"/>
    <x v="1"/>
    <x v="2"/>
    <n v="18"/>
    <n v="63"/>
    <n v="170"/>
    <n v="20"/>
    <x v="1"/>
    <n v="63"/>
    <n v="0.1"/>
    <n v="6.3000000000000007"/>
    <n v="297.04815000000008"/>
    <n v="169.47315000000003"/>
    <n v="0.05"/>
    <n v="3.1500000000000004"/>
    <n v="148.52565000000001"/>
    <n v="-20.947500000000019"/>
    <n v="-4.8807675000000046"/>
    <x v="2"/>
    <m/>
  </r>
  <r>
    <n v="333"/>
    <x v="22"/>
    <n v="68224"/>
    <n v="82"/>
    <m/>
    <x v="195"/>
    <n v="1"/>
    <x v="0"/>
    <s v="LG"/>
    <x v="3"/>
    <x v="0"/>
    <x v="3"/>
    <n v="20"/>
    <n v="71"/>
    <n v="258"/>
    <n v="6"/>
    <x v="1"/>
    <n v="71"/>
    <n v="0.1"/>
    <n v="7.1000000000000005"/>
    <n v="334.76855"/>
    <n v="190.99355"/>
    <n v="0.05"/>
    <n v="3.5500000000000003"/>
    <n v="167.38604999999998"/>
    <n v="-23.607500000000016"/>
    <n v="-5.5005475000000033"/>
    <x v="2"/>
    <m/>
  </r>
  <r>
    <n v="334"/>
    <x v="22"/>
    <n v="68224"/>
    <n v="82"/>
    <m/>
    <x v="215"/>
    <n v="1"/>
    <x v="0"/>
    <s v="LG"/>
    <x v="4"/>
    <x v="1"/>
    <x v="0"/>
    <n v="6"/>
    <n v="21"/>
    <n v="77"/>
    <n v="2"/>
    <x v="0"/>
    <n v="21"/>
    <n v="0.1"/>
    <n v="2.1"/>
    <n v="99.016050000000007"/>
    <n v="56.491050000000001"/>
    <n v="0.05"/>
    <n v="1.05"/>
    <n v="49.50855"/>
    <n v="-6.9825000000000017"/>
    <n v="-1.6269225000000003"/>
    <x v="2"/>
    <m/>
  </r>
  <r>
    <n v="335"/>
    <x v="22"/>
    <n v="68224"/>
    <n v="82"/>
    <m/>
    <x v="216"/>
    <n v="1"/>
    <x v="0"/>
    <s v="LG"/>
    <x v="4"/>
    <x v="1"/>
    <x v="0"/>
    <n v="6"/>
    <n v="25"/>
    <n v="106"/>
    <n v="9"/>
    <x v="0"/>
    <n v="25"/>
    <n v="0.1"/>
    <n v="2.5"/>
    <n v="117.87625"/>
    <n v="67.251249999999999"/>
    <n v="0.05"/>
    <n v="1.25"/>
    <n v="58.938749999999999"/>
    <n v="-8.3125"/>
    <n v="-1.9368125"/>
    <x v="2"/>
    <m/>
  </r>
  <r>
    <n v="336"/>
    <x v="22"/>
    <n v="68224"/>
    <n v="82"/>
    <m/>
    <x v="217"/>
    <n v="1"/>
    <x v="2"/>
    <s v="LG"/>
    <x v="4"/>
    <x v="1"/>
    <x v="0"/>
    <n v="6"/>
    <n v="27"/>
    <n v="116"/>
    <n v="1"/>
    <x v="0"/>
    <n v="27"/>
    <n v="0.1"/>
    <n v="2.7"/>
    <n v="127.30635000000001"/>
    <n v="72.631350000000026"/>
    <n v="0.05"/>
    <n v="1.35"/>
    <n v="63.653849999999998"/>
    <n v="-8.9775000000000276"/>
    <n v="-2.0917575000000066"/>
    <x v="2"/>
    <m/>
  </r>
  <r>
    <n v="337"/>
    <x v="22"/>
    <n v="68224"/>
    <n v="82"/>
    <m/>
    <x v="40"/>
    <n v="1"/>
    <x v="7"/>
    <s v="LG"/>
    <x v="129"/>
    <x v="4"/>
    <x v="8"/>
    <n v="2"/>
    <n v="5"/>
    <n v="8"/>
    <n v="1"/>
    <x v="0"/>
    <n v="5"/>
    <n v="0.02"/>
    <n v="0.1"/>
    <n v="4.7152500000000002"/>
    <n v="2.6902499999999998"/>
    <n v="0.02"/>
    <n v="0.1"/>
    <n v="4.7152500000000002"/>
    <n v="2.0250000000000004"/>
    <n v="0.47182500000000011"/>
    <x v="2"/>
    <m/>
  </r>
  <r>
    <n v="338"/>
    <x v="23"/>
    <n v="73566"/>
    <n v="453"/>
    <m/>
    <x v="218"/>
    <n v="25"/>
    <x v="1"/>
    <s v="Daikin"/>
    <x v="82"/>
    <x v="1"/>
    <x v="0"/>
    <n v="150"/>
    <n v="26"/>
    <n v="5231"/>
    <n v="509"/>
    <x v="0"/>
    <n v="650"/>
    <n v="0.1"/>
    <n v="65"/>
    <n v="3064.7824999999998"/>
    <n v="1748.5325"/>
    <n v="0.05"/>
    <n v="32.5"/>
    <n v="1532.4075"/>
    <n v="-216.125"/>
    <n v="-50.357125000000003"/>
    <x v="0"/>
    <m/>
  </r>
  <r>
    <n v="339"/>
    <x v="23"/>
    <n v="73566"/>
    <n v="453"/>
    <m/>
    <x v="219"/>
    <n v="10"/>
    <x v="1"/>
    <s v="Daikin"/>
    <x v="54"/>
    <x v="1"/>
    <x v="12"/>
    <n v="80"/>
    <n v="40"/>
    <n v="2074"/>
    <n v="210"/>
    <x v="0"/>
    <n v="400"/>
    <n v="0.1"/>
    <n v="40"/>
    <n v="1886.02"/>
    <n v="1076.02"/>
    <n v="0.05"/>
    <n v="20"/>
    <n v="943.02"/>
    <n v="-133"/>
    <n v="-30.989000000000001"/>
    <x v="0"/>
    <m/>
  </r>
  <r>
    <n v="340"/>
    <x v="23"/>
    <n v="73566"/>
    <n v="453"/>
    <m/>
    <x v="220"/>
    <n v="5"/>
    <x v="1"/>
    <s v="Daikin"/>
    <x v="56"/>
    <x v="1"/>
    <x v="7"/>
    <n v="60"/>
    <n v="37"/>
    <n v="1173"/>
    <n v="111"/>
    <x v="0"/>
    <n v="185"/>
    <n v="0.1"/>
    <n v="18.5"/>
    <n v="872.28425000000004"/>
    <n v="497.65924999999999"/>
    <n v="0.05"/>
    <n v="9.25"/>
    <n v="436.14675"/>
    <n v="-61.512499999999989"/>
    <n v="-14.332412499999997"/>
    <x v="0"/>
    <m/>
  </r>
  <r>
    <n v="341"/>
    <x v="23"/>
    <n v="73566"/>
    <n v="453"/>
    <m/>
    <x v="221"/>
    <n v="1"/>
    <x v="0"/>
    <s v="Daikin"/>
    <x v="54"/>
    <x v="1"/>
    <x v="12"/>
    <n v="8"/>
    <n v="35"/>
    <n v="161"/>
    <n v="3"/>
    <x v="0"/>
    <n v="35"/>
    <n v="0.1"/>
    <n v="3.5"/>
    <n v="165.02674999999999"/>
    <n v="94.151750000000007"/>
    <n v="0.05"/>
    <n v="1.75"/>
    <n v="82.514250000000004"/>
    <n v="-11.637500000000003"/>
    <n v="-2.7115375000000008"/>
    <x v="0"/>
    <m/>
  </r>
  <r>
    <n v="342"/>
    <x v="23"/>
    <n v="73566"/>
    <n v="453"/>
    <m/>
    <x v="222"/>
    <n v="2"/>
    <x v="9"/>
    <s v="Daikin"/>
    <x v="56"/>
    <x v="1"/>
    <x v="7"/>
    <n v="24"/>
    <n v="30"/>
    <n v="321"/>
    <n v="16"/>
    <x v="0"/>
    <n v="60"/>
    <n v="0.1"/>
    <n v="6"/>
    <n v="282.90300000000002"/>
    <n v="161.40299999999999"/>
    <n v="0.05"/>
    <n v="3"/>
    <n v="141.453"/>
    <n v="-19.949999999999989"/>
    <n v="-4.648349999999998"/>
    <x v="0"/>
    <m/>
  </r>
  <r>
    <n v="343"/>
    <x v="23"/>
    <n v="73566"/>
    <n v="453"/>
    <m/>
    <x v="223"/>
    <n v="1"/>
    <x v="9"/>
    <s v="Daikin"/>
    <x v="130"/>
    <x v="3"/>
    <x v="5"/>
    <n v="5"/>
    <n v="16"/>
    <n v="69"/>
    <n v="1"/>
    <x v="0"/>
    <n v="16"/>
    <n v="0.02"/>
    <n v="0.32"/>
    <n v="15.088799999999999"/>
    <n v="8.6087999999999987"/>
    <n v="0.02"/>
    <n v="0.32"/>
    <n v="15.088799999999999"/>
    <n v="6.48"/>
    <n v="1.5098400000000001"/>
    <x v="0"/>
    <m/>
  </r>
  <r>
    <n v="344"/>
    <x v="23"/>
    <n v="73566"/>
    <n v="453"/>
    <m/>
    <x v="224"/>
    <n v="29"/>
    <x v="1"/>
    <s v="Daikin"/>
    <x v="131"/>
    <x v="1"/>
    <x v="0"/>
    <n v="174"/>
    <n v="28"/>
    <n v="6165"/>
    <n v="613"/>
    <x v="0"/>
    <n v="812"/>
    <n v="0.1"/>
    <n v="81.2"/>
    <n v="3828.6206000000002"/>
    <n v="2184.3206"/>
    <n v="0.05"/>
    <n v="40.6"/>
    <n v="1914.3306"/>
    <n v="-269.99"/>
    <n v="-62.907670000000003"/>
    <x v="0"/>
    <m/>
  </r>
  <r>
    <n v="345"/>
    <x v="23"/>
    <n v="73566"/>
    <n v="453"/>
    <m/>
    <x v="225"/>
    <n v="23"/>
    <x v="1"/>
    <s v="Daikin"/>
    <x v="132"/>
    <x v="1"/>
    <x v="12"/>
    <n v="184"/>
    <n v="40"/>
    <n v="4857"/>
    <n v="537"/>
    <x v="0"/>
    <n v="920"/>
    <n v="0.1"/>
    <n v="92"/>
    <n v="4337.8459999999995"/>
    <n v="2474.846"/>
    <n v="0.05"/>
    <n v="46"/>
    <n v="2168.9459999999999"/>
    <n v="-305.90000000000009"/>
    <n v="-71.274700000000024"/>
    <x v="0"/>
    <m/>
  </r>
  <r>
    <n v="346"/>
    <x v="23"/>
    <n v="73566"/>
    <n v="453"/>
    <m/>
    <x v="226"/>
    <n v="1"/>
    <x v="1"/>
    <s v="Daikin"/>
    <x v="133"/>
    <x v="1"/>
    <x v="7"/>
    <n v="12"/>
    <n v="32"/>
    <n v="209"/>
    <n v="21"/>
    <x v="0"/>
    <n v="32"/>
    <n v="0.1"/>
    <n v="3.2"/>
    <n v="150.88159999999999"/>
    <n v="86.081600000000009"/>
    <n v="0.05"/>
    <n v="1.6"/>
    <n v="75.441600000000008"/>
    <n v="-10.64"/>
    <n v="-2.4791200000000004"/>
    <x v="0"/>
    <m/>
  </r>
  <r>
    <n v="347"/>
    <x v="23"/>
    <n v="73566"/>
    <n v="453"/>
    <m/>
    <x v="227"/>
    <n v="1"/>
    <x v="1"/>
    <s v="Daikin"/>
    <x v="134"/>
    <x v="1"/>
    <x v="4"/>
    <n v="14"/>
    <n v="49"/>
    <n v="221"/>
    <n v="39"/>
    <x v="0"/>
    <n v="49"/>
    <n v="0.1"/>
    <n v="4.9000000000000004"/>
    <n v="231.03745000000001"/>
    <n v="131.81245000000004"/>
    <n v="0.05"/>
    <n v="2.4500000000000002"/>
    <n v="115.51994999999999"/>
    <n v="-16.292500000000047"/>
    <n v="-3.7961525000000109"/>
    <x v="0"/>
    <m/>
  </r>
  <r>
    <n v="348"/>
    <x v="23"/>
    <n v="73566"/>
    <n v="453"/>
    <m/>
    <x v="228"/>
    <n v="6"/>
    <x v="9"/>
    <s v="Daikin"/>
    <x v="131"/>
    <x v="1"/>
    <x v="0"/>
    <n v="36"/>
    <n v="27"/>
    <n v="1320"/>
    <n v="18"/>
    <x v="0"/>
    <n v="162"/>
    <n v="0.1"/>
    <n v="16.2"/>
    <n v="763.83809999999994"/>
    <n v="435.78809999999999"/>
    <n v="0.05"/>
    <n v="8.1"/>
    <n v="381.92309999999998"/>
    <n v="-53.865000000000009"/>
    <n v="-12.550545000000001"/>
    <x v="0"/>
    <m/>
  </r>
  <r>
    <n v="349"/>
    <x v="23"/>
    <n v="73566"/>
    <n v="453"/>
    <m/>
    <x v="229"/>
    <n v="1"/>
    <x v="9"/>
    <s v="Daikin"/>
    <x v="133"/>
    <x v="1"/>
    <x v="7"/>
    <n v="12"/>
    <n v="32"/>
    <n v="221"/>
    <n v="3"/>
    <x v="0"/>
    <n v="32"/>
    <n v="0.1"/>
    <n v="3.2"/>
    <n v="150.88159999999999"/>
    <n v="86.081600000000009"/>
    <n v="0.05"/>
    <n v="1.6"/>
    <n v="75.441600000000008"/>
    <n v="-10.64"/>
    <n v="-2.4791200000000004"/>
    <x v="0"/>
    <m/>
  </r>
  <r>
    <n v="350"/>
    <x v="23"/>
    <n v="73566"/>
    <n v="453"/>
    <m/>
    <x v="230"/>
    <n v="1"/>
    <x v="9"/>
    <s v="Daikin"/>
    <x v="130"/>
    <x v="3"/>
    <x v="5"/>
    <n v="5"/>
    <n v="16"/>
    <n v="62"/>
    <n v="1"/>
    <x v="0"/>
    <n v="16"/>
    <n v="0.02"/>
    <n v="0.32"/>
    <n v="15.088799999999999"/>
    <n v="8.6087999999999987"/>
    <n v="0.02"/>
    <n v="0.32"/>
    <n v="15.088799999999999"/>
    <n v="6.48"/>
    <n v="1.5098400000000001"/>
    <x v="0"/>
    <m/>
  </r>
  <r>
    <n v="351"/>
    <x v="24"/>
    <n v="71840"/>
    <n v="145"/>
    <m/>
    <x v="231"/>
    <n v="11"/>
    <x v="1"/>
    <s v="Mitsubishi"/>
    <x v="135"/>
    <x v="1"/>
    <x v="7"/>
    <n v="132"/>
    <n v="67"/>
    <n v="738.4545454545455"/>
    <n v="22"/>
    <x v="1"/>
    <n v="737"/>
    <n v="0.1"/>
    <n v="73.7"/>
    <n v="3474.9918499999999"/>
    <n v="1982.5668500000002"/>
    <n v="0.05"/>
    <n v="36.85"/>
    <n v="1737.5143500000001"/>
    <n v="-245.05250000000001"/>
    <n v="-57.097232500000004"/>
    <x v="0"/>
    <m/>
  </r>
  <r>
    <n v="352"/>
    <x v="24"/>
    <n v="71840"/>
    <n v="145"/>
    <m/>
    <x v="232"/>
    <n v="2"/>
    <x v="0"/>
    <s v="Mitsubishi"/>
    <x v="135"/>
    <x v="1"/>
    <x v="7"/>
    <n v="24"/>
    <n v="69"/>
    <n v="735"/>
    <n v="4"/>
    <x v="1"/>
    <n v="138"/>
    <n v="0.1"/>
    <n v="13.8"/>
    <n v="650.67690000000005"/>
    <n v="371.2269"/>
    <n v="0.05"/>
    <n v="6.9"/>
    <n v="325.34190000000001"/>
    <n v="-45.884999999999991"/>
    <n v="-10.691204999999998"/>
    <x v="0"/>
    <m/>
  </r>
  <r>
    <n v="353"/>
    <x v="25"/>
    <n v="72943"/>
    <n v="111"/>
    <m/>
    <x v="233"/>
    <n v="1"/>
    <x v="10"/>
    <s v="Daikin"/>
    <x v="136"/>
    <x v="2"/>
    <x v="6"/>
    <n v="3"/>
    <n v="8"/>
    <n v="42"/>
    <n v="2"/>
    <x v="0"/>
    <n v="8"/>
    <n v="0.06"/>
    <n v="0.48"/>
    <n v="22.632400000000001"/>
    <n v="12.9124"/>
    <n v="0.03"/>
    <n v="0.24"/>
    <n v="11.3164"/>
    <n v="-1.5960000000000001"/>
    <n v="-0.37186799999999998"/>
    <x v="0"/>
    <m/>
  </r>
  <r>
    <n v="354"/>
    <x v="25"/>
    <n v="72943"/>
    <n v="111"/>
    <m/>
    <x v="234"/>
    <n v="1"/>
    <x v="11"/>
    <s v="Daikin"/>
    <x v="136"/>
    <x v="2"/>
    <x v="6"/>
    <n v="3"/>
    <n v="8"/>
    <n v="57"/>
    <n v="4"/>
    <x v="0"/>
    <n v="8"/>
    <n v="0.06"/>
    <n v="0.48"/>
    <n v="22.632400000000001"/>
    <n v="12.9124"/>
    <n v="0.03"/>
    <n v="0.24"/>
    <n v="11.3164"/>
    <n v="-1.5960000000000001"/>
    <n v="-0.37186799999999998"/>
    <x v="0"/>
    <m/>
  </r>
  <r>
    <n v="355"/>
    <x v="25"/>
    <n v="72943"/>
    <n v="111"/>
    <m/>
    <x v="235"/>
    <n v="1"/>
    <x v="12"/>
    <s v="Daikin"/>
    <x v="136"/>
    <x v="2"/>
    <x v="6"/>
    <n v="3"/>
    <n v="9"/>
    <n v="82"/>
    <n v="5"/>
    <x v="0"/>
    <n v="9"/>
    <n v="0.06"/>
    <n v="0.54"/>
    <n v="25.461450000000003"/>
    <n v="14.526450000000002"/>
    <n v="0.03"/>
    <n v="0.27"/>
    <n v="12.730950000000002"/>
    <n v="-1.7955000000000005"/>
    <n v="-0.4183515000000001"/>
    <x v="0"/>
    <m/>
  </r>
  <r>
    <n v="356"/>
    <x v="25"/>
    <n v="72943"/>
    <n v="111"/>
    <m/>
    <x v="236"/>
    <n v="1"/>
    <x v="13"/>
    <s v="Daikin"/>
    <x v="137"/>
    <x v="2"/>
    <x v="9"/>
    <n v="4"/>
    <n v="11"/>
    <n v="93"/>
    <n v="2"/>
    <x v="0"/>
    <n v="11"/>
    <n v="0.06"/>
    <n v="0.65999999999999992"/>
    <n v="31.119549999999997"/>
    <n v="17.754549999999998"/>
    <n v="0.03"/>
    <n v="0.32999999999999996"/>
    <n v="15.560049999999997"/>
    <n v="-2.1945000000000014"/>
    <n v="-0.51131850000000034"/>
    <x v="0"/>
    <m/>
  </r>
  <r>
    <n v="357"/>
    <x v="25"/>
    <n v="72943"/>
    <n v="111"/>
    <m/>
    <x v="237"/>
    <n v="1"/>
    <x v="14"/>
    <s v="Daikin"/>
    <x v="138"/>
    <x v="2"/>
    <x v="5"/>
    <n v="5"/>
    <n v="12"/>
    <n v="127"/>
    <n v="2"/>
    <x v="0"/>
    <n v="12"/>
    <n v="0.06"/>
    <n v="0.72"/>
    <n v="33.948599999999999"/>
    <n v="19.368599999999997"/>
    <n v="0.03"/>
    <n v="0.36"/>
    <n v="16.974599999999999"/>
    <n v="-2.3939999999999984"/>
    <n v="-0.55780199999999958"/>
    <x v="0"/>
    <m/>
  </r>
  <r>
    <n v="358"/>
    <x v="25"/>
    <n v="72943"/>
    <n v="111"/>
    <m/>
    <x v="238"/>
    <n v="1"/>
    <x v="1"/>
    <s v="Daikin"/>
    <x v="139"/>
    <x v="1"/>
    <x v="25"/>
    <n v="26"/>
    <n v="85"/>
    <n v="820"/>
    <n v="35"/>
    <x v="1"/>
    <n v="85"/>
    <n v="0.1"/>
    <n v="8.5"/>
    <n v="400.77924999999999"/>
    <n v="228.65424999999999"/>
    <n v="0.05"/>
    <n v="4.25"/>
    <n v="200.39175"/>
    <n v="-28.262499999999989"/>
    <n v="-6.5851624999999974"/>
    <x v="0"/>
    <m/>
  </r>
  <r>
    <n v="359"/>
    <x v="25"/>
    <n v="72943"/>
    <n v="111"/>
    <m/>
    <x v="239"/>
    <n v="1"/>
    <x v="1"/>
    <s v="Daikin"/>
    <x v="140"/>
    <x v="1"/>
    <x v="3"/>
    <n v="20"/>
    <n v="71"/>
    <n v="659"/>
    <n v="30"/>
    <x v="1"/>
    <n v="71"/>
    <n v="0.1"/>
    <n v="7.1000000000000005"/>
    <n v="334.76855"/>
    <n v="190.99355"/>
    <n v="0.05"/>
    <n v="3.5500000000000003"/>
    <n v="167.38604999999998"/>
    <n v="-23.607500000000016"/>
    <n v="-5.5005475000000033"/>
    <x v="0"/>
    <m/>
  </r>
  <r>
    <n v="360"/>
    <x v="25"/>
    <n v="72943"/>
    <n v="111"/>
    <m/>
    <x v="240"/>
    <n v="1"/>
    <x v="1"/>
    <s v="Daikin"/>
    <x v="140"/>
    <x v="1"/>
    <x v="3"/>
    <n v="20"/>
    <n v="65"/>
    <n v="629"/>
    <n v="30"/>
    <x v="1"/>
    <n v="65"/>
    <n v="0.1"/>
    <n v="6.5"/>
    <n v="306.47825"/>
    <n v="174.85325"/>
    <n v="0.05"/>
    <n v="3.25"/>
    <n v="153.24074999999999"/>
    <n v="-21.612500000000011"/>
    <n v="-5.0357125000000025"/>
    <x v="0"/>
    <m/>
  </r>
  <r>
    <n v="361"/>
    <x v="25"/>
    <n v="72943"/>
    <n v="111"/>
    <m/>
    <x v="241"/>
    <n v="1"/>
    <x v="1"/>
    <s v="Daikin"/>
    <x v="141"/>
    <x v="1"/>
    <x v="1"/>
    <n v="16"/>
    <n v="69"/>
    <n v="917"/>
    <n v="24"/>
    <x v="1"/>
    <n v="69"/>
    <n v="0.1"/>
    <n v="6.9"/>
    <n v="325.33845000000002"/>
    <n v="185.61345"/>
    <n v="0.05"/>
    <n v="3.45"/>
    <n v="162.67095"/>
    <n v="-22.942499999999995"/>
    <n v="-5.3456024999999991"/>
    <x v="0"/>
    <m/>
  </r>
  <r>
    <n v="362"/>
    <x v="25"/>
    <n v="72943"/>
    <n v="111"/>
    <m/>
    <x v="242"/>
    <n v="1"/>
    <x v="1"/>
    <s v="Daikin"/>
    <x v="54"/>
    <x v="1"/>
    <x v="12"/>
    <n v="8"/>
    <n v="31"/>
    <n v="231"/>
    <n v="11"/>
    <x v="0"/>
    <n v="31"/>
    <n v="0.1"/>
    <n v="3.1"/>
    <n v="146.16655"/>
    <n v="83.391550000000009"/>
    <n v="0.05"/>
    <n v="1.55"/>
    <n v="73.084050000000005"/>
    <n v="-10.307500000000005"/>
    <n v="-2.401647500000001"/>
    <x v="0"/>
    <m/>
  </r>
  <r>
    <n v="363"/>
    <x v="26"/>
    <n v="70058"/>
    <n v="86"/>
    <m/>
    <x v="0"/>
    <n v="1"/>
    <x v="1"/>
    <s v="Mitsubishi"/>
    <x v="142"/>
    <x v="1"/>
    <x v="2"/>
    <n v="18"/>
    <n v="92"/>
    <n v="696"/>
    <n v="34"/>
    <x v="1"/>
    <n v="92"/>
    <n v="0.1"/>
    <n v="9.2000000000000011"/>
    <n v="433.78460000000001"/>
    <n v="247.48460000000003"/>
    <n v="0.05"/>
    <n v="4.6000000000000005"/>
    <n v="216.89460000000003"/>
    <n v="-30.590000000000003"/>
    <n v="-7.1274700000000015"/>
    <x v="2"/>
    <m/>
  </r>
  <r>
    <n v="364"/>
    <x v="26"/>
    <n v="70058"/>
    <n v="86"/>
    <m/>
    <x v="1"/>
    <n v="1"/>
    <x v="1"/>
    <s v="Mitsubishi"/>
    <x v="143"/>
    <x v="1"/>
    <x v="3"/>
    <n v="20"/>
    <n v="45"/>
    <n v="313"/>
    <n v="19"/>
    <x v="0"/>
    <n v="45"/>
    <n v="0.1"/>
    <n v="4.5"/>
    <n v="212.17724999999999"/>
    <n v="121.05225"/>
    <n v="0.05"/>
    <n v="2.25"/>
    <n v="106.08975"/>
    <n v="-14.962500000000006"/>
    <n v="-3.4862625000000014"/>
    <x v="2"/>
    <m/>
  </r>
  <r>
    <n v="365"/>
    <x v="26"/>
    <n v="70058"/>
    <n v="86"/>
    <m/>
    <x v="243"/>
    <n v="2"/>
    <x v="1"/>
    <s v="Mitsubishi"/>
    <x v="120"/>
    <x v="1"/>
    <x v="7"/>
    <n v="24"/>
    <n v="34"/>
    <n v="190"/>
    <n v="12"/>
    <x v="0"/>
    <n v="68"/>
    <n v="0.1"/>
    <n v="6.8000000000000007"/>
    <n v="320.62340000000006"/>
    <n v="182.92340000000002"/>
    <n v="0.05"/>
    <n v="3.4000000000000004"/>
    <n v="160.31340000000003"/>
    <n v="-22.609999999999985"/>
    <n v="-5.2681299999999966"/>
    <x v="2"/>
    <m/>
  </r>
  <r>
    <n v="366"/>
    <x v="26"/>
    <n v="70058"/>
    <n v="86"/>
    <m/>
    <x v="4"/>
    <n v="1"/>
    <x v="1"/>
    <s v="Mitsubishi"/>
    <x v="144"/>
    <x v="1"/>
    <x v="7"/>
    <n v="12"/>
    <n v="34"/>
    <n v="190"/>
    <n v="12"/>
    <x v="0"/>
    <n v="34"/>
    <n v="0.1"/>
    <n v="3.4000000000000004"/>
    <n v="160.31170000000003"/>
    <n v="91.461700000000008"/>
    <n v="0.05"/>
    <n v="1.7000000000000002"/>
    <n v="80.156700000000015"/>
    <n v="-11.304999999999993"/>
    <n v="-2.6340649999999983"/>
    <x v="2"/>
    <m/>
  </r>
  <r>
    <n v="367"/>
    <x v="26"/>
    <n v="70058"/>
    <n v="86"/>
    <m/>
    <x v="25"/>
    <n v="1"/>
    <x v="1"/>
    <s v="Mitsubishi"/>
    <x v="144"/>
    <x v="1"/>
    <x v="7"/>
    <n v="12"/>
    <n v="35"/>
    <n v="215"/>
    <n v="13"/>
    <x v="0"/>
    <n v="35"/>
    <n v="0.1"/>
    <n v="3.5"/>
    <n v="165.02674999999999"/>
    <n v="94.151750000000007"/>
    <n v="0.05"/>
    <n v="1.75"/>
    <n v="82.514250000000004"/>
    <n v="-11.637500000000003"/>
    <n v="-2.7115375000000008"/>
    <x v="2"/>
    <m/>
  </r>
  <r>
    <n v="368"/>
    <x v="26"/>
    <n v="70058"/>
    <n v="86"/>
    <m/>
    <x v="26"/>
    <n v="1"/>
    <x v="1"/>
    <s v="Mitsubishi"/>
    <x v="145"/>
    <x v="1"/>
    <x v="3"/>
    <n v="20"/>
    <n v="41"/>
    <n v="315"/>
    <n v="18"/>
    <x v="0"/>
    <n v="41"/>
    <n v="0.1"/>
    <n v="4.1000000000000005"/>
    <n v="193.31705000000002"/>
    <n v="110.29205000000002"/>
    <n v="0.05"/>
    <n v="2.0500000000000003"/>
    <n v="96.659550000000024"/>
    <n v="-13.632499999999993"/>
    <n v="-3.1763724999999985"/>
    <x v="2"/>
    <m/>
  </r>
  <r>
    <n v="369"/>
    <x v="26"/>
    <n v="70058"/>
    <n v="86"/>
    <m/>
    <x v="195"/>
    <n v="1"/>
    <x v="15"/>
    <s v="Mitsubishi"/>
    <x v="146"/>
    <x v="0"/>
    <x v="3"/>
    <n v="20"/>
    <n v="88"/>
    <n v="1460"/>
    <n v="16"/>
    <x v="1"/>
    <n v="88"/>
    <n v="0.1"/>
    <n v="8.8000000000000007"/>
    <n v="414.92440000000005"/>
    <n v="236.72440000000003"/>
    <n v="0.05"/>
    <n v="4.4000000000000004"/>
    <n v="207.46439999999998"/>
    <n v="-29.260000000000048"/>
    <n v="-6.8175800000000111"/>
    <x v="2"/>
    <m/>
  </r>
  <r>
    <n v="370"/>
    <x v="26"/>
    <n v="70058"/>
    <n v="86"/>
    <m/>
    <x v="40"/>
    <n v="1"/>
    <x v="7"/>
    <s v="Mitsubishi"/>
    <x v="67"/>
    <x v="4"/>
    <x v="8"/>
    <n v="2"/>
    <n v="8"/>
    <n v="50"/>
    <n v="1"/>
    <x v="0"/>
    <n v="8"/>
    <n v="0.02"/>
    <n v="0.16"/>
    <n v="7.5443999999999996"/>
    <n v="4.3043999999999993"/>
    <n v="0.02"/>
    <n v="0.16"/>
    <n v="7.5443999999999996"/>
    <n v="3.24"/>
    <n v="0.75492000000000004"/>
    <x v="2"/>
    <m/>
  </r>
  <r>
    <n v="371"/>
    <x v="26"/>
    <n v="70058"/>
    <n v="86"/>
    <m/>
    <x v="244"/>
    <n v="1"/>
    <x v="16"/>
    <s v="Mitsubishi"/>
    <x v="147"/>
    <x v="4"/>
    <x v="6"/>
    <n v="3"/>
    <n v="9"/>
    <n v="150"/>
    <n v="1"/>
    <x v="0"/>
    <n v="9"/>
    <n v="0.02"/>
    <n v="0.18"/>
    <n v="8.4874500000000008"/>
    <n v="4.8424499999999995"/>
    <n v="0.02"/>
    <n v="0.18"/>
    <n v="8.4874500000000008"/>
    <n v="3.6450000000000014"/>
    <n v="0.84928500000000029"/>
    <x v="2"/>
    <m/>
  </r>
  <r>
    <n v="372"/>
    <x v="27"/>
    <n v="74359"/>
    <n v="190"/>
    <m/>
    <x v="0"/>
    <n v="1"/>
    <x v="2"/>
    <s v="Mitsubishi"/>
    <x v="148"/>
    <x v="0"/>
    <x v="3"/>
    <n v="20"/>
    <n v="110"/>
    <n v="1470"/>
    <n v="21"/>
    <x v="1"/>
    <n v="110"/>
    <n v="0.1"/>
    <n v="11"/>
    <n v="518.65549999999996"/>
    <n v="295.90550000000002"/>
    <n v="0.05"/>
    <n v="5.5"/>
    <n v="259.33049999999997"/>
    <n v="-36.575000000000045"/>
    <n v="-8.5219750000000118"/>
    <x v="2"/>
    <m/>
  </r>
  <r>
    <n v="373"/>
    <x v="27"/>
    <n v="74359"/>
    <n v="190"/>
    <m/>
    <x v="245"/>
    <n v="4"/>
    <x v="6"/>
    <s v="Mitsubishi"/>
    <x v="149"/>
    <x v="0"/>
    <x v="11"/>
    <n v="40"/>
    <n v="38"/>
    <s v="NA - future"/>
    <n v="1"/>
    <x v="0"/>
    <n v="152"/>
    <n v="0.1"/>
    <n v="15.200000000000001"/>
    <n v="716.68759999999997"/>
    <n v="408.88759999999996"/>
    <n v="0.05"/>
    <n v="7.6000000000000005"/>
    <n v="358.3476"/>
    <n v="-50.539999999999964"/>
    <n v="-11.775819999999992"/>
    <x v="2"/>
    <m/>
  </r>
  <r>
    <n v="374"/>
    <x v="27"/>
    <n v="74359"/>
    <n v="190"/>
    <m/>
    <x v="40"/>
    <n v="1"/>
    <x v="0"/>
    <s v="Mitsubishi"/>
    <x v="67"/>
    <x v="4"/>
    <x v="8"/>
    <n v="2"/>
    <n v="8"/>
    <n v="50"/>
    <n v="1"/>
    <x v="0"/>
    <n v="8"/>
    <n v="0.02"/>
    <n v="0.16"/>
    <n v="7.5443999999999996"/>
    <n v="4.3043999999999993"/>
    <n v="0.02"/>
    <n v="0.16"/>
    <n v="7.5443999999999996"/>
    <n v="3.24"/>
    <n v="0.75492000000000004"/>
    <x v="2"/>
    <m/>
  </r>
  <r>
    <n v="375"/>
    <x v="27"/>
    <n v="74359"/>
    <n v="190"/>
    <m/>
    <x v="244"/>
    <n v="1"/>
    <x v="0"/>
    <s v="Mitsubishi"/>
    <x v="67"/>
    <x v="4"/>
    <x v="8"/>
    <n v="2"/>
    <n v="8"/>
    <n v="50"/>
    <n v="1"/>
    <x v="0"/>
    <n v="8"/>
    <n v="0.02"/>
    <n v="0.16"/>
    <n v="7.5443999999999996"/>
    <n v="4.3043999999999993"/>
    <n v="0.02"/>
    <n v="0.16"/>
    <n v="7.5443999999999996"/>
    <n v="3.24"/>
    <n v="0.75492000000000004"/>
    <x v="2"/>
    <m/>
  </r>
  <r>
    <n v="376"/>
    <x v="27"/>
    <n v="74359"/>
    <n v="190"/>
    <m/>
    <x v="246"/>
    <n v="1"/>
    <x v="0"/>
    <s v="Mitsubishi"/>
    <x v="11"/>
    <x v="3"/>
    <x v="9"/>
    <n v="4"/>
    <n v="22"/>
    <n v="150"/>
    <n v="2"/>
    <x v="0"/>
    <n v="22"/>
    <n v="0.02"/>
    <n v="0.44"/>
    <n v="20.7471"/>
    <n v="11.8371"/>
    <n v="0.02"/>
    <n v="0.44"/>
    <n v="20.7471"/>
    <n v="8.91"/>
    <n v="2.0760300000000003"/>
    <x v="2"/>
    <m/>
  </r>
  <r>
    <n v="377"/>
    <x v="27"/>
    <n v="74359"/>
    <n v="190"/>
    <m/>
    <x v="247"/>
    <n v="1"/>
    <x v="0"/>
    <s v="Mitsubishi"/>
    <x v="21"/>
    <x v="3"/>
    <x v="10"/>
    <n v="1"/>
    <n v="3"/>
    <n v="50"/>
    <n v="1"/>
    <x v="0"/>
    <n v="3"/>
    <n v="0.02"/>
    <n v="0.06"/>
    <n v="2.8291500000000003"/>
    <n v="1.6141500000000002"/>
    <n v="0.02"/>
    <n v="0.06"/>
    <n v="2.8291500000000003"/>
    <n v="1.2150000000000001"/>
    <n v="0.28309500000000004"/>
    <x v="2"/>
    <m/>
  </r>
  <r>
    <n v="378"/>
    <x v="28"/>
    <n v="65412"/>
    <n v="73"/>
    <m/>
    <x v="248"/>
    <n v="1"/>
    <x v="2"/>
    <s v="Mitsubishi Electric"/>
    <x v="150"/>
    <x v="1"/>
    <x v="5"/>
    <n v="5"/>
    <n v="11"/>
    <n v="70"/>
    <n v="5"/>
    <x v="0"/>
    <n v="11"/>
    <n v="0.1"/>
    <n v="1.1000000000000001"/>
    <n v="51.865550000000006"/>
    <n v="29.590550000000004"/>
    <n v="0.05"/>
    <n v="0.55000000000000004"/>
    <n v="25.933049999999998"/>
    <n v="-3.657500000000006"/>
    <n v="-0.85219750000000138"/>
    <x v="3"/>
    <s v="Only one heatpump in this project? Assumed dwelling units are pthps or other compliant heat-pump.  (previous category: Already close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C05B32D-52F4-42D8-BB0E-3FBD2D844432}" name="PivotTable2" cacheId="644" applyNumberFormats="0" applyBorderFormats="0" applyFontFormats="0" applyPatternFormats="0" applyAlignmentFormats="0" applyWidthHeightFormats="1" dataCaption="Values" updatedVersion="8" minRefreshableVersion="3" itemPrintTitles="1" createdVersion="8" indent="0" outline="1" outlineData="1" multipleFieldFilters="0" rowHeaderCaption="GHG Impact Summary by System Type">
  <location ref="A88:E101" firstHeaderRow="0" firstDataRow="1" firstDataCol="1" rowPageCount="2" colPageCount="1"/>
  <pivotFields count="31">
    <pivotField showAll="0"/>
    <pivotField axis="axisRow" showAll="0">
      <items count="31">
        <item sd="0" x="19"/>
        <item sd="0" x="15"/>
        <item sd="0" x="6"/>
        <item sd="0" x="7"/>
        <item sd="0" x="9"/>
        <item sd="0" x="10"/>
        <item h="1" sd="0" x="3"/>
        <item sd="0" x="0"/>
        <item sd="0" x="17"/>
        <item sd="0" x="1"/>
        <item sd="0" x="12"/>
        <item sd="0" x="8"/>
        <item sd="0" x="26"/>
        <item sd="0" x="24"/>
        <item sd="0" x="27"/>
        <item sd="0" x="11"/>
        <item sd="0" x="13"/>
        <item sd="0" x="23"/>
        <item sd="0" x="21"/>
        <item sd="0" x="22"/>
        <item sd="0" x="20"/>
        <item sd="0" x="28"/>
        <item sd="0" x="14"/>
        <item sd="0" x="2"/>
        <item sd="0" x="18"/>
        <item h="1" sd="0" x="4"/>
        <item sd="0" x="16"/>
        <item sd="0" x="25"/>
        <item sd="0" x="5"/>
        <item h="1" sd="0" m="1" x="29"/>
        <item t="default" sd="0"/>
      </items>
    </pivotField>
    <pivotField showAll="0"/>
    <pivotField showAll="0"/>
    <pivotField showAll="0"/>
    <pivotField axis="axisRow" multipleItemSelectionAllowed="1" showAll="0">
      <items count="250">
        <item x="248"/>
        <item x="223"/>
        <item x="218"/>
        <item x="221"/>
        <item x="219"/>
        <item x="222"/>
        <item x="220"/>
        <item x="230"/>
        <item x="228"/>
        <item x="224"/>
        <item x="225"/>
        <item x="229"/>
        <item x="226"/>
        <item x="227"/>
        <item x="34"/>
        <item x="37"/>
        <item x="0"/>
        <item x="197"/>
        <item x="186"/>
        <item x="110"/>
        <item x="31"/>
        <item x="48"/>
        <item x="188"/>
        <item x="113"/>
        <item x="119"/>
        <item x="15"/>
        <item x="165"/>
        <item x="115"/>
        <item x="53"/>
        <item x="116"/>
        <item x="200"/>
        <item x="117"/>
        <item x="212"/>
        <item x="189"/>
        <item x="50"/>
        <item x="190"/>
        <item x="191"/>
        <item x="201"/>
        <item x="46"/>
        <item x="52"/>
        <item x="55"/>
        <item x="166"/>
        <item x="1"/>
        <item x="112"/>
        <item x="47"/>
        <item x="42"/>
        <item x="56"/>
        <item x="57"/>
        <item x="202"/>
        <item x="58"/>
        <item x="203"/>
        <item x="204"/>
        <item x="205"/>
        <item x="206"/>
        <item x="44"/>
        <item x="2"/>
        <item x="243"/>
        <item x="23"/>
        <item x="207"/>
        <item x="43"/>
        <item x="3"/>
        <item x="124"/>
        <item x="24"/>
        <item x="4"/>
        <item x="198"/>
        <item x="125"/>
        <item x="45"/>
        <item x="35"/>
        <item x="25"/>
        <item x="49"/>
        <item x="111"/>
        <item x="199"/>
        <item x="144"/>
        <item x="26"/>
        <item x="20"/>
        <item x="21"/>
        <item x="114"/>
        <item x="187"/>
        <item x="92"/>
        <item x="27"/>
        <item x="28"/>
        <item x="184"/>
        <item x="194"/>
        <item x="210"/>
        <item x="211"/>
        <item x="208"/>
        <item x="177"/>
        <item x="185"/>
        <item x="182"/>
        <item x="183"/>
        <item x="181"/>
        <item x="180"/>
        <item x="195"/>
        <item x="126"/>
        <item x="215"/>
        <item x="216"/>
        <item x="217"/>
        <item x="54"/>
        <item x="51"/>
        <item x="173"/>
        <item x="246"/>
        <item x="175"/>
        <item x="247"/>
        <item x="91"/>
        <item x="164"/>
        <item x="213"/>
        <item x="193"/>
        <item x="102"/>
        <item x="33"/>
        <item x="103"/>
        <item x="104"/>
        <item x="18"/>
        <item x="40"/>
        <item x="143"/>
        <item x="170"/>
        <item x="178"/>
        <item x="176"/>
        <item x="196"/>
        <item x="108"/>
        <item h="1" x="30"/>
        <item h="1" x="105"/>
        <item h="1" x="106"/>
        <item h="1" x="107"/>
        <item x="36"/>
        <item x="41"/>
        <item x="94"/>
        <item x="167"/>
        <item x="168"/>
        <item x="169"/>
        <item x="174"/>
        <item x="19"/>
        <item x="16"/>
        <item x="120"/>
        <item x="121"/>
        <item x="122"/>
        <item x="123"/>
        <item x="39"/>
        <item x="59"/>
        <item x="192"/>
        <item x="209"/>
        <item x="145"/>
        <item x="82"/>
        <item x="83"/>
        <item x="84"/>
        <item x="131"/>
        <item x="132"/>
        <item x="85"/>
        <item x="148"/>
        <item x="86"/>
        <item x="133"/>
        <item x="87"/>
        <item x="134"/>
        <item x="88"/>
        <item x="135"/>
        <item x="156"/>
        <item x="66"/>
        <item x="147"/>
        <item x="127"/>
        <item x="89"/>
        <item x="136"/>
        <item x="98"/>
        <item x="157"/>
        <item x="99"/>
        <item x="137"/>
        <item x="138"/>
        <item x="139"/>
        <item x="140"/>
        <item x="141"/>
        <item x="142"/>
        <item x="67"/>
        <item x="150"/>
        <item x="68"/>
        <item x="151"/>
        <item x="214"/>
        <item x="29"/>
        <item x="128"/>
        <item x="146"/>
        <item x="129"/>
        <item x="154"/>
        <item x="159"/>
        <item x="79"/>
        <item x="152"/>
        <item x="160"/>
        <item x="149"/>
        <item x="80"/>
        <item x="130"/>
        <item x="158"/>
        <item x="161"/>
        <item x="162"/>
        <item x="155"/>
        <item x="153"/>
        <item x="81"/>
        <item x="97"/>
        <item x="90"/>
        <item x="101"/>
        <item x="245"/>
        <item x="93"/>
        <item x="100"/>
        <item x="171"/>
        <item x="172"/>
        <item x="22"/>
        <item x="17"/>
        <item x="69"/>
        <item x="70"/>
        <item x="71"/>
        <item x="72"/>
        <item x="73"/>
        <item x="74"/>
        <item x="75"/>
        <item x="76"/>
        <item x="77"/>
        <item x="78"/>
        <item x="95"/>
        <item x="96"/>
        <item x="109"/>
        <item x="163"/>
        <item x="118"/>
        <item x="244"/>
        <item x="233"/>
        <item x="242"/>
        <item x="234"/>
        <item x="235"/>
        <item x="236"/>
        <item x="237"/>
        <item x="238"/>
        <item x="239"/>
        <item x="240"/>
        <item x="241"/>
        <item x="8"/>
        <item x="179"/>
        <item x="60"/>
        <item h="1" x="38"/>
        <item x="63"/>
        <item x="65"/>
        <item x="64"/>
        <item x="61"/>
        <item x="62"/>
        <item x="9"/>
        <item x="5"/>
        <item x="13"/>
        <item x="14"/>
        <item x="6"/>
        <item x="10"/>
        <item x="7"/>
        <item x="11"/>
        <item x="12"/>
        <item x="231"/>
        <item x="232"/>
        <item x="32"/>
        <item t="default"/>
      </items>
    </pivotField>
    <pivotField dataField="1" showAll="0"/>
    <pivotField multipleItemSelectionAllowed="1" showAll="0"/>
    <pivotField showAll="0"/>
    <pivotField showAll="0"/>
    <pivotField showAll="0">
      <items count="7">
        <item x="0"/>
        <item x="1"/>
        <item x="2"/>
        <item x="3"/>
        <item x="4"/>
        <item sd="0" x="5"/>
        <item t="default" sd="0"/>
      </items>
    </pivotField>
    <pivotField multipleItemSelectionAllowed="1" showAll="0"/>
    <pivotField dataField="1" showAll="0"/>
    <pivotField multipleItemSelectionAllowed="1" showAll="0"/>
    <pivotField showAll="0"/>
    <pivotField showAll="0"/>
    <pivotField axis="axisPage" showAll="0">
      <items count="3">
        <item x="0"/>
        <item x="1"/>
        <item t="default"/>
      </items>
    </pivotField>
    <pivotField dataField="1" showAll="0"/>
    <pivotField showAll="0"/>
    <pivotField showAll="0"/>
    <pivotField showAll="0"/>
    <pivotField showAll="0"/>
    <pivotField showAll="0"/>
    <pivotField showAll="0"/>
    <pivotField showAll="0"/>
    <pivotField showAll="0"/>
    <pivotField numFmtId="1" showAll="0"/>
    <pivotField axis="axisPage" multipleItemSelectionAllowed="1" showAll="0">
      <items count="9">
        <item x="3"/>
        <item h="1" x="1"/>
        <item h="1" x="2"/>
        <item h="1" x="4"/>
        <item h="1" m="1" x="6"/>
        <item x="0"/>
        <item m="1" x="7"/>
        <item h="1" m="1" x="5"/>
        <item t="default"/>
      </items>
    </pivotField>
    <pivotField showAll="0"/>
    <pivotField dragToRow="0" dragToCol="0" dragToPage="0" showAll="0" defaultSubtotal="0"/>
    <pivotField dataField="1" dragToRow="0" dragToCol="0" dragToPage="0" showAll="0" defaultSubtotal="0"/>
  </pivotFields>
  <rowFields count="2">
    <field x="1"/>
    <field x="5"/>
  </rowFields>
  <rowItems count="13">
    <i>
      <x/>
    </i>
    <i>
      <x v="1"/>
    </i>
    <i>
      <x v="5"/>
    </i>
    <i>
      <x v="9"/>
    </i>
    <i>
      <x v="10"/>
    </i>
    <i>
      <x v="13"/>
    </i>
    <i>
      <x v="15"/>
    </i>
    <i>
      <x v="16"/>
    </i>
    <i>
      <x v="18"/>
    </i>
    <i>
      <x v="24"/>
    </i>
    <i>
      <x v="27"/>
    </i>
    <i>
      <x v="28"/>
    </i>
    <i t="grand">
      <x/>
    </i>
  </rowItems>
  <colFields count="1">
    <field x="-2"/>
  </colFields>
  <colItems count="4">
    <i>
      <x/>
    </i>
    <i i="1">
      <x v="1"/>
    </i>
    <i i="2">
      <x v="2"/>
    </i>
    <i i="3">
      <x v="3"/>
    </i>
  </colItems>
  <pageFields count="2">
    <pageField fld="16" item="1" hier="-1"/>
    <pageField fld="27" hier="-1"/>
  </pageFields>
  <dataFields count="4">
    <dataField name="Sum of HPs" fld="6" baseField="0" baseItem="0"/>
    <dataField name="Sum of lbs of refrigerant" fld="17" baseField="0" baseItem="0"/>
    <dataField name="Sum of Total Tons (*qty)" fld="12" baseField="0" baseItem="0"/>
    <dataField name="Sum of Ref Lbs/Ton QC" fld="30" baseField="1" baseItem="0" numFmtId="164"/>
  </dataFields>
  <formats count="6">
    <format dxfId="168">
      <pivotArea grandRow="1" outline="0" collapsedLevelsAreSubtotals="1" fieldPosition="0"/>
    </format>
    <format dxfId="169">
      <pivotArea field="10" type="button" dataOnly="0" labelOnly="1" outline="0"/>
    </format>
    <format dxfId="170">
      <pivotArea outline="0" fieldPosition="0">
        <references count="1">
          <reference field="4294967294" count="1">
            <x v="3"/>
          </reference>
        </references>
      </pivotArea>
    </format>
    <format dxfId="171">
      <pivotArea collapsedLevelsAreSubtotals="1" fieldPosition="0">
        <references count="3">
          <reference field="4294967294" count="1" selected="0">
            <x v="3"/>
          </reference>
          <reference field="1" count="1" selected="0">
            <x v="0"/>
          </reference>
          <reference field="5" count="2">
            <x v="229"/>
            <x v="248"/>
          </reference>
        </references>
      </pivotArea>
    </format>
    <format dxfId="172">
      <pivotArea collapsedLevelsAreSubtotals="1" fieldPosition="0">
        <references count="3">
          <reference field="4294967294" count="1" selected="0">
            <x v="3"/>
          </reference>
          <reference field="1" count="1" selected="0">
            <x v="18"/>
          </reference>
          <reference field="5" count="1">
            <x v="24"/>
          </reference>
        </references>
      </pivotArea>
    </format>
    <format dxfId="173">
      <pivotArea dataOnly="0" labelOnly="1" outline="0" fieldPosition="0">
        <references count="1">
          <reference field="4294967294" count="4">
            <x v="0"/>
            <x v="1"/>
            <x v="2"/>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38596C8-7F00-4A27-B637-A0DCD9724E66}" name="PivotTable1" cacheId="644" applyNumberFormats="0" applyBorderFormats="0" applyFontFormats="0" applyPatternFormats="0" applyAlignmentFormats="0" applyWidthHeightFormats="1" dataCaption="Values" updatedVersion="8" minRefreshableVersion="3" itemPrintTitles="1" createdVersion="8" indent="0" outline="1" outlineData="1" multipleFieldFilters="0" rowHeaderCaption="GHG Impact Summary by System Type">
  <location ref="T5:W25" firstHeaderRow="0" firstDataRow="1" firstDataCol="1" rowPageCount="2" colPageCount="1"/>
  <pivotFields count="31">
    <pivotField showAll="0"/>
    <pivotField axis="axisRow" showAll="0">
      <items count="31">
        <item sd="0" x="19"/>
        <item sd="0" x="15"/>
        <item sd="0" x="6"/>
        <item sd="0" x="7"/>
        <item sd="0" x="9"/>
        <item x="10"/>
        <item h="1" x="3"/>
        <item sd="0" x="0"/>
        <item sd="0" x="17"/>
        <item sd="0" x="1"/>
        <item sd="0" x="12"/>
        <item sd="0" x="8"/>
        <item sd="0" x="26"/>
        <item sd="0" x="24"/>
        <item sd="0" x="27"/>
        <item sd="0" x="11"/>
        <item sd="0" x="13"/>
        <item sd="0" x="23"/>
        <item sd="0" x="21"/>
        <item sd="0" x="22"/>
        <item sd="0" x="20"/>
        <item sd="0" x="28"/>
        <item sd="0" x="14"/>
        <item sd="0" x="2"/>
        <item sd="0" x="18"/>
        <item h="1" sd="0" x="4"/>
        <item sd="0" x="16"/>
        <item sd="0" x="25"/>
        <item sd="0" x="5"/>
        <item h="1" m="1" x="29"/>
        <item t="default" sd="0"/>
      </items>
    </pivotField>
    <pivotField showAll="0"/>
    <pivotField showAll="0"/>
    <pivotField showAll="0"/>
    <pivotField axis="axisRow" multipleItemSelectionAllowed="1" showAll="0">
      <items count="250">
        <item x="248"/>
        <item x="223"/>
        <item x="218"/>
        <item x="221"/>
        <item x="219"/>
        <item x="222"/>
        <item x="220"/>
        <item x="230"/>
        <item x="228"/>
        <item x="224"/>
        <item x="225"/>
        <item x="229"/>
        <item x="226"/>
        <item x="227"/>
        <item x="34"/>
        <item x="37"/>
        <item x="0"/>
        <item x="197"/>
        <item x="186"/>
        <item x="110"/>
        <item x="31"/>
        <item x="48"/>
        <item x="188"/>
        <item x="113"/>
        <item x="119"/>
        <item x="15"/>
        <item x="165"/>
        <item x="115"/>
        <item x="53"/>
        <item x="116"/>
        <item x="200"/>
        <item x="117"/>
        <item x="212"/>
        <item x="189"/>
        <item x="50"/>
        <item x="190"/>
        <item x="191"/>
        <item x="201"/>
        <item x="46"/>
        <item x="52"/>
        <item x="55"/>
        <item x="166"/>
        <item x="1"/>
        <item x="112"/>
        <item x="47"/>
        <item x="42"/>
        <item x="56"/>
        <item x="57"/>
        <item x="202"/>
        <item x="58"/>
        <item x="203"/>
        <item x="204"/>
        <item x="205"/>
        <item x="206"/>
        <item x="44"/>
        <item x="2"/>
        <item x="243"/>
        <item x="23"/>
        <item x="207"/>
        <item x="43"/>
        <item x="3"/>
        <item x="124"/>
        <item x="24"/>
        <item x="4"/>
        <item x="198"/>
        <item x="125"/>
        <item x="45"/>
        <item x="35"/>
        <item x="25"/>
        <item x="49"/>
        <item x="111"/>
        <item x="199"/>
        <item x="144"/>
        <item x="26"/>
        <item x="20"/>
        <item x="21"/>
        <item x="114"/>
        <item x="187"/>
        <item x="92"/>
        <item x="27"/>
        <item x="28"/>
        <item x="184"/>
        <item x="194"/>
        <item x="210"/>
        <item x="211"/>
        <item x="208"/>
        <item x="177"/>
        <item x="185"/>
        <item x="182"/>
        <item x="183"/>
        <item x="181"/>
        <item x="180"/>
        <item x="195"/>
        <item x="126"/>
        <item x="215"/>
        <item x="216"/>
        <item x="217"/>
        <item x="54"/>
        <item x="51"/>
        <item x="173"/>
        <item x="246"/>
        <item x="175"/>
        <item x="247"/>
        <item x="91"/>
        <item x="164"/>
        <item x="213"/>
        <item x="193"/>
        <item x="102"/>
        <item x="33"/>
        <item x="103"/>
        <item x="104"/>
        <item x="18"/>
        <item x="40"/>
        <item x="143"/>
        <item x="170"/>
        <item x="178"/>
        <item x="176"/>
        <item x="196"/>
        <item x="108"/>
        <item h="1" x="30"/>
        <item h="1" x="105"/>
        <item h="1" x="106"/>
        <item h="1" x="107"/>
        <item x="36"/>
        <item x="41"/>
        <item x="94"/>
        <item x="167"/>
        <item x="168"/>
        <item x="169"/>
        <item x="174"/>
        <item x="19"/>
        <item x="16"/>
        <item x="120"/>
        <item x="121"/>
        <item x="122"/>
        <item x="123"/>
        <item x="39"/>
        <item x="59"/>
        <item x="192"/>
        <item x="209"/>
        <item x="145"/>
        <item x="82"/>
        <item x="83"/>
        <item x="84"/>
        <item x="131"/>
        <item x="132"/>
        <item x="85"/>
        <item x="148"/>
        <item x="86"/>
        <item x="133"/>
        <item x="87"/>
        <item x="134"/>
        <item x="88"/>
        <item x="135"/>
        <item x="156"/>
        <item x="66"/>
        <item x="147"/>
        <item x="127"/>
        <item x="89"/>
        <item x="136"/>
        <item x="98"/>
        <item x="157"/>
        <item x="99"/>
        <item x="137"/>
        <item x="138"/>
        <item x="139"/>
        <item x="140"/>
        <item x="141"/>
        <item x="142"/>
        <item x="67"/>
        <item x="150"/>
        <item x="68"/>
        <item x="151"/>
        <item x="214"/>
        <item x="29"/>
        <item x="128"/>
        <item x="146"/>
        <item x="129"/>
        <item x="154"/>
        <item x="159"/>
        <item x="79"/>
        <item x="152"/>
        <item x="160"/>
        <item x="149"/>
        <item x="80"/>
        <item x="130"/>
        <item x="158"/>
        <item x="161"/>
        <item x="162"/>
        <item x="155"/>
        <item x="153"/>
        <item x="81"/>
        <item x="97"/>
        <item x="90"/>
        <item x="101"/>
        <item x="245"/>
        <item x="93"/>
        <item x="100"/>
        <item x="171"/>
        <item x="172"/>
        <item x="22"/>
        <item x="17"/>
        <item x="69"/>
        <item x="70"/>
        <item x="71"/>
        <item x="72"/>
        <item x="73"/>
        <item x="74"/>
        <item x="75"/>
        <item x="76"/>
        <item x="77"/>
        <item x="78"/>
        <item x="95"/>
        <item x="96"/>
        <item x="109"/>
        <item x="163"/>
        <item x="118"/>
        <item x="244"/>
        <item x="233"/>
        <item x="242"/>
        <item x="234"/>
        <item x="235"/>
        <item x="236"/>
        <item x="237"/>
        <item x="238"/>
        <item x="239"/>
        <item x="240"/>
        <item x="241"/>
        <item x="8"/>
        <item x="179"/>
        <item x="60"/>
        <item h="1" x="38"/>
        <item x="63"/>
        <item x="65"/>
        <item x="64"/>
        <item x="61"/>
        <item x="62"/>
        <item x="9"/>
        <item x="5"/>
        <item x="13"/>
        <item x="14"/>
        <item x="6"/>
        <item x="10"/>
        <item x="7"/>
        <item x="11"/>
        <item x="12"/>
        <item x="231"/>
        <item x="232"/>
        <item x="32"/>
        <item t="default"/>
      </items>
    </pivotField>
    <pivotField dataField="1" showAll="0"/>
    <pivotField axis="axisPage" multipleItemSelectionAllowed="1" showAll="0">
      <items count="18">
        <item x="9"/>
        <item x="0"/>
        <item x="5"/>
        <item x="6"/>
        <item x="4"/>
        <item x="15"/>
        <item x="2"/>
        <item x="1"/>
        <item x="7"/>
        <item x="14"/>
        <item x="10"/>
        <item x="8"/>
        <item x="11"/>
        <item x="13"/>
        <item x="16"/>
        <item x="12"/>
        <item x="3"/>
        <item t="default"/>
      </items>
    </pivotField>
    <pivotField showAll="0"/>
    <pivotField showAll="0"/>
    <pivotField axis="axisRow" showAll="0">
      <items count="7">
        <item sd="0" x="0"/>
        <item sd="0" x="1"/>
        <item sd="0" x="2"/>
        <item x="3"/>
        <item x="4"/>
        <item sd="0" x="5"/>
        <item t="default" sd="0"/>
      </items>
    </pivotField>
    <pivotField multipleItemSelectionAllowed="1"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dataField="1" showAll="0"/>
    <pivotField numFmtId="1" showAll="0"/>
    <pivotField axis="axisPage" multipleItemSelectionAllowed="1" showAll="0">
      <items count="9">
        <item x="3"/>
        <item h="1" x="1"/>
        <item h="1" x="2"/>
        <item h="1" x="4"/>
        <item h="1" m="1" x="6"/>
        <item x="0"/>
        <item m="1" x="7"/>
        <item h="1" m="1" x="5"/>
        <item t="default"/>
      </items>
    </pivotField>
    <pivotField showAll="0"/>
    <pivotField dragToRow="0" dragToCol="0" dragToPage="0" showAll="0" defaultSubtotal="0"/>
    <pivotField dragToRow="0" dragToCol="0" dragToPage="0" showAll="0" defaultSubtotal="0"/>
  </pivotFields>
  <rowFields count="3">
    <field x="10"/>
    <field x="1"/>
    <field x="5"/>
  </rowFields>
  <rowItems count="20">
    <i>
      <x/>
    </i>
    <i>
      <x v="1"/>
    </i>
    <i>
      <x v="2"/>
    </i>
    <i>
      <x v="3"/>
    </i>
    <i r="1">
      <x v="9"/>
    </i>
    <i r="1">
      <x v="15"/>
    </i>
    <i r="1">
      <x v="17"/>
    </i>
    <i r="1">
      <x v="18"/>
    </i>
    <i>
      <x v="4"/>
    </i>
    <i r="1">
      <x/>
    </i>
    <i r="1">
      <x v="1"/>
    </i>
    <i r="1">
      <x v="3"/>
    </i>
    <i r="1">
      <x v="5"/>
    </i>
    <i r="2">
      <x v="230"/>
    </i>
    <i r="1">
      <x v="15"/>
    </i>
    <i r="1">
      <x v="16"/>
    </i>
    <i r="1">
      <x v="18"/>
    </i>
    <i r="1">
      <x v="24"/>
    </i>
    <i r="1">
      <x v="28"/>
    </i>
    <i t="grand">
      <x/>
    </i>
  </rowItems>
  <colFields count="1">
    <field x="-2"/>
  </colFields>
  <colItems count="3">
    <i>
      <x/>
    </i>
    <i i="1">
      <x v="1"/>
    </i>
    <i i="2">
      <x v="2"/>
    </i>
  </colItems>
  <pageFields count="2">
    <pageField fld="7" hier="-1"/>
    <pageField fld="27" hier="-1"/>
  </pageFields>
  <dataFields count="3">
    <dataField name="Sum of HPs" fld="6" baseField="0" baseItem="0"/>
    <dataField name="Sum of lbs of refrigerant" fld="17" baseField="9" baseItem="1" numFmtId="3"/>
    <dataField name="Sum of Net GHG impact Tons CO2e" fld="25" baseField="9" baseItem="1" numFmtId="38"/>
  </dataFields>
  <formats count="17">
    <format dxfId="151">
      <pivotArea grandRow="1" outline="0" collapsedLevelsAreSubtotals="1" fieldPosition="0"/>
    </format>
    <format dxfId="152">
      <pivotArea outline="0" fieldPosition="0">
        <references count="1">
          <reference field="4294967294" count="1">
            <x v="1"/>
          </reference>
        </references>
      </pivotArea>
    </format>
    <format dxfId="153">
      <pivotArea outline="0" fieldPosition="0">
        <references count="1">
          <reference field="4294967294" count="1">
            <x v="2"/>
          </reference>
        </references>
      </pivotArea>
    </format>
    <format dxfId="154">
      <pivotArea field="10" type="button" dataOnly="0" labelOnly="1" outline="0" axis="axisRow" fieldPosition="0"/>
    </format>
    <format dxfId="155">
      <pivotArea dataOnly="0" labelOnly="1" outline="0" fieldPosition="0">
        <references count="1">
          <reference field="4294967294" count="3">
            <x v="0"/>
            <x v="1"/>
            <x v="2"/>
          </reference>
        </references>
      </pivotArea>
    </format>
    <format dxfId="156">
      <pivotArea collapsedLevelsAreSubtotals="1" fieldPosition="0">
        <references count="2">
          <reference field="1" count="1">
            <x v="15"/>
          </reference>
          <reference field="10" count="1" selected="0">
            <x v="3"/>
          </reference>
        </references>
      </pivotArea>
    </format>
    <format dxfId="157">
      <pivotArea dataOnly="0" labelOnly="1" fieldPosition="0">
        <references count="2">
          <reference field="1" count="1">
            <x v="15"/>
          </reference>
          <reference field="10" count="1" selected="0">
            <x v="3"/>
          </reference>
        </references>
      </pivotArea>
    </format>
    <format dxfId="158">
      <pivotArea collapsedLevelsAreSubtotals="1" fieldPosition="0">
        <references count="2">
          <reference field="1" count="1">
            <x v="18"/>
          </reference>
          <reference field="10" count="1" selected="0">
            <x v="3"/>
          </reference>
        </references>
      </pivotArea>
    </format>
    <format dxfId="159">
      <pivotArea dataOnly="0" labelOnly="1" fieldPosition="0">
        <references count="2">
          <reference field="1" count="1">
            <x v="18"/>
          </reference>
          <reference field="10" count="1" selected="0">
            <x v="3"/>
          </reference>
        </references>
      </pivotArea>
    </format>
    <format dxfId="160">
      <pivotArea collapsedLevelsAreSubtotals="1" fieldPosition="0">
        <references count="2">
          <reference field="1" count="1">
            <x v="24"/>
          </reference>
          <reference field="10" count="1" selected="0">
            <x v="4"/>
          </reference>
        </references>
      </pivotArea>
    </format>
    <format dxfId="161">
      <pivotArea dataOnly="0" labelOnly="1" fieldPosition="0">
        <references count="2">
          <reference field="1" count="1">
            <x v="24"/>
          </reference>
          <reference field="10" count="1" selected="0">
            <x v="4"/>
          </reference>
        </references>
      </pivotArea>
    </format>
    <format dxfId="162">
      <pivotArea collapsedLevelsAreSubtotals="1" fieldPosition="0">
        <references count="2">
          <reference field="1" count="1">
            <x v="16"/>
          </reference>
          <reference field="10" count="1" selected="0">
            <x v="4"/>
          </reference>
        </references>
      </pivotArea>
    </format>
    <format dxfId="163">
      <pivotArea dataOnly="0" labelOnly="1" fieldPosition="0">
        <references count="2">
          <reference field="1" count="1">
            <x v="16"/>
          </reference>
          <reference field="10" count="1" selected="0">
            <x v="4"/>
          </reference>
        </references>
      </pivotArea>
    </format>
    <format dxfId="164">
      <pivotArea collapsedLevelsAreSubtotals="1" fieldPosition="0">
        <references count="2">
          <reference field="1" count="1">
            <x v="0"/>
          </reference>
          <reference field="10" count="1" selected="0">
            <x v="4"/>
          </reference>
        </references>
      </pivotArea>
    </format>
    <format dxfId="165">
      <pivotArea dataOnly="0" labelOnly="1" fieldPosition="0">
        <references count="2">
          <reference field="1" count="1">
            <x v="0"/>
          </reference>
          <reference field="10" count="1" selected="0">
            <x v="4"/>
          </reference>
        </references>
      </pivotArea>
    </format>
    <format dxfId="166">
      <pivotArea collapsedLevelsAreSubtotals="1" fieldPosition="0">
        <references count="1">
          <reference field="10" count="1">
            <x v="2"/>
          </reference>
        </references>
      </pivotArea>
    </format>
    <format dxfId="167">
      <pivotArea dataOnly="0" labelOnly="1" fieldPosition="0">
        <references count="1">
          <reference field="10" count="1">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7075D940-8BE8-41F2-81BD-D7EDE3D31EE9}" name="PivotTable3" cacheId="644" applyNumberFormats="0" applyBorderFormats="0" applyFontFormats="0" applyPatternFormats="0" applyAlignmentFormats="0" applyWidthHeightFormats="1" dataCaption="Values" updatedVersion="8" minRefreshableVersion="3" itemPrintTitles="1" createdVersion="8" indent="0" outline="1" outlineData="1" multipleFieldFilters="0" rowHeaderCaption="GHG Impact Summary by Project">
  <location ref="A5:I24" firstHeaderRow="0" firstDataRow="1" firstDataCol="1" rowPageCount="1" colPageCount="1"/>
  <pivotFields count="31">
    <pivotField showAll="0"/>
    <pivotField axis="axisRow" showAll="0">
      <items count="31">
        <item sd="0" x="19"/>
        <item sd="0" x="15"/>
        <item sd="0" x="6"/>
        <item sd="0" x="7"/>
        <item sd="0" x="9"/>
        <item sd="0" x="10"/>
        <item sd="0" x="3"/>
        <item sd="0" x="0"/>
        <item sd="0" x="17"/>
        <item sd="0" x="1"/>
        <item sd="0" x="12"/>
        <item sd="0" x="8"/>
        <item sd="0" x="26"/>
        <item sd="0" x="24"/>
        <item sd="0" x="27"/>
        <item sd="0" x="11"/>
        <item sd="0" x="13"/>
        <item sd="0" x="23"/>
        <item sd="0" x="21"/>
        <item sd="0" x="22"/>
        <item sd="0" x="20"/>
        <item sd="0" x="28"/>
        <item sd="0" x="14"/>
        <item sd="0" x="2"/>
        <item sd="0" x="18"/>
        <item sd="0" x="4"/>
        <item sd="0" x="16"/>
        <item sd="0" x="25"/>
        <item sd="0" x="5"/>
        <item sd="0" m="1" x="29"/>
        <item t="default" sd="0"/>
      </items>
    </pivotField>
    <pivotField showAll="0"/>
    <pivotField dataField="1" showAll="0"/>
    <pivotField showAll="0"/>
    <pivotField showAll="0"/>
    <pivotField dataField="1" showAll="0"/>
    <pivotField axis="axisRow" showAll="0">
      <items count="18">
        <item x="9"/>
        <item sd="0" x="0"/>
        <item x="5"/>
        <item sd="0" x="6"/>
        <item x="4"/>
        <item x="15"/>
        <item x="2"/>
        <item sd="0" x="1"/>
        <item x="7"/>
        <item x="14"/>
        <item x="10"/>
        <item x="8"/>
        <item x="11"/>
        <item x="13"/>
        <item x="16"/>
        <item x="12"/>
        <item x="3"/>
        <item t="default"/>
      </items>
    </pivotField>
    <pivotField showAll="0"/>
    <pivotField axis="axisRow" showAll="0">
      <items count="152">
        <item x="140"/>
        <item x="29"/>
        <item x="107"/>
        <item x="108"/>
        <item x="4"/>
        <item x="52"/>
        <item x="8"/>
        <item x="5"/>
        <item x="78"/>
        <item x="1"/>
        <item x="2"/>
        <item x="3"/>
        <item x="127"/>
        <item x="128"/>
        <item x="7"/>
        <item x="101"/>
        <item x="6"/>
        <item x="33"/>
        <item x="102"/>
        <item x="129"/>
        <item x="31"/>
        <item x="27"/>
        <item x="30"/>
        <item x="87"/>
        <item x="86"/>
        <item x="88"/>
        <item x="73"/>
        <item x="65"/>
        <item x="63"/>
        <item x="9"/>
        <item x="24"/>
        <item x="42"/>
        <item x="62"/>
        <item x="11"/>
        <item x="150"/>
        <item x="25"/>
        <item x="135"/>
        <item x="16"/>
        <item x="120"/>
        <item x="61"/>
        <item x="59"/>
        <item x="116"/>
        <item x="60"/>
        <item x="122"/>
        <item x="79"/>
        <item x="142"/>
        <item x="143"/>
        <item x="66"/>
        <item x="35"/>
        <item x="144"/>
        <item x="145"/>
        <item x="110"/>
        <item x="123"/>
        <item x="118"/>
        <item x="117"/>
        <item x="119"/>
        <item x="115"/>
        <item x="121"/>
        <item x="109"/>
        <item x="19"/>
        <item x="20"/>
        <item x="49"/>
        <item x="17"/>
        <item x="112"/>
        <item x="51"/>
        <item x="22"/>
        <item x="26"/>
        <item x="68"/>
        <item x="149"/>
        <item x="43"/>
        <item x="85"/>
        <item x="75"/>
        <item x="124"/>
        <item x="76"/>
        <item x="34"/>
        <item x="44"/>
        <item x="89"/>
        <item x="146"/>
        <item x="148"/>
        <item x="74"/>
        <item x="77"/>
        <item x="40"/>
        <item x="69"/>
        <item x="41"/>
        <item x="70"/>
        <item x="125"/>
        <item x="113"/>
        <item x="114"/>
        <item x="50"/>
        <item x="23"/>
        <item x="111"/>
        <item x="39"/>
        <item x="38"/>
        <item x="37"/>
        <item x="67"/>
        <item x="147"/>
        <item x="64"/>
        <item x="12"/>
        <item x="90"/>
        <item x="100"/>
        <item x="80"/>
        <item x="126"/>
        <item x="10"/>
        <item x="13"/>
        <item x="32"/>
        <item x="99"/>
        <item x="48"/>
        <item x="98"/>
        <item x="58"/>
        <item x="46"/>
        <item x="0"/>
        <item x="47"/>
        <item x="83"/>
        <item x="84"/>
        <item x="136"/>
        <item x="137"/>
        <item x="130"/>
        <item x="138"/>
        <item x="97"/>
        <item x="93"/>
        <item x="55"/>
        <item x="92"/>
        <item x="56"/>
        <item x="133"/>
        <item x="96"/>
        <item x="57"/>
        <item x="134"/>
        <item x="91"/>
        <item x="141"/>
        <item x="94"/>
        <item x="95"/>
        <item x="139"/>
        <item x="82"/>
        <item x="131"/>
        <item x="81"/>
        <item x="54"/>
        <item x="132"/>
        <item x="53"/>
        <item x="45"/>
        <item x="36"/>
        <item x="21"/>
        <item x="14"/>
        <item x="18"/>
        <item x="72"/>
        <item x="71"/>
        <item x="15"/>
        <item x="103"/>
        <item x="104"/>
        <item x="105"/>
        <item x="106"/>
        <item x="28"/>
        <item t="default"/>
      </items>
    </pivotField>
    <pivotField showAll="0"/>
    <pivotField multipleItemSelectionAllowed="1" showAll="0"/>
    <pivotField dataField="1" showAll="0"/>
    <pivotField showAll="0"/>
    <pivotField showAll="0"/>
    <pivotField showAll="0"/>
    <pivotField showAll="0"/>
    <pivotField dataField="1" showAll="0"/>
    <pivotField showAll="0"/>
    <pivotField showAll="0"/>
    <pivotField dataField="1" showAll="0"/>
    <pivotField dataField="1" showAll="0"/>
    <pivotField showAll="0"/>
    <pivotField showAll="0"/>
    <pivotField dataField="1" showAll="0"/>
    <pivotField dataField="1" showAll="0"/>
    <pivotField numFmtId="1" showAll="0"/>
    <pivotField axis="axisPage" multipleItemSelectionAllowed="1" showAll="0">
      <items count="9">
        <item h="1" sd="0" x="3"/>
        <item x="1"/>
        <item h="1" sd="0" x="2"/>
        <item h="1" sd="0" x="4"/>
        <item m="1" x="6"/>
        <item x="0"/>
        <item m="1" x="7"/>
        <item h="1" m="1" x="5"/>
        <item t="default"/>
      </items>
    </pivotField>
    <pivotField showAll="0"/>
    <pivotField dragToRow="0" dragToCol="0" dragToPage="0" showAll="0" defaultSubtotal="0"/>
    <pivotField dragToRow="0" dragToCol="0" dragToPage="0" showAll="0" defaultSubtotal="0"/>
  </pivotFields>
  <rowFields count="3">
    <field x="1"/>
    <field x="7"/>
    <field x="9"/>
  </rowFields>
  <rowItems count="19">
    <i>
      <x/>
    </i>
    <i>
      <x v="1"/>
    </i>
    <i>
      <x v="4"/>
    </i>
    <i>
      <x v="5"/>
    </i>
    <i>
      <x v="6"/>
    </i>
    <i>
      <x v="7"/>
    </i>
    <i>
      <x v="9"/>
    </i>
    <i>
      <x v="10"/>
    </i>
    <i>
      <x v="11"/>
    </i>
    <i>
      <x v="13"/>
    </i>
    <i>
      <x v="16"/>
    </i>
    <i>
      <x v="17"/>
    </i>
    <i>
      <x v="18"/>
    </i>
    <i>
      <x v="23"/>
    </i>
    <i>
      <x v="24"/>
    </i>
    <i>
      <x v="25"/>
    </i>
    <i>
      <x v="27"/>
    </i>
    <i>
      <x v="28"/>
    </i>
    <i t="grand">
      <x/>
    </i>
  </rowItems>
  <colFields count="1">
    <field x="-2"/>
  </colFields>
  <colItems count="8">
    <i>
      <x/>
    </i>
    <i i="1">
      <x v="1"/>
    </i>
    <i i="2">
      <x v="2"/>
    </i>
    <i i="3">
      <x v="3"/>
    </i>
    <i i="4">
      <x v="4"/>
    </i>
    <i i="5">
      <x v="5"/>
    </i>
    <i i="6">
      <x v="6"/>
    </i>
    <i i="7">
      <x v="7"/>
    </i>
  </colItems>
  <pageFields count="1">
    <pageField fld="27" hier="-1"/>
  </pageFields>
  <dataFields count="8">
    <dataField name="Dwelling Units in Project" fld="3" subtotal="average" baseField="1" baseItem="5" numFmtId="3"/>
    <dataField name="Heat Pumps In Project" fld="6" baseField="27" baseItem="0"/>
    <dataField name="Total Cooling Tons" fld="12" baseField="27" baseItem="0"/>
    <dataField name="Sum of lbs of refrigerant" fld="17" baseField="1" baseItem="6" numFmtId="3"/>
    <dataField name="Sum of 1 BAU- GHG Tons CO2e" fld="20" baseField="1" baseItem="6" numFmtId="3"/>
    <dataField name="Sum of 2 Compliant- Tons CO2e" fld="21" baseField="1" baseItem="6" numFmtId="3"/>
    <dataField name="Sum of 3 Mitigated- Tons CO2e" fld="24" baseField="1" baseItem="6" numFmtId="3"/>
    <dataField name="GHG impact Tons CO2e (delta)" fld="25" baseField="1" baseItem="3" numFmtId="38"/>
  </dataFields>
  <formats count="31">
    <format dxfId="120">
      <pivotArea dataOnly="0" labelOnly="1" outline="0" fieldPosition="0">
        <references count="1">
          <reference field="4294967294" count="1">
            <x v="1"/>
          </reference>
        </references>
      </pivotArea>
    </format>
    <format dxfId="121">
      <pivotArea outline="0" fieldPosition="0">
        <references count="1">
          <reference field="4294967294" count="1">
            <x v="7"/>
          </reference>
        </references>
      </pivotArea>
    </format>
    <format dxfId="122">
      <pivotArea dataOnly="0" labelOnly="1" outline="0" fieldPosition="0">
        <references count="1">
          <reference field="4294967294" count="1">
            <x v="7"/>
          </reference>
        </references>
      </pivotArea>
    </format>
    <format dxfId="123">
      <pivotArea outline="0" fieldPosition="0">
        <references count="1">
          <reference field="4294967294" count="1">
            <x v="6"/>
          </reference>
        </references>
      </pivotArea>
    </format>
    <format dxfId="124">
      <pivotArea outline="0" fieldPosition="0">
        <references count="1">
          <reference field="4294967294" count="1">
            <x v="5"/>
          </reference>
        </references>
      </pivotArea>
    </format>
    <format dxfId="125">
      <pivotArea outline="0" fieldPosition="0">
        <references count="1">
          <reference field="4294967294" count="1">
            <x v="4"/>
          </reference>
        </references>
      </pivotArea>
    </format>
    <format dxfId="126">
      <pivotArea outline="0" fieldPosition="0">
        <references count="1">
          <reference field="4294967294" count="1">
            <x v="3"/>
          </reference>
        </references>
      </pivotArea>
    </format>
    <format dxfId="127">
      <pivotArea dataOnly="0" labelOnly="1" outline="0" fieldPosition="0">
        <references count="1">
          <reference field="4294967294" count="4">
            <x v="3"/>
            <x v="4"/>
            <x v="5"/>
            <x v="6"/>
          </reference>
        </references>
      </pivotArea>
    </format>
    <format dxfId="128">
      <pivotArea dataOnly="0" labelOnly="1" fieldPosition="0">
        <references count="2">
          <reference field="1" count="1">
            <x v="12"/>
          </reference>
          <reference field="27" count="1" selected="0">
            <x v="5"/>
          </reference>
        </references>
      </pivotArea>
    </format>
    <format dxfId="129">
      <pivotArea dataOnly="0" labelOnly="1" fieldPosition="0">
        <references count="2">
          <reference field="1" count="1">
            <x v="0"/>
          </reference>
          <reference field="27" count="1" selected="0">
            <x v="5"/>
          </reference>
        </references>
      </pivotArea>
    </format>
    <format dxfId="130">
      <pivotArea dataOnly="0" labelOnly="1" fieldPosition="0">
        <references count="2">
          <reference field="1" count="1">
            <x v="1"/>
          </reference>
          <reference field="27" count="1" selected="0">
            <x v="5"/>
          </reference>
        </references>
      </pivotArea>
    </format>
    <format dxfId="131">
      <pivotArea dataOnly="0" labelOnly="1" fieldPosition="0">
        <references count="2">
          <reference field="1" count="1">
            <x v="5"/>
          </reference>
          <reference field="27" count="1" selected="0">
            <x v="5"/>
          </reference>
        </references>
      </pivotArea>
    </format>
    <format dxfId="132">
      <pivotArea dataOnly="0" labelOnly="1" fieldPosition="0">
        <references count="2">
          <reference field="1" count="1">
            <x v="16"/>
          </reference>
          <reference field="27" count="1" selected="0">
            <x v="5"/>
          </reference>
        </references>
      </pivotArea>
    </format>
    <format dxfId="133">
      <pivotArea dataOnly="0" labelOnly="1" fieldPosition="0">
        <references count="2">
          <reference field="1" count="1">
            <x v="18"/>
          </reference>
          <reference field="27" count="1" selected="0">
            <x v="5"/>
          </reference>
        </references>
      </pivotArea>
    </format>
    <format dxfId="134">
      <pivotArea dataOnly="0" labelOnly="1" fieldPosition="0">
        <references count="2">
          <reference field="1" count="1">
            <x v="24"/>
          </reference>
          <reference field="27" count="1" selected="0">
            <x v="5"/>
          </reference>
        </references>
      </pivotArea>
    </format>
    <format dxfId="135">
      <pivotArea outline="0" fieldPosition="0">
        <references count="1">
          <reference field="4294967294" count="1">
            <x v="0"/>
          </reference>
        </references>
      </pivotArea>
    </format>
    <format dxfId="136">
      <pivotArea dataOnly="0" labelOnly="1" outline="0" fieldPosition="0">
        <references count="1">
          <reference field="4294967294" count="1">
            <x v="0"/>
          </reference>
        </references>
      </pivotArea>
    </format>
    <format dxfId="137">
      <pivotArea field="1" grandRow="1" outline="0" collapsedLevelsAreSubtotals="1" axis="axisRow" fieldPosition="0">
        <references count="1">
          <reference field="4294967294" count="1" selected="0">
            <x v="0"/>
          </reference>
        </references>
      </pivotArea>
    </format>
    <format dxfId="138">
      <pivotArea dataOnly="0" labelOnly="1" outline="0" fieldPosition="0">
        <references count="1">
          <reference field="4294967294" count="1">
            <x v="2"/>
          </reference>
        </references>
      </pivotArea>
    </format>
    <format dxfId="139">
      <pivotArea collapsedLevelsAreSubtotals="1" fieldPosition="0">
        <references count="1">
          <reference field="1" count="1">
            <x v="7"/>
          </reference>
        </references>
      </pivotArea>
    </format>
    <format dxfId="140">
      <pivotArea dataOnly="0" labelOnly="1" fieldPosition="0">
        <references count="1">
          <reference field="1" count="1">
            <x v="7"/>
          </reference>
        </references>
      </pivotArea>
    </format>
    <format dxfId="141">
      <pivotArea collapsedLevelsAreSubtotals="1" fieldPosition="0">
        <references count="1">
          <reference field="1" count="1">
            <x v="10"/>
          </reference>
        </references>
      </pivotArea>
    </format>
    <format dxfId="142">
      <pivotArea dataOnly="0" labelOnly="1" fieldPosition="0">
        <references count="1">
          <reference field="1" count="1">
            <x v="10"/>
          </reference>
        </references>
      </pivotArea>
    </format>
    <format dxfId="143">
      <pivotArea collapsedLevelsAreSubtotals="1" fieldPosition="0">
        <references count="1">
          <reference field="1" count="1">
            <x v="28"/>
          </reference>
        </references>
      </pivotArea>
    </format>
    <format dxfId="144">
      <pivotArea dataOnly="0" labelOnly="1" fieldPosition="0">
        <references count="1">
          <reference field="1" count="1">
            <x v="28"/>
          </reference>
        </references>
      </pivotArea>
    </format>
    <format dxfId="145">
      <pivotArea collapsedLevelsAreSubtotals="1" fieldPosition="0">
        <references count="1">
          <reference field="1" count="1">
            <x v="25"/>
          </reference>
        </references>
      </pivotArea>
    </format>
    <format dxfId="146">
      <pivotArea dataOnly="0" labelOnly="1" fieldPosition="0">
        <references count="1">
          <reference field="1" count="1">
            <x v="25"/>
          </reference>
        </references>
      </pivotArea>
    </format>
    <format dxfId="147">
      <pivotArea collapsedLevelsAreSubtotals="1" fieldPosition="0">
        <references count="1">
          <reference field="1" count="1">
            <x v="13"/>
          </reference>
        </references>
      </pivotArea>
    </format>
    <format dxfId="148">
      <pivotArea dataOnly="0" labelOnly="1" fieldPosition="0">
        <references count="1">
          <reference field="1" count="1">
            <x v="13"/>
          </reference>
        </references>
      </pivotArea>
    </format>
    <format dxfId="149">
      <pivotArea collapsedLevelsAreSubtotals="1" fieldPosition="0">
        <references count="1">
          <reference field="1" count="1">
            <x v="4"/>
          </reference>
        </references>
      </pivotArea>
    </format>
    <format dxfId="150">
      <pivotArea dataOnly="0" labelOnly="1" fieldPosition="0">
        <references count="1">
          <reference field="1" count="1">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DD97DA6C-BBBD-4BEB-ADD4-362A6FEE350D}" name="PivotTable3" cacheId="644" applyNumberFormats="0" applyBorderFormats="0" applyFontFormats="0" applyPatternFormats="0" applyAlignmentFormats="0" applyWidthHeightFormats="1" dataCaption="Values" updatedVersion="8" minRefreshableVersion="3" itemPrintTitles="1" createdVersion="8" indent="0" outline="1" outlineData="1" multipleFieldFilters="0" rowHeaderCaption="GHG Impact Summary by Project">
  <location ref="A5:I40" firstHeaderRow="0" firstDataRow="1" firstDataCol="1"/>
  <pivotFields count="31">
    <pivotField showAll="0"/>
    <pivotField axis="axisRow" showAll="0">
      <items count="31">
        <item sd="0" x="19"/>
        <item sd="0" x="15"/>
        <item sd="0" x="6"/>
        <item sd="0" x="7"/>
        <item sd="0" x="9"/>
        <item sd="0" x="10"/>
        <item sd="0" x="3"/>
        <item sd="0" x="0"/>
        <item sd="0" x="17"/>
        <item sd="0" x="1"/>
        <item sd="0" x="12"/>
        <item sd="0" x="8"/>
        <item sd="0" x="26"/>
        <item sd="0" x="24"/>
        <item sd="0" x="27"/>
        <item sd="0" x="11"/>
        <item sd="0" x="13"/>
        <item sd="0" x="23"/>
        <item sd="0" x="21"/>
        <item sd="0" x="22"/>
        <item sd="0" x="20"/>
        <item sd="0" x="28"/>
        <item sd="0" x="14"/>
        <item sd="0" x="2"/>
        <item sd="0" x="18"/>
        <item sd="0" x="4"/>
        <item sd="0" x="16"/>
        <item sd="0" x="25"/>
        <item sd="0" x="5"/>
        <item sd="0" m="1" x="29"/>
        <item t="default" sd="0"/>
      </items>
    </pivotField>
    <pivotField showAll="0"/>
    <pivotField dataField="1" showAll="0"/>
    <pivotField showAll="0"/>
    <pivotField showAll="0"/>
    <pivotField dataField="1" showAll="0"/>
    <pivotField axis="axisRow" showAll="0">
      <items count="18">
        <item x="9"/>
        <item sd="0" x="0"/>
        <item x="5"/>
        <item sd="0" x="6"/>
        <item x="4"/>
        <item x="15"/>
        <item x="2"/>
        <item sd="0" x="1"/>
        <item x="7"/>
        <item x="14"/>
        <item x="10"/>
        <item x="8"/>
        <item x="11"/>
        <item x="13"/>
        <item x="16"/>
        <item x="12"/>
        <item x="3"/>
        <item t="default"/>
      </items>
    </pivotField>
    <pivotField showAll="0"/>
    <pivotField axis="axisRow" showAll="0">
      <items count="152">
        <item x="140"/>
        <item x="29"/>
        <item x="107"/>
        <item x="108"/>
        <item x="4"/>
        <item x="52"/>
        <item x="8"/>
        <item x="5"/>
        <item x="78"/>
        <item x="1"/>
        <item x="2"/>
        <item x="3"/>
        <item x="127"/>
        <item x="128"/>
        <item x="7"/>
        <item x="101"/>
        <item x="6"/>
        <item x="33"/>
        <item x="102"/>
        <item x="129"/>
        <item x="31"/>
        <item x="27"/>
        <item x="30"/>
        <item x="87"/>
        <item x="86"/>
        <item x="88"/>
        <item x="73"/>
        <item x="65"/>
        <item x="63"/>
        <item x="9"/>
        <item x="24"/>
        <item x="42"/>
        <item x="62"/>
        <item x="11"/>
        <item x="150"/>
        <item x="25"/>
        <item x="135"/>
        <item x="16"/>
        <item x="120"/>
        <item x="61"/>
        <item x="59"/>
        <item x="116"/>
        <item x="60"/>
        <item x="122"/>
        <item x="79"/>
        <item x="142"/>
        <item x="143"/>
        <item x="66"/>
        <item x="35"/>
        <item x="144"/>
        <item x="145"/>
        <item x="110"/>
        <item x="123"/>
        <item x="118"/>
        <item x="117"/>
        <item x="119"/>
        <item x="115"/>
        <item x="121"/>
        <item x="109"/>
        <item x="19"/>
        <item x="20"/>
        <item x="49"/>
        <item x="17"/>
        <item x="112"/>
        <item x="51"/>
        <item x="22"/>
        <item x="26"/>
        <item x="68"/>
        <item x="149"/>
        <item x="43"/>
        <item x="85"/>
        <item x="75"/>
        <item x="124"/>
        <item x="76"/>
        <item x="34"/>
        <item x="44"/>
        <item x="89"/>
        <item x="146"/>
        <item x="148"/>
        <item x="74"/>
        <item x="77"/>
        <item x="40"/>
        <item x="69"/>
        <item x="41"/>
        <item x="70"/>
        <item x="125"/>
        <item x="113"/>
        <item x="114"/>
        <item x="50"/>
        <item x="23"/>
        <item x="111"/>
        <item x="39"/>
        <item x="38"/>
        <item x="37"/>
        <item x="67"/>
        <item x="147"/>
        <item x="64"/>
        <item x="12"/>
        <item x="90"/>
        <item x="100"/>
        <item x="80"/>
        <item x="126"/>
        <item x="10"/>
        <item x="13"/>
        <item x="32"/>
        <item x="99"/>
        <item x="48"/>
        <item x="98"/>
        <item x="58"/>
        <item x="46"/>
        <item x="0"/>
        <item x="47"/>
        <item x="83"/>
        <item x="84"/>
        <item x="136"/>
        <item x="137"/>
        <item x="130"/>
        <item x="138"/>
        <item x="97"/>
        <item x="93"/>
        <item x="55"/>
        <item x="92"/>
        <item x="56"/>
        <item x="133"/>
        <item x="96"/>
        <item x="57"/>
        <item x="134"/>
        <item x="91"/>
        <item x="141"/>
        <item x="94"/>
        <item x="95"/>
        <item x="139"/>
        <item x="82"/>
        <item x="131"/>
        <item x="81"/>
        <item x="54"/>
        <item x="132"/>
        <item x="53"/>
        <item x="45"/>
        <item x="36"/>
        <item x="21"/>
        <item x="14"/>
        <item x="18"/>
        <item x="72"/>
        <item x="71"/>
        <item x="15"/>
        <item x="103"/>
        <item x="104"/>
        <item x="105"/>
        <item x="106"/>
        <item x="28"/>
        <item t="default"/>
      </items>
    </pivotField>
    <pivotField showAll="0"/>
    <pivotField multipleItemSelectionAllowed="1" showAll="0"/>
    <pivotField dataField="1" showAll="0"/>
    <pivotField showAll="0"/>
    <pivotField showAll="0"/>
    <pivotField showAll="0"/>
    <pivotField showAll="0"/>
    <pivotField dataField="1" showAll="0"/>
    <pivotField showAll="0"/>
    <pivotField showAll="0"/>
    <pivotField dataField="1" showAll="0"/>
    <pivotField dataField="1" showAll="0"/>
    <pivotField showAll="0"/>
    <pivotField showAll="0"/>
    <pivotField dataField="1" showAll="0"/>
    <pivotField dataField="1" showAll="0"/>
    <pivotField numFmtId="1" showAll="0"/>
    <pivotField axis="axisRow" multipleItemSelectionAllowed="1" showAll="0">
      <items count="9">
        <item x="3"/>
        <item x="1"/>
        <item x="2"/>
        <item x="4"/>
        <item m="1" x="6"/>
        <item x="0"/>
        <item m="1" x="7"/>
        <item m="1" x="5"/>
        <item t="default"/>
      </items>
    </pivotField>
    <pivotField showAll="0"/>
    <pivotField dragToRow="0" dragToCol="0" dragToPage="0" showAll="0" defaultSubtotal="0"/>
    <pivotField dragToRow="0" dragToCol="0" dragToPage="0" showAll="0" defaultSubtotal="0"/>
  </pivotFields>
  <rowFields count="4">
    <field x="27"/>
    <field x="1"/>
    <field x="7"/>
    <field x="9"/>
  </rowFields>
  <rowItems count="35">
    <i>
      <x/>
    </i>
    <i r="1">
      <x v="3"/>
    </i>
    <i r="1">
      <x v="15"/>
    </i>
    <i r="1">
      <x v="21"/>
    </i>
    <i>
      <x v="1"/>
    </i>
    <i r="1">
      <x v="6"/>
    </i>
    <i r="1">
      <x v="11"/>
    </i>
    <i r="1">
      <x v="23"/>
    </i>
    <i>
      <x v="2"/>
    </i>
    <i r="1">
      <x v="2"/>
    </i>
    <i r="1">
      <x v="12"/>
    </i>
    <i r="1">
      <x v="14"/>
    </i>
    <i r="1">
      <x v="19"/>
    </i>
    <i r="1">
      <x v="20"/>
    </i>
    <i r="1">
      <x v="22"/>
    </i>
    <i r="1">
      <x v="26"/>
    </i>
    <i>
      <x v="3"/>
    </i>
    <i r="1">
      <x v="8"/>
    </i>
    <i>
      <x v="5"/>
    </i>
    <i r="1">
      <x/>
    </i>
    <i r="1">
      <x v="1"/>
    </i>
    <i r="1">
      <x v="4"/>
    </i>
    <i r="1">
      <x v="5"/>
    </i>
    <i r="1">
      <x v="7"/>
    </i>
    <i r="1">
      <x v="9"/>
    </i>
    <i r="1">
      <x v="10"/>
    </i>
    <i r="1">
      <x v="13"/>
    </i>
    <i r="1">
      <x v="16"/>
    </i>
    <i r="1">
      <x v="17"/>
    </i>
    <i r="1">
      <x v="18"/>
    </i>
    <i r="1">
      <x v="24"/>
    </i>
    <i r="1">
      <x v="25"/>
    </i>
    <i r="1">
      <x v="27"/>
    </i>
    <i r="1">
      <x v="28"/>
    </i>
    <i t="grand">
      <x/>
    </i>
  </rowItems>
  <colFields count="1">
    <field x="-2"/>
  </colFields>
  <colItems count="8">
    <i>
      <x/>
    </i>
    <i i="1">
      <x v="1"/>
    </i>
    <i i="2">
      <x v="2"/>
    </i>
    <i i="3">
      <x v="3"/>
    </i>
    <i i="4">
      <x v="4"/>
    </i>
    <i i="5">
      <x v="5"/>
    </i>
    <i i="6">
      <x v="6"/>
    </i>
    <i i="7">
      <x v="7"/>
    </i>
  </colItems>
  <dataFields count="8">
    <dataField name="Dwelling Units" fld="3" subtotal="average" baseField="1" baseItem="5" numFmtId="3"/>
    <dataField name="Heat Pump Qty" fld="6" baseField="27" baseItem="0"/>
    <dataField name="Total Cooling Tons" fld="12" baseField="27" baseItem="0"/>
    <dataField name="Sum of lbs of refrigerant" fld="17" baseField="1" baseItem="6" numFmtId="3"/>
    <dataField name="Sum of 1 BAU- GHG Tons CO2e" fld="20" baseField="1" baseItem="6" numFmtId="3"/>
    <dataField name="Sum of 2 Compliant- Tons CO2e" fld="21" baseField="1" baseItem="6" numFmtId="3"/>
    <dataField name="Sum of 3 Mitigated- Tons CO2e" fld="24" baseField="1" baseItem="6" numFmtId="3"/>
    <dataField name="GHG impact Tons CO2e (delta)" fld="25" baseField="1" baseItem="3" numFmtId="38"/>
  </dataFields>
  <formats count="20">
    <format dxfId="100">
      <pivotArea dataOnly="0" labelOnly="1" outline="0" fieldPosition="0">
        <references count="1">
          <reference field="4294967294" count="1">
            <x v="1"/>
          </reference>
        </references>
      </pivotArea>
    </format>
    <format dxfId="101">
      <pivotArea outline="0" fieldPosition="0">
        <references count="1">
          <reference field="4294967294" count="1">
            <x v="7"/>
          </reference>
        </references>
      </pivotArea>
    </format>
    <format dxfId="102">
      <pivotArea dataOnly="0" labelOnly="1" outline="0" fieldPosition="0">
        <references count="1">
          <reference field="4294967294" count="1">
            <x v="7"/>
          </reference>
        </references>
      </pivotArea>
    </format>
    <format dxfId="103">
      <pivotArea outline="0" fieldPosition="0">
        <references count="1">
          <reference field="4294967294" count="1">
            <x v="6"/>
          </reference>
        </references>
      </pivotArea>
    </format>
    <format dxfId="104">
      <pivotArea outline="0" fieldPosition="0">
        <references count="1">
          <reference field="4294967294" count="1">
            <x v="5"/>
          </reference>
        </references>
      </pivotArea>
    </format>
    <format dxfId="105">
      <pivotArea outline="0" fieldPosition="0">
        <references count="1">
          <reference field="4294967294" count="1">
            <x v="4"/>
          </reference>
        </references>
      </pivotArea>
    </format>
    <format dxfId="106">
      <pivotArea outline="0" fieldPosition="0">
        <references count="1">
          <reference field="4294967294" count="1">
            <x v="3"/>
          </reference>
        </references>
      </pivotArea>
    </format>
    <format dxfId="107">
      <pivotArea dataOnly="0" labelOnly="1" outline="0" fieldPosition="0">
        <references count="1">
          <reference field="4294967294" count="4">
            <x v="3"/>
            <x v="4"/>
            <x v="5"/>
            <x v="6"/>
          </reference>
        </references>
      </pivotArea>
    </format>
    <format dxfId="108">
      <pivotArea dataOnly="0" labelOnly="1" fieldPosition="0">
        <references count="2">
          <reference field="1" count="1">
            <x v="12"/>
          </reference>
          <reference field="27" count="1" selected="0">
            <x v="5"/>
          </reference>
        </references>
      </pivotArea>
    </format>
    <format dxfId="109">
      <pivotArea dataOnly="0" labelOnly="1" fieldPosition="0">
        <references count="2">
          <reference field="1" count="1">
            <x v="0"/>
          </reference>
          <reference field="27" count="1" selected="0">
            <x v="5"/>
          </reference>
        </references>
      </pivotArea>
    </format>
    <format dxfId="110">
      <pivotArea dataOnly="0" labelOnly="1" fieldPosition="0">
        <references count="2">
          <reference field="1" count="1">
            <x v="1"/>
          </reference>
          <reference field="27" count="1" selected="0">
            <x v="5"/>
          </reference>
        </references>
      </pivotArea>
    </format>
    <format dxfId="111">
      <pivotArea dataOnly="0" labelOnly="1" fieldPosition="0">
        <references count="2">
          <reference field="1" count="1">
            <x v="5"/>
          </reference>
          <reference field="27" count="1" selected="0">
            <x v="5"/>
          </reference>
        </references>
      </pivotArea>
    </format>
    <format dxfId="112">
      <pivotArea dataOnly="0" labelOnly="1" fieldPosition="0">
        <references count="2">
          <reference field="1" count="1">
            <x v="16"/>
          </reference>
          <reference field="27" count="1" selected="0">
            <x v="5"/>
          </reference>
        </references>
      </pivotArea>
    </format>
    <format dxfId="113">
      <pivotArea dataOnly="0" labelOnly="1" fieldPosition="0">
        <references count="2">
          <reference field="1" count="1">
            <x v="18"/>
          </reference>
          <reference field="27" count="1" selected="0">
            <x v="5"/>
          </reference>
        </references>
      </pivotArea>
    </format>
    <format dxfId="114">
      <pivotArea dataOnly="0" labelOnly="1" fieldPosition="0">
        <references count="2">
          <reference field="1" count="1">
            <x v="24"/>
          </reference>
          <reference field="27" count="1" selected="0">
            <x v="5"/>
          </reference>
        </references>
      </pivotArea>
    </format>
    <format dxfId="115">
      <pivotArea dataOnly="0" labelOnly="1" fieldPosition="0">
        <references count="2">
          <reference field="1" count="1">
            <x v="25"/>
          </reference>
          <reference field="27" count="1" selected="0">
            <x v="5"/>
          </reference>
        </references>
      </pivotArea>
    </format>
    <format dxfId="116">
      <pivotArea outline="0" fieldPosition="0">
        <references count="1">
          <reference field="4294967294" count="1">
            <x v="0"/>
          </reference>
        </references>
      </pivotArea>
    </format>
    <format dxfId="117">
      <pivotArea dataOnly="0" labelOnly="1" outline="0" fieldPosition="0">
        <references count="1">
          <reference field="4294967294" count="1">
            <x v="0"/>
          </reference>
        </references>
      </pivotArea>
    </format>
    <format dxfId="118">
      <pivotArea field="1" grandRow="1" outline="0" collapsedLevelsAreSubtotals="1" axis="axisRow" fieldPosition="1">
        <references count="1">
          <reference field="4294967294" count="1" selected="0">
            <x v="0"/>
          </reference>
        </references>
      </pivotArea>
    </format>
    <format dxfId="119">
      <pivotArea dataOnly="0" labelOnly="1" outline="0" fieldPosition="0">
        <references count="1">
          <reference field="4294967294" count="1">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3390C1AB-3958-4C5C-8C03-D046861B7D86}" name="PivotTable1" cacheId="644" applyNumberFormats="0" applyBorderFormats="0" applyFontFormats="0" applyPatternFormats="0" applyAlignmentFormats="0" applyWidthHeightFormats="1" dataCaption="Values" updatedVersion="8" minRefreshableVersion="3" itemPrintTitles="1" createdVersion="8" indent="0" outline="1" outlineData="1" multipleFieldFilters="0" rowHeaderCaption="GHG Impact Summary by System Type">
  <location ref="T5:W25" firstHeaderRow="0" firstDataRow="1" firstDataCol="1" rowPageCount="2" colPageCount="1"/>
  <pivotFields count="31">
    <pivotField showAll="0"/>
    <pivotField axis="axisRow" showAll="0">
      <items count="31">
        <item sd="0" x="19"/>
        <item sd="0" x="15"/>
        <item sd="0" x="6"/>
        <item sd="0" x="7"/>
        <item sd="0" x="9"/>
        <item x="10"/>
        <item h="1" x="3"/>
        <item sd="0" x="0"/>
        <item sd="0" x="17"/>
        <item sd="0" x="1"/>
        <item sd="0" x="12"/>
        <item sd="0" x="8"/>
        <item sd="0" x="26"/>
        <item sd="0" x="24"/>
        <item sd="0" x="27"/>
        <item sd="0" x="11"/>
        <item sd="0" x="13"/>
        <item sd="0" x="23"/>
        <item sd="0" x="21"/>
        <item sd="0" x="22"/>
        <item sd="0" x="20"/>
        <item sd="0" x="28"/>
        <item sd="0" x="14"/>
        <item sd="0" x="2"/>
        <item sd="0" x="18"/>
        <item h="1" sd="0" x="4"/>
        <item sd="0" x="16"/>
        <item sd="0" x="25"/>
        <item sd="0" x="5"/>
        <item h="1" m="1" x="29"/>
        <item t="default" sd="0"/>
      </items>
    </pivotField>
    <pivotField showAll="0"/>
    <pivotField showAll="0"/>
    <pivotField showAll="0"/>
    <pivotField axis="axisRow" multipleItemSelectionAllowed="1" showAll="0">
      <items count="250">
        <item x="248"/>
        <item x="223"/>
        <item x="218"/>
        <item x="221"/>
        <item x="219"/>
        <item x="222"/>
        <item x="220"/>
        <item x="230"/>
        <item x="228"/>
        <item x="224"/>
        <item x="225"/>
        <item x="229"/>
        <item x="226"/>
        <item x="227"/>
        <item x="34"/>
        <item x="37"/>
        <item x="0"/>
        <item x="197"/>
        <item x="186"/>
        <item x="110"/>
        <item x="31"/>
        <item x="48"/>
        <item x="188"/>
        <item x="113"/>
        <item x="119"/>
        <item x="15"/>
        <item x="165"/>
        <item x="115"/>
        <item x="53"/>
        <item x="116"/>
        <item x="200"/>
        <item x="117"/>
        <item x="212"/>
        <item x="189"/>
        <item x="50"/>
        <item x="190"/>
        <item x="191"/>
        <item x="201"/>
        <item x="46"/>
        <item x="52"/>
        <item x="55"/>
        <item x="166"/>
        <item x="1"/>
        <item x="112"/>
        <item x="47"/>
        <item x="42"/>
        <item x="56"/>
        <item x="57"/>
        <item x="202"/>
        <item x="58"/>
        <item x="203"/>
        <item x="204"/>
        <item x="205"/>
        <item x="206"/>
        <item x="44"/>
        <item x="2"/>
        <item x="243"/>
        <item x="23"/>
        <item x="207"/>
        <item x="43"/>
        <item x="3"/>
        <item x="124"/>
        <item x="24"/>
        <item x="4"/>
        <item x="198"/>
        <item x="125"/>
        <item x="45"/>
        <item x="35"/>
        <item x="25"/>
        <item x="49"/>
        <item x="111"/>
        <item x="199"/>
        <item x="144"/>
        <item x="26"/>
        <item x="20"/>
        <item x="21"/>
        <item x="114"/>
        <item x="187"/>
        <item x="92"/>
        <item x="27"/>
        <item x="28"/>
        <item x="184"/>
        <item x="194"/>
        <item x="210"/>
        <item x="211"/>
        <item x="208"/>
        <item x="177"/>
        <item x="185"/>
        <item x="182"/>
        <item x="183"/>
        <item x="181"/>
        <item x="180"/>
        <item x="195"/>
        <item x="126"/>
        <item x="215"/>
        <item x="216"/>
        <item x="217"/>
        <item x="54"/>
        <item x="51"/>
        <item x="173"/>
        <item x="246"/>
        <item x="175"/>
        <item x="247"/>
        <item x="91"/>
        <item x="164"/>
        <item x="213"/>
        <item x="193"/>
        <item x="102"/>
        <item x="33"/>
        <item x="103"/>
        <item x="104"/>
        <item x="18"/>
        <item x="40"/>
        <item x="143"/>
        <item x="170"/>
        <item x="178"/>
        <item x="176"/>
        <item x="196"/>
        <item x="108"/>
        <item h="1" x="30"/>
        <item h="1" x="105"/>
        <item h="1" x="106"/>
        <item h="1" x="107"/>
        <item x="36"/>
        <item x="41"/>
        <item x="94"/>
        <item x="167"/>
        <item x="168"/>
        <item x="169"/>
        <item x="174"/>
        <item x="19"/>
        <item x="16"/>
        <item x="120"/>
        <item x="121"/>
        <item x="122"/>
        <item x="123"/>
        <item x="39"/>
        <item x="59"/>
        <item x="192"/>
        <item x="209"/>
        <item x="145"/>
        <item x="82"/>
        <item x="83"/>
        <item x="84"/>
        <item x="131"/>
        <item x="132"/>
        <item x="85"/>
        <item x="148"/>
        <item x="86"/>
        <item x="133"/>
        <item x="87"/>
        <item x="134"/>
        <item x="88"/>
        <item x="135"/>
        <item x="156"/>
        <item x="66"/>
        <item x="147"/>
        <item x="127"/>
        <item x="89"/>
        <item x="136"/>
        <item x="98"/>
        <item x="157"/>
        <item x="99"/>
        <item x="137"/>
        <item x="138"/>
        <item x="139"/>
        <item x="140"/>
        <item x="141"/>
        <item x="142"/>
        <item x="67"/>
        <item x="150"/>
        <item x="68"/>
        <item x="151"/>
        <item x="214"/>
        <item x="29"/>
        <item x="128"/>
        <item x="146"/>
        <item x="129"/>
        <item x="154"/>
        <item x="159"/>
        <item x="79"/>
        <item x="152"/>
        <item x="160"/>
        <item x="149"/>
        <item x="80"/>
        <item x="130"/>
        <item x="158"/>
        <item x="161"/>
        <item x="162"/>
        <item x="155"/>
        <item x="153"/>
        <item x="81"/>
        <item x="97"/>
        <item x="90"/>
        <item x="101"/>
        <item x="245"/>
        <item x="93"/>
        <item x="100"/>
        <item x="171"/>
        <item x="172"/>
        <item x="22"/>
        <item x="17"/>
        <item x="69"/>
        <item x="70"/>
        <item x="71"/>
        <item x="72"/>
        <item x="73"/>
        <item x="74"/>
        <item x="75"/>
        <item x="76"/>
        <item x="77"/>
        <item x="78"/>
        <item x="95"/>
        <item x="96"/>
        <item x="109"/>
        <item x="163"/>
        <item x="118"/>
        <item x="244"/>
        <item x="233"/>
        <item x="242"/>
        <item x="234"/>
        <item x="235"/>
        <item x="236"/>
        <item x="237"/>
        <item x="238"/>
        <item x="239"/>
        <item x="240"/>
        <item x="241"/>
        <item x="8"/>
        <item x="179"/>
        <item x="60"/>
        <item h="1" x="38"/>
        <item x="63"/>
        <item x="65"/>
        <item x="64"/>
        <item x="61"/>
        <item x="62"/>
        <item x="9"/>
        <item x="5"/>
        <item x="13"/>
        <item x="14"/>
        <item x="6"/>
        <item x="10"/>
        <item x="7"/>
        <item x="11"/>
        <item x="12"/>
        <item x="231"/>
        <item x="232"/>
        <item x="32"/>
        <item t="default"/>
      </items>
    </pivotField>
    <pivotField dataField="1" showAll="0"/>
    <pivotField axis="axisPage" multipleItemSelectionAllowed="1" showAll="0">
      <items count="18">
        <item x="9"/>
        <item x="0"/>
        <item x="5"/>
        <item x="6"/>
        <item x="4"/>
        <item x="15"/>
        <item x="2"/>
        <item x="1"/>
        <item x="7"/>
        <item x="14"/>
        <item x="10"/>
        <item x="8"/>
        <item x="11"/>
        <item x="13"/>
        <item x="16"/>
        <item x="12"/>
        <item x="3"/>
        <item t="default"/>
      </items>
    </pivotField>
    <pivotField showAll="0"/>
    <pivotField showAll="0"/>
    <pivotField axis="axisRow" showAll="0">
      <items count="7">
        <item sd="0" x="0"/>
        <item sd="0" x="1"/>
        <item sd="0" x="2"/>
        <item x="3"/>
        <item x="4"/>
        <item sd="0" x="5"/>
        <item t="default" sd="0"/>
      </items>
    </pivotField>
    <pivotField multipleItemSelectionAllowed="1"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dataField="1" showAll="0"/>
    <pivotField numFmtId="1" showAll="0"/>
    <pivotField axis="axisPage" multipleItemSelectionAllowed="1" showAll="0">
      <items count="9">
        <item x="3"/>
        <item h="1" x="1"/>
        <item h="1" x="2"/>
        <item h="1" x="4"/>
        <item h="1" m="1" x="6"/>
        <item x="0"/>
        <item m="1" x="7"/>
        <item h="1" m="1" x="5"/>
        <item t="default"/>
      </items>
    </pivotField>
    <pivotField showAll="0"/>
    <pivotField dragToRow="0" dragToCol="0" dragToPage="0" showAll="0" defaultSubtotal="0"/>
    <pivotField dragToRow="0" dragToCol="0" dragToPage="0" showAll="0" defaultSubtotal="0"/>
  </pivotFields>
  <rowFields count="3">
    <field x="10"/>
    <field x="1"/>
    <field x="5"/>
  </rowFields>
  <rowItems count="20">
    <i>
      <x/>
    </i>
    <i>
      <x v="1"/>
    </i>
    <i>
      <x v="2"/>
    </i>
    <i>
      <x v="3"/>
    </i>
    <i r="1">
      <x v="9"/>
    </i>
    <i r="1">
      <x v="15"/>
    </i>
    <i r="1">
      <x v="17"/>
    </i>
    <i r="1">
      <x v="18"/>
    </i>
    <i>
      <x v="4"/>
    </i>
    <i r="1">
      <x/>
    </i>
    <i r="1">
      <x v="1"/>
    </i>
    <i r="1">
      <x v="3"/>
    </i>
    <i r="1">
      <x v="5"/>
    </i>
    <i r="2">
      <x v="230"/>
    </i>
    <i r="1">
      <x v="15"/>
    </i>
    <i r="1">
      <x v="16"/>
    </i>
    <i r="1">
      <x v="18"/>
    </i>
    <i r="1">
      <x v="24"/>
    </i>
    <i r="1">
      <x v="28"/>
    </i>
    <i t="grand">
      <x/>
    </i>
  </rowItems>
  <colFields count="1">
    <field x="-2"/>
  </colFields>
  <colItems count="3">
    <i>
      <x/>
    </i>
    <i i="1">
      <x v="1"/>
    </i>
    <i i="2">
      <x v="2"/>
    </i>
  </colItems>
  <pageFields count="2">
    <pageField fld="7" hier="-1"/>
    <pageField fld="27" hier="-1"/>
  </pageFields>
  <dataFields count="3">
    <dataField name="Sum of HPs" fld="6" baseField="0" baseItem="0"/>
    <dataField name="Sum of lbs of refrigerant" fld="17" baseField="9" baseItem="1" numFmtId="3"/>
    <dataField name="Sum of Net GHG impact Tons CO2e" fld="25" baseField="9" baseItem="1" numFmtId="38"/>
  </dataFields>
  <formats count="5">
    <format dxfId="95">
      <pivotArea grandRow="1" outline="0" collapsedLevelsAreSubtotals="1" fieldPosition="0"/>
    </format>
    <format dxfId="96">
      <pivotArea outline="0" fieldPosition="0">
        <references count="1">
          <reference field="4294967294" count="1">
            <x v="1"/>
          </reference>
        </references>
      </pivotArea>
    </format>
    <format dxfId="97">
      <pivotArea outline="0" fieldPosition="0">
        <references count="1">
          <reference field="4294967294" count="1">
            <x v="2"/>
          </reference>
        </references>
      </pivotArea>
    </format>
    <format dxfId="98">
      <pivotArea field="10" type="button" dataOnly="0" labelOnly="1" outline="0" axis="axisRow" fieldPosition="0"/>
    </format>
    <format dxfId="99">
      <pivotArea dataOnly="0" labelOnly="1" outline="0" fieldPosition="0">
        <references count="1">
          <reference field="4294967294" count="3">
            <x v="0"/>
            <x v="1"/>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9600678B-C83F-4507-A79A-E5F5B18F691C}" name="PivotTable2" cacheId="644" applyNumberFormats="0" applyBorderFormats="0" applyFontFormats="0" applyPatternFormats="0" applyAlignmentFormats="0" applyWidthHeightFormats="1" dataCaption="Values" updatedVersion="8" minRefreshableVersion="3" itemPrintTitles="1" createdVersion="8" indent="0" outline="1" outlineData="1" multipleFieldFilters="0" rowHeaderCaption="GHG Impact Summary by System Type">
  <location ref="A88:E101" firstHeaderRow="0" firstDataRow="1" firstDataCol="1" rowPageCount="2" colPageCount="1"/>
  <pivotFields count="31">
    <pivotField showAll="0"/>
    <pivotField axis="axisRow" showAll="0">
      <items count="31">
        <item sd="0" x="19"/>
        <item sd="0" x="15"/>
        <item sd="0" x="6"/>
        <item sd="0" x="7"/>
        <item sd="0" x="9"/>
        <item sd="0" x="10"/>
        <item h="1" sd="0" x="3"/>
        <item sd="0" x="0"/>
        <item sd="0" x="17"/>
        <item sd="0" x="1"/>
        <item sd="0" x="12"/>
        <item sd="0" x="8"/>
        <item sd="0" x="26"/>
        <item sd="0" x="24"/>
        <item sd="0" x="27"/>
        <item sd="0" x="11"/>
        <item sd="0" x="13"/>
        <item sd="0" x="23"/>
        <item sd="0" x="21"/>
        <item sd="0" x="22"/>
        <item sd="0" x="20"/>
        <item sd="0" x="28"/>
        <item sd="0" x="14"/>
        <item sd="0" x="2"/>
        <item sd="0" x="18"/>
        <item h="1" sd="0" x="4"/>
        <item sd="0" x="16"/>
        <item sd="0" x="25"/>
        <item sd="0" x="5"/>
        <item h="1" sd="0" m="1" x="29"/>
        <item t="default" sd="0"/>
      </items>
    </pivotField>
    <pivotField showAll="0"/>
    <pivotField showAll="0"/>
    <pivotField showAll="0"/>
    <pivotField axis="axisRow" multipleItemSelectionAllowed="1" showAll="0">
      <items count="250">
        <item x="248"/>
        <item x="223"/>
        <item x="218"/>
        <item x="221"/>
        <item x="219"/>
        <item x="222"/>
        <item x="220"/>
        <item x="230"/>
        <item x="228"/>
        <item x="224"/>
        <item x="225"/>
        <item x="229"/>
        <item x="226"/>
        <item x="227"/>
        <item x="34"/>
        <item x="37"/>
        <item x="0"/>
        <item x="197"/>
        <item x="186"/>
        <item x="110"/>
        <item x="31"/>
        <item x="48"/>
        <item x="188"/>
        <item x="113"/>
        <item x="119"/>
        <item x="15"/>
        <item x="165"/>
        <item x="115"/>
        <item x="53"/>
        <item x="116"/>
        <item x="200"/>
        <item x="117"/>
        <item x="212"/>
        <item x="189"/>
        <item x="50"/>
        <item x="190"/>
        <item x="191"/>
        <item x="201"/>
        <item x="46"/>
        <item x="52"/>
        <item x="55"/>
        <item x="166"/>
        <item x="1"/>
        <item x="112"/>
        <item x="47"/>
        <item x="42"/>
        <item x="56"/>
        <item x="57"/>
        <item x="202"/>
        <item x="58"/>
        <item x="203"/>
        <item x="204"/>
        <item x="205"/>
        <item x="206"/>
        <item x="44"/>
        <item x="2"/>
        <item x="243"/>
        <item x="23"/>
        <item x="207"/>
        <item x="43"/>
        <item x="3"/>
        <item x="124"/>
        <item x="24"/>
        <item x="4"/>
        <item x="198"/>
        <item x="125"/>
        <item x="45"/>
        <item x="35"/>
        <item x="25"/>
        <item x="49"/>
        <item x="111"/>
        <item x="199"/>
        <item x="144"/>
        <item x="26"/>
        <item x="20"/>
        <item x="21"/>
        <item x="114"/>
        <item x="187"/>
        <item x="92"/>
        <item x="27"/>
        <item x="28"/>
        <item x="184"/>
        <item x="194"/>
        <item x="210"/>
        <item x="211"/>
        <item x="208"/>
        <item x="177"/>
        <item x="185"/>
        <item x="182"/>
        <item x="183"/>
        <item x="181"/>
        <item x="180"/>
        <item x="195"/>
        <item x="126"/>
        <item x="215"/>
        <item x="216"/>
        <item x="217"/>
        <item x="54"/>
        <item x="51"/>
        <item x="173"/>
        <item x="246"/>
        <item x="175"/>
        <item x="247"/>
        <item x="91"/>
        <item x="164"/>
        <item x="213"/>
        <item x="193"/>
        <item x="102"/>
        <item x="33"/>
        <item x="103"/>
        <item x="104"/>
        <item x="18"/>
        <item x="40"/>
        <item x="143"/>
        <item x="170"/>
        <item x="178"/>
        <item x="176"/>
        <item x="196"/>
        <item x="108"/>
        <item h="1" x="30"/>
        <item h="1" x="105"/>
        <item h="1" x="106"/>
        <item h="1" x="107"/>
        <item x="36"/>
        <item x="41"/>
        <item x="94"/>
        <item x="167"/>
        <item x="168"/>
        <item x="169"/>
        <item x="174"/>
        <item x="19"/>
        <item x="16"/>
        <item x="120"/>
        <item x="121"/>
        <item x="122"/>
        <item x="123"/>
        <item x="39"/>
        <item x="59"/>
        <item x="192"/>
        <item x="209"/>
        <item x="145"/>
        <item x="82"/>
        <item x="83"/>
        <item x="84"/>
        <item x="131"/>
        <item x="132"/>
        <item x="85"/>
        <item x="148"/>
        <item x="86"/>
        <item x="133"/>
        <item x="87"/>
        <item x="134"/>
        <item x="88"/>
        <item x="135"/>
        <item x="156"/>
        <item x="66"/>
        <item x="147"/>
        <item x="127"/>
        <item x="89"/>
        <item x="136"/>
        <item x="98"/>
        <item x="157"/>
        <item x="99"/>
        <item x="137"/>
        <item x="138"/>
        <item x="139"/>
        <item x="140"/>
        <item x="141"/>
        <item x="142"/>
        <item x="67"/>
        <item x="150"/>
        <item x="68"/>
        <item x="151"/>
        <item x="214"/>
        <item x="29"/>
        <item x="128"/>
        <item x="146"/>
        <item x="129"/>
        <item x="154"/>
        <item x="159"/>
        <item x="79"/>
        <item x="152"/>
        <item x="160"/>
        <item x="149"/>
        <item x="80"/>
        <item x="130"/>
        <item x="158"/>
        <item x="161"/>
        <item x="162"/>
        <item x="155"/>
        <item x="153"/>
        <item x="81"/>
        <item x="97"/>
        <item x="90"/>
        <item x="101"/>
        <item x="245"/>
        <item x="93"/>
        <item x="100"/>
        <item x="171"/>
        <item x="172"/>
        <item x="22"/>
        <item x="17"/>
        <item x="69"/>
        <item x="70"/>
        <item x="71"/>
        <item x="72"/>
        <item x="73"/>
        <item x="74"/>
        <item x="75"/>
        <item x="76"/>
        <item x="77"/>
        <item x="78"/>
        <item x="95"/>
        <item x="96"/>
        <item x="109"/>
        <item x="163"/>
        <item x="118"/>
        <item x="244"/>
        <item x="233"/>
        <item x="242"/>
        <item x="234"/>
        <item x="235"/>
        <item x="236"/>
        <item x="237"/>
        <item x="238"/>
        <item x="239"/>
        <item x="240"/>
        <item x="241"/>
        <item x="8"/>
        <item x="179"/>
        <item x="60"/>
        <item h="1" x="38"/>
        <item x="63"/>
        <item x="65"/>
        <item x="64"/>
        <item x="61"/>
        <item x="62"/>
        <item x="9"/>
        <item x="5"/>
        <item x="13"/>
        <item x="14"/>
        <item x="6"/>
        <item x="10"/>
        <item x="7"/>
        <item x="11"/>
        <item x="12"/>
        <item x="231"/>
        <item x="232"/>
        <item x="32"/>
        <item t="default"/>
      </items>
    </pivotField>
    <pivotField dataField="1" showAll="0"/>
    <pivotField multipleItemSelectionAllowed="1" showAll="0"/>
    <pivotField showAll="0"/>
    <pivotField showAll="0"/>
    <pivotField showAll="0">
      <items count="7">
        <item x="0"/>
        <item x="1"/>
        <item x="2"/>
        <item x="3"/>
        <item x="4"/>
        <item sd="0" x="5"/>
        <item t="default" sd="0"/>
      </items>
    </pivotField>
    <pivotField multipleItemSelectionAllowed="1" showAll="0"/>
    <pivotField dataField="1" showAll="0"/>
    <pivotField multipleItemSelectionAllowed="1" showAll="0"/>
    <pivotField showAll="0"/>
    <pivotField showAll="0"/>
    <pivotField axis="axisPage" showAll="0">
      <items count="3">
        <item x="0"/>
        <item x="1"/>
        <item t="default"/>
      </items>
    </pivotField>
    <pivotField dataField="1" showAll="0"/>
    <pivotField showAll="0"/>
    <pivotField showAll="0"/>
    <pivotField showAll="0"/>
    <pivotField showAll="0"/>
    <pivotField showAll="0"/>
    <pivotField showAll="0"/>
    <pivotField showAll="0"/>
    <pivotField showAll="0"/>
    <pivotField numFmtId="1" showAll="0"/>
    <pivotField axis="axisPage" multipleItemSelectionAllowed="1" showAll="0">
      <items count="9">
        <item x="3"/>
        <item h="1" x="1"/>
        <item h="1" x="2"/>
        <item h="1" x="4"/>
        <item h="1" m="1" x="6"/>
        <item x="0"/>
        <item m="1" x="7"/>
        <item h="1" m="1" x="5"/>
        <item t="default"/>
      </items>
    </pivotField>
    <pivotField showAll="0"/>
    <pivotField dragToRow="0" dragToCol="0" dragToPage="0" showAll="0" defaultSubtotal="0"/>
    <pivotField dataField="1" dragToRow="0" dragToCol="0" dragToPage="0" showAll="0" defaultSubtotal="0"/>
  </pivotFields>
  <rowFields count="2">
    <field x="1"/>
    <field x="5"/>
  </rowFields>
  <rowItems count="13">
    <i>
      <x/>
    </i>
    <i>
      <x v="1"/>
    </i>
    <i>
      <x v="5"/>
    </i>
    <i>
      <x v="9"/>
    </i>
    <i>
      <x v="10"/>
    </i>
    <i>
      <x v="13"/>
    </i>
    <i>
      <x v="15"/>
    </i>
    <i>
      <x v="16"/>
    </i>
    <i>
      <x v="18"/>
    </i>
    <i>
      <x v="24"/>
    </i>
    <i>
      <x v="27"/>
    </i>
    <i>
      <x v="28"/>
    </i>
    <i t="grand">
      <x/>
    </i>
  </rowItems>
  <colFields count="1">
    <field x="-2"/>
  </colFields>
  <colItems count="4">
    <i>
      <x/>
    </i>
    <i i="1">
      <x v="1"/>
    </i>
    <i i="2">
      <x v="2"/>
    </i>
    <i i="3">
      <x v="3"/>
    </i>
  </colItems>
  <pageFields count="2">
    <pageField fld="16" item="1" hier="-1"/>
    <pageField fld="27" hier="-1"/>
  </pageFields>
  <dataFields count="4">
    <dataField name="Sum of HPs" fld="6" baseField="0" baseItem="0"/>
    <dataField name="Sum of lbs of refrigerant" fld="17" baseField="0" baseItem="0"/>
    <dataField name="Sum of Total Tons (*qty)" fld="12" baseField="0" baseItem="0"/>
    <dataField name="Sum of Ref Lbs/Ton QC" fld="30" baseField="1" baseItem="0" numFmtId="164"/>
  </dataFields>
  <formats count="6">
    <format dxfId="89">
      <pivotArea grandRow="1" outline="0" collapsedLevelsAreSubtotals="1" fieldPosition="0"/>
    </format>
    <format dxfId="90">
      <pivotArea field="10" type="button" dataOnly="0" labelOnly="1" outline="0"/>
    </format>
    <format dxfId="91">
      <pivotArea outline="0" fieldPosition="0">
        <references count="1">
          <reference field="4294967294" count="1">
            <x v="3"/>
          </reference>
        </references>
      </pivotArea>
    </format>
    <format dxfId="92">
      <pivotArea collapsedLevelsAreSubtotals="1" fieldPosition="0">
        <references count="3">
          <reference field="4294967294" count="1" selected="0">
            <x v="3"/>
          </reference>
          <reference field="1" count="1" selected="0">
            <x v="0"/>
          </reference>
          <reference field="5" count="2">
            <x v="229"/>
            <x v="248"/>
          </reference>
        </references>
      </pivotArea>
    </format>
    <format dxfId="93">
      <pivotArea collapsedLevelsAreSubtotals="1" fieldPosition="0">
        <references count="3">
          <reference field="4294967294" count="1" selected="0">
            <x v="3"/>
          </reference>
          <reference field="1" count="1" selected="0">
            <x v="18"/>
          </reference>
          <reference field="5" count="1">
            <x v="24"/>
          </reference>
        </references>
      </pivotArea>
    </format>
    <format dxfId="94">
      <pivotArea dataOnly="0" labelOnly="1" outline="0" fieldPosition="0">
        <references count="1">
          <reference field="4294967294" count="4">
            <x v="0"/>
            <x v="1"/>
            <x v="2"/>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3E3373FD-4BCD-479A-B2DE-29B8D04BF1F1}" name="PivotTable1" cacheId="64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GHG Impact Summary by System Type">
  <location ref="O4:R10" firstHeaderRow="0" firstDataRow="1" firstDataCol="1" rowPageCount="1" colPageCount="1"/>
  <pivotFields count="31">
    <pivotField showAll="0"/>
    <pivotField axis="axisRow" showAll="0">
      <items count="31">
        <item sd="0" x="19"/>
        <item sd="0" x="15"/>
        <item sd="0" x="6"/>
        <item sd="0" x="7"/>
        <item sd="0" x="9"/>
        <item sd="0" x="10"/>
        <item h="1" x="3"/>
        <item sd="0" x="0"/>
        <item sd="0" x="17"/>
        <item sd="0" x="1"/>
        <item sd="0" x="12"/>
        <item sd="0" x="8"/>
        <item sd="0" x="26"/>
        <item sd="0" x="24"/>
        <item sd="0" x="27"/>
        <item sd="0" x="11"/>
        <item sd="0" x="13"/>
        <item sd="0" x="23"/>
        <item sd="0" x="21"/>
        <item sd="0" x="22"/>
        <item sd="0" x="20"/>
        <item sd="0" x="28"/>
        <item sd="0" x="14"/>
        <item sd="0" x="2"/>
        <item sd="0" x="18"/>
        <item h="1" sd="0" x="4"/>
        <item sd="0" x="16"/>
        <item sd="0" x="25"/>
        <item sd="0" x="5"/>
        <item h="1" m="1" x="29"/>
        <item t="default" sd="0"/>
      </items>
    </pivotField>
    <pivotField showAll="0"/>
    <pivotField showAll="0"/>
    <pivotField showAll="0"/>
    <pivotField axis="axisRow" multipleItemSelectionAllowed="1" showAll="0">
      <items count="250">
        <item x="248"/>
        <item x="223"/>
        <item x="218"/>
        <item x="221"/>
        <item x="219"/>
        <item x="222"/>
        <item x="220"/>
        <item x="230"/>
        <item x="228"/>
        <item x="224"/>
        <item x="225"/>
        <item x="229"/>
        <item x="226"/>
        <item x="227"/>
        <item x="34"/>
        <item x="37"/>
        <item x="0"/>
        <item x="197"/>
        <item x="186"/>
        <item x="110"/>
        <item x="31"/>
        <item x="48"/>
        <item x="188"/>
        <item x="113"/>
        <item x="119"/>
        <item x="15"/>
        <item x="165"/>
        <item x="115"/>
        <item x="53"/>
        <item x="116"/>
        <item x="200"/>
        <item x="117"/>
        <item x="212"/>
        <item x="189"/>
        <item x="50"/>
        <item x="190"/>
        <item x="191"/>
        <item x="201"/>
        <item x="46"/>
        <item x="52"/>
        <item x="55"/>
        <item x="166"/>
        <item x="1"/>
        <item x="112"/>
        <item x="47"/>
        <item x="42"/>
        <item x="56"/>
        <item x="57"/>
        <item x="202"/>
        <item x="58"/>
        <item x="203"/>
        <item x="204"/>
        <item x="205"/>
        <item x="206"/>
        <item x="44"/>
        <item x="2"/>
        <item x="243"/>
        <item x="23"/>
        <item x="207"/>
        <item x="43"/>
        <item x="3"/>
        <item x="124"/>
        <item x="24"/>
        <item x="4"/>
        <item x="198"/>
        <item x="125"/>
        <item x="45"/>
        <item x="35"/>
        <item x="25"/>
        <item x="49"/>
        <item x="111"/>
        <item x="199"/>
        <item x="144"/>
        <item x="26"/>
        <item x="20"/>
        <item x="21"/>
        <item x="114"/>
        <item x="187"/>
        <item x="92"/>
        <item x="27"/>
        <item x="28"/>
        <item x="184"/>
        <item x="194"/>
        <item x="210"/>
        <item x="211"/>
        <item x="208"/>
        <item x="177"/>
        <item x="185"/>
        <item x="182"/>
        <item x="183"/>
        <item x="181"/>
        <item x="180"/>
        <item x="195"/>
        <item x="126"/>
        <item x="215"/>
        <item x="216"/>
        <item x="217"/>
        <item x="54"/>
        <item x="51"/>
        <item x="173"/>
        <item x="246"/>
        <item x="175"/>
        <item x="247"/>
        <item x="91"/>
        <item x="164"/>
        <item x="213"/>
        <item x="193"/>
        <item x="102"/>
        <item x="33"/>
        <item x="103"/>
        <item x="104"/>
        <item x="18"/>
        <item x="40"/>
        <item x="143"/>
        <item x="170"/>
        <item x="178"/>
        <item x="176"/>
        <item x="196"/>
        <item x="108"/>
        <item h="1" x="30"/>
        <item h="1" x="105"/>
        <item h="1" x="106"/>
        <item h="1" x="107"/>
        <item x="36"/>
        <item x="41"/>
        <item x="94"/>
        <item x="167"/>
        <item x="168"/>
        <item x="169"/>
        <item x="174"/>
        <item x="19"/>
        <item x="16"/>
        <item x="120"/>
        <item x="121"/>
        <item x="122"/>
        <item x="123"/>
        <item x="39"/>
        <item x="59"/>
        <item x="192"/>
        <item x="209"/>
        <item x="145"/>
        <item x="82"/>
        <item x="83"/>
        <item x="84"/>
        <item x="131"/>
        <item x="132"/>
        <item x="85"/>
        <item x="148"/>
        <item x="86"/>
        <item x="133"/>
        <item x="87"/>
        <item x="134"/>
        <item x="88"/>
        <item x="135"/>
        <item x="156"/>
        <item x="66"/>
        <item x="147"/>
        <item x="127"/>
        <item x="89"/>
        <item x="136"/>
        <item x="98"/>
        <item x="157"/>
        <item x="99"/>
        <item x="137"/>
        <item x="138"/>
        <item x="139"/>
        <item x="140"/>
        <item x="141"/>
        <item x="142"/>
        <item x="67"/>
        <item x="150"/>
        <item x="68"/>
        <item x="151"/>
        <item x="214"/>
        <item x="29"/>
        <item x="128"/>
        <item x="146"/>
        <item x="129"/>
        <item x="154"/>
        <item x="159"/>
        <item x="79"/>
        <item x="152"/>
        <item x="160"/>
        <item x="149"/>
        <item x="80"/>
        <item x="130"/>
        <item x="158"/>
        <item x="161"/>
        <item x="162"/>
        <item x="155"/>
        <item x="153"/>
        <item x="81"/>
        <item x="97"/>
        <item x="90"/>
        <item x="101"/>
        <item x="245"/>
        <item x="93"/>
        <item x="100"/>
        <item x="171"/>
        <item x="172"/>
        <item x="22"/>
        <item x="17"/>
        <item x="69"/>
        <item x="70"/>
        <item x="71"/>
        <item x="72"/>
        <item x="73"/>
        <item x="74"/>
        <item x="75"/>
        <item x="76"/>
        <item x="77"/>
        <item x="78"/>
        <item x="95"/>
        <item x="96"/>
        <item x="109"/>
        <item x="163"/>
        <item x="118"/>
        <item x="244"/>
        <item x="233"/>
        <item x="242"/>
        <item x="234"/>
        <item x="235"/>
        <item x="236"/>
        <item x="237"/>
        <item x="238"/>
        <item x="239"/>
        <item x="240"/>
        <item x="241"/>
        <item x="8"/>
        <item x="179"/>
        <item x="60"/>
        <item h="1" x="38"/>
        <item x="63"/>
        <item x="65"/>
        <item x="64"/>
        <item x="61"/>
        <item x="62"/>
        <item x="9"/>
        <item x="5"/>
        <item x="13"/>
        <item x="14"/>
        <item x="6"/>
        <item x="10"/>
        <item x="7"/>
        <item x="11"/>
        <item x="12"/>
        <item x="231"/>
        <item x="232"/>
        <item x="32"/>
        <item t="default"/>
      </items>
    </pivotField>
    <pivotField dataField="1" showAll="0"/>
    <pivotField axis="axisPage" multipleItemSelectionAllowed="1" showAll="0">
      <items count="18">
        <item h="1" x="9"/>
        <item h="1" x="0"/>
        <item h="1" x="5"/>
        <item h="1" x="6"/>
        <item h="1" x="4"/>
        <item h="1" x="15"/>
        <item h="1" x="2"/>
        <item x="1"/>
        <item h="1" x="7"/>
        <item h="1" x="14"/>
        <item h="1" x="10"/>
        <item x="8"/>
        <item h="1" x="11"/>
        <item h="1" x="13"/>
        <item h="1" x="16"/>
        <item h="1" x="12"/>
        <item x="3"/>
        <item t="default"/>
      </items>
    </pivotField>
    <pivotField showAll="0"/>
    <pivotField showAll="0"/>
    <pivotField axis="axisRow" showAll="0">
      <items count="7">
        <item sd="0" x="0"/>
        <item sd="0" x="1"/>
        <item sd="0" x="2"/>
        <item sd="0" x="3"/>
        <item sd="0" x="4"/>
        <item sd="0" x="5"/>
        <item t="default" sd="0"/>
      </items>
    </pivotField>
    <pivotField axis="axisRow" multipleItemSelectionAllowed="1" showAll="0">
      <items count="27">
        <item sd="0" x="10"/>
        <item sd="0" x="8"/>
        <item sd="0" x="6"/>
        <item sd="0" x="9"/>
        <item sd="0" x="5"/>
        <item sd="0" x="0"/>
        <item sd="0" x="19"/>
        <item sd="0" x="12"/>
        <item sd="0" x="18"/>
        <item sd="0" x="11"/>
        <item sd="0" x="17"/>
        <item sd="0" x="7"/>
        <item sd="0" x="21"/>
        <item sd="0" x="4"/>
        <item sd="0" x="14"/>
        <item sd="0" x="1"/>
        <item sd="0" x="22"/>
        <item sd="0" x="2"/>
        <item sd="0" x="20"/>
        <item sd="0" x="3"/>
        <item sd="0" x="24"/>
        <item sd="0" x="23"/>
        <item sd="0" x="15"/>
        <item sd="0" x="25"/>
        <item sd="0" x="16"/>
        <item h="1" sd="0" x="13"/>
        <item t="default" sd="0"/>
      </items>
    </pivotField>
    <pivotField dataField="1"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numFmtId="1" showAll="0"/>
    <pivotField showAll="0"/>
    <pivotField showAll="0"/>
    <pivotField dragToRow="0" dragToCol="0" dragToPage="0" showAll="0" defaultSubtotal="0"/>
    <pivotField dragToRow="0" dragToCol="0" dragToPage="0" showAll="0" defaultSubtotal="0"/>
  </pivotFields>
  <rowFields count="4">
    <field x="10"/>
    <field x="11"/>
    <field x="1"/>
    <field x="5"/>
  </rowFields>
  <rowItems count="6">
    <i>
      <x/>
    </i>
    <i>
      <x v="1"/>
    </i>
    <i>
      <x v="2"/>
    </i>
    <i>
      <x v="3"/>
    </i>
    <i>
      <x v="4"/>
    </i>
    <i t="grand">
      <x/>
    </i>
  </rowItems>
  <colFields count="1">
    <field x="-2"/>
  </colFields>
  <colItems count="3">
    <i>
      <x/>
    </i>
    <i i="1">
      <x v="1"/>
    </i>
    <i i="2">
      <x v="2"/>
    </i>
  </colItems>
  <pageFields count="1">
    <pageField fld="7" hier="-1"/>
  </pageFields>
  <dataFields count="3">
    <dataField name="Sum of HPs" fld="6" baseField="0" baseItem="0"/>
    <dataField name="Sum of lbs of refrigerant" fld="17" baseField="0" baseItem="0"/>
    <dataField name="Sum of Total Tons (*qty)" fld="12" baseField="0" baseItem="0"/>
  </dataFields>
  <formats count="4">
    <format dxfId="85">
      <pivotArea dataOnly="0" labelOnly="1" outline="0" fieldPosition="0">
        <references count="1">
          <reference field="4294967294" count="1">
            <x v="0"/>
          </reference>
        </references>
      </pivotArea>
    </format>
    <format dxfId="86">
      <pivotArea dataOnly="0" labelOnly="1" outline="0" fieldPosition="0">
        <references count="1">
          <reference field="4294967294" count="1">
            <x v="2"/>
          </reference>
        </references>
      </pivotArea>
    </format>
    <format dxfId="87">
      <pivotArea grandRow="1" outline="0" collapsedLevelsAreSubtotals="1" fieldPosition="0"/>
    </format>
    <format dxfId="88">
      <pivotArea dataOnly="0" labelOnly="1" outline="0" fieldPosition="0">
        <references count="1">
          <reference field="4294967294"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EE66469F-FBDC-4613-BDA1-AE31311C6AFF}" name="PivotTable3" cacheId="64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GHG Impact Summary by Project">
  <location ref="A4:C34" firstHeaderRow="0" firstDataRow="1" firstDataCol="1"/>
  <pivotFields count="31">
    <pivotField showAll="0"/>
    <pivotField axis="axisRow" showAll="0">
      <items count="31">
        <item sd="0" x="19"/>
        <item sd="0" x="15"/>
        <item sd="0" x="6"/>
        <item sd="0" x="7"/>
        <item sd="0" x="9"/>
        <item sd="0" x="10"/>
        <item sd="0" x="3"/>
        <item sd="0" x="0"/>
        <item sd="0" x="17"/>
        <item sd="0" x="1"/>
        <item sd="0" x="12"/>
        <item sd="0" x="8"/>
        <item sd="0" x="26"/>
        <item sd="0" x="24"/>
        <item sd="0" x="27"/>
        <item sd="0" x="11"/>
        <item sd="0" x="13"/>
        <item sd="0" x="23"/>
        <item sd="0" x="21"/>
        <item sd="0" x="22"/>
        <item sd="0" x="20"/>
        <item sd="0" x="28"/>
        <item sd="0" x="14"/>
        <item sd="0" x="2"/>
        <item sd="0" x="18"/>
        <item sd="0" x="4"/>
        <item sd="0" x="16"/>
        <item sd="0" x="25"/>
        <item sd="0" x="5"/>
        <item m="1" x="29"/>
        <item t="default" sd="0"/>
      </items>
    </pivotField>
    <pivotField showAll="0"/>
    <pivotField showAll="0"/>
    <pivotField showAll="0"/>
    <pivotField showAll="0"/>
    <pivotField dataField="1" showAll="0"/>
    <pivotField showAll="0"/>
    <pivotField showAll="0"/>
    <pivotField axis="axisRow" showAll="0">
      <items count="152">
        <item x="140"/>
        <item x="29"/>
        <item x="107"/>
        <item x="108"/>
        <item x="4"/>
        <item x="52"/>
        <item x="8"/>
        <item x="5"/>
        <item x="78"/>
        <item x="1"/>
        <item x="2"/>
        <item x="3"/>
        <item x="127"/>
        <item x="128"/>
        <item x="7"/>
        <item x="101"/>
        <item x="6"/>
        <item x="33"/>
        <item x="102"/>
        <item x="129"/>
        <item x="31"/>
        <item x="27"/>
        <item x="30"/>
        <item x="87"/>
        <item x="86"/>
        <item x="88"/>
        <item x="73"/>
        <item x="65"/>
        <item x="63"/>
        <item x="9"/>
        <item x="24"/>
        <item x="42"/>
        <item x="62"/>
        <item x="11"/>
        <item x="150"/>
        <item x="25"/>
        <item x="135"/>
        <item x="16"/>
        <item x="120"/>
        <item x="61"/>
        <item x="59"/>
        <item x="116"/>
        <item x="60"/>
        <item x="122"/>
        <item x="79"/>
        <item x="142"/>
        <item x="143"/>
        <item x="66"/>
        <item x="35"/>
        <item x="144"/>
        <item x="145"/>
        <item x="110"/>
        <item x="123"/>
        <item x="118"/>
        <item x="117"/>
        <item x="119"/>
        <item x="115"/>
        <item x="121"/>
        <item x="109"/>
        <item x="19"/>
        <item x="20"/>
        <item x="49"/>
        <item x="17"/>
        <item x="112"/>
        <item x="51"/>
        <item x="22"/>
        <item x="26"/>
        <item x="68"/>
        <item x="149"/>
        <item x="43"/>
        <item x="85"/>
        <item x="75"/>
        <item x="124"/>
        <item x="76"/>
        <item x="34"/>
        <item x="44"/>
        <item x="89"/>
        <item x="146"/>
        <item x="148"/>
        <item x="74"/>
        <item x="77"/>
        <item x="40"/>
        <item x="69"/>
        <item x="41"/>
        <item x="70"/>
        <item x="125"/>
        <item x="113"/>
        <item x="114"/>
        <item x="50"/>
        <item x="23"/>
        <item x="111"/>
        <item x="39"/>
        <item x="38"/>
        <item x="37"/>
        <item x="67"/>
        <item x="147"/>
        <item x="64"/>
        <item x="12"/>
        <item x="90"/>
        <item x="100"/>
        <item x="80"/>
        <item x="126"/>
        <item x="10"/>
        <item x="13"/>
        <item x="32"/>
        <item x="99"/>
        <item x="48"/>
        <item x="98"/>
        <item x="58"/>
        <item x="46"/>
        <item x="0"/>
        <item x="47"/>
        <item x="83"/>
        <item x="84"/>
        <item x="136"/>
        <item x="137"/>
        <item x="130"/>
        <item x="138"/>
        <item x="97"/>
        <item x="93"/>
        <item x="55"/>
        <item x="92"/>
        <item x="56"/>
        <item x="133"/>
        <item x="96"/>
        <item x="57"/>
        <item x="134"/>
        <item x="91"/>
        <item x="141"/>
        <item x="94"/>
        <item x="95"/>
        <item x="139"/>
        <item x="82"/>
        <item x="131"/>
        <item x="81"/>
        <item x="54"/>
        <item x="132"/>
        <item x="53"/>
        <item x="45"/>
        <item x="36"/>
        <item x="21"/>
        <item x="14"/>
        <item x="18"/>
        <item x="72"/>
        <item x="71"/>
        <item x="15"/>
        <item x="103"/>
        <item x="104"/>
        <item x="105"/>
        <item x="106"/>
        <item x="28"/>
        <item t="default"/>
      </items>
    </pivotField>
    <pivotField showAll="0"/>
    <pivotField multipleItemSelectionAllowe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showAll="0"/>
    <pivotField showAll="0"/>
    <pivotField dragToRow="0" dragToCol="0" dragToPage="0" showAll="0" defaultSubtotal="0"/>
    <pivotField dragToRow="0" dragToCol="0" dragToPage="0" showAll="0" defaultSubtotal="0"/>
  </pivotFields>
  <rowFields count="2">
    <field x="1"/>
    <field x="9"/>
  </rowFields>
  <rowItems count="3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t="grand">
      <x/>
    </i>
  </rowItems>
  <colFields count="1">
    <field x="-2"/>
  </colFields>
  <colItems count="2">
    <i>
      <x/>
    </i>
    <i i="1">
      <x v="1"/>
    </i>
  </colItems>
  <dataFields count="2">
    <dataField name="Sum of HPs" fld="6" baseField="0" baseItem="0"/>
    <dataField name="Sum of Total Tons" fld="12" baseField="0" baseItem="0"/>
  </dataFields>
  <formats count="2">
    <format dxfId="83">
      <pivotArea dataOnly="0" labelOnly="1" outline="0" fieldPosition="0">
        <references count="1">
          <reference field="4294967294" count="1">
            <x v="0"/>
          </reference>
        </references>
      </pivotArea>
    </format>
    <format dxfId="84">
      <pivotArea dataOnly="0" labelOnly="1" outline="0" fieldPosition="0">
        <references count="1">
          <reference field="4294967294"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D723A332-D705-440F-8CBC-BED0E3080FB3}" name="PivotTable1" cacheId="643"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3:E45" firstHeaderRow="0" firstDataRow="1" firstDataCol="2"/>
  <pivotFields count="10">
    <pivotField compact="0" outline="0" showAll="0"/>
    <pivotField dataField="1" compact="0" outline="0" showAll="0"/>
    <pivotField axis="axisRow" compact="0" outline="0" showAll="0" sortType="descending">
      <items count="38">
        <item x="1"/>
        <item x="22"/>
        <item x="7"/>
        <item x="15"/>
        <item x="14"/>
        <item x="21"/>
        <item m="1" x="31"/>
        <item m="1" x="30"/>
        <item x="18"/>
        <item x="16"/>
        <item x="6"/>
        <item x="9"/>
        <item x="10"/>
        <item x="28"/>
        <item x="11"/>
        <item x="17"/>
        <item x="12"/>
        <item x="2"/>
        <item x="8"/>
        <item x="26"/>
        <item x="25"/>
        <item x="20"/>
        <item x="23"/>
        <item x="0"/>
        <item x="19"/>
        <item x="13"/>
        <item m="1" x="32"/>
        <item m="1" x="33"/>
        <item x="5"/>
        <item x="24"/>
        <item m="1" x="29"/>
        <item m="1" x="36"/>
        <item x="27"/>
        <item x="4"/>
        <item m="1" x="35"/>
        <item m="1" x="34"/>
        <item x="3"/>
        <item t="default"/>
      </items>
      <autoSortScope>
        <pivotArea dataOnly="0" outline="0" fieldPosition="0">
          <references count="1">
            <reference field="4294967294" count="1" selected="0">
              <x v="0"/>
            </reference>
          </references>
        </pivotArea>
      </autoSortScope>
    </pivotField>
    <pivotField dataField="1" compact="0" outline="0" showAll="0"/>
    <pivotField name="HPD Blanket Variance Project &amp; Unit Counts" axis="axisRow" compact="0" outline="0" showAll="0">
      <items count="14">
        <item x="1"/>
        <item x="2"/>
        <item x="7"/>
        <item x="11"/>
        <item x="8"/>
        <item x="10"/>
        <item x="5"/>
        <item x="9"/>
        <item x="4"/>
        <item m="1" x="12"/>
        <item x="0"/>
        <item x="6"/>
        <item x="3"/>
        <item t="default"/>
      </items>
    </pivotField>
    <pivotField compact="0" outline="0" showAll="0"/>
    <pivotField compact="0" outline="0" showAll="0"/>
    <pivotField dataField="1" compact="0" outline="0" showAll="0"/>
    <pivotField compact="0" outline="0" showAll="0"/>
    <pivotField compact="0" outline="0" showAll="0"/>
  </pivotFields>
  <rowFields count="2">
    <field x="4"/>
    <field x="2"/>
  </rowFields>
  <rowItems count="42">
    <i>
      <x/>
      <x/>
    </i>
    <i t="default">
      <x/>
    </i>
    <i>
      <x v="1"/>
      <x v="19"/>
    </i>
    <i r="1">
      <x v="21"/>
    </i>
    <i r="1">
      <x v="29"/>
    </i>
    <i r="1">
      <x v="17"/>
    </i>
    <i r="1">
      <x v="24"/>
    </i>
    <i t="default">
      <x v="1"/>
    </i>
    <i>
      <x v="2"/>
      <x v="2"/>
    </i>
    <i t="default">
      <x v="2"/>
    </i>
    <i>
      <x v="3"/>
      <x v="22"/>
    </i>
    <i t="default">
      <x v="3"/>
    </i>
    <i>
      <x v="4"/>
      <x v="16"/>
    </i>
    <i t="default">
      <x v="4"/>
    </i>
    <i>
      <x v="5"/>
      <x v="3"/>
    </i>
    <i t="default">
      <x v="5"/>
    </i>
    <i>
      <x v="6"/>
      <x v="28"/>
    </i>
    <i t="default">
      <x v="6"/>
    </i>
    <i>
      <x v="7"/>
      <x v="25"/>
    </i>
    <i t="default">
      <x v="7"/>
    </i>
    <i>
      <x v="8"/>
      <x v="5"/>
    </i>
    <i r="1">
      <x v="14"/>
    </i>
    <i r="1">
      <x v="32"/>
    </i>
    <i r="1">
      <x v="33"/>
    </i>
    <i r="1">
      <x v="18"/>
    </i>
    <i t="default">
      <x v="8"/>
    </i>
    <i>
      <x v="10"/>
      <x v="4"/>
    </i>
    <i r="1">
      <x v="11"/>
    </i>
    <i r="1">
      <x v="12"/>
    </i>
    <i r="1">
      <x v="9"/>
    </i>
    <i r="1">
      <x v="8"/>
    </i>
    <i r="1">
      <x v="15"/>
    </i>
    <i r="1">
      <x v="20"/>
    </i>
    <i r="1">
      <x v="1"/>
    </i>
    <i r="1">
      <x v="23"/>
    </i>
    <i r="1">
      <x v="13"/>
    </i>
    <i t="default">
      <x v="10"/>
    </i>
    <i>
      <x v="11"/>
      <x v="10"/>
    </i>
    <i t="default">
      <x v="11"/>
    </i>
    <i>
      <x v="12"/>
      <x v="36"/>
    </i>
    <i t="default">
      <x v="12"/>
    </i>
    <i t="grand">
      <x/>
    </i>
  </rowItems>
  <colFields count="1">
    <field x="-2"/>
  </colFields>
  <colItems count="3">
    <i>
      <x/>
    </i>
    <i i="1">
      <x v="1"/>
    </i>
    <i i="2">
      <x v="2"/>
    </i>
  </colItems>
  <dataFields count="3">
    <dataField name="Sum of Number of Dwelling Units " fld="7" baseField="0" baseItem="0"/>
    <dataField name="Count of HPD Project Name" fld="1" subtotal="count" baseField="0" baseItem="0"/>
    <dataField name="Count of BBL " fld="3" subtotal="count" baseField="0" baseItem="0"/>
  </dataFields>
  <formats count="3">
    <format dxfId="80">
      <pivotArea field="4" type="button" dataOnly="0" labelOnly="1" outline="0" axis="axisRow" fieldPosition="0"/>
    </format>
    <format dxfId="81">
      <pivotArea field="2" type="button" dataOnly="0" labelOnly="1" outline="0" axis="axisRow" fieldPosition="1"/>
    </format>
    <format dxfId="82">
      <pivotArea dataOnly="0" labelOnly="1" outline="0" fieldPosition="0">
        <references count="1">
          <reference field="4294967294" count="3">
            <x v="0"/>
            <x v="1"/>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ason_Code_from_HPD" xr10:uid="{3604FFDD-CBC3-44D1-964E-7B11BF04989B}" sourceName="Explanation">
  <extLst>
    <x:ext xmlns:x15="http://schemas.microsoft.com/office/spreadsheetml/2010/11/main" uri="{2F2917AC-EB37-4324-AD4E-5DD8C200BD13}">
      <x15:tableSlicerCache tableId="3" column="35"/>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ason Code from HPD" xr10:uid="{00811A79-D8AF-41AB-990B-B015585EC81E}" cache="Slicer_Reason_Code_from_HPD" caption="Explanation" rowHeight="2540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113B39A-A5E1-4CA5-88D4-28B512497937}" name="TableProj" displayName="TableProj" ref="B3:P34" totalsRowCount="1" headerRowDxfId="79" dataDxfId="78" totalsRowDxfId="77" tableBorderDxfId="76">
  <autoFilter ref="B3:P33" xr:uid="{9113B39A-A5E1-4CA5-88D4-28B512497937}">
    <filterColumn colId="14">
      <filters>
        <filter val="Multisplit, redesign may be possible"/>
        <filter val="Replacement equipment not available within timeline/ redesign impossible"/>
      </filters>
    </filterColumn>
  </autoFilter>
  <tableColumns count="15">
    <tableColumn id="1" xr3:uid="{790D3B65-1AAF-46C9-A4EC-8F8A9897001E}" name="Contact" dataDxfId="74" totalsRowDxfId="75"/>
    <tableColumn id="2" xr3:uid="{AA141C14-A8AD-4C89-99BA-8C64BD17E8B1}" name="HPD  ID" dataDxfId="72" totalsRowDxfId="73"/>
    <tableColumn id="3" xr3:uid="{38315862-8D73-4B14-B048-E2734AA5F352}" name="HPD Project Name" dataDxfId="70" totalsRowDxfId="71"/>
    <tableColumn id="4" xr3:uid="{1981BC21-A8AF-4E84-9E7E-23AD4713ACC2}" name="Project Address " dataDxfId="68" totalsRowDxfId="69"/>
    <tableColumn id="5" xr3:uid="{55AF1DB4-0C93-436B-8C9A-035B6F586EA0}" name="BBL" dataDxfId="66" totalsRowDxfId="67"/>
    <tableColumn id="6" xr3:uid="{552131F1-31B8-4A18-A6CC-B463EA86FF7D}" name="HPD Primary Program" dataDxfId="64" totalsRowDxfId="65"/>
    <tableColumn id="7" xr3:uid="{594E64F2-EDC8-498B-B1E7-5CB95F50CF03}" name="Elec. Program: (Pilot/ REDi/ FHI)" dataDxfId="62" totalsRowDxfId="63"/>
    <tableColumn id="8" xr3:uid="{16930F8B-C9BF-4BC6-B6E6-2CCA160F862E}" name="Project Type" dataDxfId="60" totalsRowDxfId="61"/>
    <tableColumn id="9" xr3:uid="{30D87796-EAB2-40C0-88EE-1AACFCB8CBA5}" name="Dwelling Units " totalsRowFunction="sum" dataDxfId="58" totalsRowDxfId="59"/>
    <tableColumn id="10" xr3:uid="{B8C76704-90EF-4A35-8D0A-86C7BC73B8B0}" name="Est. Closing Date" dataDxfId="56" totalsRowDxfId="57"/>
    <tableColumn id="15" xr3:uid="{85831D75-33A7-4198-BF26-19DEFC977614}" name="Rationale from applicant" dataDxfId="54" totalsRowDxfId="55"/>
    <tableColumn id="14" xr3:uid="{178D156F-01D0-4E90-93B0-B03AE324880B}" name="Confirm Project will include HPD's Mandatory Technical and Refrigerant Leak Requirements into drawings." dataDxfId="52" totalsRowDxfId="53"/>
    <tableColumn id="12" xr3:uid="{22A86C56-23EC-436B-889B-7EA1EA10BE6D}" name="Multi-Building?" dataDxfId="50" totalsRowDxfId="51"/>
    <tableColumn id="11" xr3:uid="{18A8DEB6-6A8B-4DFD-8C27-7D35E83EB011}" name="Notes" dataDxfId="48" totalsRowDxfId="49"/>
    <tableColumn id="13" xr3:uid="{AA269569-7AD7-4F86-9DE3-7FD8C87A7BA1}" name="Variance Reason Code (from heat pump list)" dataDxfId="46" totalsRowDxfId="47">
      <calculatedColumnFormula>_xlfn.XLOOKUP(TableProj[[#This Row],[HPD  ID]],TableHeatPumpList[HPD ID],TableHeatPumpList[Explanation])</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0A84366-9C50-4F52-AB80-ADB5F400E656}" name="TableHeatPumpList" displayName="TableHeatPumpList" ref="N3:AO49" totalsRowShown="0" headerRowDxfId="41" dataDxfId="40" tableBorderDxfId="39">
  <autoFilter ref="N3:AO49" xr:uid="{80A84366-9C50-4F52-AB80-ADB5F400E656}"/>
  <sortState xmlns:xlrd2="http://schemas.microsoft.com/office/spreadsheetml/2017/richdata2" ref="N4:AO49">
    <sortCondition ref="AO3:AO49"/>
  </sortState>
  <tableColumns count="28">
    <tableColumn id="1" xr3:uid="{D172F00E-4695-409C-996E-956E2943BF4A}" name="ID" dataDxfId="38"/>
    <tableColumn id="2" xr3:uid="{FB329255-6503-4068-B967-D7CBA2855343}" name="HPD Project" dataDxfId="37"/>
    <tableColumn id="36" xr3:uid="{1389CA74-3C67-42B9-BD7E-C3DC18E0B9C3}" name="HPD ID" dataDxfId="36"/>
    <tableColumn id="24" xr3:uid="{7F2D541F-8A53-4747-A9F4-851D08F28ECC}" name="Dwellings" dataDxfId="35">
      <calculatedColumnFormula>_xlfn.XLOOKUP(TableHeatPumpList[[#This Row],[HPD ID]],TableProj[HPD  ID],TableProj[[Dwelling Units ]])</calculatedColumnFormula>
    </tableColumn>
    <tableColumn id="3" xr3:uid="{7C29DCC6-E37F-4135-8BA9-08EDA0EC86BB}" name="Building Address or BBL" dataDxfId="34"/>
    <tableColumn id="4" xr3:uid="{A35F2CCC-F56A-44F4-A50E-B47D028410AB}" name="Equipment Tag(s)" dataDxfId="33"/>
    <tableColumn id="5" xr3:uid="{B70E5D46-1F00-4FCE-9742-8C8BD57D7284}" name="Qty of identical systems" dataDxfId="32"/>
    <tableColumn id="6" xr3:uid="{6C1DF670-0FB5-4292-8B76-1A302F91B4A1}" name="Serves" dataDxfId="31"/>
    <tableColumn id="7" xr3:uid="{D4751313-8409-4A9F-A328-C1E212E5BDE3}" name="Manufacturer" dataDxfId="30"/>
    <tableColumn id="8" xr3:uid="{CFB929D3-A27C-4D15-AB8B-5241736D0C7A}" name="Model #" dataDxfId="29"/>
    <tableColumn id="9" xr3:uid="{AEA82F74-F60A-422A-8628-7DF9F1A739E9}" name="Type" dataDxfId="28"/>
    <tableColumn id="10" xr3:uid="{41ED7670-4477-4278-834F-FE84A37F22E7}" name="Tons" dataDxfId="27"/>
    <tableColumn id="11" xr3:uid="{BBA7F4CE-FF0F-4777-ADB0-F0502B05CE47}" name="Total Tons (*qty)" dataDxfId="26">
      <calculatedColumnFormula>Y4*T4</calculatedColumnFormula>
    </tableColumn>
    <tableColumn id="12" xr3:uid="{0913C416-F569-41A5-AAD3-01CDE935956B}" name="R410a Lbs per heat pump system (equip + field charge) " dataDxfId="25"/>
    <tableColumn id="13" xr3:uid="{B8B06845-517B-494B-94C9-6DF80664E5EF}" name="Total  refrigerant piping ft" dataDxfId="24"/>
    <tableColumn id="14" xr3:uid="{B83C4540-14A5-44AF-AAF8-E60AA4C4921A}" name="Total estimated # of refrigerant connections" dataDxfId="23"/>
    <tableColumn id="27" xr3:uid="{CFECE659-9218-4DA7-9A0C-C41418B018C4}" name="System  &gt;50lbs: Requirements apply" dataDxfId="22">
      <calculatedColumnFormula>IF(TableHeatPumpList[[#This Row],[R410a Lbs per heat pump system (equip + field charge) ]]&gt;=50,"Yes","No")</calculatedColumnFormula>
    </tableColumn>
    <tableColumn id="15" xr3:uid="{523CF7AF-DF30-4232-83EA-C34601C56E2B}" name="lbs of refrigerant" dataDxfId="21"/>
    <tableColumn id="16" xr3:uid="{287E7FBA-CE03-44FB-932F-0F8853197B33}" name="1 BAU- Annual Leakage Rate (per part 494-1.3)" dataDxfId="20">
      <calculatedColumnFormula>_xlfn.XLOOKUP(TableHeatPumpList[[#This Row],[Type]],TableLeaks[Heat pump Type],TableLeaks[Part 494-1.3 potential])</calculatedColumnFormula>
    </tableColumn>
    <tableColumn id="17" xr3:uid="{BCB2F71F-341B-4217-A962-572CE4CD4674}" name="1 BAU- Annual Leakage lbs" dataDxfId="19">
      <calculatedColumnFormula>TableHeatPumpList[[#This Row],[lbs of refrigerant]]*TableHeatPumpList[[#This Row],[1 BAU- Annual Leakage Rate (per part 494-1.3)]]</calculatedColumnFormula>
    </tableColumn>
    <tableColumn id="18" xr3:uid="{1A3849A3-A334-4F28-934D-C882D144F72F}" name="1 BAU- GHG Tons CO2e" dataDxfId="18">
      <calculatedColumnFormula>(TableHeatPumpList[[#This Row],[1 BAU- Annual Leakage lbs]]*'Lookups &amp; assumptions'!$E$20*'Lookups &amp; assumptions'!$C$12+
0.1*TableHeatPumpList[[#This Row],[lbs of refrigerant]])/2000</calculatedColumnFormula>
    </tableColumn>
    <tableColumn id="19" xr3:uid="{5872F185-2ABF-4BB0-8E0F-49F5981CE0BE}" name="2 Compliant- Tons CO2e" dataDxfId="17">
      <calculatedColumnFormula>(TableHeatPumpList[[#This Row],[1 BAU- Annual Leakage lbs]]*'Lookups &amp; assumptions'!$E$21*'Lookups &amp; assumptions'!$C$12+
0.1*TableHeatPumpList[[#This Row],[lbs of refrigerant]])/2000</calculatedColumnFormula>
    </tableColumn>
    <tableColumn id="20" xr3:uid="{786BEC5A-4118-431F-BF0C-5ACDAA243878}" name="3 Mitigated- Annual Leagage Rate if following HPD's Technical Requirements*" dataDxfId="16">
      <calculatedColumnFormula>_xlfn.XLOOKUP(TableHeatPumpList[[#This Row],[Type]],TableLeaks[Heat pump Type],TableLeaks[Mitigated by following HPD Tech Requirments*:])</calculatedColumnFormula>
    </tableColumn>
    <tableColumn id="21" xr3:uid="{4E721FAA-05C5-47CC-B04A-713A3F6B22A0}" name="3 Mitigated- Annual Leakage lbs" dataDxfId="15">
      <calculatedColumnFormula>TableHeatPumpList[[#This Row],[lbs of refrigerant]]*TableHeatPumpList[[#This Row],[3 Mitigated- Annual Leagage Rate if following HPD''s Technical Requirements*]]</calculatedColumnFormula>
    </tableColumn>
    <tableColumn id="22" xr3:uid="{6926146E-7047-40A4-A18D-B43DF8C01FD1}" name="3 Mitigated- Tons CO2e" dataDxfId="14">
      <calculatedColumnFormula>(TableHeatPumpList[[#This Row],[3 Mitigated- Annual Leakage lbs]]*'Lookups &amp; assumptions'!$E$20*'Lookups &amp; assumptions'!$C$12+
0.1*TableHeatPumpList[[#This Row],[lbs of refrigerant]])/2000</calculatedColumnFormula>
    </tableColumn>
    <tableColumn id="23" xr3:uid="{F7A1B678-840B-4630-B980-4612A29F7CFE}" name="Net GHG impact Tons CO2e" dataDxfId="13">
      <calculatedColumnFormula>TableHeatPumpList[[#This Row],[3 Mitigated- Tons CO2e]]-TableHeatPumpList[[#This Row],[2 Compliant- Tons CO2e]]</calculatedColumnFormula>
    </tableColumn>
    <tableColumn id="25" xr3:uid="{3181E8DA-08C8-4DCC-A175-CC8D41665E90}" name="Car equivalents, using 233/ 1000 mt" dataDxfId="12">
      <calculatedColumnFormula>TableHeatPumpList[[#This Row],[Net GHG impact Tons CO2e]]*233/1000</calculatedColumnFormula>
    </tableColumn>
    <tableColumn id="35" xr3:uid="{0D95E281-D11E-4D9B-A801-6B415D9B0C3B}" name="Explanation" dataDxfId="11"/>
  </tableColumns>
  <tableStyleInfo name="TableStyleMedium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3DAA674-C49F-4477-A3AC-B28196B08480}" name="TableLeaks" displayName="TableLeaks" ref="B3:D9" totalsRowShown="0" headerRowDxfId="10" dataDxfId="9">
  <autoFilter ref="B3:D9" xr:uid="{D3DAA674-C49F-4477-A3AC-B28196B08480}"/>
  <tableColumns count="3">
    <tableColumn id="1" xr3:uid="{6D135097-0A67-43D5-9CBB-B3B896A47699}" name="Heat pump Type" dataDxfId="8"/>
    <tableColumn id="2" xr3:uid="{8C43A7AF-403A-4739-B9C3-4D45F62C160E}" name="Part 494-1.3 potential" dataDxfId="7"/>
    <tableColumn id="3" xr3:uid="{AF1E76DB-7C7A-46AB-A72C-65F5027DE028}" name="Mitigated by following HPD Tech Requirments*:" dataDxfId="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C6B6C8D-1705-4B42-ACA6-B79A31F17DCB}" name="Table5" displayName="Table5" ref="B11:E13" totalsRowShown="0" headerRowDxfId="5" dataDxfId="4">
  <autoFilter ref="B11:E13" xr:uid="{7C6B6C8D-1705-4B42-ACA6-B79A31F17DCB}"/>
  <tableColumns count="4">
    <tableColumn id="1" xr3:uid="{3FA91349-B21C-42D5-9776-871FB116A95A}" name="Assumptions" dataDxfId="3"/>
    <tableColumn id="2" xr3:uid="{16130E04-4305-4891-9213-70B020B46FF3}" name="value" dataDxfId="2"/>
    <tableColumn id="3" xr3:uid="{7B5EC16C-96F7-4D74-8156-CDB5EE7E0768}" name="units" dataDxfId="1"/>
    <tableColumn id="4" xr3:uid="{E97D42BC-3C69-47EC-9CB2-4ACBA3947CE5}" name="Not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3" dT="2025-03-28T20:06:02.60" personId="{25350FA4-F15C-4F2B-81AF-FDB4381D1360}" id="{EB7A03FE-4604-4EB9-A161-BD141CF6A6B3}">
    <text>This is used to match the info in the tracker table</text>
  </threadedComment>
  <threadedComment ref="J20" dT="2025-03-31T14:32:53.47" personId="{25350FA4-F15C-4F2B-81AF-FDB4381D1360}" id="{5C267DAD-366B-4214-9620-37FB5D5675BF}">
    <text xml:space="preserve">The Beacon doesn’t have 10000 units. Looks like 281 from this article last week. I adjusted. Harlem Affordable Housing Proposal Adds Units, Decreases Affordability | Harlem, NY Patch </text>
    <extLst>
      <x:ext xmlns:xltc2="http://schemas.microsoft.com/office/spreadsheetml/2020/threadedcomments2" uri="{F7C98A9C-CBB3-438F-8F68-D28B6AF4A901}">
        <xltc2:checksum>3226106209</xltc2:checksum>
        <xltc2:hyperlink startIndex="93" length="89" url="https://patch.com/new-york/harlem/harlem-affordable-housing-proposal-adds-units-decreases-affordability"/>
      </x:ext>
    </extLst>
  </threadedComment>
  <threadedComment ref="J30" dT="2025-03-31T14:20:24.82" personId="{25350FA4-F15C-4F2B-81AF-FDB4381D1360}" id="{3A51720D-A035-405D-A3C2-754046ED47CA}">
    <text xml:space="preserve">How many dwelling units are in UPS-1806 Anthony Ave? </text>
  </threadedComment>
  <threadedComment ref="J30" dT="2025-03-31T14:22:09.37" personId="{25350FA4-F15C-4F2B-81AF-FDB4381D1360}" id="{E17B63B7-0336-4279-A2EE-E1727FCB9A18}" parentId="{3A51720D-A035-405D-A3C2-754046ED47CA}">
    <text xml:space="preserve">111 units per this YIMBY from 18 months ago Permits Filed for 1806 Anthony Avenue in Tremont, The Bronx - New York YIMBY </text>
    <extLst>
      <x:ext xmlns:xltc2="http://schemas.microsoft.com/office/spreadsheetml/2020/threadedcomments2" uri="{F7C98A9C-CBB3-438F-8F68-D28B6AF4A901}">
        <xltc2:checksum>1569950503</xltc2:checksum>
        <xltc2:hyperlink startIndex="44" length="76" url="https://newyorkyimby.com/2023/12/permits-filed-for-1806-anthony-avenue-in-tremont-the-bronx.html"/>
      </x:ext>
    </extLst>
  </threadedComment>
  <threadedComment ref="J33" dT="2025-04-02T15:28:07.10" personId="{25350FA4-F15C-4F2B-81AF-FDB4381D1360}" id="{E50F6053-144B-4619-85F1-FAAE4EE64E64}">
    <text xml:space="preserve">Changed from 100 to 73 to align with FHI project tracker. </text>
  </threadedComment>
</ThreadedComments>
</file>

<file path=xl/threadedComments/threadedComment2.xml><?xml version="1.0" encoding="utf-8"?>
<ThreadedComments xmlns="http://schemas.microsoft.com/office/spreadsheetml/2018/threadedcomments" xmlns:x="http://schemas.openxmlformats.org/spreadsheetml/2006/main">
  <threadedComment ref="M5" dT="2025-04-01T17:10:46.79" personId="{25350FA4-F15C-4F2B-81AF-FDB4381D1360}" id="{D5B4ACB2-CD92-4DF6-B65B-0B6A7D2D2146}">
    <text xml:space="preserve">This is a QC check. If the cooling tons per dwelling unit is lower than 1 or higher than 3.5, there is probably a data issue with the heat pump list/tracker. Recommend outreach to the project team. </text>
  </threadedComment>
  <threadedComment ref="M5" dT="2025-04-01T17:13:37.90" personId="{25350FA4-F15C-4F2B-81AF-FDB4381D1360}" id="{027EBAA1-A016-417A-A640-1AE0F9C6E1F0}" parentId="{D5B4ACB2-CD92-4DF6-B65B-0B6A7D2D2146}">
    <text xml:space="preserve">Disregard for the subtotal rows. </text>
  </threadedComment>
</ThreadedComments>
</file>

<file path=xl/threadedComments/threadedComment3.xml><?xml version="1.0" encoding="utf-8"?>
<ThreadedComments xmlns="http://schemas.microsoft.com/office/spreadsheetml/2018/threadedcomments" xmlns:x="http://schemas.openxmlformats.org/spreadsheetml/2006/main">
  <threadedComment ref="M5" dT="2025-04-01T17:10:46.79" personId="{25350FA4-F15C-4F2B-81AF-FDB4381D1360}" id="{415F96E7-6FF7-454F-AB63-75567C281F35}">
    <text xml:space="preserve">This is a QC check. If the cooling tons per dwelling unit is lower than 1 or higher than 3.5, there is probably a data issue with the heat pump list/tracker. Recommend outreach to the project team. </text>
  </threadedComment>
  <threadedComment ref="M5" dT="2025-04-01T17:13:37.90" personId="{25350FA4-F15C-4F2B-81AF-FDB4381D1360}" id="{3C24F559-7E55-4F7B-90FA-76B674F6D372}" parentId="{415F96E7-6FF7-454F-AB63-75567C281F35}">
    <text xml:space="preserve">Disregard for the subtotal rows. </text>
  </threadedComment>
</ThreadedComments>
</file>

<file path=xl/threadedComments/threadedComment4.xml><?xml version="1.0" encoding="utf-8"?>
<ThreadedComments xmlns="http://schemas.microsoft.com/office/spreadsheetml/2018/threadedcomments" xmlns:x="http://schemas.openxmlformats.org/spreadsheetml/2006/main">
  <threadedComment ref="AA35" dT="2025-03-18T00:50:18.68" personId="{25350FA4-F15C-4F2B-81AF-FDB4381D1360}" id="{AD66A85C-729B-4D8B-A0D6-9E7CF8DE9D34}">
    <text>Suspiciously high ref charge</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mailto:ckhan@uai-ny.com" TargetMode="External"/><Relationship Id="rId13" Type="http://schemas.openxmlformats.org/officeDocument/2006/relationships/hyperlink" Target="mailto:dnielsen@dagherengineering.com" TargetMode="External"/><Relationship Id="rId18" Type="http://schemas.openxmlformats.org/officeDocument/2006/relationships/hyperlink" Target="mailto:sdouglas@handelarchitects.com" TargetMode="External"/><Relationship Id="rId26" Type="http://schemas.openxmlformats.org/officeDocument/2006/relationships/hyperlink" Target="mailto:AABoyadjian@pmarchitecture.com" TargetMode="External"/><Relationship Id="rId3" Type="http://schemas.openxmlformats.org/officeDocument/2006/relationships/hyperlink" Target="mailto:amoghaddam@uai-ny.com" TargetMode="External"/><Relationship Id="rId21" Type="http://schemas.openxmlformats.org/officeDocument/2006/relationships/hyperlink" Target="mailto:zinayat@brpcompanies.com" TargetMode="External"/><Relationship Id="rId7" Type="http://schemas.openxmlformats.org/officeDocument/2006/relationships/hyperlink" Target="mailto:dcarstarphen@brc.org" TargetMode="External"/><Relationship Id="rId12" Type="http://schemas.openxmlformats.org/officeDocument/2006/relationships/hyperlink" Target="mailto:JHuang@megagroup.nyc" TargetMode="External"/><Relationship Id="rId17" Type="http://schemas.openxmlformats.org/officeDocument/2006/relationships/hyperlink" Target="mailto:dnielsen@dagherengineering.com" TargetMode="External"/><Relationship Id="rId25" Type="http://schemas.openxmlformats.org/officeDocument/2006/relationships/hyperlink" Target="mailto:jazad@rosecompanies.com" TargetMode="External"/><Relationship Id="rId2" Type="http://schemas.openxmlformats.org/officeDocument/2006/relationships/hyperlink" Target="mailto:mladd@stnicksalliance.org" TargetMode="External"/><Relationship Id="rId16" Type="http://schemas.openxmlformats.org/officeDocument/2006/relationships/hyperlink" Target="mailto:dnielsen@dagherengineering.com" TargetMode="External"/><Relationship Id="rId20" Type="http://schemas.openxmlformats.org/officeDocument/2006/relationships/hyperlink" Target="mailto:DColangelo@mutualhousingny.org" TargetMode="External"/><Relationship Id="rId29" Type="http://schemas.openxmlformats.org/officeDocument/2006/relationships/comments" Target="../comments1.xml"/><Relationship Id="rId1" Type="http://schemas.openxmlformats.org/officeDocument/2006/relationships/hyperlink" Target="mailto:jwoelfling@dattner.com" TargetMode="External"/><Relationship Id="rId6" Type="http://schemas.openxmlformats.org/officeDocument/2006/relationships/hyperlink" Target="mailto:nmarrocco@wsfssh.org" TargetMode="External"/><Relationship Id="rId11" Type="http://schemas.openxmlformats.org/officeDocument/2006/relationships/hyperlink" Target="mailto:mephrem@brc.org" TargetMode="External"/><Relationship Id="rId24" Type="http://schemas.openxmlformats.org/officeDocument/2006/relationships/hyperlink" Target="mailto:scalderone@ndarchitects.com" TargetMode="External"/><Relationship Id="rId5" Type="http://schemas.openxmlformats.org/officeDocument/2006/relationships/hyperlink" Target="mailto:meyerj@ocvarch.com" TargetMode="External"/><Relationship Id="rId15" Type="http://schemas.openxmlformats.org/officeDocument/2006/relationships/hyperlink" Target="mailto:dnielsen@dagherengineering.com" TargetMode="External"/><Relationship Id="rId23" Type="http://schemas.openxmlformats.org/officeDocument/2006/relationships/hyperlink" Target="mailto:smaleh@gothamorg.com" TargetMode="External"/><Relationship Id="rId28" Type="http://schemas.openxmlformats.org/officeDocument/2006/relationships/table" Target="../tables/table1.xml"/><Relationship Id="rId10" Type="http://schemas.openxmlformats.org/officeDocument/2006/relationships/hyperlink" Target="mailto:JHuang@megagroup.nyc" TargetMode="External"/><Relationship Id="rId19" Type="http://schemas.openxmlformats.org/officeDocument/2006/relationships/hyperlink" Target="mailto:taverasj@hpd.nyc.gov" TargetMode="External"/><Relationship Id="rId4" Type="http://schemas.openxmlformats.org/officeDocument/2006/relationships/hyperlink" Target="mailto:mshields@handelarchitects.com" TargetMode="External"/><Relationship Id="rId9" Type="http://schemas.openxmlformats.org/officeDocument/2006/relationships/hyperlink" Target="mailto:aschnell@brightpower.com" TargetMode="External"/><Relationship Id="rId14" Type="http://schemas.openxmlformats.org/officeDocument/2006/relationships/hyperlink" Target="mailto:dk@grankriegel.com" TargetMode="External"/><Relationship Id="rId22" Type="http://schemas.openxmlformats.org/officeDocument/2006/relationships/hyperlink" Target="mailto:jyang@maparchitects.com" TargetMode="External"/><Relationship Id="rId27" Type="http://schemas.openxmlformats.org/officeDocument/2006/relationships/vmlDrawing" Target="../drawings/vmlDrawing1.vml"/><Relationship Id="rId30"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7" Type="http://schemas.microsoft.com/office/2017/10/relationships/threadedComment" Target="../threadedComments/threadedComment2.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6.xml"/><Relationship Id="rId7" Type="http://schemas.microsoft.com/office/2017/10/relationships/threadedComment" Target="../threadedComments/threadedComment3.xml"/><Relationship Id="rId2" Type="http://schemas.openxmlformats.org/officeDocument/2006/relationships/pivotTable" Target="../pivotTables/pivotTable5.xml"/><Relationship Id="rId1" Type="http://schemas.openxmlformats.org/officeDocument/2006/relationships/pivotTable" Target="../pivotTables/pivotTable4.xm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1.xml"/><Relationship Id="rId13" Type="http://schemas.microsoft.com/office/2017/10/relationships/threadedComment" Target="../threadedComments/threadedComment4.xml"/><Relationship Id="rId3" Type="http://schemas.openxmlformats.org/officeDocument/2006/relationships/hyperlink" Target="mailto:mshields@handelarchitects.com" TargetMode="External"/><Relationship Id="rId7" Type="http://schemas.openxmlformats.org/officeDocument/2006/relationships/hyperlink" Target="https://www.nyc.gov/assets/hpd/downloads/pdfs/services/technical-requirements-space-heating-split-ystems.pdf" TargetMode="External"/><Relationship Id="rId12" Type="http://schemas.openxmlformats.org/officeDocument/2006/relationships/comments" Target="../comments4.xml"/><Relationship Id="rId2" Type="http://schemas.openxmlformats.org/officeDocument/2006/relationships/hyperlink" Target="mailto:meyerj@ocvarch.com" TargetMode="External"/><Relationship Id="rId1" Type="http://schemas.openxmlformats.org/officeDocument/2006/relationships/hyperlink" Target="https://www.nyc.gov/assets/hpd/downloads/pdfs/services/technical-requirements-space-heating-split-ystems.pdf" TargetMode="External"/><Relationship Id="rId6" Type="http://schemas.openxmlformats.org/officeDocument/2006/relationships/hyperlink" Target="mailto:jwoelfling@dattner.com" TargetMode="External"/><Relationship Id="rId11" Type="http://schemas.microsoft.com/office/2007/relationships/slicer" Target="../slicers/slicer1.xml"/><Relationship Id="rId5" Type="http://schemas.openxmlformats.org/officeDocument/2006/relationships/hyperlink" Target="mailto:mladd@stnicksalliance.org" TargetMode="External"/><Relationship Id="rId10" Type="http://schemas.openxmlformats.org/officeDocument/2006/relationships/table" Target="../tables/table2.xml"/><Relationship Id="rId4" Type="http://schemas.openxmlformats.org/officeDocument/2006/relationships/hyperlink" Target="mailto:amoghaddam@uai-ny.com" TargetMode="External"/><Relationship Id="rId9"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hyperlink" Target="https://www.nyc.gov/assets/hpd/downloads/pdfs/services/technical-requirements-space-heating-split-ystems.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up.codes/viewer/new_york_city/nyc-fire-code-2022/chapter/9/fire-protection-systems" TargetMode="External"/><Relationship Id="rId13" Type="http://schemas.openxmlformats.org/officeDocument/2006/relationships/hyperlink" Target="https://up.codes/viewer/new_york_city/nyc-fire-code-2022/chapter/9/fire-protection-systems" TargetMode="External"/><Relationship Id="rId3" Type="http://schemas.openxmlformats.org/officeDocument/2006/relationships/hyperlink" Target="https://up.codes/viewer/new_york_city/nyc-fire-code-2022/chapter/2/definitions" TargetMode="External"/><Relationship Id="rId7" Type="http://schemas.openxmlformats.org/officeDocument/2006/relationships/hyperlink" Target="https://up.codes/viewer/new_york_city/nyc-fire-code-2022/chapter/9/fire-protection-systems" TargetMode="External"/><Relationship Id="rId12" Type="http://schemas.openxmlformats.org/officeDocument/2006/relationships/hyperlink" Target="https://up.codes/viewer/new_york_city/nyc-fire-code-2022/chapter/9/fire-protection-systems" TargetMode="External"/><Relationship Id="rId17" Type="http://schemas.openxmlformats.org/officeDocument/2006/relationships/hyperlink" Target="https://up.codes/viewer/new_york_city/nyc-fire-code-2022/chapter/9/fire-protection-systems" TargetMode="External"/><Relationship Id="rId2" Type="http://schemas.openxmlformats.org/officeDocument/2006/relationships/hyperlink" Target="https://up.codes/viewer/new_york_city/nyc-fire-code-2022/chapter/6/building-services-and-systems" TargetMode="External"/><Relationship Id="rId16" Type="http://schemas.openxmlformats.org/officeDocument/2006/relationships/hyperlink" Target="https://up.codes/viewer/new_york_city/nyc-fire-code-2022/chapter/9/fire-protection-systems" TargetMode="External"/><Relationship Id="rId1" Type="http://schemas.openxmlformats.org/officeDocument/2006/relationships/hyperlink" Target="https://up.codes/viewer/new_york_city/nyc-fire-code-2022/chapter/6/building-services-and-systems" TargetMode="External"/><Relationship Id="rId6" Type="http://schemas.openxmlformats.org/officeDocument/2006/relationships/hyperlink" Target="https://up.codes/viewer/new_york_city/nyc-fire-code-2022/chapter/2/definitions" TargetMode="External"/><Relationship Id="rId11" Type="http://schemas.openxmlformats.org/officeDocument/2006/relationships/hyperlink" Target="https://up.codes/viewer/new_york_city/nyc-fire-code-2022/chapter/9/fire-protection-systems" TargetMode="External"/><Relationship Id="rId5" Type="http://schemas.openxmlformats.org/officeDocument/2006/relationships/hyperlink" Target="https://up.codes/viewer/new_york_city/nyc-fire-code-2022/chapter/2/definitions" TargetMode="External"/><Relationship Id="rId15" Type="http://schemas.openxmlformats.org/officeDocument/2006/relationships/hyperlink" Target="https://up.codes/viewer/new_york_city/nyc-fire-code-2022/chapter/9/fire-protection-systems" TargetMode="External"/><Relationship Id="rId10" Type="http://schemas.openxmlformats.org/officeDocument/2006/relationships/hyperlink" Target="https://up.codes/viewer/new_york_city/nyc-fire-code-2022/chapter/9/fire-protection-systems" TargetMode="External"/><Relationship Id="rId4" Type="http://schemas.openxmlformats.org/officeDocument/2006/relationships/hyperlink" Target="https://up.codes/viewer/new_york_city/nyc-fire-code-2022/chapter/2/definitions" TargetMode="External"/><Relationship Id="rId9" Type="http://schemas.openxmlformats.org/officeDocument/2006/relationships/hyperlink" Target="https://up.codes/viewer/new_york_city/nyc-fire-code-2022/chapter/9/fire-protection-systems" TargetMode="External"/><Relationship Id="rId14" Type="http://schemas.openxmlformats.org/officeDocument/2006/relationships/hyperlink" Target="https://up.codes/viewer/new_york_city/nyc-fire-code-2022/chapter/9/fire-protection-systems" TargetMode="External"/></Relationships>
</file>

<file path=xl/worksheets/_rels/sheet7.xml.rels><?xml version="1.0" encoding="UTF-8" standalone="yes"?>
<Relationships xmlns="http://schemas.openxmlformats.org/package/2006/relationships"><Relationship Id="rId2" Type="http://schemas.openxmlformats.org/officeDocument/2006/relationships/pivotTable" Target="../pivotTables/pivotTable8.xml"/><Relationship Id="rId1" Type="http://schemas.openxmlformats.org/officeDocument/2006/relationships/pivotTable" Target="../pivotTables/pivotTable7.xml"/></Relationships>
</file>

<file path=xl/worksheets/_rels/sheet8.xml.rels><?xml version="1.0" encoding="UTF-8" standalone="yes"?>
<Relationships xmlns="http://schemas.openxmlformats.org/package/2006/relationships"><Relationship Id="rId1" Type="http://schemas.openxmlformats.org/officeDocument/2006/relationships/pivotTable" Target="../pivotTables/pivotTable9.xml"/></Relationships>
</file>

<file path=xl/worksheets/_rels/sheet9.xml.rels><?xml version="1.0" encoding="UTF-8" standalone="yes"?>
<Relationships xmlns="http://schemas.openxmlformats.org/package/2006/relationships"><Relationship Id="rId8" Type="http://schemas.openxmlformats.org/officeDocument/2006/relationships/hyperlink" Target="mailto:zinayat@brpcompanies.com" TargetMode="External"/><Relationship Id="rId13" Type="http://schemas.openxmlformats.org/officeDocument/2006/relationships/hyperlink" Target="mailto:dnielsen@dagherengineering.com" TargetMode="External"/><Relationship Id="rId18" Type="http://schemas.openxmlformats.org/officeDocument/2006/relationships/hyperlink" Target="mailto:mephrem@brc.org" TargetMode="External"/><Relationship Id="rId26" Type="http://schemas.openxmlformats.org/officeDocument/2006/relationships/hyperlink" Target="mailto:mshields@handelarchitects.com" TargetMode="External"/><Relationship Id="rId3" Type="http://schemas.openxmlformats.org/officeDocument/2006/relationships/hyperlink" Target="http://suz-ka12na2.mx/" TargetMode="External"/><Relationship Id="rId21" Type="http://schemas.openxmlformats.org/officeDocument/2006/relationships/hyperlink" Target="mailto:ckhan@uai-ny.com" TargetMode="External"/><Relationship Id="rId7" Type="http://schemas.openxmlformats.org/officeDocument/2006/relationships/hyperlink" Target="mailto:jyang@maparchitects.com" TargetMode="External"/><Relationship Id="rId12" Type="http://schemas.openxmlformats.org/officeDocument/2006/relationships/hyperlink" Target="mailto:dnielsen@dagherengineering.com" TargetMode="External"/><Relationship Id="rId17" Type="http://schemas.openxmlformats.org/officeDocument/2006/relationships/hyperlink" Target="mailto:JHuang@megagroup.nyc" TargetMode="External"/><Relationship Id="rId25" Type="http://schemas.openxmlformats.org/officeDocument/2006/relationships/hyperlink" Target="mailto:mserafy@brpcompanies.com" TargetMode="External"/><Relationship Id="rId2" Type="http://schemas.openxmlformats.org/officeDocument/2006/relationships/hyperlink" Target="http://suz-ka18na2.mx/" TargetMode="External"/><Relationship Id="rId16" Type="http://schemas.openxmlformats.org/officeDocument/2006/relationships/hyperlink" Target="mailto:dnielsen@dagherengineering.com" TargetMode="External"/><Relationship Id="rId20" Type="http://schemas.openxmlformats.org/officeDocument/2006/relationships/hyperlink" Target="mailto:aschnell@brightpower.com" TargetMode="External"/><Relationship Id="rId29" Type="http://schemas.openxmlformats.org/officeDocument/2006/relationships/hyperlink" Target="mailto:jwoelfling@dattner.com" TargetMode="External"/><Relationship Id="rId1" Type="http://schemas.openxmlformats.org/officeDocument/2006/relationships/hyperlink" Target="https://www.nyc.gov/assets/hpd/downloads/pdfs/services/technical-requirements-space-heating-split-ystems.pdf" TargetMode="External"/><Relationship Id="rId6" Type="http://schemas.openxmlformats.org/officeDocument/2006/relationships/hyperlink" Target="mailto:smaleh@gothamorg.com" TargetMode="External"/><Relationship Id="rId11" Type="http://schemas.openxmlformats.org/officeDocument/2006/relationships/hyperlink" Target="mailto:sdouglas@handelarchitects.com" TargetMode="External"/><Relationship Id="rId24" Type="http://schemas.openxmlformats.org/officeDocument/2006/relationships/hyperlink" Target="mailto:meyerj@ocvarch.com" TargetMode="External"/><Relationship Id="rId5" Type="http://schemas.openxmlformats.org/officeDocument/2006/relationships/hyperlink" Target="mailto:scalderone@ndarchitects.com" TargetMode="External"/><Relationship Id="rId15" Type="http://schemas.openxmlformats.org/officeDocument/2006/relationships/hyperlink" Target="mailto:dk@grankriegel.com" TargetMode="External"/><Relationship Id="rId23" Type="http://schemas.openxmlformats.org/officeDocument/2006/relationships/hyperlink" Target="mailto:nmarrocco@wsfssh.org" TargetMode="External"/><Relationship Id="rId28" Type="http://schemas.openxmlformats.org/officeDocument/2006/relationships/hyperlink" Target="mailto:mladd@stnicksalliance.org" TargetMode="External"/><Relationship Id="rId10" Type="http://schemas.openxmlformats.org/officeDocument/2006/relationships/hyperlink" Target="mailto:taverasj@hpd.nyc.gov" TargetMode="External"/><Relationship Id="rId19" Type="http://schemas.openxmlformats.org/officeDocument/2006/relationships/hyperlink" Target="mailto:JHuang@megagroup.nyc" TargetMode="External"/><Relationship Id="rId31" Type="http://schemas.openxmlformats.org/officeDocument/2006/relationships/hyperlink" Target="mailto:AABoyadjian@pmarchitecture.com" TargetMode="External"/><Relationship Id="rId4" Type="http://schemas.openxmlformats.org/officeDocument/2006/relationships/hyperlink" Target="http://suz-ka12na2.mx/" TargetMode="External"/><Relationship Id="rId9" Type="http://schemas.openxmlformats.org/officeDocument/2006/relationships/hyperlink" Target="mailto:DColangelo@mutualhousingny.org" TargetMode="External"/><Relationship Id="rId14" Type="http://schemas.openxmlformats.org/officeDocument/2006/relationships/hyperlink" Target="mailto:dnielsen@dagherengineering.com" TargetMode="External"/><Relationship Id="rId22" Type="http://schemas.openxmlformats.org/officeDocument/2006/relationships/hyperlink" Target="mailto:dcarstarphen@brc.org" TargetMode="External"/><Relationship Id="rId27" Type="http://schemas.openxmlformats.org/officeDocument/2006/relationships/hyperlink" Target="mailto:amoghaddam@uai-ny.com" TargetMode="External"/><Relationship Id="rId30" Type="http://schemas.openxmlformats.org/officeDocument/2006/relationships/hyperlink" Target="mailto:jazad@rosecompanies.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03CAB-6869-4078-AB09-35E74415207E}">
  <dimension ref="A2:R34"/>
  <sheetViews>
    <sheetView workbookViewId="0">
      <selection activeCell="E30" sqref="E30"/>
    </sheetView>
  </sheetViews>
  <sheetFormatPr defaultColWidth="9.140625" defaultRowHeight="13.5"/>
  <cols>
    <col min="1" max="1" width="8.85546875" style="175" customWidth="1"/>
    <col min="2" max="2" width="28" style="183" customWidth="1"/>
    <col min="3" max="3" width="8.85546875" style="183" bestFit="1" customWidth="1"/>
    <col min="4" max="4" width="48.5703125" style="183" customWidth="1"/>
    <col min="5" max="5" width="36.28515625" style="183" customWidth="1"/>
    <col min="6" max="6" width="11.42578125" style="183" customWidth="1"/>
    <col min="7" max="7" width="17.85546875" style="183" customWidth="1"/>
    <col min="8" max="8" width="13" style="183" customWidth="1"/>
    <col min="9" max="9" width="11.7109375" style="183" customWidth="1"/>
    <col min="10" max="10" width="8.85546875" style="183" customWidth="1"/>
    <col min="11" max="11" width="10" style="183" customWidth="1"/>
    <col min="12" max="12" width="63.5703125" style="183" customWidth="1"/>
    <col min="13" max="13" width="24.5703125" style="183" customWidth="1"/>
    <col min="14" max="14" width="10" style="183" customWidth="1"/>
    <col min="15" max="15" width="25" style="183" customWidth="1"/>
    <col min="16" max="16" width="28.7109375" style="178" customWidth="1"/>
    <col min="17" max="23" width="9.85546875" style="178" customWidth="1"/>
    <col min="24" max="16384" width="9.140625" style="178"/>
  </cols>
  <sheetData>
    <row r="2" spans="1:18">
      <c r="B2" s="176" t="s">
        <v>0</v>
      </c>
      <c r="C2" s="176"/>
      <c r="D2" s="176"/>
      <c r="E2" s="176"/>
      <c r="F2" s="176"/>
      <c r="G2" s="176"/>
      <c r="H2" s="176"/>
      <c r="I2" s="176"/>
      <c r="J2" s="176"/>
      <c r="K2" s="176"/>
      <c r="L2" s="176"/>
      <c r="M2" s="177" t="s">
        <v>1</v>
      </c>
      <c r="N2" s="177"/>
      <c r="O2" s="177"/>
      <c r="P2" s="177"/>
    </row>
    <row r="3" spans="1:18" s="175" customFormat="1" ht="51">
      <c r="B3" s="179" t="s">
        <v>2</v>
      </c>
      <c r="C3" s="179" t="s">
        <v>3</v>
      </c>
      <c r="D3" s="179" t="s">
        <v>4</v>
      </c>
      <c r="E3" s="179" t="s">
        <v>5</v>
      </c>
      <c r="F3" s="179" t="s">
        <v>6</v>
      </c>
      <c r="G3" s="179" t="s">
        <v>7</v>
      </c>
      <c r="H3" s="179" t="s">
        <v>8</v>
      </c>
      <c r="I3" s="179" t="s">
        <v>9</v>
      </c>
      <c r="J3" s="179" t="s">
        <v>10</v>
      </c>
      <c r="K3" s="179" t="s">
        <v>11</v>
      </c>
      <c r="L3" s="179" t="s">
        <v>12</v>
      </c>
      <c r="M3" s="180" t="s">
        <v>13</v>
      </c>
      <c r="N3" s="180" t="s">
        <v>14</v>
      </c>
      <c r="O3" s="180" t="s">
        <v>15</v>
      </c>
      <c r="P3" s="180" t="s">
        <v>16</v>
      </c>
      <c r="R3" s="178"/>
    </row>
    <row r="4" spans="1:18" ht="38.25">
      <c r="A4" s="175" t="s">
        <v>17</v>
      </c>
      <c r="B4" s="155" t="s">
        <v>18</v>
      </c>
      <c r="C4" s="158">
        <v>69041</v>
      </c>
      <c r="D4" s="162" t="s">
        <v>19</v>
      </c>
      <c r="E4" s="162" t="s">
        <v>20</v>
      </c>
      <c r="F4" s="162">
        <v>121208479</v>
      </c>
      <c r="G4" s="162" t="s">
        <v>21</v>
      </c>
      <c r="H4" s="181" t="s">
        <v>22</v>
      </c>
      <c r="I4" s="181" t="s">
        <v>23</v>
      </c>
      <c r="J4" s="162">
        <v>34</v>
      </c>
      <c r="K4" s="182">
        <v>45833</v>
      </c>
      <c r="L4" s="174"/>
      <c r="M4" s="174" t="s">
        <v>24</v>
      </c>
      <c r="N4" s="174"/>
      <c r="P4" s="174">
        <f>_xlfn.XLOOKUP(TableProj[[#This Row],[HPD  ID]],TableHeatPumpList[HPD ID],TableHeatPumpList[Explanation])</f>
        <v>0</v>
      </c>
    </row>
    <row r="5" spans="1:18" ht="38.25">
      <c r="B5" s="155" t="s">
        <v>25</v>
      </c>
      <c r="C5" s="158">
        <v>65423</v>
      </c>
      <c r="D5" s="162" t="s">
        <v>26</v>
      </c>
      <c r="E5" s="162" t="s">
        <v>27</v>
      </c>
      <c r="F5" s="162" t="s">
        <v>28</v>
      </c>
      <c r="G5" s="162" t="s">
        <v>29</v>
      </c>
      <c r="H5" s="181" t="s">
        <v>30</v>
      </c>
      <c r="I5" s="181" t="s">
        <v>31</v>
      </c>
      <c r="J5" s="162">
        <f>29+49</f>
        <v>78</v>
      </c>
      <c r="K5" s="182">
        <v>45833</v>
      </c>
      <c r="L5" s="174"/>
      <c r="M5" s="174" t="s">
        <v>32</v>
      </c>
      <c r="N5" s="174" t="s">
        <v>33</v>
      </c>
      <c r="P5" s="174" t="e">
        <f>_xlfn.XLOOKUP(TableProj[[#This Row],[HPD  ID]],TableHeatPumpList[HPD ID],TableHeatPumpList[Explanation])</f>
        <v>#N/A</v>
      </c>
    </row>
    <row r="6" spans="1:18" ht="89.25">
      <c r="B6" s="155" t="s">
        <v>34</v>
      </c>
      <c r="C6" s="158">
        <v>75813</v>
      </c>
      <c r="D6" s="162" t="s">
        <v>35</v>
      </c>
      <c r="E6" s="162" t="s">
        <v>36</v>
      </c>
      <c r="F6" s="162">
        <v>41574407</v>
      </c>
      <c r="G6" s="162" t="s">
        <v>37</v>
      </c>
      <c r="H6" s="181" t="s">
        <v>22</v>
      </c>
      <c r="I6" s="181" t="s">
        <v>31</v>
      </c>
      <c r="J6" s="162">
        <v>89</v>
      </c>
      <c r="K6" s="182">
        <v>45833</v>
      </c>
      <c r="L6" s="174" t="s">
        <v>38</v>
      </c>
      <c r="M6" s="174" t="s">
        <v>32</v>
      </c>
      <c r="N6" s="174"/>
      <c r="P6" s="174" t="e">
        <f>_xlfn.XLOOKUP(TableProj[[#This Row],[HPD  ID]],TableHeatPumpList[HPD ID],TableHeatPumpList[Explanation])</f>
        <v>#N/A</v>
      </c>
    </row>
    <row r="7" spans="1:18" ht="38.25">
      <c r="B7" s="155" t="s">
        <v>39</v>
      </c>
      <c r="C7" s="159" t="s">
        <v>40</v>
      </c>
      <c r="D7" s="162" t="s">
        <v>41</v>
      </c>
      <c r="E7" s="162" t="s">
        <v>41</v>
      </c>
      <c r="F7" s="162">
        <v>34261</v>
      </c>
      <c r="G7" s="162" t="s">
        <v>42</v>
      </c>
      <c r="H7" s="162" t="s">
        <v>22</v>
      </c>
      <c r="I7" s="162" t="s">
        <v>31</v>
      </c>
      <c r="J7" s="162">
        <v>255</v>
      </c>
      <c r="K7" s="162" t="s">
        <v>43</v>
      </c>
      <c r="L7" s="174"/>
      <c r="M7" s="184" t="s">
        <v>44</v>
      </c>
      <c r="N7" s="184"/>
      <c r="P7" s="174" t="e">
        <f>_xlfn.XLOOKUP(TableProj[[#This Row],[HPD  ID]],TableHeatPumpList[HPD ID],TableHeatPumpList[Explanation])</f>
        <v>#N/A</v>
      </c>
    </row>
    <row r="8" spans="1:18" ht="165.75">
      <c r="B8" s="155" t="s">
        <v>45</v>
      </c>
      <c r="C8" s="158" t="s">
        <v>46</v>
      </c>
      <c r="D8" s="162" t="s">
        <v>47</v>
      </c>
      <c r="E8" s="162" t="s">
        <v>48</v>
      </c>
      <c r="F8" s="162">
        <v>1008800016</v>
      </c>
      <c r="G8" s="162" t="s">
        <v>49</v>
      </c>
      <c r="H8" s="181" t="s">
        <v>22</v>
      </c>
      <c r="I8" s="181" t="s">
        <v>50</v>
      </c>
      <c r="J8" s="162">
        <v>85</v>
      </c>
      <c r="K8" s="182">
        <v>45831</v>
      </c>
      <c r="L8" s="174" t="s">
        <v>51</v>
      </c>
      <c r="M8" s="174" t="s">
        <v>52</v>
      </c>
      <c r="N8" s="174"/>
      <c r="P8" s="174" t="e">
        <f>_xlfn.XLOOKUP(TableProj[[#This Row],[HPD  ID]],TableHeatPumpList[HPD ID],TableHeatPumpList[Explanation])</f>
        <v>#N/A</v>
      </c>
    </row>
    <row r="9" spans="1:18" ht="51">
      <c r="B9" s="155" t="s">
        <v>53</v>
      </c>
      <c r="C9" s="158">
        <v>74080</v>
      </c>
      <c r="D9" s="162" t="s">
        <v>54</v>
      </c>
      <c r="E9" s="162" t="s">
        <v>55</v>
      </c>
      <c r="F9" s="162">
        <v>1012460049</v>
      </c>
      <c r="G9" s="162" t="s">
        <v>37</v>
      </c>
      <c r="H9" s="181" t="s">
        <v>56</v>
      </c>
      <c r="I9" s="181" t="s">
        <v>23</v>
      </c>
      <c r="J9" s="162">
        <v>62</v>
      </c>
      <c r="K9" s="182">
        <v>45802</v>
      </c>
      <c r="L9" s="174" t="s">
        <v>57</v>
      </c>
      <c r="M9" s="174"/>
      <c r="N9" s="174"/>
      <c r="P9" s="174" t="e">
        <f>_xlfn.XLOOKUP(TableProj[[#This Row],[HPD  ID]],TableHeatPumpList[HPD ID],TableHeatPumpList[Explanation])</f>
        <v>#N/A</v>
      </c>
    </row>
    <row r="10" spans="1:18" ht="25.5" hidden="1">
      <c r="B10" s="155" t="s">
        <v>58</v>
      </c>
      <c r="C10" s="158">
        <v>69886</v>
      </c>
      <c r="D10" s="162" t="s">
        <v>59</v>
      </c>
      <c r="E10" s="162" t="s">
        <v>60</v>
      </c>
      <c r="F10" s="162" t="s">
        <v>61</v>
      </c>
      <c r="G10" s="162" t="s">
        <v>21</v>
      </c>
      <c r="H10" s="181" t="s">
        <v>30</v>
      </c>
      <c r="I10" s="181" t="s">
        <v>31</v>
      </c>
      <c r="J10" s="162">
        <v>200</v>
      </c>
      <c r="K10" s="182">
        <v>46016</v>
      </c>
      <c r="L10" s="174"/>
      <c r="M10" s="174" t="s">
        <v>52</v>
      </c>
      <c r="N10" s="174"/>
      <c r="P10" s="174" t="e">
        <f>_xlfn.XLOOKUP(TableProj[[#This Row],[HPD  ID]],TableHeatPumpList[HPD ID],TableHeatPumpList[Explanation])</f>
        <v>#N/A</v>
      </c>
    </row>
    <row r="11" spans="1:18" ht="25.5" hidden="1">
      <c r="B11" s="155" t="s">
        <v>62</v>
      </c>
      <c r="C11" s="158">
        <v>75540</v>
      </c>
      <c r="D11" s="162" t="s">
        <v>63</v>
      </c>
      <c r="E11" s="162" t="s">
        <v>63</v>
      </c>
      <c r="F11" s="162">
        <v>2028500003</v>
      </c>
      <c r="G11" s="162" t="s">
        <v>21</v>
      </c>
      <c r="H11" s="181" t="s">
        <v>30</v>
      </c>
      <c r="I11" s="181" t="s">
        <v>31</v>
      </c>
      <c r="J11" s="162">
        <v>175</v>
      </c>
      <c r="K11" s="182">
        <v>46015</v>
      </c>
      <c r="L11" s="174" t="s">
        <v>64</v>
      </c>
      <c r="M11" s="174" t="s">
        <v>52</v>
      </c>
      <c r="N11" s="174"/>
      <c r="P11" s="174" t="e">
        <f>_xlfn.XLOOKUP(TableProj[[#This Row],[HPD  ID]],TableHeatPumpList[HPD ID],TableHeatPumpList[Explanation])</f>
        <v>#N/A</v>
      </c>
    </row>
    <row r="12" spans="1:18" ht="38.25">
      <c r="B12" s="156" t="s">
        <v>65</v>
      </c>
      <c r="C12" s="158">
        <v>72811</v>
      </c>
      <c r="D12" s="162" t="s">
        <v>66</v>
      </c>
      <c r="E12" s="162" t="s">
        <v>67</v>
      </c>
      <c r="F12" s="162" t="s">
        <v>68</v>
      </c>
      <c r="G12" s="162" t="s">
        <v>37</v>
      </c>
      <c r="H12" s="162" t="s">
        <v>30</v>
      </c>
      <c r="I12" s="162" t="s">
        <v>31</v>
      </c>
      <c r="J12" s="162">
        <v>180</v>
      </c>
      <c r="K12" s="182">
        <v>46016</v>
      </c>
      <c r="L12" s="174" t="s">
        <v>69</v>
      </c>
      <c r="M12" s="174"/>
      <c r="N12" s="174"/>
      <c r="P12" s="174" t="e">
        <f>_xlfn.XLOOKUP(TableProj[[#This Row],[HPD  ID]],TableHeatPumpList[HPD ID],TableHeatPumpList[Explanation])</f>
        <v>#N/A</v>
      </c>
    </row>
    <row r="13" spans="1:18" ht="38.25">
      <c r="B13" s="155" t="s">
        <v>70</v>
      </c>
      <c r="C13" s="158">
        <v>70484</v>
      </c>
      <c r="D13" s="162" t="s">
        <v>71</v>
      </c>
      <c r="E13" s="162" t="s">
        <v>72</v>
      </c>
      <c r="F13" s="162" t="s">
        <v>73</v>
      </c>
      <c r="G13" s="162" t="s">
        <v>74</v>
      </c>
      <c r="H13" s="181" t="s">
        <v>75</v>
      </c>
      <c r="I13" s="181" t="s">
        <v>23</v>
      </c>
      <c r="J13" s="162">
        <v>21</v>
      </c>
      <c r="K13" s="182">
        <v>45833</v>
      </c>
      <c r="L13" s="174"/>
      <c r="M13" s="174" t="s">
        <v>76</v>
      </c>
      <c r="N13" s="174"/>
      <c r="P13" s="174" t="e">
        <f>_xlfn.XLOOKUP(TableProj[[#This Row],[HPD  ID]],TableHeatPumpList[HPD ID],TableHeatPumpList[Explanation])</f>
        <v>#N/A</v>
      </c>
    </row>
    <row r="14" spans="1:18" ht="38.25">
      <c r="B14" s="156" t="s">
        <v>77</v>
      </c>
      <c r="C14" s="158">
        <v>75241</v>
      </c>
      <c r="D14" s="162" t="s">
        <v>78</v>
      </c>
      <c r="E14" s="162" t="s">
        <v>78</v>
      </c>
      <c r="F14" s="162"/>
      <c r="G14" s="162" t="s">
        <v>79</v>
      </c>
      <c r="H14" s="162"/>
      <c r="I14" s="162" t="s">
        <v>31</v>
      </c>
      <c r="J14" s="162">
        <v>55</v>
      </c>
      <c r="K14" s="182">
        <v>45741</v>
      </c>
      <c r="L14" s="174"/>
      <c r="M14" s="174" t="s">
        <v>32</v>
      </c>
      <c r="N14" s="174"/>
      <c r="P14" s="174" t="e">
        <f>_xlfn.XLOOKUP(TableProj[[#This Row],[HPD  ID]],TableHeatPumpList[HPD ID],TableHeatPumpList[Explanation])</f>
        <v>#N/A</v>
      </c>
    </row>
    <row r="15" spans="1:18" ht="76.5" hidden="1">
      <c r="B15" s="155" t="s">
        <v>80</v>
      </c>
      <c r="C15" s="158">
        <v>72412</v>
      </c>
      <c r="D15" s="162" t="s">
        <v>81</v>
      </c>
      <c r="E15" s="162" t="s">
        <v>82</v>
      </c>
      <c r="F15" s="162" t="s">
        <v>83</v>
      </c>
      <c r="G15" s="162" t="s">
        <v>21</v>
      </c>
      <c r="H15" s="181"/>
      <c r="I15" s="181" t="s">
        <v>31</v>
      </c>
      <c r="J15" s="162">
        <v>316</v>
      </c>
      <c r="K15" s="162" t="s">
        <v>84</v>
      </c>
      <c r="L15" s="174" t="s">
        <v>85</v>
      </c>
      <c r="M15" s="184"/>
      <c r="N15" s="184"/>
      <c r="P15" s="174" t="e">
        <f>_xlfn.XLOOKUP(TableProj[[#This Row],[HPD  ID]],TableHeatPumpList[HPD ID],TableHeatPumpList[Explanation])</f>
        <v>#N/A</v>
      </c>
    </row>
    <row r="16" spans="1:18" ht="38.25">
      <c r="B16" s="155" t="s">
        <v>86</v>
      </c>
      <c r="C16" s="158">
        <v>71238</v>
      </c>
      <c r="D16" s="162" t="s">
        <v>87</v>
      </c>
      <c r="E16" s="162" t="s">
        <v>88</v>
      </c>
      <c r="F16" s="162">
        <v>243633</v>
      </c>
      <c r="G16" s="162" t="s">
        <v>89</v>
      </c>
      <c r="H16" s="181" t="s">
        <v>75</v>
      </c>
      <c r="I16" s="181" t="s">
        <v>23</v>
      </c>
      <c r="J16" s="162">
        <v>67</v>
      </c>
      <c r="K16" s="182">
        <v>45772</v>
      </c>
      <c r="L16" s="174"/>
      <c r="M16" s="174" t="s">
        <v>76</v>
      </c>
      <c r="N16" s="174" t="s">
        <v>24</v>
      </c>
      <c r="O16" s="183" t="s">
        <v>90</v>
      </c>
      <c r="P16" s="174" t="e">
        <f>_xlfn.XLOOKUP(TableProj[[#This Row],[HPD  ID]],TableHeatPumpList[HPD ID],TableHeatPumpList[Explanation])</f>
        <v>#N/A</v>
      </c>
    </row>
    <row r="17" spans="1:16" ht="38.25">
      <c r="B17" s="155" t="s">
        <v>91</v>
      </c>
      <c r="C17" s="158" t="s">
        <v>92</v>
      </c>
      <c r="D17" s="162" t="s">
        <v>93</v>
      </c>
      <c r="E17" s="162" t="s">
        <v>94</v>
      </c>
      <c r="F17" s="162" t="s">
        <v>95</v>
      </c>
      <c r="G17" s="162" t="s">
        <v>21</v>
      </c>
      <c r="H17" s="181" t="s">
        <v>30</v>
      </c>
      <c r="I17" s="181" t="s">
        <v>31</v>
      </c>
      <c r="J17" s="162">
        <v>103</v>
      </c>
      <c r="K17" s="182">
        <v>45833</v>
      </c>
      <c r="L17" s="174"/>
      <c r="M17" s="174" t="s">
        <v>52</v>
      </c>
      <c r="N17" s="174"/>
      <c r="P17" s="174" t="e">
        <f>_xlfn.XLOOKUP(TableProj[[#This Row],[HPD  ID]],TableHeatPumpList[HPD ID],TableHeatPumpList[Explanation])</f>
        <v>#N/A</v>
      </c>
    </row>
    <row r="18" spans="1:16" ht="38.25" hidden="1">
      <c r="B18" s="155" t="s">
        <v>96</v>
      </c>
      <c r="C18" s="158">
        <v>68758</v>
      </c>
      <c r="D18" s="162" t="s">
        <v>97</v>
      </c>
      <c r="E18" s="162" t="s">
        <v>98</v>
      </c>
      <c r="F18" s="162">
        <v>4155640040</v>
      </c>
      <c r="G18" s="162" t="s">
        <v>21</v>
      </c>
      <c r="H18" s="181" t="s">
        <v>22</v>
      </c>
      <c r="I18" s="181" t="s">
        <v>31</v>
      </c>
      <c r="J18" s="162">
        <v>92</v>
      </c>
      <c r="K18" s="182">
        <v>46015</v>
      </c>
      <c r="L18" s="174" t="s">
        <v>99</v>
      </c>
      <c r="M18" s="174"/>
      <c r="N18" s="174"/>
      <c r="P18" s="174" t="e">
        <f>_xlfn.XLOOKUP(TableProj[[#This Row],[HPD  ID]],TableHeatPumpList[HPD ID],TableHeatPumpList[Explanation])</f>
        <v>#N/A</v>
      </c>
    </row>
    <row r="19" spans="1:16" ht="38.25">
      <c r="B19" s="155" t="s">
        <v>100</v>
      </c>
      <c r="C19" s="158">
        <v>69022</v>
      </c>
      <c r="D19" s="162" t="s">
        <v>101</v>
      </c>
      <c r="E19" s="162" t="s">
        <v>101</v>
      </c>
      <c r="F19" s="162">
        <v>34891</v>
      </c>
      <c r="G19" s="162" t="s">
        <v>21</v>
      </c>
      <c r="H19" s="181" t="s">
        <v>30</v>
      </c>
      <c r="I19" s="181" t="s">
        <v>31</v>
      </c>
      <c r="J19" s="162">
        <v>95</v>
      </c>
      <c r="K19" s="182">
        <v>45802</v>
      </c>
      <c r="L19" s="174"/>
      <c r="M19" s="174" t="s">
        <v>32</v>
      </c>
      <c r="N19" s="174"/>
      <c r="P19" s="174" t="e">
        <f>_xlfn.XLOOKUP(TableProj[[#This Row],[HPD  ID]],TableHeatPumpList[HPD ID],TableHeatPumpList[Explanation])</f>
        <v>#N/A</v>
      </c>
    </row>
    <row r="20" spans="1:16" ht="38.25" hidden="1">
      <c r="B20" s="155" t="s">
        <v>96</v>
      </c>
      <c r="C20" s="158">
        <v>73014</v>
      </c>
      <c r="D20" s="162" t="s">
        <v>102</v>
      </c>
      <c r="E20" s="162" t="s">
        <v>103</v>
      </c>
      <c r="F20" s="162">
        <v>1018080008</v>
      </c>
      <c r="G20" s="162" t="s">
        <v>29</v>
      </c>
      <c r="H20" s="181" t="s">
        <v>22</v>
      </c>
      <c r="I20" s="181" t="s">
        <v>104</v>
      </c>
      <c r="J20" s="162">
        <v>281</v>
      </c>
      <c r="K20" s="182">
        <v>46016</v>
      </c>
      <c r="L20" s="174"/>
      <c r="M20" s="174" t="s">
        <v>76</v>
      </c>
      <c r="N20" s="174"/>
      <c r="P20" s="174" t="e">
        <f>_xlfn.XLOOKUP(TableProj[[#This Row],[HPD  ID]],TableHeatPumpList[HPD ID],TableHeatPumpList[Explanation])</f>
        <v>#N/A</v>
      </c>
    </row>
    <row r="21" spans="1:16" ht="38.25" hidden="1">
      <c r="B21" s="155" t="s">
        <v>96</v>
      </c>
      <c r="C21" s="158">
        <v>75039</v>
      </c>
      <c r="D21" s="162" t="s">
        <v>105</v>
      </c>
      <c r="E21" s="162" t="s">
        <v>106</v>
      </c>
      <c r="F21" s="162" t="s">
        <v>107</v>
      </c>
      <c r="G21" s="162" t="s">
        <v>108</v>
      </c>
      <c r="H21" s="181"/>
      <c r="I21" s="181" t="s">
        <v>31</v>
      </c>
      <c r="J21" s="162">
        <v>0</v>
      </c>
      <c r="K21" s="182">
        <v>45833</v>
      </c>
      <c r="L21" s="174"/>
      <c r="M21" s="174" t="s">
        <v>52</v>
      </c>
      <c r="N21" s="174"/>
      <c r="P21" s="174" t="e">
        <f>_xlfn.XLOOKUP(TableProj[[#This Row],[HPD  ID]],TableHeatPumpList[HPD ID],TableHeatPumpList[Explanation])</f>
        <v>#N/A</v>
      </c>
    </row>
    <row r="22" spans="1:16" ht="38.25" hidden="1">
      <c r="B22" s="155" t="s">
        <v>96</v>
      </c>
      <c r="C22" s="158">
        <v>73014</v>
      </c>
      <c r="D22" s="162" t="s">
        <v>102</v>
      </c>
      <c r="E22" s="162" t="s">
        <v>109</v>
      </c>
      <c r="F22" s="162">
        <v>1018080008</v>
      </c>
      <c r="G22" s="162" t="s">
        <v>29</v>
      </c>
      <c r="H22" s="181" t="s">
        <v>22</v>
      </c>
      <c r="I22" s="181" t="s">
        <v>31</v>
      </c>
      <c r="J22" s="162">
        <v>282</v>
      </c>
      <c r="K22" s="182">
        <v>46016</v>
      </c>
      <c r="L22" s="174"/>
      <c r="M22" s="174"/>
      <c r="N22" s="174"/>
      <c r="P22" s="174" t="e">
        <f>_xlfn.XLOOKUP(TableProj[[#This Row],[HPD  ID]],TableHeatPumpList[HPD ID],TableHeatPumpList[Explanation])</f>
        <v>#N/A</v>
      </c>
    </row>
    <row r="23" spans="1:16" ht="38.25">
      <c r="B23" s="155" t="s">
        <v>110</v>
      </c>
      <c r="C23" s="158">
        <v>75525</v>
      </c>
      <c r="D23" s="162" t="s">
        <v>111</v>
      </c>
      <c r="E23" s="162" t="s">
        <v>112</v>
      </c>
      <c r="F23" s="162">
        <v>134162</v>
      </c>
      <c r="G23" s="162" t="s">
        <v>37</v>
      </c>
      <c r="H23" s="181" t="s">
        <v>30</v>
      </c>
      <c r="I23" s="181" t="s">
        <v>31</v>
      </c>
      <c r="J23" s="162">
        <v>191</v>
      </c>
      <c r="K23" s="182">
        <v>45833</v>
      </c>
      <c r="L23" s="174"/>
      <c r="M23" s="174" t="s">
        <v>76</v>
      </c>
      <c r="N23" s="174"/>
      <c r="P23" s="174" t="e">
        <f>_xlfn.XLOOKUP(TableProj[[#This Row],[HPD  ID]],TableHeatPumpList[HPD ID],TableHeatPumpList[Explanation])</f>
        <v>#N/A</v>
      </c>
    </row>
    <row r="24" spans="1:16" ht="38.25">
      <c r="B24" s="155" t="s">
        <v>113</v>
      </c>
      <c r="C24" s="158">
        <v>73354</v>
      </c>
      <c r="D24" s="162" t="s">
        <v>114</v>
      </c>
      <c r="E24" s="162" t="s">
        <v>114</v>
      </c>
      <c r="F24" s="162">
        <v>2242621</v>
      </c>
      <c r="G24" s="162" t="s">
        <v>21</v>
      </c>
      <c r="H24" s="181" t="s">
        <v>22</v>
      </c>
      <c r="I24" s="181" t="s">
        <v>31</v>
      </c>
      <c r="J24" s="162">
        <v>72</v>
      </c>
      <c r="K24" s="182">
        <v>45741</v>
      </c>
      <c r="L24" s="174"/>
      <c r="M24" s="174" t="s">
        <v>52</v>
      </c>
      <c r="N24" s="174"/>
      <c r="P24" s="174" t="e">
        <f>_xlfn.XLOOKUP(TableProj[[#This Row],[HPD  ID]],TableHeatPumpList[HPD ID],TableHeatPumpList[Explanation])</f>
        <v>#N/A</v>
      </c>
    </row>
    <row r="25" spans="1:16" ht="63.75" hidden="1">
      <c r="A25" s="175" t="s">
        <v>115</v>
      </c>
      <c r="B25" s="155" t="s">
        <v>116</v>
      </c>
      <c r="C25" s="160">
        <v>70387</v>
      </c>
      <c r="D25" s="162" t="s">
        <v>117</v>
      </c>
      <c r="E25" s="162" t="s">
        <v>118</v>
      </c>
      <c r="F25" s="162">
        <v>2822128</v>
      </c>
      <c r="G25" s="162" t="s">
        <v>119</v>
      </c>
      <c r="H25" s="181" t="s">
        <v>120</v>
      </c>
      <c r="I25" s="181" t="s">
        <v>23</v>
      </c>
      <c r="J25" s="162">
        <v>20</v>
      </c>
      <c r="K25" s="162" t="s">
        <v>121</v>
      </c>
      <c r="L25" s="174" t="s">
        <v>122</v>
      </c>
      <c r="M25" s="184" t="s">
        <v>32</v>
      </c>
      <c r="N25" s="184" t="s">
        <v>24</v>
      </c>
      <c r="P25" s="174" t="e">
        <f>_xlfn.XLOOKUP(TableProj[[#This Row],[HPD  ID]],TableHeatPumpList[HPD ID],TableHeatPumpList[Explanation])</f>
        <v>#N/A</v>
      </c>
    </row>
    <row r="26" spans="1:16" ht="38.25">
      <c r="B26" s="155" t="s">
        <v>123</v>
      </c>
      <c r="C26" s="158">
        <v>64898</v>
      </c>
      <c r="D26" s="162" t="s">
        <v>124</v>
      </c>
      <c r="E26" s="162" t="s">
        <v>125</v>
      </c>
      <c r="F26" s="162">
        <v>2023610026</v>
      </c>
      <c r="G26" s="162" t="s">
        <v>29</v>
      </c>
      <c r="H26" s="181" t="s">
        <v>22</v>
      </c>
      <c r="I26" s="181" t="s">
        <v>31</v>
      </c>
      <c r="J26" s="162">
        <v>166</v>
      </c>
      <c r="K26" s="182">
        <v>45772</v>
      </c>
      <c r="L26" s="174"/>
      <c r="M26" s="174" t="s">
        <v>32</v>
      </c>
      <c r="N26" s="174"/>
      <c r="P26" s="174" t="e">
        <f>_xlfn.XLOOKUP(TableProj[[#This Row],[HPD  ID]],TableHeatPumpList[HPD ID],TableHeatPumpList[Explanation])</f>
        <v>#N/A</v>
      </c>
    </row>
    <row r="27" spans="1:16" ht="38.25" hidden="1">
      <c r="B27" s="155" t="s">
        <v>126</v>
      </c>
      <c r="C27" s="158">
        <v>68224</v>
      </c>
      <c r="D27" s="162" t="s">
        <v>127</v>
      </c>
      <c r="E27" s="162" t="s">
        <v>128</v>
      </c>
      <c r="F27" s="162" t="s">
        <v>129</v>
      </c>
      <c r="G27" s="162" t="s">
        <v>21</v>
      </c>
      <c r="H27" s="181" t="s">
        <v>30</v>
      </c>
      <c r="I27" s="181" t="s">
        <v>31</v>
      </c>
      <c r="J27" s="162">
        <v>82</v>
      </c>
      <c r="K27" s="182">
        <v>46015</v>
      </c>
      <c r="L27" s="174" t="s">
        <v>130</v>
      </c>
      <c r="M27" s="174"/>
      <c r="N27" s="174"/>
      <c r="P27" s="174" t="e">
        <f>_xlfn.XLOOKUP(TableProj[[#This Row],[HPD  ID]],TableHeatPumpList[HPD ID],TableHeatPumpList[Explanation])</f>
        <v>#N/A</v>
      </c>
    </row>
    <row r="28" spans="1:16" ht="89.25">
      <c r="B28" s="155" t="s">
        <v>131</v>
      </c>
      <c r="C28" s="158">
        <v>73566</v>
      </c>
      <c r="D28" s="162" t="s">
        <v>132</v>
      </c>
      <c r="E28" s="162" t="s">
        <v>133</v>
      </c>
      <c r="F28" s="162" t="s">
        <v>134</v>
      </c>
      <c r="G28" s="162" t="s">
        <v>29</v>
      </c>
      <c r="H28" s="162" t="s">
        <v>22</v>
      </c>
      <c r="I28" s="162" t="s">
        <v>31</v>
      </c>
      <c r="J28" s="162">
        <v>453</v>
      </c>
      <c r="K28" s="182">
        <v>45741</v>
      </c>
      <c r="L28" s="174" t="s">
        <v>135</v>
      </c>
      <c r="M28" s="174" t="s">
        <v>32</v>
      </c>
      <c r="N28" s="174"/>
      <c r="P28" s="174" t="e">
        <f>_xlfn.XLOOKUP(TableProj[[#This Row],[HPD  ID]],TableHeatPumpList[HPD ID],TableHeatPumpList[Explanation])</f>
        <v>#N/A</v>
      </c>
    </row>
    <row r="29" spans="1:16" ht="38.25">
      <c r="B29" s="156" t="s">
        <v>136</v>
      </c>
      <c r="C29" s="158">
        <v>71840</v>
      </c>
      <c r="D29" s="162" t="s">
        <v>137</v>
      </c>
      <c r="E29" s="162" t="s">
        <v>138</v>
      </c>
      <c r="F29" s="162">
        <v>2248228</v>
      </c>
      <c r="G29" s="162" t="s">
        <v>37</v>
      </c>
      <c r="H29" s="181" t="s">
        <v>22</v>
      </c>
      <c r="I29" s="181" t="s">
        <v>23</v>
      </c>
      <c r="J29" s="162">
        <v>145</v>
      </c>
      <c r="K29" s="182">
        <v>45741</v>
      </c>
      <c r="L29" s="174" t="s">
        <v>139</v>
      </c>
      <c r="M29" s="174" t="s">
        <v>52</v>
      </c>
      <c r="N29" s="174"/>
      <c r="P29" s="174" t="e">
        <f>_xlfn.XLOOKUP(TableProj[[#This Row],[HPD  ID]],TableHeatPumpList[HPD ID],TableHeatPumpList[Explanation])</f>
        <v>#N/A</v>
      </c>
    </row>
    <row r="30" spans="1:16" ht="51">
      <c r="B30" s="155" t="s">
        <v>140</v>
      </c>
      <c r="C30" s="158">
        <v>72943</v>
      </c>
      <c r="D30" s="162" t="s">
        <v>141</v>
      </c>
      <c r="E30" s="162" t="s">
        <v>142</v>
      </c>
      <c r="F30" s="162" t="s">
        <v>143</v>
      </c>
      <c r="G30" s="162" t="s">
        <v>21</v>
      </c>
      <c r="H30" s="162" t="s">
        <v>22</v>
      </c>
      <c r="I30" s="162" t="s">
        <v>31</v>
      </c>
      <c r="J30" s="162">
        <v>111</v>
      </c>
      <c r="K30" s="182">
        <v>45833</v>
      </c>
      <c r="L30" s="174" t="s">
        <v>144</v>
      </c>
      <c r="M30" s="174" t="s">
        <v>44</v>
      </c>
      <c r="N30" s="174"/>
      <c r="P30" s="174" t="e">
        <f>_xlfn.XLOOKUP(TableProj[[#This Row],[HPD  ID]],TableHeatPumpList[HPD ID],TableHeatPumpList[Explanation])</f>
        <v>#N/A</v>
      </c>
    </row>
    <row r="31" spans="1:16" ht="25.5" hidden="1">
      <c r="B31" s="156" t="s">
        <v>145</v>
      </c>
      <c r="C31" s="161">
        <v>70058</v>
      </c>
      <c r="D31" s="185" t="s">
        <v>146</v>
      </c>
      <c r="E31" s="185" t="s">
        <v>147</v>
      </c>
      <c r="F31" s="185">
        <v>22765138</v>
      </c>
      <c r="G31" s="186" t="s">
        <v>21</v>
      </c>
      <c r="H31" s="187" t="s">
        <v>30</v>
      </c>
      <c r="I31" s="188" t="s">
        <v>31</v>
      </c>
      <c r="J31" s="189">
        <v>86</v>
      </c>
      <c r="K31" s="190">
        <v>46016</v>
      </c>
      <c r="L31" s="174" t="s">
        <v>148</v>
      </c>
      <c r="M31" s="174" t="s">
        <v>32</v>
      </c>
      <c r="N31" s="174"/>
      <c r="P31" s="174" t="e">
        <f>_xlfn.XLOOKUP(TableProj[[#This Row],[HPD  ID]],TableHeatPumpList[HPD ID],TableHeatPumpList[Explanation])</f>
        <v>#N/A</v>
      </c>
    </row>
    <row r="32" spans="1:16" ht="38.25" hidden="1">
      <c r="B32" s="157" t="s">
        <v>149</v>
      </c>
      <c r="C32" s="162">
        <v>74359</v>
      </c>
      <c r="D32" s="162" t="s">
        <v>150</v>
      </c>
      <c r="E32" s="162" t="s">
        <v>151</v>
      </c>
      <c r="F32" s="162">
        <v>34711</v>
      </c>
      <c r="G32" s="162" t="s">
        <v>152</v>
      </c>
      <c r="H32" s="181" t="s">
        <v>30</v>
      </c>
      <c r="I32" s="181" t="s">
        <v>31</v>
      </c>
      <c r="J32" s="162">
        <v>190</v>
      </c>
      <c r="K32" s="182">
        <v>46016</v>
      </c>
      <c r="L32" s="174"/>
      <c r="M32" s="174" t="s">
        <v>153</v>
      </c>
      <c r="N32" s="174"/>
      <c r="P32" s="174" t="e">
        <f>_xlfn.XLOOKUP(TableProj[[#This Row],[HPD  ID]],TableHeatPumpList[HPD ID],TableHeatPumpList[Explanation])</f>
        <v>#N/A</v>
      </c>
    </row>
    <row r="33" spans="2:16" ht="38.25" hidden="1">
      <c r="B33" s="191" t="s">
        <v>154</v>
      </c>
      <c r="C33" s="181">
        <v>65412</v>
      </c>
      <c r="D33" s="181" t="s">
        <v>155</v>
      </c>
      <c r="E33" s="181" t="s">
        <v>156</v>
      </c>
      <c r="F33" s="181"/>
      <c r="G33" s="181" t="s">
        <v>157</v>
      </c>
      <c r="H33" s="181" t="s">
        <v>30</v>
      </c>
      <c r="I33" s="181" t="s">
        <v>31</v>
      </c>
      <c r="J33" s="181">
        <v>73</v>
      </c>
      <c r="K33" s="181">
        <v>46015</v>
      </c>
      <c r="L33" s="192"/>
      <c r="M33" s="193"/>
      <c r="N33" s="193"/>
      <c r="P33" s="174" t="e">
        <f>_xlfn.XLOOKUP(TableProj[[#This Row],[HPD  ID]],TableHeatPumpList[HPD ID],TableHeatPumpList[Explanation])</f>
        <v>#N/A</v>
      </c>
    </row>
    <row r="34" spans="2:16">
      <c r="C34" s="158"/>
      <c r="D34" s="158"/>
      <c r="F34" s="158"/>
      <c r="H34" s="194"/>
      <c r="I34" s="194"/>
      <c r="J34" s="158">
        <f>SUBTOTAL(109,TableProj[[Dwelling Units ]])</f>
        <v>2262</v>
      </c>
      <c r="K34" s="195"/>
      <c r="L34" s="174"/>
      <c r="M34" s="174"/>
      <c r="N34" s="174"/>
      <c r="P34" s="184"/>
    </row>
  </sheetData>
  <hyperlinks>
    <hyperlink ref="B4" r:id="rId1" display="jwoelfling@dattner.com" xr:uid="{407A4645-3086-4B32-A23A-FA00D5FB9304}"/>
    <hyperlink ref="B5" r:id="rId2" display="mladd@stnicksalliance.org" xr:uid="{6BCC2E43-3934-41AD-83CC-E0BDB1F88469}"/>
    <hyperlink ref="B6" r:id="rId3" display="amoghaddam@uai-ny.com" xr:uid="{709DC854-2CD5-455C-AD3A-18802E10C8BA}"/>
    <hyperlink ref="B7" r:id="rId4" display="mshields@handelarchitects.com" xr:uid="{0F032E4D-EDF5-46E4-A26F-596ADAEE7324}"/>
    <hyperlink ref="B8" r:id="rId5" display="meyerj@ocvarch.com" xr:uid="{9F3013BF-3A00-4D22-8059-7D910208A0B3}"/>
    <hyperlink ref="B9" r:id="rId6" display="nmarrocco@wsfssh.org" xr:uid="{D1DEB59A-3AAD-4C73-BABA-B88E19E52B03}"/>
    <hyperlink ref="B10" r:id="rId7" display="dcarstarphen@brc.org" xr:uid="{6502D74E-B80D-42E1-9E52-D95760E5077F}"/>
    <hyperlink ref="B11" r:id="rId8" display="ckhan@uai-ny.com" xr:uid="{37DF356E-E26E-453D-898D-C2B7CDF286E7}"/>
    <hyperlink ref="B13" r:id="rId9" display="aschnell@brightpower.com" xr:uid="{20932770-5312-4EA3-9EE4-364835C491AE}"/>
    <hyperlink ref="B15" r:id="rId10" display="JHuang@megagroup.nyc" xr:uid="{89D2DFA4-FA11-4CEE-8E10-51AC8CB65808}"/>
    <hyperlink ref="B16" r:id="rId11" display="mephrem@brc.org" xr:uid="{F07C74AD-81F2-4EA6-BCD8-CC03653B3199}"/>
    <hyperlink ref="B17" r:id="rId12" display="JHuang@megagroup.nyc" xr:uid="{B71CC258-7127-420B-8F23-75AFE85D93EE}"/>
    <hyperlink ref="B18" r:id="rId13" xr:uid="{0467DDA9-B3FA-4DD4-B2BC-89782EA708AF}"/>
    <hyperlink ref="B19" r:id="rId14" display="dk@grankriegel.com" xr:uid="{0D45CED5-2FEB-477D-A720-CA9718D27274}"/>
    <hyperlink ref="B20" r:id="rId15" xr:uid="{61D154CC-64A7-44B1-BC55-06AF74C5B97D}"/>
    <hyperlink ref="B21" r:id="rId16" display="dnielsen@dagherengineering.com" xr:uid="{4B30D03D-3C99-48AC-A3CB-236EF939D4FF}"/>
    <hyperlink ref="B22" r:id="rId17" display="dnielsen@dagherengineering.com" xr:uid="{A6972A9C-DC67-4D58-ADC0-BE315E63BB7C}"/>
    <hyperlink ref="B23" r:id="rId18" display="sdouglas@handelarchitects.com" xr:uid="{A9DF5A45-0685-4FB0-A926-300E78983111}"/>
    <hyperlink ref="B24" r:id="rId19" display="taverasj@hpd.nyc.gov" xr:uid="{58564D0F-616F-4FF8-B0E7-465C06C262FC}"/>
    <hyperlink ref="B25" r:id="rId20" display="DColangelo@mutualhousingny.org" xr:uid="{2EDA411E-A9A4-4FEB-96E3-37266C154C40}"/>
    <hyperlink ref="B26" r:id="rId21" display="zinayat@brpcompanies.com" xr:uid="{89A357BC-9702-4F85-985E-E61E2B21C1D7}"/>
    <hyperlink ref="B27" r:id="rId22" display="jyang@maparchitects.com" xr:uid="{ADF1165E-675E-493D-84AA-142FF066D025}"/>
    <hyperlink ref="B28" r:id="rId23" display="smaleh@gothamorg.com" xr:uid="{8325F412-F64B-4283-90E7-6499A91BC439}"/>
    <hyperlink ref="B30" r:id="rId24" display="scalderone@ndarchitects.com" xr:uid="{624239DE-DE77-4D62-9195-2DCAECD85401}"/>
    <hyperlink ref="B32" r:id="rId25" display="jazad@rosecompanies.com" xr:uid="{302BDE9A-AE5B-43EB-BB4D-815A43B913BB}"/>
    <hyperlink ref="B33" r:id="rId26" display="AABoyadjian@pmarchitecture.com" xr:uid="{00AE3156-887E-45AA-A215-2AE4397D4536}"/>
  </hyperlinks>
  <pageMargins left="0.7" right="0.7" top="0.75" bottom="0.75" header="0.3" footer="0.3"/>
  <legacyDrawing r:id="rId27"/>
  <tableParts count="1">
    <tablePart r:id="rId28"/>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6FC0A-368C-4D63-819D-FDF4BAA22AB1}">
  <dimension ref="B1:K30"/>
  <sheetViews>
    <sheetView workbookViewId="0"/>
  </sheetViews>
  <sheetFormatPr defaultColWidth="9.140625" defaultRowHeight="15"/>
  <cols>
    <col min="1" max="1" width="9.140625" style="45"/>
    <col min="2" max="2" width="12.42578125" style="45" customWidth="1"/>
    <col min="3" max="3" width="20.85546875" style="45" customWidth="1"/>
    <col min="4" max="5" width="9.140625" style="45"/>
    <col min="6" max="6" width="21" style="45" customWidth="1"/>
    <col min="7" max="7" width="9.140625" style="45"/>
    <col min="8" max="8" width="25.5703125" style="45" customWidth="1"/>
    <col min="9" max="9" width="9.140625" style="45"/>
    <col min="10" max="10" width="22.42578125" style="45" customWidth="1"/>
    <col min="11" max="16384" width="9.140625" style="45"/>
  </cols>
  <sheetData>
    <row r="1" spans="2:11">
      <c r="B1" s="45" t="s">
        <v>792</v>
      </c>
      <c r="E1" s="61" t="s">
        <v>793</v>
      </c>
    </row>
    <row r="2" spans="2:11">
      <c r="B2" s="46" t="s">
        <v>233</v>
      </c>
      <c r="C2" s="46" t="s">
        <v>794</v>
      </c>
      <c r="E2" s="46" t="s">
        <v>233</v>
      </c>
      <c r="F2" s="46" t="s">
        <v>794</v>
      </c>
      <c r="H2" s="46" t="s">
        <v>795</v>
      </c>
      <c r="I2" s="47" t="s">
        <v>796</v>
      </c>
      <c r="J2" s="46" t="s">
        <v>30</v>
      </c>
      <c r="K2" s="47" t="s">
        <v>796</v>
      </c>
    </row>
    <row r="3" spans="2:11" ht="35.25" customHeight="1">
      <c r="B3" s="48">
        <v>69041</v>
      </c>
      <c r="C3" s="48" t="s">
        <v>19</v>
      </c>
      <c r="E3" s="47"/>
      <c r="F3" s="60" t="s">
        <v>797</v>
      </c>
      <c r="H3" s="44" t="s">
        <v>798</v>
      </c>
      <c r="I3" s="49" t="s">
        <v>799</v>
      </c>
      <c r="J3" s="50" t="s">
        <v>800</v>
      </c>
      <c r="K3" s="50"/>
    </row>
    <row r="4" spans="2:11" ht="35.25" customHeight="1">
      <c r="B4" s="51">
        <v>65423</v>
      </c>
      <c r="C4" s="51" t="s">
        <v>26</v>
      </c>
      <c r="E4" s="47"/>
      <c r="F4" s="47" t="s">
        <v>801</v>
      </c>
      <c r="H4" s="43" t="s">
        <v>802</v>
      </c>
      <c r="I4" s="52" t="s">
        <v>799</v>
      </c>
      <c r="J4" s="47" t="s">
        <v>803</v>
      </c>
      <c r="K4" s="52" t="s">
        <v>799</v>
      </c>
    </row>
    <row r="5" spans="2:11">
      <c r="B5" s="62">
        <v>75813</v>
      </c>
      <c r="C5" s="62" t="s">
        <v>35</v>
      </c>
      <c r="E5" s="47"/>
      <c r="F5" s="47"/>
      <c r="H5" s="43" t="s">
        <v>804</v>
      </c>
      <c r="I5" s="52" t="s">
        <v>799</v>
      </c>
      <c r="J5" s="47" t="s">
        <v>805</v>
      </c>
      <c r="K5" s="52" t="s">
        <v>799</v>
      </c>
    </row>
    <row r="6" spans="2:11">
      <c r="B6" s="53" t="s">
        <v>40</v>
      </c>
      <c r="C6" s="54" t="s">
        <v>41</v>
      </c>
      <c r="E6" s="47"/>
      <c r="F6" s="47"/>
      <c r="H6" s="43" t="s">
        <v>806</v>
      </c>
      <c r="I6" s="47"/>
      <c r="J6" s="47" t="s">
        <v>807</v>
      </c>
      <c r="K6" s="47"/>
    </row>
    <row r="7" spans="2:11">
      <c r="B7" s="51">
        <v>75039</v>
      </c>
      <c r="C7" s="51" t="s">
        <v>419</v>
      </c>
      <c r="E7" s="47"/>
      <c r="F7" s="47"/>
      <c r="H7" s="43" t="s">
        <v>808</v>
      </c>
      <c r="I7" s="47"/>
      <c r="J7" s="47" t="s">
        <v>809</v>
      </c>
      <c r="K7" s="47"/>
    </row>
    <row r="8" spans="2:11" ht="24">
      <c r="B8" s="51" t="s">
        <v>46</v>
      </c>
      <c r="C8" s="55" t="s">
        <v>47</v>
      </c>
      <c r="E8" s="47"/>
      <c r="F8" s="47"/>
      <c r="H8" s="43"/>
      <c r="I8" s="47"/>
      <c r="J8" s="47" t="s">
        <v>810</v>
      </c>
      <c r="K8" s="47"/>
    </row>
    <row r="9" spans="2:11">
      <c r="B9" s="51">
        <v>74080</v>
      </c>
      <c r="C9" s="55" t="s">
        <v>54</v>
      </c>
      <c r="E9" s="47"/>
      <c r="F9" s="47"/>
      <c r="H9" s="43"/>
      <c r="I9" s="47"/>
      <c r="J9" s="47" t="s">
        <v>811</v>
      </c>
      <c r="K9" s="47"/>
    </row>
    <row r="10" spans="2:11" ht="24">
      <c r="B10" s="51">
        <v>69886</v>
      </c>
      <c r="C10" s="51" t="s">
        <v>59</v>
      </c>
      <c r="E10" s="47"/>
      <c r="F10" s="47"/>
      <c r="H10" s="47"/>
      <c r="I10" s="47"/>
      <c r="J10" s="47" t="s">
        <v>812</v>
      </c>
      <c r="K10" s="47"/>
    </row>
    <row r="11" spans="2:11">
      <c r="B11" s="51">
        <v>75540</v>
      </c>
      <c r="C11" s="51" t="s">
        <v>63</v>
      </c>
      <c r="E11" s="47"/>
      <c r="F11" s="47"/>
      <c r="H11" s="47"/>
      <c r="I11" s="47"/>
      <c r="J11" s="47" t="s">
        <v>813</v>
      </c>
      <c r="K11" s="47"/>
    </row>
    <row r="12" spans="2:11" ht="36">
      <c r="B12" s="51">
        <v>72811</v>
      </c>
      <c r="C12" s="55" t="s">
        <v>66</v>
      </c>
      <c r="E12" s="47"/>
      <c r="F12" s="47"/>
      <c r="H12" s="47"/>
      <c r="I12" s="47"/>
      <c r="J12" s="47" t="s">
        <v>814</v>
      </c>
      <c r="K12" s="47"/>
    </row>
    <row r="13" spans="2:11" ht="24">
      <c r="B13" s="51">
        <v>70484</v>
      </c>
      <c r="C13" s="55" t="s">
        <v>71</v>
      </c>
      <c r="E13" s="47"/>
      <c r="F13" s="47"/>
      <c r="H13" s="47"/>
      <c r="I13" s="47"/>
      <c r="J13" s="47" t="s">
        <v>815</v>
      </c>
      <c r="K13" s="47"/>
    </row>
    <row r="14" spans="2:11">
      <c r="B14" s="51">
        <v>75241</v>
      </c>
      <c r="C14" s="51" t="s">
        <v>78</v>
      </c>
      <c r="E14" s="47"/>
      <c r="F14" s="47"/>
      <c r="H14" s="47"/>
      <c r="I14" s="47"/>
      <c r="J14" s="56" t="s">
        <v>127</v>
      </c>
      <c r="K14" s="52" t="s">
        <v>799</v>
      </c>
    </row>
    <row r="15" spans="2:11">
      <c r="B15" s="51">
        <v>72412</v>
      </c>
      <c r="C15" s="51" t="s">
        <v>81</v>
      </c>
      <c r="E15" s="47"/>
      <c r="F15" s="47"/>
      <c r="H15" s="47"/>
      <c r="I15" s="57"/>
      <c r="J15" s="47"/>
      <c r="K15" s="58"/>
    </row>
    <row r="16" spans="2:11">
      <c r="B16" s="51">
        <v>71238</v>
      </c>
      <c r="C16" s="55" t="s">
        <v>87</v>
      </c>
    </row>
    <row r="17" spans="2:3">
      <c r="B17" s="51" t="s">
        <v>92</v>
      </c>
      <c r="C17" s="51" t="s">
        <v>93</v>
      </c>
    </row>
    <row r="18" spans="2:3" ht="24">
      <c r="B18" s="51">
        <v>68758</v>
      </c>
      <c r="C18" s="51" t="s">
        <v>97</v>
      </c>
    </row>
    <row r="19" spans="2:3">
      <c r="B19" s="59">
        <v>69022</v>
      </c>
      <c r="C19" s="51" t="s">
        <v>101</v>
      </c>
    </row>
    <row r="20" spans="2:3">
      <c r="B20" s="51">
        <v>73014</v>
      </c>
      <c r="C20" s="51" t="s">
        <v>102</v>
      </c>
    </row>
    <row r="21" spans="2:3">
      <c r="B21" s="51">
        <v>75039</v>
      </c>
      <c r="C21" s="51" t="s">
        <v>105</v>
      </c>
    </row>
    <row r="22" spans="2:3" ht="24">
      <c r="B22" s="51">
        <v>75525</v>
      </c>
      <c r="C22" s="51" t="s">
        <v>111</v>
      </c>
    </row>
    <row r="23" spans="2:3" ht="15" customHeight="1">
      <c r="B23" s="51">
        <v>73354</v>
      </c>
      <c r="C23" s="51" t="s">
        <v>114</v>
      </c>
    </row>
    <row r="24" spans="2:3" ht="24">
      <c r="B24" s="47"/>
      <c r="C24" s="55" t="s">
        <v>117</v>
      </c>
    </row>
    <row r="25" spans="2:3" ht="36">
      <c r="B25" s="51">
        <v>64898</v>
      </c>
      <c r="C25" s="51" t="s">
        <v>124</v>
      </c>
    </row>
    <row r="26" spans="2:3">
      <c r="B26" s="51">
        <v>68224</v>
      </c>
      <c r="C26" s="55" t="s">
        <v>127</v>
      </c>
    </row>
    <row r="27" spans="2:3" ht="24">
      <c r="B27" s="51">
        <v>73566</v>
      </c>
      <c r="C27" s="51" t="s">
        <v>132</v>
      </c>
    </row>
    <row r="28" spans="2:3" ht="24">
      <c r="B28" s="51">
        <v>71840</v>
      </c>
      <c r="C28" s="51" t="s">
        <v>137</v>
      </c>
    </row>
    <row r="29" spans="2:3">
      <c r="B29" s="51">
        <v>72943</v>
      </c>
      <c r="C29" s="51" t="s">
        <v>189</v>
      </c>
    </row>
    <row r="30" spans="2:3" ht="15" customHeight="1"/>
  </sheetData>
  <autoFilter ref="B2:C29" xr:uid="{9416FC0A-368C-4D63-819D-FDF4BAA22AB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CAF21-6C89-49E3-B428-26B939542E96}">
  <sheetPr>
    <tabColor rgb="FF0070C0"/>
  </sheetPr>
  <dimension ref="A2:AC101"/>
  <sheetViews>
    <sheetView showGridLines="0" workbookViewId="0">
      <selection activeCell="I36" sqref="I36"/>
    </sheetView>
  </sheetViews>
  <sheetFormatPr defaultRowHeight="15" outlineLevelCol="1"/>
  <cols>
    <col min="1" max="1" width="44.28515625" customWidth="1"/>
    <col min="2" max="2" width="8.7109375" customWidth="1"/>
    <col min="3" max="3" width="9.42578125" customWidth="1"/>
    <col min="4" max="4" width="10.7109375" customWidth="1" outlineLevel="1"/>
    <col min="5" max="5" width="11.140625" customWidth="1"/>
    <col min="6" max="6" width="10.85546875" customWidth="1"/>
    <col min="7" max="9" width="11.42578125" customWidth="1"/>
    <col min="10" max="11" width="11.5703125" customWidth="1"/>
    <col min="12" max="12" width="3" customWidth="1"/>
    <col min="13" max="13" width="11" hidden="1" customWidth="1" outlineLevel="1"/>
    <col min="14" max="14" width="3.7109375" customWidth="1" collapsed="1"/>
    <col min="15" max="19" width="0" hidden="1" customWidth="1"/>
    <col min="20" max="20" width="34.28515625" bestFit="1" customWidth="1"/>
    <col min="21" max="21" width="7.5703125" customWidth="1"/>
    <col min="22" max="22" width="14.140625" customWidth="1"/>
    <col min="23" max="23" width="16.5703125" customWidth="1"/>
    <col min="24" max="24" width="13.85546875" bestFit="1" customWidth="1"/>
    <col min="25" max="25" width="10.85546875" bestFit="1" customWidth="1"/>
    <col min="26" max="26" width="6.42578125" hidden="1" customWidth="1" outlineLevel="1"/>
    <col min="27" max="27" width="9.140625" bestFit="1" collapsed="1"/>
    <col min="29" max="29" width="13.85546875" customWidth="1"/>
  </cols>
  <sheetData>
    <row r="2" spans="1:29">
      <c r="C2" t="s">
        <v>158</v>
      </c>
      <c r="E2" t="s">
        <v>159</v>
      </c>
      <c r="F2" t="s">
        <v>160</v>
      </c>
      <c r="G2" t="s">
        <v>159</v>
      </c>
      <c r="H2" s="172" t="s">
        <v>161</v>
      </c>
      <c r="I2" s="172"/>
      <c r="T2" s="42" t="s">
        <v>162</v>
      </c>
      <c r="U2" t="s">
        <v>163</v>
      </c>
    </row>
    <row r="3" spans="1:29">
      <c r="A3" s="42" t="s">
        <v>164</v>
      </c>
      <c r="B3" t="s">
        <v>165</v>
      </c>
      <c r="C3" s="147"/>
      <c r="D3" s="147"/>
      <c r="E3" s="147"/>
      <c r="F3" s="147"/>
      <c r="G3" s="147"/>
      <c r="J3" s="147"/>
      <c r="K3" s="147"/>
      <c r="T3" s="42" t="s">
        <v>164</v>
      </c>
      <c r="U3" t="s">
        <v>165</v>
      </c>
    </row>
    <row r="4" spans="1:29" ht="18.75">
      <c r="A4" s="115" t="s">
        <v>166</v>
      </c>
    </row>
    <row r="5" spans="1:29" ht="60">
      <c r="A5" s="42" t="s">
        <v>167</v>
      </c>
      <c r="B5" s="111" t="s">
        <v>168</v>
      </c>
      <c r="C5" s="111" t="s">
        <v>169</v>
      </c>
      <c r="D5" s="111" t="s">
        <v>170</v>
      </c>
      <c r="E5" s="111" t="s">
        <v>171</v>
      </c>
      <c r="F5" s="111" t="s">
        <v>172</v>
      </c>
      <c r="G5" s="111" t="s">
        <v>173</v>
      </c>
      <c r="H5" s="111" t="s">
        <v>174</v>
      </c>
      <c r="I5" s="111" t="s">
        <v>175</v>
      </c>
      <c r="J5" s="149" t="s">
        <v>176</v>
      </c>
      <c r="K5" s="149" t="s">
        <v>177</v>
      </c>
      <c r="L5" s="111"/>
      <c r="M5" s="111" t="s">
        <v>178</v>
      </c>
      <c r="T5" s="117" t="s">
        <v>179</v>
      </c>
      <c r="U5" s="111" t="s">
        <v>180</v>
      </c>
      <c r="V5" s="111" t="s">
        <v>171</v>
      </c>
      <c r="W5" s="111" t="s">
        <v>181</v>
      </c>
      <c r="Z5" s="111" t="s">
        <v>182</v>
      </c>
      <c r="AC5" s="118"/>
    </row>
    <row r="6" spans="1:29">
      <c r="A6" s="113" t="s">
        <v>114</v>
      </c>
      <c r="B6" s="112">
        <v>72</v>
      </c>
      <c r="C6">
        <v>20</v>
      </c>
      <c r="D6">
        <v>187</v>
      </c>
      <c r="E6" s="112">
        <v>1142</v>
      </c>
      <c r="F6" s="112">
        <v>5354.4111000000003</v>
      </c>
      <c r="G6" s="112">
        <v>3054.8211000000001</v>
      </c>
      <c r="H6" s="112">
        <v>2681.0061000000001</v>
      </c>
      <c r="I6" s="145">
        <v>-373.81499999999994</v>
      </c>
      <c r="J6" s="196">
        <f t="shared" ref="J6:J24" si="0">-H6*233/1000</f>
        <v>-624.67442130000006</v>
      </c>
      <c r="K6" s="145">
        <f t="shared" ref="K6:K24" si="1">-H6/B6</f>
        <v>-37.236195833333333</v>
      </c>
      <c r="L6" s="145"/>
      <c r="M6" s="173"/>
      <c r="T6" s="113" t="s">
        <v>183</v>
      </c>
      <c r="U6">
        <v>54</v>
      </c>
      <c r="V6" s="112">
        <v>2219</v>
      </c>
      <c r="W6" s="145">
        <v>-737.81750000000022</v>
      </c>
      <c r="Z6" s="110">
        <f t="shared" ref="Z6:Z38" si="2">V6/W6</f>
        <v>-3.0075187969924801</v>
      </c>
    </row>
    <row r="7" spans="1:29">
      <c r="A7" s="113" t="s">
        <v>101</v>
      </c>
      <c r="B7" s="112">
        <v>95</v>
      </c>
      <c r="C7">
        <v>17</v>
      </c>
      <c r="D7">
        <v>125</v>
      </c>
      <c r="E7" s="112">
        <v>643</v>
      </c>
      <c r="F7" s="112">
        <v>2684.75315</v>
      </c>
      <c r="G7" s="112">
        <v>1531.7181500000002</v>
      </c>
      <c r="H7" s="112">
        <v>1385.7706499999997</v>
      </c>
      <c r="I7" s="145">
        <v>-145.94750000000008</v>
      </c>
      <c r="J7" s="196">
        <f t="shared" si="0"/>
        <v>-322.88456144999992</v>
      </c>
      <c r="K7" s="145">
        <f t="shared" si="1"/>
        <v>-14.587059473684208</v>
      </c>
      <c r="L7" s="145"/>
      <c r="M7" s="173">
        <f>D7/B7</f>
        <v>1.3157894736842106</v>
      </c>
      <c r="T7" s="113" t="s">
        <v>184</v>
      </c>
      <c r="U7">
        <v>294</v>
      </c>
      <c r="V7" s="112">
        <v>13318</v>
      </c>
      <c r="W7" s="145">
        <v>-4428.2350000000015</v>
      </c>
      <c r="Z7" s="110">
        <f t="shared" si="2"/>
        <v>-3.0075187969924801</v>
      </c>
    </row>
    <row r="8" spans="1:29" s="201" customFormat="1">
      <c r="A8" s="199" t="s">
        <v>71</v>
      </c>
      <c r="B8" s="200">
        <v>21</v>
      </c>
      <c r="C8" s="201">
        <v>4</v>
      </c>
      <c r="D8" s="201">
        <v>28</v>
      </c>
      <c r="E8" s="200">
        <v>158</v>
      </c>
      <c r="F8" s="200">
        <v>744.97789999999986</v>
      </c>
      <c r="G8" s="200">
        <v>425.02790000000005</v>
      </c>
      <c r="H8" s="200">
        <v>372.49290000000002</v>
      </c>
      <c r="I8" s="202">
        <v>-52.534999999999997</v>
      </c>
      <c r="J8" s="203">
        <f t="shared" si="0"/>
        <v>-86.790845700000006</v>
      </c>
      <c r="K8" s="202">
        <f t="shared" si="1"/>
        <v>-17.737757142857145</v>
      </c>
      <c r="L8" s="202"/>
      <c r="M8" s="204">
        <f>D8/B8</f>
        <v>1.3333333333333333</v>
      </c>
      <c r="T8" s="199" t="s">
        <v>185</v>
      </c>
      <c r="U8" s="201">
        <v>21</v>
      </c>
      <c r="V8" s="200">
        <v>574</v>
      </c>
      <c r="W8" s="202">
        <v>-114.51299999999998</v>
      </c>
      <c r="Z8" s="205">
        <f t="shared" si="2"/>
        <v>-5.0125313283208026</v>
      </c>
    </row>
    <row r="9" spans="1:29">
      <c r="A9" s="113" t="s">
        <v>78</v>
      </c>
      <c r="B9" s="112">
        <v>55</v>
      </c>
      <c r="C9">
        <v>12</v>
      </c>
      <c r="D9">
        <v>134</v>
      </c>
      <c r="E9" s="112">
        <v>475</v>
      </c>
      <c r="F9" s="112">
        <v>2217.0167499999998</v>
      </c>
      <c r="G9" s="112">
        <v>1264.8617499999998</v>
      </c>
      <c r="H9" s="112">
        <v>1111.3492500000002</v>
      </c>
      <c r="I9" s="145">
        <v>-153.5124999999999</v>
      </c>
      <c r="J9" s="196">
        <f t="shared" si="0"/>
        <v>-258.94437525000006</v>
      </c>
      <c r="K9" s="145">
        <f t="shared" si="1"/>
        <v>-20.206350000000004</v>
      </c>
      <c r="L9" s="145"/>
      <c r="M9" s="173"/>
      <c r="T9" s="113" t="s">
        <v>186</v>
      </c>
      <c r="U9">
        <v>7</v>
      </c>
      <c r="V9" s="112">
        <v>108</v>
      </c>
      <c r="W9" s="145">
        <v>43.74</v>
      </c>
      <c r="Z9" s="110">
        <f t="shared" si="2"/>
        <v>2.4691358024691357</v>
      </c>
    </row>
    <row r="10" spans="1:29">
      <c r="A10" s="113" t="s">
        <v>41</v>
      </c>
      <c r="B10" s="112">
        <v>255</v>
      </c>
      <c r="C10">
        <v>15</v>
      </c>
      <c r="D10">
        <v>68</v>
      </c>
      <c r="E10" s="112">
        <v>1005</v>
      </c>
      <c r="F10" s="112">
        <v>1671.9892500000001</v>
      </c>
      <c r="G10" s="112">
        <v>953.92425000000003</v>
      </c>
      <c r="H10" s="112">
        <v>1219.34925</v>
      </c>
      <c r="I10" s="145">
        <v>265.42500000000001</v>
      </c>
      <c r="J10" s="196">
        <f t="shared" si="0"/>
        <v>-284.10837524999999</v>
      </c>
      <c r="K10" s="145">
        <f t="shared" si="1"/>
        <v>-4.7817617647058821</v>
      </c>
      <c r="L10" s="145"/>
      <c r="M10" s="173"/>
      <c r="T10" s="136" t="s">
        <v>26</v>
      </c>
      <c r="U10">
        <v>1</v>
      </c>
      <c r="V10" s="112">
        <v>30</v>
      </c>
      <c r="W10" s="145">
        <v>12.149999999999999</v>
      </c>
      <c r="Z10" s="110">
        <f t="shared" si="2"/>
        <v>2.4691358024691361</v>
      </c>
    </row>
    <row r="11" spans="1:29" s="201" customFormat="1">
      <c r="A11" s="199" t="s">
        <v>19</v>
      </c>
      <c r="B11" s="200">
        <v>34</v>
      </c>
      <c r="C11" s="201">
        <v>5</v>
      </c>
      <c r="D11" s="201">
        <v>30</v>
      </c>
      <c r="E11" s="200">
        <v>183</v>
      </c>
      <c r="F11" s="200">
        <v>862.85415</v>
      </c>
      <c r="G11" s="200">
        <v>492.27915000000007</v>
      </c>
      <c r="H11" s="200">
        <v>431.43165000000005</v>
      </c>
      <c r="I11" s="202">
        <v>-60.847499999999982</v>
      </c>
      <c r="J11" s="203">
        <f t="shared" si="0"/>
        <v>-100.52357445000001</v>
      </c>
      <c r="K11" s="202">
        <f t="shared" si="1"/>
        <v>-12.689166176470589</v>
      </c>
      <c r="L11" s="202"/>
      <c r="M11" s="204"/>
      <c r="T11" s="150" t="s">
        <v>81</v>
      </c>
      <c r="U11" s="201">
        <v>3</v>
      </c>
      <c r="V11" s="200">
        <v>27</v>
      </c>
      <c r="W11" s="202">
        <v>10.935000000000004</v>
      </c>
      <c r="Z11" s="205">
        <f t="shared" si="2"/>
        <v>2.4691358024691348</v>
      </c>
    </row>
    <row r="12" spans="1:29">
      <c r="A12" s="113" t="s">
        <v>26</v>
      </c>
      <c r="B12" s="112">
        <v>78</v>
      </c>
      <c r="C12">
        <v>23</v>
      </c>
      <c r="D12">
        <v>269</v>
      </c>
      <c r="E12" s="112">
        <v>915</v>
      </c>
      <c r="F12" s="112">
        <v>4050.2307500000006</v>
      </c>
      <c r="G12" s="112">
        <v>2310.7557499999998</v>
      </c>
      <c r="H12" s="112">
        <v>2039.2832500000002</v>
      </c>
      <c r="I12" s="145">
        <v>-271.47249999999997</v>
      </c>
      <c r="J12" s="196">
        <f t="shared" si="0"/>
        <v>-475.15299725</v>
      </c>
      <c r="K12" s="145">
        <f t="shared" si="1"/>
        <v>-26.144657051282053</v>
      </c>
      <c r="L12" s="145"/>
      <c r="M12" s="173"/>
      <c r="T12" s="136" t="s">
        <v>132</v>
      </c>
      <c r="U12">
        <v>2</v>
      </c>
      <c r="V12" s="112">
        <v>32</v>
      </c>
      <c r="W12" s="145">
        <v>12.96</v>
      </c>
      <c r="Z12" s="110">
        <f t="shared" si="2"/>
        <v>2.4691358024691357</v>
      </c>
    </row>
    <row r="13" spans="1:29" s="201" customFormat="1">
      <c r="A13" s="199" t="s">
        <v>87</v>
      </c>
      <c r="B13" s="200">
        <v>67</v>
      </c>
      <c r="C13" s="201">
        <v>13</v>
      </c>
      <c r="D13" s="201">
        <v>156</v>
      </c>
      <c r="E13" s="200">
        <v>620</v>
      </c>
      <c r="F13" s="200">
        <v>2923.3310000000006</v>
      </c>
      <c r="G13" s="200">
        <v>1667.8309999999999</v>
      </c>
      <c r="H13" s="200">
        <v>1461.6810000000003</v>
      </c>
      <c r="I13" s="202">
        <v>-206.14999999999998</v>
      </c>
      <c r="J13" s="203">
        <f t="shared" si="0"/>
        <v>-340.57167300000009</v>
      </c>
      <c r="K13" s="202">
        <f t="shared" si="1"/>
        <v>-21.816134328358213</v>
      </c>
      <c r="L13" s="202"/>
      <c r="M13" s="204">
        <f t="shared" ref="M13:M26" si="3">D13/B13</f>
        <v>2.3283582089552239</v>
      </c>
      <c r="T13" s="150" t="s">
        <v>124</v>
      </c>
      <c r="U13" s="201">
        <v>1</v>
      </c>
      <c r="V13" s="200">
        <v>19</v>
      </c>
      <c r="W13" s="202">
        <v>7.6950000000000003</v>
      </c>
      <c r="Z13" s="205">
        <f t="shared" si="2"/>
        <v>2.4691358024691357</v>
      </c>
    </row>
    <row r="14" spans="1:29">
      <c r="A14" s="113" t="s">
        <v>66</v>
      </c>
      <c r="B14" s="112">
        <v>180</v>
      </c>
      <c r="C14">
        <v>4</v>
      </c>
      <c r="D14">
        <v>27</v>
      </c>
      <c r="E14" s="112">
        <v>218</v>
      </c>
      <c r="F14" s="112">
        <v>905.29090000000008</v>
      </c>
      <c r="G14" s="112">
        <v>516.49090000000001</v>
      </c>
      <c r="H14" s="112">
        <v>460.66640000000001</v>
      </c>
      <c r="I14" s="145">
        <v>-55.824499999999958</v>
      </c>
      <c r="J14" s="196">
        <f t="shared" si="0"/>
        <v>-107.33527120000001</v>
      </c>
      <c r="K14" s="145">
        <f t="shared" si="1"/>
        <v>-2.5592577777777779</v>
      </c>
      <c r="L14" s="145"/>
      <c r="M14" s="173">
        <f t="shared" si="3"/>
        <v>0.15</v>
      </c>
      <c r="T14" s="113" t="s">
        <v>187</v>
      </c>
      <c r="U14">
        <v>24</v>
      </c>
      <c r="V14" s="112">
        <v>241</v>
      </c>
      <c r="W14" s="145">
        <v>97.605000000000018</v>
      </c>
      <c r="Z14" s="110">
        <f t="shared" si="2"/>
        <v>2.4691358024691352</v>
      </c>
    </row>
    <row r="15" spans="1:29" s="201" customFormat="1">
      <c r="A15" s="199" t="s">
        <v>137</v>
      </c>
      <c r="B15" s="200">
        <v>145</v>
      </c>
      <c r="C15" s="201">
        <v>13</v>
      </c>
      <c r="D15" s="201">
        <v>156</v>
      </c>
      <c r="E15" s="200">
        <v>875</v>
      </c>
      <c r="F15" s="200">
        <v>4125.6687499999998</v>
      </c>
      <c r="G15" s="200">
        <v>2353.7937500000003</v>
      </c>
      <c r="H15" s="200">
        <v>2062.8562500000003</v>
      </c>
      <c r="I15" s="202">
        <v>-290.9375</v>
      </c>
      <c r="J15" s="203">
        <f t="shared" si="0"/>
        <v>-480.64550625000004</v>
      </c>
      <c r="K15" s="202">
        <f t="shared" si="1"/>
        <v>-14.226594827586208</v>
      </c>
      <c r="L15" s="202"/>
      <c r="M15" s="204">
        <f t="shared" si="3"/>
        <v>1.0758620689655172</v>
      </c>
      <c r="T15" s="150" t="s">
        <v>114</v>
      </c>
      <c r="U15" s="201">
        <v>1</v>
      </c>
      <c r="V15" s="200">
        <v>8</v>
      </c>
      <c r="W15" s="202">
        <v>3.24</v>
      </c>
      <c r="Z15" s="205">
        <f t="shared" si="2"/>
        <v>2.4691358024691357</v>
      </c>
    </row>
    <row r="16" spans="1:29">
      <c r="A16" s="113" t="s">
        <v>93</v>
      </c>
      <c r="B16" s="112">
        <v>103</v>
      </c>
      <c r="C16">
        <v>16</v>
      </c>
      <c r="D16">
        <v>172</v>
      </c>
      <c r="E16" s="112">
        <v>652</v>
      </c>
      <c r="F16" s="112">
        <v>3002.5446000000002</v>
      </c>
      <c r="G16" s="112">
        <v>1713.0246000000002</v>
      </c>
      <c r="H16" s="112">
        <v>1510.2471000000003</v>
      </c>
      <c r="I16" s="145">
        <v>-202.7775</v>
      </c>
      <c r="J16" s="196">
        <f t="shared" si="0"/>
        <v>-351.88757430000004</v>
      </c>
      <c r="K16" s="145">
        <f t="shared" si="1"/>
        <v>-14.662593203883498</v>
      </c>
      <c r="L16" s="145"/>
      <c r="M16" s="173">
        <f t="shared" si="3"/>
        <v>1.6699029126213591</v>
      </c>
      <c r="T16" s="136" t="s">
        <v>101</v>
      </c>
      <c r="U16">
        <v>4</v>
      </c>
      <c r="V16" s="112">
        <v>92</v>
      </c>
      <c r="W16" s="145">
        <v>37.260000000000019</v>
      </c>
      <c r="Z16" s="110">
        <f t="shared" si="2"/>
        <v>2.4691358024691343</v>
      </c>
    </row>
    <row r="17" spans="1:26">
      <c r="A17" s="113" t="s">
        <v>132</v>
      </c>
      <c r="B17" s="112">
        <v>453</v>
      </c>
      <c r="C17">
        <v>106</v>
      </c>
      <c r="D17">
        <v>764</v>
      </c>
      <c r="E17" s="112">
        <v>3369</v>
      </c>
      <c r="F17" s="112">
        <v>15764.29945</v>
      </c>
      <c r="G17" s="112">
        <v>8993.9144500000002</v>
      </c>
      <c r="H17" s="112">
        <v>7897.3219500000005</v>
      </c>
      <c r="I17" s="145">
        <v>-1096.5925000000002</v>
      </c>
      <c r="J17" s="196">
        <f t="shared" si="0"/>
        <v>-1840.0760143500002</v>
      </c>
      <c r="K17" s="145">
        <f t="shared" si="1"/>
        <v>-17.433381788079473</v>
      </c>
      <c r="L17" s="145"/>
      <c r="M17" s="173">
        <f t="shared" si="3"/>
        <v>1.6865342163355408</v>
      </c>
      <c r="T17" s="136" t="s">
        <v>63</v>
      </c>
      <c r="U17">
        <v>2</v>
      </c>
      <c r="V17" s="112">
        <v>6</v>
      </c>
      <c r="W17" s="145">
        <v>2.4300000000000002</v>
      </c>
      <c r="Z17" s="110">
        <f t="shared" si="2"/>
        <v>2.4691358024691357</v>
      </c>
    </row>
    <row r="18" spans="1:26">
      <c r="A18" s="113" t="s">
        <v>124</v>
      </c>
      <c r="B18" s="112">
        <v>166</v>
      </c>
      <c r="C18">
        <v>67</v>
      </c>
      <c r="D18">
        <v>626</v>
      </c>
      <c r="E18" s="112">
        <v>3292</v>
      </c>
      <c r="F18" s="112">
        <v>14586.488599999999</v>
      </c>
      <c r="G18" s="112">
        <v>8321.9485999999997</v>
      </c>
      <c r="H18" s="112">
        <v>7315.4871000000003</v>
      </c>
      <c r="I18" s="145">
        <v>-1006.4615000000006</v>
      </c>
      <c r="J18" s="196">
        <f t="shared" si="0"/>
        <v>-1704.5084943000002</v>
      </c>
      <c r="K18" s="145">
        <f t="shared" si="1"/>
        <v>-44.06919939759036</v>
      </c>
      <c r="L18" s="145"/>
      <c r="M18" s="173">
        <f t="shared" si="3"/>
        <v>3.7710843373493974</v>
      </c>
      <c r="T18" s="136" t="s">
        <v>78</v>
      </c>
      <c r="U18">
        <v>1</v>
      </c>
      <c r="V18" s="112">
        <v>6</v>
      </c>
      <c r="W18" s="145">
        <v>2.4300000000000002</v>
      </c>
      <c r="Z18" s="110">
        <f t="shared" si="2"/>
        <v>2.4691358024691357</v>
      </c>
    </row>
    <row r="19" spans="1:26">
      <c r="A19" s="113" t="s">
        <v>35</v>
      </c>
      <c r="B19" s="112">
        <v>89</v>
      </c>
      <c r="C19">
        <v>9</v>
      </c>
      <c r="D19">
        <v>29</v>
      </c>
      <c r="E19" s="112">
        <v>179</v>
      </c>
      <c r="F19" s="112">
        <v>168.80595</v>
      </c>
      <c r="G19" s="112">
        <v>96.310949999999991</v>
      </c>
      <c r="H19" s="112">
        <v>168.80595</v>
      </c>
      <c r="I19" s="145">
        <v>72.495000000000005</v>
      </c>
      <c r="J19" s="196">
        <f t="shared" si="0"/>
        <v>-39.331786350000002</v>
      </c>
      <c r="K19" s="145">
        <f t="shared" si="1"/>
        <v>-1.8966960674157303</v>
      </c>
      <c r="L19" s="145"/>
      <c r="M19" s="173">
        <f t="shared" si="3"/>
        <v>0.3258426966292135</v>
      </c>
      <c r="T19" s="148" t="s">
        <v>188</v>
      </c>
      <c r="U19">
        <v>1</v>
      </c>
      <c r="V19" s="112">
        <v>6</v>
      </c>
      <c r="W19" s="145">
        <v>2.4300000000000002</v>
      </c>
      <c r="Z19" s="110">
        <f t="shared" si="2"/>
        <v>2.4691358024691357</v>
      </c>
    </row>
    <row r="20" spans="1:26">
      <c r="A20" s="113" t="s">
        <v>111</v>
      </c>
      <c r="B20" s="112">
        <v>191</v>
      </c>
      <c r="C20">
        <v>9</v>
      </c>
      <c r="D20">
        <v>41</v>
      </c>
      <c r="E20" s="112">
        <v>193</v>
      </c>
      <c r="F20" s="112">
        <v>745.92265000000009</v>
      </c>
      <c r="G20" s="112">
        <v>425.56765000000001</v>
      </c>
      <c r="H20" s="112">
        <v>388.99715000000003</v>
      </c>
      <c r="I20" s="145">
        <v>-36.570499999999996</v>
      </c>
      <c r="J20" s="196">
        <f t="shared" si="0"/>
        <v>-90.636335950000003</v>
      </c>
      <c r="K20" s="145">
        <f t="shared" si="1"/>
        <v>-2.0366342931937176</v>
      </c>
      <c r="L20" s="145"/>
      <c r="M20" s="173">
        <f t="shared" si="3"/>
        <v>0.21465968586387435</v>
      </c>
      <c r="T20" s="136" t="s">
        <v>81</v>
      </c>
      <c r="U20">
        <v>3</v>
      </c>
      <c r="V20" s="112">
        <v>27</v>
      </c>
      <c r="W20" s="145">
        <v>10.935000000000002</v>
      </c>
      <c r="Z20" s="110">
        <f t="shared" si="2"/>
        <v>2.4691358024691352</v>
      </c>
    </row>
    <row r="21" spans="1:26" s="201" customFormat="1">
      <c r="A21" s="199" t="s">
        <v>47</v>
      </c>
      <c r="B21" s="200">
        <v>85</v>
      </c>
      <c r="C21" s="201">
        <v>26</v>
      </c>
      <c r="D21" s="201">
        <v>122</v>
      </c>
      <c r="E21" s="200">
        <v>1829</v>
      </c>
      <c r="F21" s="200">
        <v>7190.4664500000008</v>
      </c>
      <c r="G21" s="200">
        <v>4102.3414499999999</v>
      </c>
      <c r="H21" s="200">
        <v>3621.6829500000003</v>
      </c>
      <c r="I21" s="202">
        <v>-480.65849999999983</v>
      </c>
      <c r="J21" s="203">
        <f t="shared" si="0"/>
        <v>-843.85212735000005</v>
      </c>
      <c r="K21" s="202">
        <f t="shared" si="1"/>
        <v>-42.608034705882361</v>
      </c>
      <c r="L21" s="202"/>
      <c r="M21" s="204">
        <f t="shared" si="3"/>
        <v>1.4352941176470588</v>
      </c>
      <c r="T21" s="150" t="s">
        <v>93</v>
      </c>
      <c r="U21" s="201">
        <v>2</v>
      </c>
      <c r="V21" s="200">
        <v>19</v>
      </c>
      <c r="W21" s="202">
        <v>7.6950000000000003</v>
      </c>
      <c r="Z21" s="205">
        <f t="shared" si="2"/>
        <v>2.4691358024691357</v>
      </c>
    </row>
    <row r="22" spans="1:26">
      <c r="A22" s="113" t="s">
        <v>189</v>
      </c>
      <c r="B22" s="112">
        <v>111</v>
      </c>
      <c r="C22">
        <v>10</v>
      </c>
      <c r="D22">
        <v>108</v>
      </c>
      <c r="E22" s="112">
        <v>369</v>
      </c>
      <c r="F22" s="112">
        <v>1649.3254499999998</v>
      </c>
      <c r="G22" s="112">
        <v>940.98045000000002</v>
      </c>
      <c r="H22" s="112">
        <v>824.67195000000015</v>
      </c>
      <c r="I22" s="145">
        <v>-116.30850000000004</v>
      </c>
      <c r="J22" s="196">
        <f t="shared" si="0"/>
        <v>-192.14856435000004</v>
      </c>
      <c r="K22" s="145">
        <f t="shared" si="1"/>
        <v>-7.4294770270270281</v>
      </c>
      <c r="L22" s="145"/>
      <c r="M22" s="173">
        <f t="shared" si="3"/>
        <v>0.97297297297297303</v>
      </c>
      <c r="T22" s="136" t="s">
        <v>124</v>
      </c>
      <c r="U22">
        <v>4</v>
      </c>
      <c r="V22" s="112">
        <v>28</v>
      </c>
      <c r="W22" s="145">
        <v>11.34</v>
      </c>
      <c r="Z22" s="110">
        <f t="shared" si="2"/>
        <v>2.4691358024691357</v>
      </c>
    </row>
    <row r="23" spans="1:26" s="201" customFormat="1">
      <c r="A23" s="199" t="s">
        <v>54</v>
      </c>
      <c r="B23" s="200">
        <v>62</v>
      </c>
      <c r="C23" s="201">
        <v>5</v>
      </c>
      <c r="D23" s="201">
        <v>30</v>
      </c>
      <c r="E23" s="200">
        <v>145</v>
      </c>
      <c r="F23" s="200">
        <v>604.47024999999996</v>
      </c>
      <c r="G23" s="200">
        <v>344.86524999999995</v>
      </c>
      <c r="H23" s="200">
        <v>312.14025000000009</v>
      </c>
      <c r="I23" s="202">
        <v>-32.725000000000009</v>
      </c>
      <c r="J23" s="206">
        <f t="shared" si="0"/>
        <v>-72.72867825000003</v>
      </c>
      <c r="K23" s="207">
        <f t="shared" si="1"/>
        <v>-5.0345201612903239</v>
      </c>
      <c r="L23" s="202"/>
      <c r="M23" s="204">
        <f t="shared" si="3"/>
        <v>0.4838709677419355</v>
      </c>
      <c r="T23" s="150" t="s">
        <v>111</v>
      </c>
      <c r="U23" s="201">
        <v>4</v>
      </c>
      <c r="V23" s="200">
        <v>34</v>
      </c>
      <c r="W23" s="202">
        <v>13.77</v>
      </c>
      <c r="Z23" s="205">
        <f t="shared" si="2"/>
        <v>2.4691358024691357</v>
      </c>
    </row>
    <row r="24" spans="1:26">
      <c r="A24" s="113" t="s">
        <v>190</v>
      </c>
      <c r="B24" s="163">
        <v>147.50531914893617</v>
      </c>
      <c r="C24">
        <v>374</v>
      </c>
      <c r="D24">
        <v>3072</v>
      </c>
      <c r="E24" s="112">
        <v>16262</v>
      </c>
      <c r="F24" s="112">
        <v>69252.847100000014</v>
      </c>
      <c r="G24" s="112">
        <v>39510.457100000007</v>
      </c>
      <c r="H24" s="112">
        <v>35265.241100000021</v>
      </c>
      <c r="I24" s="145">
        <v>-4245.2160000000022</v>
      </c>
      <c r="J24" s="197">
        <f t="shared" si="0"/>
        <v>-8216.801176300005</v>
      </c>
      <c r="K24" s="197">
        <f t="shared" si="1"/>
        <v>-239.07775871046857</v>
      </c>
      <c r="L24" s="145"/>
      <c r="M24" s="173">
        <f t="shared" si="3"/>
        <v>20.826367603043526</v>
      </c>
      <c r="T24" s="136" t="s">
        <v>54</v>
      </c>
      <c r="U24">
        <v>3</v>
      </c>
      <c r="V24" s="112">
        <v>21</v>
      </c>
      <c r="W24" s="145">
        <v>8.5050000000000008</v>
      </c>
      <c r="Z24" s="110">
        <f t="shared" si="2"/>
        <v>2.4691358024691357</v>
      </c>
    </row>
    <row r="25" spans="1:26">
      <c r="A25" s="208" t="s">
        <v>191</v>
      </c>
      <c r="J25" s="196"/>
      <c r="K25" s="145"/>
      <c r="L25" s="145"/>
      <c r="M25" s="173" t="e">
        <f t="shared" si="3"/>
        <v>#DIV/0!</v>
      </c>
      <c r="T25" s="113" t="s">
        <v>190</v>
      </c>
      <c r="U25" s="116">
        <v>400</v>
      </c>
      <c r="V25" s="112">
        <v>16460</v>
      </c>
      <c r="W25" s="145">
        <v>-5139.2205000000004</v>
      </c>
      <c r="Z25" s="110">
        <f t="shared" si="2"/>
        <v>-3.2028203498954753</v>
      </c>
    </row>
    <row r="26" spans="1:26">
      <c r="A26" s="208" t="s">
        <v>192</v>
      </c>
      <c r="J26" s="198"/>
      <c r="K26" s="198"/>
      <c r="L26" s="145"/>
      <c r="M26" s="173" t="e">
        <f t="shared" si="3"/>
        <v>#DIV/0!</v>
      </c>
      <c r="Z26" s="110" t="e">
        <f t="shared" si="2"/>
        <v>#DIV/0!</v>
      </c>
    </row>
    <row r="27" spans="1:26">
      <c r="J27" s="145"/>
      <c r="K27" s="145"/>
      <c r="L27" s="145"/>
      <c r="M27" s="173"/>
      <c r="Z27" s="110" t="e">
        <f t="shared" si="2"/>
        <v>#DIV/0!</v>
      </c>
    </row>
    <row r="28" spans="1:26">
      <c r="J28" s="145"/>
      <c r="K28" s="145"/>
      <c r="L28" s="145"/>
      <c r="M28" s="173" t="e">
        <f>D28/B28</f>
        <v>#DIV/0!</v>
      </c>
      <c r="Z28" s="110" t="e">
        <f t="shared" si="2"/>
        <v>#DIV/0!</v>
      </c>
    </row>
    <row r="29" spans="1:26">
      <c r="J29" s="145"/>
      <c r="K29" s="145"/>
      <c r="L29" s="145"/>
      <c r="M29" s="173" t="e">
        <f>D29/B29</f>
        <v>#DIV/0!</v>
      </c>
      <c r="Z29" s="110" t="e">
        <f t="shared" si="2"/>
        <v>#DIV/0!</v>
      </c>
    </row>
    <row r="30" spans="1:26">
      <c r="J30" s="145"/>
      <c r="K30" s="145"/>
      <c r="L30" s="145"/>
      <c r="M30" s="173"/>
      <c r="Z30" s="110" t="e">
        <f t="shared" si="2"/>
        <v>#DIV/0!</v>
      </c>
    </row>
    <row r="31" spans="1:26">
      <c r="J31" s="196">
        <f>H31*233/1000</f>
        <v>0</v>
      </c>
      <c r="K31" s="145"/>
      <c r="L31" s="145"/>
      <c r="M31" s="173" t="e">
        <f>D31/B31</f>
        <v>#DIV/0!</v>
      </c>
      <c r="Z31" s="110" t="e">
        <f t="shared" si="2"/>
        <v>#DIV/0!</v>
      </c>
    </row>
    <row r="32" spans="1:26">
      <c r="J32" s="145"/>
      <c r="K32" s="145"/>
      <c r="L32" s="145"/>
      <c r="M32" s="173" t="e">
        <f>D32/B32</f>
        <v>#DIV/0!</v>
      </c>
      <c r="Z32" s="110" t="e">
        <f t="shared" si="2"/>
        <v>#DIV/0!</v>
      </c>
    </row>
    <row r="33" spans="10:26">
      <c r="J33" s="145"/>
      <c r="K33" s="145"/>
      <c r="L33" s="145"/>
      <c r="M33" s="173" t="e">
        <f>D33/B33</f>
        <v>#DIV/0!</v>
      </c>
      <c r="T33" s="147"/>
      <c r="Z33" s="110" t="e">
        <f t="shared" si="2"/>
        <v>#DIV/0!</v>
      </c>
    </row>
    <row r="34" spans="10:26">
      <c r="J34" s="145"/>
      <c r="K34" s="145"/>
      <c r="L34" s="145"/>
      <c r="M34" s="145"/>
      <c r="T34" s="147"/>
      <c r="Z34" s="110" t="e">
        <f t="shared" si="2"/>
        <v>#DIV/0!</v>
      </c>
    </row>
    <row r="35" spans="10:26">
      <c r="J35" s="145"/>
      <c r="K35" s="145"/>
      <c r="L35" s="145"/>
      <c r="M35" s="145"/>
      <c r="T35" s="153" t="s">
        <v>193</v>
      </c>
      <c r="U35" s="1"/>
      <c r="V35" s="1"/>
      <c r="W35" s="1"/>
      <c r="Z35" s="110" t="e">
        <f t="shared" si="2"/>
        <v>#DIV/0!</v>
      </c>
    </row>
    <row r="36" spans="10:26">
      <c r="J36" s="145"/>
      <c r="K36" s="145"/>
      <c r="L36" s="145"/>
      <c r="M36" s="145"/>
      <c r="T36" s="151" t="s">
        <v>194</v>
      </c>
      <c r="U36" s="151"/>
      <c r="V36" s="151">
        <v>60775</v>
      </c>
      <c r="W36" s="151" t="s">
        <v>195</v>
      </c>
      <c r="Z36" s="110" t="e">
        <f t="shared" si="2"/>
        <v>#VALUE!</v>
      </c>
    </row>
    <row r="37" spans="10:26">
      <c r="T37" s="151" t="s">
        <v>196</v>
      </c>
      <c r="U37" s="151"/>
      <c r="V37" s="151">
        <v>13612</v>
      </c>
      <c r="W37" s="151" t="s">
        <v>197</v>
      </c>
      <c r="Z37" s="110" t="e">
        <f t="shared" si="2"/>
        <v>#VALUE!</v>
      </c>
    </row>
    <row r="38" spans="10:26">
      <c r="T38" s="151" t="s">
        <v>198</v>
      </c>
      <c r="U38" s="151"/>
      <c r="V38" s="152">
        <v>20</v>
      </c>
      <c r="W38" s="151" t="s">
        <v>199</v>
      </c>
      <c r="Z38" s="110" t="e">
        <f t="shared" si="2"/>
        <v>#VALUE!</v>
      </c>
    </row>
    <row r="39" spans="10:26">
      <c r="T39" s="151"/>
      <c r="U39" s="151"/>
      <c r="V39" s="151"/>
      <c r="W39" s="151"/>
    </row>
    <row r="40" spans="10:26">
      <c r="J40" s="145"/>
      <c r="K40" s="145"/>
      <c r="T40" s="151" t="s">
        <v>200</v>
      </c>
      <c r="U40" s="151" t="s">
        <v>201</v>
      </c>
      <c r="V40" s="151">
        <v>1</v>
      </c>
      <c r="W40" s="151" t="s">
        <v>199</v>
      </c>
    </row>
    <row r="41" spans="10:26">
      <c r="T41" s="151"/>
      <c r="U41" s="151" t="s">
        <v>202</v>
      </c>
      <c r="V41" s="151">
        <f>V40*20</f>
        <v>20</v>
      </c>
      <c r="W41" s="151" t="s">
        <v>199</v>
      </c>
    </row>
    <row r="42" spans="10:26">
      <c r="T42" s="151" t="s">
        <v>203</v>
      </c>
      <c r="U42" s="151" t="s">
        <v>201</v>
      </c>
      <c r="V42" s="151">
        <v>2</v>
      </c>
      <c r="W42" s="151" t="s">
        <v>199</v>
      </c>
    </row>
    <row r="43" spans="10:26">
      <c r="T43" s="151"/>
      <c r="U43" s="151" t="s">
        <v>202</v>
      </c>
      <c r="V43" s="151">
        <f>V42*20</f>
        <v>40</v>
      </c>
      <c r="W43" s="151" t="s">
        <v>199</v>
      </c>
    </row>
    <row r="44" spans="10:26">
      <c r="T44" s="151" t="s">
        <v>204</v>
      </c>
      <c r="U44" s="151" t="s">
        <v>201</v>
      </c>
      <c r="V44" s="151">
        <v>4</v>
      </c>
      <c r="W44" s="151" t="s">
        <v>199</v>
      </c>
    </row>
    <row r="45" spans="10:26">
      <c r="T45" s="151"/>
      <c r="U45" s="151" t="s">
        <v>202</v>
      </c>
      <c r="V45" s="151">
        <f>V44*20</f>
        <v>80</v>
      </c>
      <c r="W45" s="151" t="s">
        <v>199</v>
      </c>
    </row>
    <row r="83" spans="1:5">
      <c r="A83" t="s">
        <v>205</v>
      </c>
    </row>
    <row r="85" spans="1:5">
      <c r="A85" s="42" t="s">
        <v>206</v>
      </c>
      <c r="B85" t="s">
        <v>32</v>
      </c>
    </row>
    <row r="86" spans="1:5">
      <c r="A86" s="42" t="s">
        <v>164</v>
      </c>
      <c r="B86" t="s">
        <v>165</v>
      </c>
    </row>
    <row r="88" spans="1:5" ht="60">
      <c r="A88" s="42" t="s">
        <v>179</v>
      </c>
      <c r="B88" s="111" t="s">
        <v>180</v>
      </c>
      <c r="C88" s="111" t="s">
        <v>171</v>
      </c>
      <c r="D88" s="111" t="s">
        <v>207</v>
      </c>
      <c r="E88" s="111" t="s">
        <v>208</v>
      </c>
    </row>
    <row r="89" spans="1:5">
      <c r="A89" s="113" t="s">
        <v>114</v>
      </c>
      <c r="B89">
        <v>18</v>
      </c>
      <c r="C89">
        <v>1104</v>
      </c>
      <c r="D89">
        <v>179</v>
      </c>
      <c r="E89" s="110">
        <v>6.1675977653631282</v>
      </c>
    </row>
    <row r="90" spans="1:5">
      <c r="A90" s="113" t="s">
        <v>101</v>
      </c>
      <c r="B90">
        <v>2</v>
      </c>
      <c r="C90">
        <v>160</v>
      </c>
      <c r="D90">
        <v>22</v>
      </c>
      <c r="E90" s="110">
        <v>7.2727272727272725</v>
      </c>
    </row>
    <row r="91" spans="1:5">
      <c r="A91" s="113" t="s">
        <v>78</v>
      </c>
      <c r="B91">
        <v>1</v>
      </c>
      <c r="C91">
        <v>83</v>
      </c>
      <c r="D91">
        <v>18</v>
      </c>
      <c r="E91" s="110">
        <v>4.6111111111111107</v>
      </c>
    </row>
    <row r="92" spans="1:5">
      <c r="A92" s="113" t="s">
        <v>26</v>
      </c>
      <c r="B92">
        <v>11</v>
      </c>
      <c r="C92">
        <v>560</v>
      </c>
      <c r="D92">
        <v>170</v>
      </c>
      <c r="E92" s="110">
        <v>3.2941176470588234</v>
      </c>
    </row>
    <row r="93" spans="1:5">
      <c r="A93" s="113" t="s">
        <v>87</v>
      </c>
      <c r="B93">
        <v>3</v>
      </c>
      <c r="C93">
        <v>194</v>
      </c>
      <c r="D93">
        <v>52</v>
      </c>
      <c r="E93" s="110">
        <v>3.7307692307692308</v>
      </c>
    </row>
    <row r="94" spans="1:5">
      <c r="A94" s="113" t="s">
        <v>137</v>
      </c>
      <c r="B94">
        <v>13</v>
      </c>
      <c r="C94">
        <v>875</v>
      </c>
      <c r="D94">
        <v>156</v>
      </c>
      <c r="E94" s="110">
        <v>5.6089743589743586</v>
      </c>
    </row>
    <row r="95" spans="1:5">
      <c r="A95" s="113" t="s">
        <v>81</v>
      </c>
      <c r="B95">
        <v>25</v>
      </c>
      <c r="C95">
        <v>1601</v>
      </c>
      <c r="D95">
        <v>322</v>
      </c>
      <c r="E95" s="110">
        <v>4.9720496894409933</v>
      </c>
    </row>
    <row r="96" spans="1:5">
      <c r="A96" s="113" t="s">
        <v>93</v>
      </c>
      <c r="B96">
        <v>5</v>
      </c>
      <c r="C96">
        <v>279</v>
      </c>
      <c r="D96">
        <v>76</v>
      </c>
      <c r="E96" s="110">
        <v>3.6710526315789473</v>
      </c>
    </row>
    <row r="97" spans="1:5">
      <c r="A97" s="113" t="s">
        <v>124</v>
      </c>
      <c r="B97">
        <v>28</v>
      </c>
      <c r="C97">
        <v>1929</v>
      </c>
      <c r="D97">
        <v>365</v>
      </c>
      <c r="E97" s="110">
        <v>5.2849315068493148</v>
      </c>
    </row>
    <row r="98" spans="1:5">
      <c r="A98" s="113" t="s">
        <v>111</v>
      </c>
      <c r="B98">
        <v>1</v>
      </c>
      <c r="C98">
        <v>50</v>
      </c>
      <c r="D98">
        <v>8</v>
      </c>
      <c r="E98" s="110">
        <v>6.25</v>
      </c>
    </row>
    <row r="99" spans="1:5">
      <c r="A99" s="113" t="s">
        <v>189</v>
      </c>
      <c r="B99">
        <v>4</v>
      </c>
      <c r="C99">
        <v>290</v>
      </c>
      <c r="D99">
        <v>82</v>
      </c>
      <c r="E99" s="110">
        <v>3.5365853658536586</v>
      </c>
    </row>
    <row r="100" spans="1:5">
      <c r="A100" s="113" t="s">
        <v>54</v>
      </c>
      <c r="B100">
        <v>1</v>
      </c>
      <c r="C100">
        <v>84</v>
      </c>
      <c r="D100">
        <v>15</v>
      </c>
      <c r="E100" s="110">
        <v>5.6</v>
      </c>
    </row>
    <row r="101" spans="1:5">
      <c r="A101" s="113" t="s">
        <v>190</v>
      </c>
      <c r="B101" s="116">
        <v>112</v>
      </c>
      <c r="C101" s="116">
        <v>7209</v>
      </c>
      <c r="D101" s="116">
        <v>1465</v>
      </c>
      <c r="E101" s="110">
        <v>4.9208191126279868</v>
      </c>
    </row>
  </sheetData>
  <conditionalFormatting sqref="M6:M33">
    <cfRule type="cellIs" dxfId="45" priority="1" operator="greaterThan">
      <formula>3.5</formula>
    </cfRule>
    <cfRule type="cellIs" dxfId="44" priority="2" operator="lessThan">
      <formula>1</formula>
    </cfRule>
  </conditionalFormatting>
  <pageMargins left="0.7" right="0.7" top="0.75" bottom="0.75" header="0.3" footer="0.3"/>
  <pageSetup orientation="portrait"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D8AA9-8A18-4291-A47F-90EB5BEE878F}">
  <sheetPr>
    <tabColor rgb="FF0070C0"/>
  </sheetPr>
  <dimension ref="A2:AC101"/>
  <sheetViews>
    <sheetView topLeftCell="A5" workbookViewId="0">
      <selection activeCell="A38" sqref="A38"/>
    </sheetView>
  </sheetViews>
  <sheetFormatPr defaultRowHeight="15" outlineLevelCol="1"/>
  <cols>
    <col min="1" max="1" width="44.28515625" customWidth="1"/>
    <col min="2" max="2" width="7.7109375" customWidth="1"/>
    <col min="3" max="3" width="9.42578125" customWidth="1"/>
    <col min="4" max="4" width="10.7109375" customWidth="1" outlineLevel="1"/>
    <col min="5" max="5" width="11.140625" customWidth="1"/>
    <col min="6" max="6" width="10.85546875" customWidth="1"/>
    <col min="7" max="9" width="11.42578125" customWidth="1"/>
    <col min="10" max="11" width="11.5703125" customWidth="1"/>
    <col min="12" max="12" width="3" customWidth="1"/>
    <col min="13" max="13" width="11" customWidth="1" outlineLevel="1"/>
    <col min="14" max="14" width="3.7109375" customWidth="1"/>
    <col min="15" max="19" width="0" hidden="1" customWidth="1"/>
    <col min="20" max="20" width="34.28515625" bestFit="1" customWidth="1"/>
    <col min="21" max="21" width="7.5703125" customWidth="1"/>
    <col min="22" max="22" width="14.140625" customWidth="1"/>
    <col min="23" max="23" width="16.5703125" customWidth="1"/>
    <col min="24" max="24" width="13.85546875" bestFit="1" customWidth="1"/>
    <col min="25" max="25" width="10.85546875" bestFit="1" customWidth="1"/>
    <col min="26" max="26" width="6.42578125" hidden="1" customWidth="1" outlineLevel="1"/>
    <col min="27" max="27" width="9.140625" collapsed="1"/>
    <col min="29" max="29" width="13.85546875" customWidth="1"/>
  </cols>
  <sheetData>
    <row r="2" spans="1:29">
      <c r="C2" t="s">
        <v>158</v>
      </c>
      <c r="E2" t="s">
        <v>159</v>
      </c>
      <c r="F2" t="s">
        <v>160</v>
      </c>
      <c r="G2" t="s">
        <v>159</v>
      </c>
      <c r="H2" s="172" t="s">
        <v>161</v>
      </c>
      <c r="I2" s="172"/>
      <c r="T2" s="42" t="s">
        <v>162</v>
      </c>
      <c r="U2" t="s">
        <v>163</v>
      </c>
    </row>
    <row r="3" spans="1:29">
      <c r="C3" s="147"/>
      <c r="D3" s="147"/>
      <c r="E3" s="147"/>
      <c r="F3" s="147"/>
      <c r="G3" s="147"/>
      <c r="J3" s="147"/>
      <c r="K3" s="147"/>
      <c r="T3" s="42" t="s">
        <v>164</v>
      </c>
      <c r="U3" t="s">
        <v>165</v>
      </c>
    </row>
    <row r="4" spans="1:29" ht="18.75">
      <c r="A4" s="115" t="s">
        <v>166</v>
      </c>
    </row>
    <row r="5" spans="1:29" ht="60">
      <c r="A5" s="42" t="s">
        <v>167</v>
      </c>
      <c r="B5" s="111" t="s">
        <v>209</v>
      </c>
      <c r="C5" s="111" t="s">
        <v>210</v>
      </c>
      <c r="D5" s="111" t="s">
        <v>170</v>
      </c>
      <c r="E5" s="111" t="s">
        <v>171</v>
      </c>
      <c r="F5" s="111" t="s">
        <v>172</v>
      </c>
      <c r="G5" s="111" t="s">
        <v>173</v>
      </c>
      <c r="H5" s="111" t="s">
        <v>174</v>
      </c>
      <c r="I5" s="111" t="s">
        <v>175</v>
      </c>
      <c r="J5" s="149" t="s">
        <v>211</v>
      </c>
      <c r="K5" s="154" t="s">
        <v>177</v>
      </c>
      <c r="L5" s="111"/>
      <c r="M5" s="111" t="s">
        <v>178</v>
      </c>
      <c r="T5" s="117" t="s">
        <v>179</v>
      </c>
      <c r="U5" s="111" t="s">
        <v>180</v>
      </c>
      <c r="V5" s="111" t="s">
        <v>171</v>
      </c>
      <c r="W5" s="111" t="s">
        <v>181</v>
      </c>
      <c r="Z5" s="111" t="s">
        <v>182</v>
      </c>
      <c r="AC5" s="118"/>
    </row>
    <row r="6" spans="1:29">
      <c r="A6" s="113" t="s">
        <v>212</v>
      </c>
      <c r="B6" s="112">
        <v>295.45283018867923</v>
      </c>
      <c r="C6">
        <v>83</v>
      </c>
      <c r="D6">
        <v>729</v>
      </c>
      <c r="E6" s="112">
        <v>3613</v>
      </c>
      <c r="F6" s="112">
        <v>16762.005649999999</v>
      </c>
      <c r="G6" s="112">
        <v>9563.1306500000028</v>
      </c>
      <c r="H6" s="112">
        <v>8409.3831499999997</v>
      </c>
      <c r="I6" s="145">
        <v>-1153.7475000000002</v>
      </c>
      <c r="J6" s="196">
        <f>H6*233/1000</f>
        <v>1959.3862739499998</v>
      </c>
      <c r="K6" s="145">
        <f>H6/B6</f>
        <v>28.46269282521234</v>
      </c>
      <c r="L6" s="145"/>
      <c r="M6" s="173"/>
      <c r="T6" s="113" t="s">
        <v>183</v>
      </c>
      <c r="U6">
        <v>54</v>
      </c>
      <c r="V6" s="112">
        <v>2219</v>
      </c>
      <c r="W6" s="145">
        <v>-737.81750000000022</v>
      </c>
      <c r="Z6" s="110">
        <f t="shared" ref="Z6:Z38" si="0">V6/W6</f>
        <v>-3.0075187969924801</v>
      </c>
    </row>
    <row r="7" spans="1:29">
      <c r="A7" s="136" t="s">
        <v>63</v>
      </c>
      <c r="B7" s="112">
        <v>175</v>
      </c>
      <c r="C7">
        <v>34</v>
      </c>
      <c r="D7">
        <v>232</v>
      </c>
      <c r="E7" s="112">
        <v>1271</v>
      </c>
      <c r="F7" s="112">
        <v>5970.1965499999997</v>
      </c>
      <c r="G7" s="112">
        <v>3406.1415500000003</v>
      </c>
      <c r="H7" s="112">
        <v>2987.9590500000004</v>
      </c>
      <c r="I7" s="145">
        <v>-418.1825</v>
      </c>
      <c r="J7" s="145">
        <f t="shared" ref="J7:J24" si="1">H7*233/1000</f>
        <v>696.19445865</v>
      </c>
      <c r="K7" s="145">
        <f t="shared" ref="K7:K24" si="2">H7/B7</f>
        <v>17.074051714285716</v>
      </c>
      <c r="L7" s="145"/>
      <c r="M7" s="173">
        <f t="shared" ref="M7:M33" si="3">D7/B7</f>
        <v>1.3257142857142856</v>
      </c>
      <c r="T7" s="113" t="s">
        <v>184</v>
      </c>
      <c r="U7">
        <v>294</v>
      </c>
      <c r="V7" s="112">
        <v>13318</v>
      </c>
      <c r="W7" s="145">
        <v>-4428.2350000000015</v>
      </c>
      <c r="Z7" s="110">
        <f t="shared" si="0"/>
        <v>-3.0075187969924801</v>
      </c>
    </row>
    <row r="8" spans="1:29">
      <c r="A8" s="136" t="s">
        <v>81</v>
      </c>
      <c r="B8" s="112">
        <v>316</v>
      </c>
      <c r="C8">
        <v>48</v>
      </c>
      <c r="D8">
        <v>492</v>
      </c>
      <c r="E8" s="112">
        <v>2331</v>
      </c>
      <c r="F8" s="112">
        <v>10739.94355</v>
      </c>
      <c r="G8" s="112">
        <v>6127.3985499999999</v>
      </c>
      <c r="H8" s="112">
        <v>5395.4910500000005</v>
      </c>
      <c r="I8" s="145">
        <v>-731.90750000000014</v>
      </c>
      <c r="J8" s="145">
        <f t="shared" si="1"/>
        <v>1257.1494146500002</v>
      </c>
      <c r="K8" s="145">
        <f t="shared" si="2"/>
        <v>17.074338765822787</v>
      </c>
      <c r="L8" s="145"/>
      <c r="M8" s="173">
        <f t="shared" si="3"/>
        <v>1.5569620253164558</v>
      </c>
      <c r="T8" s="113" t="s">
        <v>185</v>
      </c>
      <c r="U8">
        <v>21</v>
      </c>
      <c r="V8" s="112">
        <v>574</v>
      </c>
      <c r="W8" s="145">
        <v>-114.51299999999998</v>
      </c>
      <c r="Z8" s="110">
        <f t="shared" si="0"/>
        <v>-5.0125313283208026</v>
      </c>
    </row>
    <row r="9" spans="1:29">
      <c r="A9" s="136" t="s">
        <v>155</v>
      </c>
      <c r="B9" s="112">
        <v>73</v>
      </c>
      <c r="C9">
        <v>1</v>
      </c>
      <c r="D9">
        <v>5</v>
      </c>
      <c r="E9" s="112">
        <v>11</v>
      </c>
      <c r="F9" s="112">
        <v>51.865550000000006</v>
      </c>
      <c r="G9" s="112">
        <v>29.590550000000004</v>
      </c>
      <c r="H9" s="112">
        <v>25.933049999999998</v>
      </c>
      <c r="I9" s="145">
        <v>-3.657500000000006</v>
      </c>
      <c r="J9" s="145">
        <f t="shared" si="1"/>
        <v>6.0424006499999994</v>
      </c>
      <c r="K9" s="145">
        <f t="shared" si="2"/>
        <v>0.35524726027397258</v>
      </c>
      <c r="L9" s="145"/>
      <c r="M9" s="173"/>
      <c r="T9" s="113" t="s">
        <v>186</v>
      </c>
      <c r="U9">
        <v>7</v>
      </c>
      <c r="V9" s="112">
        <v>108</v>
      </c>
      <c r="W9" s="145">
        <v>43.74</v>
      </c>
      <c r="Z9" s="110">
        <f t="shared" si="0"/>
        <v>2.4691358024691357</v>
      </c>
    </row>
    <row r="10" spans="1:29">
      <c r="A10" s="113" t="s">
        <v>213</v>
      </c>
      <c r="B10" s="112">
        <v>183.59259259259258</v>
      </c>
      <c r="C10">
        <v>28</v>
      </c>
      <c r="D10">
        <v>124</v>
      </c>
      <c r="E10" s="112">
        <v>1402</v>
      </c>
      <c r="F10" s="112">
        <v>2746.0861</v>
      </c>
      <c r="G10" s="112">
        <v>1566.7261000000005</v>
      </c>
      <c r="H10" s="112">
        <v>1848.8216000000002</v>
      </c>
      <c r="I10" s="145">
        <v>282.09550000000002</v>
      </c>
      <c r="J10" s="145">
        <f t="shared" si="1"/>
        <v>430.77543280000009</v>
      </c>
      <c r="K10" s="145">
        <f t="shared" si="2"/>
        <v>10.070240710106921</v>
      </c>
      <c r="L10" s="145"/>
      <c r="M10" s="173"/>
      <c r="T10" s="136" t="s">
        <v>26</v>
      </c>
      <c r="U10">
        <v>1</v>
      </c>
      <c r="V10" s="112">
        <v>30</v>
      </c>
      <c r="W10" s="145">
        <v>12.149999999999999</v>
      </c>
      <c r="Z10" s="110">
        <f t="shared" si="0"/>
        <v>2.4691358024691361</v>
      </c>
    </row>
    <row r="11" spans="1:29">
      <c r="A11" s="136" t="s">
        <v>41</v>
      </c>
      <c r="B11" s="112">
        <v>255</v>
      </c>
      <c r="C11">
        <v>15</v>
      </c>
      <c r="D11">
        <v>68</v>
      </c>
      <c r="E11" s="112">
        <v>1005</v>
      </c>
      <c r="F11" s="112">
        <v>1671.9892500000001</v>
      </c>
      <c r="G11" s="112">
        <v>953.92425000000003</v>
      </c>
      <c r="H11" s="112">
        <v>1219.34925</v>
      </c>
      <c r="I11" s="145">
        <v>265.42500000000001</v>
      </c>
      <c r="J11" s="145">
        <f t="shared" si="1"/>
        <v>284.10837524999999</v>
      </c>
      <c r="K11" s="145">
        <f t="shared" si="2"/>
        <v>4.7817617647058821</v>
      </c>
      <c r="L11" s="145"/>
      <c r="M11" s="173"/>
      <c r="T11" s="136" t="s">
        <v>81</v>
      </c>
      <c r="U11">
        <v>3</v>
      </c>
      <c r="V11" s="112">
        <v>27</v>
      </c>
      <c r="W11" s="145">
        <v>10.935000000000004</v>
      </c>
      <c r="Z11" s="110">
        <f t="shared" si="0"/>
        <v>2.4691358024691348</v>
      </c>
    </row>
    <row r="12" spans="1:29">
      <c r="A12" s="136" t="s">
        <v>66</v>
      </c>
      <c r="B12" s="112">
        <v>180</v>
      </c>
      <c r="C12">
        <v>4</v>
      </c>
      <c r="D12">
        <v>27</v>
      </c>
      <c r="E12" s="112">
        <v>218</v>
      </c>
      <c r="F12" s="112">
        <v>905.29090000000008</v>
      </c>
      <c r="G12" s="112">
        <v>516.49090000000001</v>
      </c>
      <c r="H12" s="112">
        <v>460.66640000000001</v>
      </c>
      <c r="I12" s="145">
        <v>-55.824499999999958</v>
      </c>
      <c r="J12" s="196">
        <f>H12*233/1000</f>
        <v>107.33527120000001</v>
      </c>
      <c r="K12" s="145">
        <f t="shared" si="2"/>
        <v>2.5592577777777779</v>
      </c>
      <c r="L12" s="145"/>
      <c r="M12" s="173"/>
      <c r="T12" s="136" t="s">
        <v>132</v>
      </c>
      <c r="U12">
        <v>2</v>
      </c>
      <c r="V12" s="112">
        <v>32</v>
      </c>
      <c r="W12" s="145">
        <v>12.96</v>
      </c>
      <c r="Z12" s="110">
        <f t="shared" si="0"/>
        <v>2.4691358024691357</v>
      </c>
    </row>
    <row r="13" spans="1:29">
      <c r="A13" s="136" t="s">
        <v>35</v>
      </c>
      <c r="B13" s="112">
        <v>89</v>
      </c>
      <c r="C13">
        <v>9</v>
      </c>
      <c r="D13">
        <v>29</v>
      </c>
      <c r="E13" s="112">
        <v>179</v>
      </c>
      <c r="F13" s="112">
        <v>168.80595</v>
      </c>
      <c r="G13" s="112">
        <v>96.310949999999991</v>
      </c>
      <c r="H13" s="112">
        <v>168.80595</v>
      </c>
      <c r="I13" s="145">
        <v>72.495000000000005</v>
      </c>
      <c r="J13" s="196">
        <f>H13*233/1000</f>
        <v>39.331786350000002</v>
      </c>
      <c r="K13" s="145">
        <f t="shared" si="2"/>
        <v>1.8966960674157303</v>
      </c>
      <c r="L13" s="145"/>
      <c r="M13" s="173">
        <f t="shared" si="3"/>
        <v>0.3258426966292135</v>
      </c>
      <c r="T13" s="136" t="s">
        <v>124</v>
      </c>
      <c r="U13">
        <v>1</v>
      </c>
      <c r="V13" s="112">
        <v>19</v>
      </c>
      <c r="W13" s="145">
        <v>7.6950000000000003</v>
      </c>
      <c r="Z13" s="110">
        <f t="shared" si="0"/>
        <v>2.4691358024691357</v>
      </c>
    </row>
    <row r="14" spans="1:29">
      <c r="A14" s="113" t="s">
        <v>214</v>
      </c>
      <c r="B14" s="112">
        <v>177.57831325301206</v>
      </c>
      <c r="C14">
        <v>129</v>
      </c>
      <c r="D14">
        <v>1046</v>
      </c>
      <c r="E14" s="112">
        <v>3792</v>
      </c>
      <c r="F14" s="112">
        <v>16687.517600000003</v>
      </c>
      <c r="G14" s="112">
        <v>9520.6376000000037</v>
      </c>
      <c r="H14" s="112">
        <v>8408.9206000000031</v>
      </c>
      <c r="I14" s="145">
        <v>-1111.7170000000006</v>
      </c>
      <c r="J14" s="145">
        <f t="shared" si="1"/>
        <v>1959.2784998000009</v>
      </c>
      <c r="K14" s="145">
        <f t="shared" si="2"/>
        <v>47.353308216296917</v>
      </c>
      <c r="L14" s="145"/>
      <c r="M14" s="173">
        <f t="shared" si="3"/>
        <v>5.8903589117307824</v>
      </c>
      <c r="T14" s="113" t="s">
        <v>187</v>
      </c>
      <c r="U14">
        <v>24</v>
      </c>
      <c r="V14" s="112">
        <v>241</v>
      </c>
      <c r="W14" s="145">
        <v>97.605000000000018</v>
      </c>
      <c r="Z14" s="110">
        <f t="shared" si="0"/>
        <v>2.4691358024691352</v>
      </c>
    </row>
    <row r="15" spans="1:29">
      <c r="A15" s="136" t="s">
        <v>59</v>
      </c>
      <c r="B15" s="112">
        <v>200</v>
      </c>
      <c r="C15">
        <v>27</v>
      </c>
      <c r="D15">
        <v>254</v>
      </c>
      <c r="E15" s="112">
        <v>569</v>
      </c>
      <c r="F15" s="112">
        <v>2614.9674500000001</v>
      </c>
      <c r="G15" s="112">
        <v>1491.90245</v>
      </c>
      <c r="H15" s="112">
        <v>1315.98495</v>
      </c>
      <c r="I15" s="145">
        <v>-175.91750000000013</v>
      </c>
      <c r="J15" s="145">
        <f t="shared" si="1"/>
        <v>306.62449335000002</v>
      </c>
      <c r="K15" s="145">
        <f t="shared" si="2"/>
        <v>6.57992475</v>
      </c>
      <c r="L15" s="145"/>
      <c r="M15" s="173">
        <f t="shared" si="3"/>
        <v>1.27</v>
      </c>
      <c r="T15" s="136" t="s">
        <v>114</v>
      </c>
      <c r="U15">
        <v>1</v>
      </c>
      <c r="V15" s="112">
        <v>8</v>
      </c>
      <c r="W15" s="145">
        <v>3.24</v>
      </c>
      <c r="Z15" s="110">
        <f t="shared" si="0"/>
        <v>2.4691358024691357</v>
      </c>
    </row>
    <row r="16" spans="1:29">
      <c r="A16" s="136" t="s">
        <v>146</v>
      </c>
      <c r="B16" s="112">
        <v>86</v>
      </c>
      <c r="C16">
        <v>10</v>
      </c>
      <c r="D16">
        <v>131</v>
      </c>
      <c r="E16" s="112">
        <v>420</v>
      </c>
      <c r="F16" s="112">
        <v>1916.1970000000003</v>
      </c>
      <c r="G16" s="112">
        <v>1093.2370000000003</v>
      </c>
      <c r="H16" s="112">
        <v>966.12450000000013</v>
      </c>
      <c r="I16" s="145">
        <v>-127.11250000000003</v>
      </c>
      <c r="J16" s="145">
        <f t="shared" si="1"/>
        <v>225.10700850000003</v>
      </c>
      <c r="K16" s="145">
        <f t="shared" si="2"/>
        <v>11.234005813953489</v>
      </c>
      <c r="L16" s="145"/>
      <c r="M16" s="173">
        <f t="shared" si="3"/>
        <v>1.5232558139534884</v>
      </c>
      <c r="T16" s="136" t="s">
        <v>101</v>
      </c>
      <c r="U16">
        <v>4</v>
      </c>
      <c r="V16" s="112">
        <v>92</v>
      </c>
      <c r="W16" s="145">
        <v>37.260000000000019</v>
      </c>
      <c r="Z16" s="110">
        <f t="shared" si="0"/>
        <v>2.4691358024691343</v>
      </c>
    </row>
    <row r="17" spans="1:26">
      <c r="A17" s="136" t="s">
        <v>150</v>
      </c>
      <c r="B17" s="112">
        <v>190</v>
      </c>
      <c r="C17">
        <v>9</v>
      </c>
      <c r="D17">
        <v>69</v>
      </c>
      <c r="E17" s="112">
        <v>303</v>
      </c>
      <c r="F17" s="112">
        <v>1274.0081500000001</v>
      </c>
      <c r="G17" s="112">
        <v>726.85314999999991</v>
      </c>
      <c r="H17" s="112">
        <v>656.34315000000004</v>
      </c>
      <c r="I17" s="145">
        <v>-70.510000000000019</v>
      </c>
      <c r="J17" s="145">
        <f t="shared" si="1"/>
        <v>152.92795394999999</v>
      </c>
      <c r="K17" s="145">
        <f t="shared" si="2"/>
        <v>3.4544376315789473</v>
      </c>
      <c r="L17" s="145"/>
      <c r="M17" s="173">
        <f t="shared" si="3"/>
        <v>0.36315789473684212</v>
      </c>
      <c r="T17" s="136" t="s">
        <v>63</v>
      </c>
      <c r="U17">
        <v>2</v>
      </c>
      <c r="V17" s="112">
        <v>6</v>
      </c>
      <c r="W17" s="145">
        <v>2.4300000000000002</v>
      </c>
      <c r="Z17" s="110">
        <f t="shared" si="0"/>
        <v>2.4691358024691357</v>
      </c>
    </row>
    <row r="18" spans="1:26">
      <c r="A18" s="136" t="s">
        <v>127</v>
      </c>
      <c r="B18" s="112">
        <v>82</v>
      </c>
      <c r="C18">
        <v>10</v>
      </c>
      <c r="D18">
        <v>138</v>
      </c>
      <c r="E18" s="112">
        <v>488</v>
      </c>
      <c r="F18" s="112">
        <v>2282.0844000000002</v>
      </c>
      <c r="G18" s="112">
        <v>1301.9844000000003</v>
      </c>
      <c r="H18" s="112">
        <v>1143.4118999999998</v>
      </c>
      <c r="I18" s="145">
        <v>-158.57250000000002</v>
      </c>
      <c r="J18" s="145">
        <f t="shared" si="1"/>
        <v>266.41497269999996</v>
      </c>
      <c r="K18" s="145">
        <f t="shared" si="2"/>
        <v>13.944047560975608</v>
      </c>
      <c r="L18" s="145"/>
      <c r="M18" s="173">
        <f t="shared" si="3"/>
        <v>1.6829268292682926</v>
      </c>
      <c r="T18" s="136" t="s">
        <v>78</v>
      </c>
      <c r="U18">
        <v>1</v>
      </c>
      <c r="V18" s="112">
        <v>6</v>
      </c>
      <c r="W18" s="145">
        <v>2.4300000000000002</v>
      </c>
      <c r="Z18" s="110">
        <f t="shared" si="0"/>
        <v>2.4691358024691357</v>
      </c>
    </row>
    <row r="19" spans="1:26">
      <c r="A19" s="136" t="s">
        <v>117</v>
      </c>
      <c r="B19" s="112">
        <v>20</v>
      </c>
      <c r="C19">
        <v>21</v>
      </c>
      <c r="D19">
        <v>90</v>
      </c>
      <c r="E19" s="112">
        <v>312</v>
      </c>
      <c r="F19" s="112">
        <v>882.66359999999997</v>
      </c>
      <c r="G19" s="112">
        <v>503.58360000000005</v>
      </c>
      <c r="H19" s="112">
        <v>441.33959999999996</v>
      </c>
      <c r="I19" s="145">
        <v>-62.24400000000005</v>
      </c>
      <c r="J19" s="145">
        <f t="shared" si="1"/>
        <v>102.8321268</v>
      </c>
      <c r="K19" s="145">
        <f t="shared" si="2"/>
        <v>22.066979999999997</v>
      </c>
      <c r="L19" s="145"/>
      <c r="M19" s="173">
        <f t="shared" si="3"/>
        <v>4.5</v>
      </c>
      <c r="T19" s="148" t="s">
        <v>188</v>
      </c>
      <c r="U19">
        <v>1</v>
      </c>
      <c r="V19" s="112">
        <v>6</v>
      </c>
      <c r="W19" s="145">
        <v>2.4300000000000002</v>
      </c>
      <c r="Z19" s="110">
        <f t="shared" si="0"/>
        <v>2.4691358024691357</v>
      </c>
    </row>
    <row r="20" spans="1:26">
      <c r="A20" s="136" t="s">
        <v>97</v>
      </c>
      <c r="B20" s="112">
        <v>92</v>
      </c>
      <c r="C20">
        <v>11</v>
      </c>
      <c r="D20">
        <v>82</v>
      </c>
      <c r="E20" s="112">
        <v>391</v>
      </c>
      <c r="F20" s="112">
        <v>1809.6365499999999</v>
      </c>
      <c r="G20" s="112">
        <v>1032.4415500000002</v>
      </c>
      <c r="H20" s="112">
        <v>909.07155</v>
      </c>
      <c r="I20" s="145">
        <v>-123.36999999999999</v>
      </c>
      <c r="J20" s="145">
        <f t="shared" si="1"/>
        <v>211.81367115</v>
      </c>
      <c r="K20" s="145">
        <f t="shared" si="2"/>
        <v>9.8812125000000002</v>
      </c>
      <c r="L20" s="145"/>
      <c r="M20" s="173">
        <f t="shared" si="3"/>
        <v>0.89130434782608692</v>
      </c>
      <c r="T20" s="136" t="s">
        <v>81</v>
      </c>
      <c r="U20">
        <v>3</v>
      </c>
      <c r="V20" s="112">
        <v>27</v>
      </c>
      <c r="W20" s="145">
        <v>10.935000000000002</v>
      </c>
      <c r="Z20" s="110">
        <f t="shared" si="0"/>
        <v>2.4691358024691352</v>
      </c>
    </row>
    <row r="21" spans="1:26">
      <c r="A21" s="136" t="s">
        <v>102</v>
      </c>
      <c r="B21" s="112">
        <v>281</v>
      </c>
      <c r="C21">
        <v>41</v>
      </c>
      <c r="D21">
        <v>282</v>
      </c>
      <c r="E21" s="112">
        <v>1309</v>
      </c>
      <c r="F21" s="112">
        <v>5907.9604499999996</v>
      </c>
      <c r="G21" s="112">
        <v>3370.6354499999998</v>
      </c>
      <c r="H21" s="112">
        <v>2976.6449500000008</v>
      </c>
      <c r="I21" s="145">
        <v>-393.99049999999988</v>
      </c>
      <c r="J21" s="145">
        <f t="shared" si="1"/>
        <v>693.55827335000015</v>
      </c>
      <c r="K21" s="145">
        <f t="shared" si="2"/>
        <v>10.593042526690395</v>
      </c>
      <c r="L21" s="145"/>
      <c r="M21" s="173">
        <f t="shared" si="3"/>
        <v>1.0035587188612101</v>
      </c>
      <c r="T21" s="136" t="s">
        <v>93</v>
      </c>
      <c r="U21">
        <v>2</v>
      </c>
      <c r="V21" s="112">
        <v>19</v>
      </c>
      <c r="W21" s="145">
        <v>7.6950000000000003</v>
      </c>
      <c r="Z21" s="110">
        <f t="shared" si="0"/>
        <v>2.4691358024691357</v>
      </c>
    </row>
    <row r="22" spans="1:26">
      <c r="A22" s="113" t="s">
        <v>215</v>
      </c>
      <c r="B22" s="112">
        <v>0</v>
      </c>
      <c r="C22">
        <v>94</v>
      </c>
      <c r="D22">
        <v>918</v>
      </c>
      <c r="E22" s="112">
        <v>3744</v>
      </c>
      <c r="F22" s="112">
        <v>17539.987199999996</v>
      </c>
      <c r="G22" s="112">
        <v>10006.987199999998</v>
      </c>
      <c r="H22" s="112">
        <v>8784.2322000000022</v>
      </c>
      <c r="I22" s="145">
        <v>-1222.7550000000006</v>
      </c>
      <c r="J22" s="145">
        <f t="shared" si="1"/>
        <v>2046.7261026000006</v>
      </c>
      <c r="K22" s="145" t="e">
        <f t="shared" si="2"/>
        <v>#DIV/0!</v>
      </c>
      <c r="L22" s="145"/>
      <c r="M22" s="173" t="e">
        <f t="shared" si="3"/>
        <v>#DIV/0!</v>
      </c>
      <c r="T22" s="136" t="s">
        <v>124</v>
      </c>
      <c r="U22">
        <v>4</v>
      </c>
      <c r="V22" s="112">
        <v>28</v>
      </c>
      <c r="W22" s="145">
        <v>11.34</v>
      </c>
      <c r="Z22" s="110">
        <f t="shared" si="0"/>
        <v>2.4691358024691357</v>
      </c>
    </row>
    <row r="23" spans="1:26">
      <c r="A23" s="136" t="s">
        <v>105</v>
      </c>
      <c r="B23" s="112">
        <v>0</v>
      </c>
      <c r="C23">
        <v>94</v>
      </c>
      <c r="D23">
        <v>918</v>
      </c>
      <c r="E23" s="112">
        <v>3744</v>
      </c>
      <c r="F23" s="112">
        <v>17539.987199999996</v>
      </c>
      <c r="G23" s="112">
        <v>10006.987199999998</v>
      </c>
      <c r="H23" s="112">
        <v>8784.2322000000022</v>
      </c>
      <c r="I23" s="145">
        <v>-1222.7550000000006</v>
      </c>
      <c r="J23" s="145">
        <f t="shared" si="1"/>
        <v>2046.7261026000006</v>
      </c>
      <c r="K23" s="145" t="e">
        <f t="shared" si="2"/>
        <v>#DIV/0!</v>
      </c>
      <c r="L23" s="145"/>
      <c r="M23" s="173" t="e">
        <f t="shared" si="3"/>
        <v>#DIV/0!</v>
      </c>
      <c r="T23" s="136" t="s">
        <v>111</v>
      </c>
      <c r="U23">
        <v>4</v>
      </c>
      <c r="V23" s="112">
        <v>34</v>
      </c>
      <c r="W23" s="145">
        <v>13.77</v>
      </c>
      <c r="Z23" s="110">
        <f t="shared" si="0"/>
        <v>2.4691358024691357</v>
      </c>
    </row>
    <row r="24" spans="1:26">
      <c r="A24" s="113" t="s">
        <v>216</v>
      </c>
      <c r="B24" s="112">
        <v>141.45341614906832</v>
      </c>
      <c r="C24">
        <v>346</v>
      </c>
      <c r="D24">
        <v>2948</v>
      </c>
      <c r="E24" s="112">
        <v>14860</v>
      </c>
      <c r="F24" s="112">
        <v>66506.761000000042</v>
      </c>
      <c r="G24" s="112">
        <v>37943.731000000014</v>
      </c>
      <c r="H24" s="112">
        <v>33416.419500000004</v>
      </c>
      <c r="I24" s="145">
        <v>-4527.3115000000007</v>
      </c>
      <c r="J24" s="145">
        <f t="shared" si="1"/>
        <v>7786.0257435000012</v>
      </c>
      <c r="K24" s="145">
        <f t="shared" si="2"/>
        <v>236.23621408184775</v>
      </c>
      <c r="L24" s="145"/>
      <c r="M24" s="173">
        <f t="shared" si="3"/>
        <v>20.840783349433565</v>
      </c>
      <c r="T24" s="136" t="s">
        <v>54</v>
      </c>
      <c r="U24">
        <v>3</v>
      </c>
      <c r="V24" s="112">
        <v>21</v>
      </c>
      <c r="W24" s="145">
        <v>8.5050000000000008</v>
      </c>
      <c r="Z24" s="110">
        <f t="shared" si="0"/>
        <v>2.4691358024691357</v>
      </c>
    </row>
    <row r="25" spans="1:26">
      <c r="A25" s="150" t="s">
        <v>114</v>
      </c>
      <c r="B25" s="112">
        <v>72</v>
      </c>
      <c r="C25">
        <v>20</v>
      </c>
      <c r="D25">
        <v>187</v>
      </c>
      <c r="E25" s="112">
        <v>1142</v>
      </c>
      <c r="F25" s="112">
        <v>5354.4111000000003</v>
      </c>
      <c r="G25" s="112">
        <v>3054.8211000000001</v>
      </c>
      <c r="H25" s="112">
        <v>2681.0061000000005</v>
      </c>
      <c r="I25" s="145">
        <v>-373.815</v>
      </c>
      <c r="J25" s="145"/>
      <c r="K25" s="145"/>
      <c r="L25" s="145"/>
      <c r="M25" s="173">
        <f t="shared" si="3"/>
        <v>2.5972222222222223</v>
      </c>
      <c r="T25" s="113" t="s">
        <v>190</v>
      </c>
      <c r="U25" s="116">
        <v>400</v>
      </c>
      <c r="V25" s="112">
        <v>16460</v>
      </c>
      <c r="W25" s="145">
        <v>-5139.2205000000004</v>
      </c>
      <c r="Z25" s="110">
        <f t="shared" si="0"/>
        <v>-3.2028203498954753</v>
      </c>
    </row>
    <row r="26" spans="1:26">
      <c r="A26" s="150" t="s">
        <v>101</v>
      </c>
      <c r="B26" s="112">
        <v>95</v>
      </c>
      <c r="C26">
        <v>17</v>
      </c>
      <c r="D26">
        <v>125</v>
      </c>
      <c r="E26" s="112">
        <v>643</v>
      </c>
      <c r="F26" s="112">
        <v>2684.75315</v>
      </c>
      <c r="G26" s="112">
        <v>1531.7181500000002</v>
      </c>
      <c r="H26" s="112">
        <v>1385.7706499999997</v>
      </c>
      <c r="I26" s="145">
        <v>-145.94750000000008</v>
      </c>
      <c r="J26" s="145"/>
      <c r="K26" s="145"/>
      <c r="L26" s="145"/>
      <c r="M26" s="173">
        <f t="shared" si="3"/>
        <v>1.3157894736842106</v>
      </c>
      <c r="Z26" s="110" t="e">
        <f t="shared" si="0"/>
        <v>#DIV/0!</v>
      </c>
    </row>
    <row r="27" spans="1:26">
      <c r="A27" s="136" t="s">
        <v>71</v>
      </c>
      <c r="B27" s="112">
        <v>21</v>
      </c>
      <c r="C27">
        <v>4</v>
      </c>
      <c r="D27">
        <v>28</v>
      </c>
      <c r="E27" s="112">
        <v>158</v>
      </c>
      <c r="F27" s="112">
        <v>744.97789999999986</v>
      </c>
      <c r="G27" s="112">
        <v>425.02790000000005</v>
      </c>
      <c r="H27" s="112">
        <v>372.49290000000002</v>
      </c>
      <c r="I27" s="145">
        <v>-52.534999999999997</v>
      </c>
      <c r="J27" s="145"/>
      <c r="K27" s="145"/>
      <c r="L27" s="145"/>
      <c r="M27" s="173"/>
      <c r="Z27" s="110" t="e">
        <f t="shared" si="0"/>
        <v>#DIV/0!</v>
      </c>
    </row>
    <row r="28" spans="1:26">
      <c r="A28" s="150" t="s">
        <v>78</v>
      </c>
      <c r="B28" s="112">
        <v>55</v>
      </c>
      <c r="C28">
        <v>12</v>
      </c>
      <c r="D28">
        <v>134</v>
      </c>
      <c r="E28" s="112">
        <v>475</v>
      </c>
      <c r="F28" s="112">
        <v>2217.0167499999998</v>
      </c>
      <c r="G28" s="112">
        <v>1264.8617499999998</v>
      </c>
      <c r="H28" s="112">
        <v>1111.3492500000002</v>
      </c>
      <c r="I28" s="145">
        <v>-153.5124999999999</v>
      </c>
      <c r="J28" s="145"/>
      <c r="K28" s="145"/>
      <c r="L28" s="145"/>
      <c r="M28" s="173">
        <f t="shared" si="3"/>
        <v>2.4363636363636365</v>
      </c>
      <c r="Z28" s="110" t="e">
        <f t="shared" si="0"/>
        <v>#DIV/0!</v>
      </c>
    </row>
    <row r="29" spans="1:26">
      <c r="A29" s="136" t="s">
        <v>19</v>
      </c>
      <c r="B29" s="112">
        <v>34</v>
      </c>
      <c r="C29">
        <v>5</v>
      </c>
      <c r="D29">
        <v>30</v>
      </c>
      <c r="E29" s="112">
        <v>183</v>
      </c>
      <c r="F29" s="112">
        <v>862.85415</v>
      </c>
      <c r="G29" s="112">
        <v>492.27915000000007</v>
      </c>
      <c r="H29" s="112">
        <v>431.43165000000005</v>
      </c>
      <c r="I29" s="145">
        <v>-60.847499999999982</v>
      </c>
      <c r="J29" s="145"/>
      <c r="K29" s="145"/>
      <c r="L29" s="145"/>
      <c r="M29" s="173">
        <f t="shared" si="3"/>
        <v>0.88235294117647056</v>
      </c>
      <c r="Z29" s="110" t="e">
        <f t="shared" si="0"/>
        <v>#DIV/0!</v>
      </c>
    </row>
    <row r="30" spans="1:26">
      <c r="A30" s="136" t="s">
        <v>26</v>
      </c>
      <c r="B30" s="112">
        <v>78</v>
      </c>
      <c r="C30">
        <v>23</v>
      </c>
      <c r="D30">
        <v>269</v>
      </c>
      <c r="E30" s="112">
        <v>915</v>
      </c>
      <c r="F30" s="112">
        <v>4050.2307500000006</v>
      </c>
      <c r="G30" s="112">
        <v>2310.7557499999998</v>
      </c>
      <c r="H30" s="112">
        <v>2039.2832500000002</v>
      </c>
      <c r="I30" s="145">
        <v>-271.47249999999997</v>
      </c>
      <c r="J30" s="145"/>
      <c r="K30" s="145"/>
      <c r="L30" s="145"/>
      <c r="M30" s="173"/>
      <c r="Z30" s="110" t="e">
        <f t="shared" si="0"/>
        <v>#DIV/0!</v>
      </c>
    </row>
    <row r="31" spans="1:26">
      <c r="A31" s="136" t="s">
        <v>87</v>
      </c>
      <c r="B31" s="112">
        <v>67</v>
      </c>
      <c r="C31">
        <v>13</v>
      </c>
      <c r="D31">
        <v>156</v>
      </c>
      <c r="E31" s="112">
        <v>620</v>
      </c>
      <c r="F31" s="112">
        <v>2923.3310000000006</v>
      </c>
      <c r="G31" s="112">
        <v>1667.8309999999999</v>
      </c>
      <c r="H31" s="112">
        <v>1461.6810000000003</v>
      </c>
      <c r="I31" s="145">
        <v>-206.14999999999998</v>
      </c>
      <c r="J31" s="196">
        <f>H31*233/1000</f>
        <v>340.57167300000009</v>
      </c>
      <c r="K31" s="145"/>
      <c r="L31" s="145"/>
      <c r="M31" s="173">
        <f t="shared" si="3"/>
        <v>2.3283582089552239</v>
      </c>
      <c r="Z31" s="110" t="e">
        <f t="shared" si="0"/>
        <v>#DIV/0!</v>
      </c>
    </row>
    <row r="32" spans="1:26">
      <c r="A32" s="136" t="s">
        <v>137</v>
      </c>
      <c r="B32" s="112">
        <v>145</v>
      </c>
      <c r="C32">
        <v>13</v>
      </c>
      <c r="D32">
        <v>156</v>
      </c>
      <c r="E32" s="112">
        <v>875</v>
      </c>
      <c r="F32" s="112">
        <v>4125.6687499999998</v>
      </c>
      <c r="G32" s="112">
        <v>2353.7937500000003</v>
      </c>
      <c r="H32" s="112">
        <v>2062.8562500000003</v>
      </c>
      <c r="I32" s="145">
        <v>-290.9375</v>
      </c>
      <c r="J32" s="145"/>
      <c r="K32" s="145"/>
      <c r="L32" s="145"/>
      <c r="M32" s="173">
        <f t="shared" si="3"/>
        <v>1.0758620689655172</v>
      </c>
      <c r="Z32" s="110" t="e">
        <f t="shared" si="0"/>
        <v>#DIV/0!</v>
      </c>
    </row>
    <row r="33" spans="1:26">
      <c r="A33" s="150" t="s">
        <v>93</v>
      </c>
      <c r="B33" s="112">
        <v>103</v>
      </c>
      <c r="C33">
        <v>16</v>
      </c>
      <c r="D33">
        <v>172</v>
      </c>
      <c r="E33" s="112">
        <v>652</v>
      </c>
      <c r="F33" s="112">
        <v>3002.5446000000002</v>
      </c>
      <c r="G33" s="112">
        <v>1713.0246000000002</v>
      </c>
      <c r="H33" s="112">
        <v>1510.2471000000003</v>
      </c>
      <c r="I33" s="145">
        <v>-202.7775</v>
      </c>
      <c r="J33" s="145"/>
      <c r="K33" s="145"/>
      <c r="L33" s="145"/>
      <c r="M33" s="173">
        <f t="shared" si="3"/>
        <v>1.6699029126213591</v>
      </c>
      <c r="T33" s="147"/>
      <c r="Z33" s="110" t="e">
        <f t="shared" si="0"/>
        <v>#DIV/0!</v>
      </c>
    </row>
    <row r="34" spans="1:26">
      <c r="A34" s="136" t="s">
        <v>132</v>
      </c>
      <c r="B34" s="112">
        <v>453</v>
      </c>
      <c r="C34">
        <v>106</v>
      </c>
      <c r="D34">
        <v>764</v>
      </c>
      <c r="E34" s="112">
        <v>3369</v>
      </c>
      <c r="F34" s="112">
        <v>15764.29945</v>
      </c>
      <c r="G34" s="112">
        <v>8993.9144499999984</v>
      </c>
      <c r="H34" s="112">
        <v>7897.3219500000005</v>
      </c>
      <c r="I34" s="145">
        <v>-1096.5925000000002</v>
      </c>
      <c r="J34" s="145"/>
      <c r="K34" s="145"/>
      <c r="L34" s="145"/>
      <c r="M34" s="145"/>
      <c r="T34" s="147"/>
      <c r="Z34" s="110" t="e">
        <f t="shared" si="0"/>
        <v>#DIV/0!</v>
      </c>
    </row>
    <row r="35" spans="1:26">
      <c r="A35" s="150" t="s">
        <v>124</v>
      </c>
      <c r="B35" s="112">
        <v>166</v>
      </c>
      <c r="C35">
        <v>67</v>
      </c>
      <c r="D35">
        <v>626</v>
      </c>
      <c r="E35" s="112">
        <v>3292</v>
      </c>
      <c r="F35" s="112">
        <v>14586.488599999999</v>
      </c>
      <c r="G35" s="112">
        <v>8321.9486000000015</v>
      </c>
      <c r="H35" s="112">
        <v>7315.4871000000012</v>
      </c>
      <c r="I35" s="145">
        <v>-1006.4615000000005</v>
      </c>
      <c r="J35" s="145"/>
      <c r="K35" s="145"/>
      <c r="L35" s="145"/>
      <c r="M35" s="145"/>
      <c r="T35" s="153" t="s">
        <v>193</v>
      </c>
      <c r="U35" s="1"/>
      <c r="V35" s="1"/>
      <c r="W35" s="1"/>
      <c r="Z35" s="110" t="e">
        <f t="shared" si="0"/>
        <v>#DIV/0!</v>
      </c>
    </row>
    <row r="36" spans="1:26">
      <c r="A36" s="150" t="s">
        <v>111</v>
      </c>
      <c r="B36" s="112">
        <v>191</v>
      </c>
      <c r="C36">
        <v>9</v>
      </c>
      <c r="D36">
        <v>41</v>
      </c>
      <c r="E36" s="112">
        <v>193</v>
      </c>
      <c r="F36" s="112">
        <v>745.92265000000032</v>
      </c>
      <c r="G36" s="112">
        <v>425.56764999999996</v>
      </c>
      <c r="H36" s="112">
        <v>388.99715000000003</v>
      </c>
      <c r="I36" s="145">
        <v>-36.570499999999988</v>
      </c>
      <c r="J36" s="145"/>
      <c r="K36" s="145"/>
      <c r="L36" s="145"/>
      <c r="M36" s="145"/>
      <c r="T36" s="151" t="s">
        <v>194</v>
      </c>
      <c r="U36" s="151"/>
      <c r="V36" s="151">
        <v>60775</v>
      </c>
      <c r="W36" s="151" t="s">
        <v>195</v>
      </c>
      <c r="Z36" s="110" t="e">
        <f t="shared" si="0"/>
        <v>#VALUE!</v>
      </c>
    </row>
    <row r="37" spans="1:26">
      <c r="A37" s="150" t="s">
        <v>47</v>
      </c>
      <c r="B37" s="112">
        <v>85</v>
      </c>
      <c r="C37">
        <v>26</v>
      </c>
      <c r="D37">
        <v>122</v>
      </c>
      <c r="E37" s="112">
        <v>1829</v>
      </c>
      <c r="F37" s="112">
        <v>7190.4664500000008</v>
      </c>
      <c r="G37" s="112">
        <v>4102.3414499999999</v>
      </c>
      <c r="H37" s="112">
        <v>3621.6829500000003</v>
      </c>
      <c r="I37" s="145">
        <v>-480.65849999999983</v>
      </c>
      <c r="T37" s="151" t="s">
        <v>196</v>
      </c>
      <c r="U37" s="151"/>
      <c r="V37" s="151">
        <v>13612</v>
      </c>
      <c r="W37" s="151" t="s">
        <v>197</v>
      </c>
      <c r="Z37" s="110" t="e">
        <f t="shared" si="0"/>
        <v>#VALUE!</v>
      </c>
    </row>
    <row r="38" spans="1:26">
      <c r="A38" s="136" t="s">
        <v>189</v>
      </c>
      <c r="B38" s="112">
        <v>111</v>
      </c>
      <c r="C38">
        <v>10</v>
      </c>
      <c r="D38">
        <v>108</v>
      </c>
      <c r="E38" s="112">
        <v>369</v>
      </c>
      <c r="F38" s="112">
        <v>1649.32545</v>
      </c>
      <c r="G38" s="112">
        <v>940.98045000000002</v>
      </c>
      <c r="H38" s="112">
        <v>824.67195000000004</v>
      </c>
      <c r="I38" s="145">
        <v>-116.30850000000001</v>
      </c>
      <c r="T38" s="151" t="s">
        <v>198</v>
      </c>
      <c r="U38" s="151"/>
      <c r="V38" s="152">
        <v>20</v>
      </c>
      <c r="W38" s="151" t="s">
        <v>199</v>
      </c>
      <c r="Z38" s="110" t="e">
        <f t="shared" si="0"/>
        <v>#VALUE!</v>
      </c>
    </row>
    <row r="39" spans="1:26">
      <c r="A39" s="136" t="s">
        <v>54</v>
      </c>
      <c r="B39" s="112">
        <v>62</v>
      </c>
      <c r="C39">
        <v>5</v>
      </c>
      <c r="D39">
        <v>30</v>
      </c>
      <c r="E39" s="112">
        <v>145</v>
      </c>
      <c r="F39" s="112">
        <v>604.47024999999996</v>
      </c>
      <c r="G39" s="112">
        <v>344.86524999999995</v>
      </c>
      <c r="H39" s="112">
        <v>312.14025000000009</v>
      </c>
      <c r="I39" s="145">
        <v>-32.725000000000009</v>
      </c>
      <c r="T39" s="151"/>
      <c r="U39" s="151"/>
      <c r="V39" s="151"/>
      <c r="W39" s="151"/>
    </row>
    <row r="40" spans="1:26">
      <c r="A40" s="113" t="s">
        <v>190</v>
      </c>
      <c r="B40" s="163">
        <v>166.55873925501433</v>
      </c>
      <c r="C40">
        <v>680</v>
      </c>
      <c r="D40">
        <v>5765</v>
      </c>
      <c r="E40" s="112">
        <v>27411</v>
      </c>
      <c r="F40" s="112">
        <v>120242.35755000004</v>
      </c>
      <c r="G40" s="112">
        <v>68601.21255000004</v>
      </c>
      <c r="H40" s="112">
        <v>60867.777050000004</v>
      </c>
      <c r="I40" s="145">
        <v>-7733.4354999999978</v>
      </c>
      <c r="J40" s="145"/>
      <c r="K40" s="145"/>
      <c r="T40" s="151" t="s">
        <v>200</v>
      </c>
      <c r="U40" s="151" t="s">
        <v>201</v>
      </c>
      <c r="V40" s="151">
        <v>1</v>
      </c>
      <c r="W40" s="151" t="s">
        <v>199</v>
      </c>
    </row>
    <row r="41" spans="1:26">
      <c r="T41" s="151"/>
      <c r="U41" s="151" t="s">
        <v>202</v>
      </c>
      <c r="V41" s="151">
        <f>V40*20</f>
        <v>20</v>
      </c>
      <c r="W41" s="151" t="s">
        <v>199</v>
      </c>
    </row>
    <row r="42" spans="1:26">
      <c r="T42" s="151" t="s">
        <v>203</v>
      </c>
      <c r="U42" s="151" t="s">
        <v>201</v>
      </c>
      <c r="V42" s="151">
        <v>2</v>
      </c>
      <c r="W42" s="151" t="s">
        <v>199</v>
      </c>
    </row>
    <row r="43" spans="1:26">
      <c r="T43" s="151"/>
      <c r="U43" s="151" t="s">
        <v>202</v>
      </c>
      <c r="V43" s="151">
        <f>V42*20</f>
        <v>40</v>
      </c>
      <c r="W43" s="151" t="s">
        <v>199</v>
      </c>
    </row>
    <row r="44" spans="1:26">
      <c r="T44" s="151" t="s">
        <v>204</v>
      </c>
      <c r="U44" s="151" t="s">
        <v>201</v>
      </c>
      <c r="V44" s="151">
        <v>4</v>
      </c>
      <c r="W44" s="151" t="s">
        <v>199</v>
      </c>
    </row>
    <row r="45" spans="1:26">
      <c r="T45" s="151"/>
      <c r="U45" s="151" t="s">
        <v>202</v>
      </c>
      <c r="V45" s="151">
        <f>V44*20</f>
        <v>80</v>
      </c>
      <c r="W45" s="151" t="s">
        <v>199</v>
      </c>
    </row>
    <row r="83" spans="1:5">
      <c r="A83" t="s">
        <v>205</v>
      </c>
    </row>
    <row r="85" spans="1:5">
      <c r="A85" s="42" t="s">
        <v>206</v>
      </c>
      <c r="B85" t="s">
        <v>32</v>
      </c>
    </row>
    <row r="86" spans="1:5">
      <c r="A86" s="42" t="s">
        <v>164</v>
      </c>
      <c r="B86" t="s">
        <v>165</v>
      </c>
    </row>
    <row r="88" spans="1:5" ht="60">
      <c r="A88" s="42" t="s">
        <v>179</v>
      </c>
      <c r="B88" s="111" t="s">
        <v>180</v>
      </c>
      <c r="C88" s="111" t="s">
        <v>171</v>
      </c>
      <c r="D88" s="111" t="s">
        <v>207</v>
      </c>
      <c r="E88" s="111" t="s">
        <v>208</v>
      </c>
    </row>
    <row r="89" spans="1:5">
      <c r="A89" s="113" t="s">
        <v>114</v>
      </c>
      <c r="B89">
        <v>18</v>
      </c>
      <c r="C89">
        <v>1104</v>
      </c>
      <c r="D89">
        <v>179</v>
      </c>
      <c r="E89" s="110">
        <v>6.1675977653631282</v>
      </c>
    </row>
    <row r="90" spans="1:5">
      <c r="A90" s="113" t="s">
        <v>101</v>
      </c>
      <c r="B90">
        <v>2</v>
      </c>
      <c r="C90">
        <v>160</v>
      </c>
      <c r="D90">
        <v>22</v>
      </c>
      <c r="E90" s="110">
        <v>7.2727272727272725</v>
      </c>
    </row>
    <row r="91" spans="1:5">
      <c r="A91" s="113" t="s">
        <v>78</v>
      </c>
      <c r="B91">
        <v>1</v>
      </c>
      <c r="C91">
        <v>83</v>
      </c>
      <c r="D91">
        <v>18</v>
      </c>
      <c r="E91" s="110">
        <v>4.6111111111111107</v>
      </c>
    </row>
    <row r="92" spans="1:5">
      <c r="A92" s="113" t="s">
        <v>26</v>
      </c>
      <c r="B92">
        <v>11</v>
      </c>
      <c r="C92">
        <v>560</v>
      </c>
      <c r="D92">
        <v>170</v>
      </c>
      <c r="E92" s="110">
        <v>3.2941176470588234</v>
      </c>
    </row>
    <row r="93" spans="1:5">
      <c r="A93" s="113" t="s">
        <v>87</v>
      </c>
      <c r="B93">
        <v>3</v>
      </c>
      <c r="C93">
        <v>194</v>
      </c>
      <c r="D93">
        <v>52</v>
      </c>
      <c r="E93" s="110">
        <v>3.7307692307692308</v>
      </c>
    </row>
    <row r="94" spans="1:5">
      <c r="A94" s="113" t="s">
        <v>137</v>
      </c>
      <c r="B94">
        <v>13</v>
      </c>
      <c r="C94">
        <v>875</v>
      </c>
      <c r="D94">
        <v>156</v>
      </c>
      <c r="E94" s="110">
        <v>5.6089743589743586</v>
      </c>
    </row>
    <row r="95" spans="1:5">
      <c r="A95" s="113" t="s">
        <v>81</v>
      </c>
      <c r="B95">
        <v>25</v>
      </c>
      <c r="C95">
        <v>1601</v>
      </c>
      <c r="D95">
        <v>322</v>
      </c>
      <c r="E95" s="110">
        <v>4.9720496894409933</v>
      </c>
    </row>
    <row r="96" spans="1:5">
      <c r="A96" s="113" t="s">
        <v>93</v>
      </c>
      <c r="B96">
        <v>5</v>
      </c>
      <c r="C96">
        <v>279</v>
      </c>
      <c r="D96">
        <v>76</v>
      </c>
      <c r="E96" s="110">
        <v>3.6710526315789473</v>
      </c>
    </row>
    <row r="97" spans="1:5">
      <c r="A97" s="113" t="s">
        <v>124</v>
      </c>
      <c r="B97">
        <v>28</v>
      </c>
      <c r="C97">
        <v>1929</v>
      </c>
      <c r="D97">
        <v>365</v>
      </c>
      <c r="E97" s="110">
        <v>5.2849315068493148</v>
      </c>
    </row>
    <row r="98" spans="1:5">
      <c r="A98" s="113" t="s">
        <v>111</v>
      </c>
      <c r="B98">
        <v>1</v>
      </c>
      <c r="C98">
        <v>50</v>
      </c>
      <c r="D98">
        <v>8</v>
      </c>
      <c r="E98" s="110">
        <v>6.25</v>
      </c>
    </row>
    <row r="99" spans="1:5">
      <c r="A99" s="113" t="s">
        <v>189</v>
      </c>
      <c r="B99">
        <v>4</v>
      </c>
      <c r="C99">
        <v>290</v>
      </c>
      <c r="D99">
        <v>82</v>
      </c>
      <c r="E99" s="110">
        <v>3.5365853658536586</v>
      </c>
    </row>
    <row r="100" spans="1:5">
      <c r="A100" s="113" t="s">
        <v>54</v>
      </c>
      <c r="B100">
        <v>1</v>
      </c>
      <c r="C100">
        <v>84</v>
      </c>
      <c r="D100">
        <v>15</v>
      </c>
      <c r="E100" s="110">
        <v>5.6</v>
      </c>
    </row>
    <row r="101" spans="1:5">
      <c r="A101" s="113" t="s">
        <v>190</v>
      </c>
      <c r="B101" s="116">
        <v>112</v>
      </c>
      <c r="C101" s="116">
        <v>7209</v>
      </c>
      <c r="D101" s="116">
        <v>1465</v>
      </c>
      <c r="E101" s="110">
        <v>4.9208191126279868</v>
      </c>
    </row>
  </sheetData>
  <conditionalFormatting sqref="M6:M33">
    <cfRule type="cellIs" dxfId="43" priority="1" operator="greaterThan">
      <formula>3.5</formula>
    </cfRule>
    <cfRule type="cellIs" dxfId="42" priority="2" operator="lessThan">
      <formula>1</formula>
    </cfRule>
  </conditionalFormatting>
  <pageMargins left="0.7" right="0.7" top="0.75" bottom="0.75" header="0.3" footer="0.3"/>
  <pageSetup orientation="portrait"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03179-AA6D-4415-8469-C662B46871CA}">
  <sheetPr>
    <tabColor theme="1"/>
  </sheetPr>
  <dimension ref="A1:AO64"/>
  <sheetViews>
    <sheetView tabSelected="1" workbookViewId="0">
      <pane xSplit="16" ySplit="3" topLeftCell="Q4" activePane="bottomRight" state="frozen"/>
      <selection pane="bottomRight" activeCell="AI4" sqref="AI4"/>
      <selection pane="bottomLeft"/>
      <selection pane="topRight"/>
    </sheetView>
  </sheetViews>
  <sheetFormatPr defaultColWidth="9.140625" defaultRowHeight="15" customHeight="1" outlineLevelCol="2"/>
  <cols>
    <col min="1" max="1" width="9.140625" hidden="1" customWidth="1"/>
    <col min="2" max="2" width="13.85546875" hidden="1" customWidth="1"/>
    <col min="3" max="3" width="9.140625" hidden="1" customWidth="1"/>
    <col min="4" max="4" width="13.7109375" hidden="1" customWidth="1"/>
    <col min="5" max="6" width="9.140625" hidden="1" customWidth="1"/>
    <col min="7" max="7" width="12.5703125" hidden="1" customWidth="1"/>
    <col min="8" max="10" width="9.140625" hidden="1" customWidth="1"/>
    <col min="11" max="11" width="10" hidden="1" customWidth="1"/>
    <col min="12" max="12" width="13.140625" hidden="1" customWidth="1"/>
    <col min="13" max="13" width="9.140625" customWidth="1"/>
    <col min="14" max="14" width="4.7109375" bestFit="1" customWidth="1"/>
    <col min="15" max="15" width="13.140625" customWidth="1"/>
    <col min="16" max="16" width="7" customWidth="1"/>
    <col min="17" max="17" width="10.42578125" customWidth="1"/>
    <col min="18" max="18" width="10.140625" customWidth="1"/>
    <col min="19" max="19" width="9.42578125" customWidth="1" outlineLevel="1"/>
    <col min="20" max="20" width="9.5703125" customWidth="1" outlineLevel="1"/>
    <col min="21" max="21" width="9.140625" customWidth="1" outlineLevel="1"/>
    <col min="22" max="22" width="12.42578125" customWidth="1" outlineLevel="1"/>
    <col min="23" max="23" width="9.140625" customWidth="1" outlineLevel="1"/>
    <col min="24" max="24" width="18.140625" customWidth="1" outlineLevel="1"/>
    <col min="25" max="25" width="6.42578125" customWidth="1" outlineLevel="2"/>
    <col min="26" max="26" width="8.28515625" style="217" customWidth="1" outlineLevel="2"/>
    <col min="27" max="27" width="17.140625" customWidth="1" outlineLevel="2"/>
    <col min="28" max="28" width="11.85546875" customWidth="1" outlineLevel="2"/>
    <col min="29" max="30" width="13.5703125" customWidth="1" outlineLevel="2"/>
    <col min="31" max="31" width="11" customWidth="1"/>
    <col min="32" max="32" width="17.42578125" customWidth="1" outlineLevel="1"/>
    <col min="33" max="33" width="11" customWidth="1" outlineLevel="1"/>
    <col min="34" max="34" width="14.140625" customWidth="1"/>
    <col min="35" max="35" width="15" customWidth="1"/>
    <col min="36" max="36" width="15.5703125" customWidth="1" outlineLevel="1"/>
    <col min="37" max="37" width="15.140625" customWidth="1" outlineLevel="1"/>
    <col min="38" max="38" width="13.28515625" customWidth="1"/>
    <col min="39" max="40" width="16.140625" customWidth="1"/>
    <col min="41" max="41" width="32.140625" customWidth="1"/>
    <col min="42" max="42" width="14" bestFit="1" customWidth="1"/>
    <col min="43" max="43" width="15.28515625" bestFit="1" customWidth="1"/>
    <col min="44" max="44" width="17.28515625" customWidth="1"/>
    <col min="45" max="45" width="15.42578125" customWidth="1"/>
    <col min="46" max="60" width="19.140625" bestFit="1" customWidth="1"/>
    <col min="61" max="61" width="11.28515625" bestFit="1" customWidth="1"/>
  </cols>
  <sheetData>
    <row r="1" spans="1:41" ht="36.75" customHeight="1">
      <c r="A1" s="1"/>
      <c r="B1" s="261" t="s">
        <v>217</v>
      </c>
      <c r="C1" s="262"/>
      <c r="D1" s="262"/>
      <c r="E1" s="262"/>
      <c r="F1" s="262"/>
      <c r="G1" s="262"/>
      <c r="H1" s="262"/>
      <c r="I1" s="262"/>
      <c r="J1" s="262"/>
      <c r="K1" s="262"/>
      <c r="L1" s="263"/>
      <c r="O1" s="271" t="s">
        <v>218</v>
      </c>
      <c r="P1" s="271"/>
      <c r="Q1" s="141"/>
      <c r="AC1" t="s">
        <v>219</v>
      </c>
      <c r="AE1" s="141">
        <f>SUBTOTAL(9,TableHeatPumpList[lbs of refrigerant])</f>
        <v>38</v>
      </c>
      <c r="AF1" s="141"/>
      <c r="AG1" s="141" t="e">
        <f>SUBTOTAL(9,TableHeatPumpList[1 BAU- Annual Leakage lbs])</f>
        <v>#N/A</v>
      </c>
      <c r="AH1" s="141" t="e">
        <f>SUBTOTAL(9,TableHeatPumpList[1 BAU- GHG Tons CO2e])</f>
        <v>#N/A</v>
      </c>
      <c r="AI1" s="141" t="e">
        <f>SUBTOTAL(9,TableHeatPumpList[2 Compliant- Tons CO2e])</f>
        <v>#N/A</v>
      </c>
      <c r="AJ1" s="141" t="e">
        <f>SUBTOTAL(9,TableHeatPumpList[3 Mitigated- Annual Leagage Rate if following HPD''s Technical Requirements*])</f>
        <v>#N/A</v>
      </c>
      <c r="AK1" s="141" t="e">
        <f>SUBTOTAL(9,TableHeatPumpList[3 Mitigated- Annual Leakage lbs])</f>
        <v>#N/A</v>
      </c>
      <c r="AL1" s="141" t="e">
        <f>SUBTOTAL(9,TableHeatPumpList[3 Mitigated- Tons CO2e])</f>
        <v>#N/A</v>
      </c>
      <c r="AM1" s="141" t="e">
        <f>SUBTOTAL(9,TableHeatPumpList[Net GHG impact Tons CO2e])</f>
        <v>#N/A</v>
      </c>
      <c r="AN1" s="141"/>
    </row>
    <row r="2" spans="1:41">
      <c r="A2" s="119"/>
      <c r="B2" s="268" t="s">
        <v>220</v>
      </c>
      <c r="C2" s="269"/>
      <c r="D2" s="269"/>
      <c r="E2" s="269"/>
      <c r="F2" s="269"/>
      <c r="G2" s="269"/>
      <c r="H2" s="269"/>
      <c r="I2" s="269"/>
      <c r="J2" s="269"/>
      <c r="K2" s="269"/>
      <c r="L2" s="270"/>
      <c r="O2" s="143" t="s">
        <v>221</v>
      </c>
      <c r="P2" s="144"/>
      <c r="Q2" s="144"/>
      <c r="R2" s="138"/>
      <c r="S2" s="139" t="s">
        <v>222</v>
      </c>
      <c r="T2" s="139"/>
      <c r="U2" s="139"/>
      <c r="V2" s="139"/>
      <c r="W2" s="139"/>
      <c r="X2" s="139"/>
      <c r="Y2" s="139"/>
      <c r="Z2" s="218"/>
      <c r="AA2" s="139"/>
      <c r="AB2" s="139"/>
      <c r="AC2" s="139"/>
      <c r="AD2" s="139"/>
      <c r="AE2" s="139"/>
      <c r="AF2" s="264" t="s">
        <v>223</v>
      </c>
      <c r="AG2" s="265"/>
      <c r="AH2" s="267"/>
      <c r="AI2" s="140" t="s">
        <v>224</v>
      </c>
      <c r="AJ2" s="264" t="s">
        <v>225</v>
      </c>
      <c r="AK2" s="265"/>
      <c r="AL2" s="266"/>
      <c r="AM2" s="235"/>
      <c r="AN2" s="3"/>
      <c r="AO2" s="236"/>
    </row>
    <row r="3" spans="1:41" ht="54.75" customHeight="1">
      <c r="A3" s="1" t="s">
        <v>226</v>
      </c>
      <c r="B3" s="120" t="s">
        <v>2</v>
      </c>
      <c r="C3" s="4" t="s">
        <v>227</v>
      </c>
      <c r="D3" s="4" t="s">
        <v>228</v>
      </c>
      <c r="E3" s="4" t="s">
        <v>229</v>
      </c>
      <c r="F3" s="4" t="s">
        <v>230</v>
      </c>
      <c r="G3" s="4" t="s">
        <v>7</v>
      </c>
      <c r="H3" s="4" t="s">
        <v>8</v>
      </c>
      <c r="I3" s="4" t="s">
        <v>9</v>
      </c>
      <c r="J3" s="4" t="s">
        <v>231</v>
      </c>
      <c r="K3" s="5" t="s">
        <v>232</v>
      </c>
      <c r="L3" s="6" t="s">
        <v>13</v>
      </c>
      <c r="N3" s="142" t="s">
        <v>226</v>
      </c>
      <c r="O3" s="137" t="s">
        <v>221</v>
      </c>
      <c r="P3" s="142" t="s">
        <v>233</v>
      </c>
      <c r="Q3" s="142" t="s">
        <v>234</v>
      </c>
      <c r="R3" s="137" t="s">
        <v>235</v>
      </c>
      <c r="S3" s="7" t="s">
        <v>236</v>
      </c>
      <c r="T3" s="8" t="s">
        <v>237</v>
      </c>
      <c r="U3" s="7" t="s">
        <v>162</v>
      </c>
      <c r="V3" s="7" t="s">
        <v>238</v>
      </c>
      <c r="W3" s="7" t="s">
        <v>239</v>
      </c>
      <c r="X3" s="7" t="s">
        <v>240</v>
      </c>
      <c r="Y3" s="7" t="s">
        <v>241</v>
      </c>
      <c r="Z3" s="215" t="s">
        <v>242</v>
      </c>
      <c r="AA3" s="7" t="s">
        <v>243</v>
      </c>
      <c r="AB3" s="7" t="s">
        <v>244</v>
      </c>
      <c r="AC3" s="7" t="s">
        <v>245</v>
      </c>
      <c r="AD3" s="7" t="s">
        <v>206</v>
      </c>
      <c r="AE3" s="7" t="s">
        <v>246</v>
      </c>
      <c r="AF3" s="9" t="s">
        <v>247</v>
      </c>
      <c r="AG3" s="9" t="s">
        <v>248</v>
      </c>
      <c r="AH3" s="9" t="s">
        <v>249</v>
      </c>
      <c r="AI3" s="9" t="s">
        <v>250</v>
      </c>
      <c r="AJ3" s="146" t="s">
        <v>251</v>
      </c>
      <c r="AK3" s="121" t="s">
        <v>252</v>
      </c>
      <c r="AL3" s="121" t="s">
        <v>253</v>
      </c>
      <c r="AM3" s="121" t="s">
        <v>254</v>
      </c>
      <c r="AN3" s="9" t="s">
        <v>255</v>
      </c>
      <c r="AO3" s="237" t="s">
        <v>256</v>
      </c>
    </row>
    <row r="4" spans="1:41" ht="57.6" customHeight="1">
      <c r="A4" s="130">
        <v>1</v>
      </c>
      <c r="B4" s="122" t="s">
        <v>18</v>
      </c>
      <c r="C4" s="123">
        <v>69041</v>
      </c>
      <c r="D4" s="18" t="s">
        <v>19</v>
      </c>
      <c r="E4" s="18" t="s">
        <v>20</v>
      </c>
      <c r="F4" s="18">
        <v>121208479</v>
      </c>
      <c r="G4" s="22" t="s">
        <v>21</v>
      </c>
      <c r="H4" s="23" t="s">
        <v>22</v>
      </c>
      <c r="I4" s="23" t="s">
        <v>23</v>
      </c>
      <c r="J4" s="18">
        <v>34</v>
      </c>
      <c r="K4" s="24">
        <v>45833</v>
      </c>
      <c r="L4" s="18" t="s">
        <v>24</v>
      </c>
      <c r="N4" s="226">
        <v>1</v>
      </c>
      <c r="O4" s="227" t="s">
        <v>257</v>
      </c>
      <c r="P4" s="227">
        <v>69041</v>
      </c>
      <c r="Q4" s="227">
        <v>34</v>
      </c>
      <c r="R4" s="227"/>
      <c r="S4" s="227" t="s">
        <v>258</v>
      </c>
      <c r="T4" s="227">
        <v>1</v>
      </c>
      <c r="U4" s="227" t="s">
        <v>259</v>
      </c>
      <c r="V4" s="227" t="s">
        <v>260</v>
      </c>
      <c r="W4" s="227" t="s">
        <v>261</v>
      </c>
      <c r="X4" s="227" t="s">
        <v>183</v>
      </c>
      <c r="Y4" s="227">
        <v>6</v>
      </c>
      <c r="Z4" s="219">
        <f>Y4*T4</f>
        <v>6</v>
      </c>
      <c r="AA4" s="229">
        <v>38</v>
      </c>
      <c r="AB4" s="227">
        <v>220</v>
      </c>
      <c r="AC4" s="227">
        <v>12</v>
      </c>
      <c r="AD4" s="228" t="str">
        <f>IF(TableHeatPumpList[[#This Row],[R410a Lbs per heat pump system (equip + field charge) ]]&gt;=50,"Yes","No")</f>
        <v>No</v>
      </c>
      <c r="AE4" s="228">
        <f>TableHeatPumpList[[#This Row],[R410a Lbs per heat pump system (equip + field charge) ]]*TableHeatPumpList[[#This Row],[Qty of identical systems]]</f>
        <v>38</v>
      </c>
      <c r="AF4" s="220">
        <f>_xlfn.XLOOKUP(TableHeatPumpList[[#This Row],[Type]],TableLeaks[Heat pump Type],TableLeaks[Part 494-1.3 potential])</f>
        <v>0.1</v>
      </c>
      <c r="AG4" s="219">
        <f>TableHeatPumpList[[#This Row],[lbs of refrigerant]]*TableHeatPumpList[[#This Row],[1 BAU- Annual Leakage Rate (per part 494-1.3)]]</f>
        <v>3.8000000000000003</v>
      </c>
      <c r="AH4" s="221">
        <f>(TableHeatPumpList[[#This Row],[1 BAU- Annual Leakage lbs]]*'Lookups &amp; assumptions'!$E$20*'Lookups &amp; assumptions'!$C$12+
0.1*TableHeatPumpList[[#This Row],[lbs of refrigerant]])/2000</f>
        <v>179.17189999999999</v>
      </c>
      <c r="AI4" s="222">
        <f>(TableHeatPumpList[[#This Row],[1 BAU- Annual Leakage lbs]]*'Lookups &amp; assumptions'!$E$21*'Lookups &amp; assumptions'!$C$12+
0.1*TableHeatPumpList[[#This Row],[lbs of refrigerant]])/2000</f>
        <v>102.22189999999999</v>
      </c>
      <c r="AJ4" s="216">
        <f>_xlfn.XLOOKUP(TableHeatPumpList[[#This Row],[Type]],TableLeaks[Heat pump Type],TableLeaks[Mitigated by following HPD Tech Requirments*:])</f>
        <v>0.05</v>
      </c>
      <c r="AK4" s="223">
        <f>TableHeatPumpList[[#This Row],[lbs of refrigerant]]*TableHeatPumpList[[#This Row],[3 Mitigated- Annual Leagage Rate if following HPD''s Technical Requirements*]]</f>
        <v>1.9000000000000001</v>
      </c>
      <c r="AL4" s="224">
        <f>(TableHeatPumpList[[#This Row],[3 Mitigated- Annual Leakage lbs]]*'Lookups &amp; assumptions'!$E$20*'Lookups &amp; assumptions'!$C$12+
0.1*TableHeatPumpList[[#This Row],[lbs of refrigerant]])/2000</f>
        <v>89.5869</v>
      </c>
      <c r="AM4" s="224">
        <f>TableHeatPumpList[[#This Row],[3 Mitigated- Tons CO2e]]-TableHeatPumpList[[#This Row],[2 Compliant- Tons CO2e]]</f>
        <v>-12.634999999999991</v>
      </c>
      <c r="AN4" s="238">
        <f>TableHeatPumpList[[#This Row],[Net GHG impact Tons CO2e]]*233/1000</f>
        <v>-2.9439549999999981</v>
      </c>
      <c r="AO4" s="1"/>
    </row>
    <row r="5" spans="1:41" ht="35.65" customHeight="1">
      <c r="A5" s="131">
        <v>2</v>
      </c>
      <c r="B5" s="128"/>
      <c r="C5" s="129"/>
      <c r="D5" s="18"/>
      <c r="E5" s="18"/>
      <c r="F5" s="18" t="s">
        <v>262</v>
      </c>
      <c r="G5" s="18" t="s">
        <v>262</v>
      </c>
      <c r="H5" s="18" t="s">
        <v>262</v>
      </c>
      <c r="I5" s="18" t="s">
        <v>262</v>
      </c>
      <c r="J5" s="18" t="s">
        <v>262</v>
      </c>
      <c r="K5" s="18" t="s">
        <v>262</v>
      </c>
      <c r="L5" s="18" t="s">
        <v>262</v>
      </c>
      <c r="N5" s="230"/>
      <c r="O5" s="227"/>
      <c r="P5" s="227"/>
      <c r="Q5" s="227"/>
      <c r="R5" s="227"/>
      <c r="S5" s="227"/>
      <c r="T5" s="227"/>
      <c r="U5" s="227"/>
      <c r="V5" s="227"/>
      <c r="W5" s="227"/>
      <c r="X5" s="227"/>
      <c r="Y5" s="227"/>
      <c r="Z5" s="219">
        <f>Y5*T5</f>
        <v>0</v>
      </c>
      <c r="AA5" s="229"/>
      <c r="AB5" s="227"/>
      <c r="AC5" s="227"/>
      <c r="AD5" s="228" t="str">
        <f>IF(TableHeatPumpList[[#This Row],[R410a Lbs per heat pump system (equip + field charge) ]]&gt;=50,"Yes","No")</f>
        <v>No</v>
      </c>
      <c r="AE5" s="228">
        <f>TableHeatPumpList[[#This Row],[R410a Lbs per heat pump system (equip + field charge) ]]*TableHeatPumpList[[#This Row],[Qty of identical systems]]</f>
        <v>0</v>
      </c>
      <c r="AF5" s="220" t="e">
        <f>_xlfn.XLOOKUP(TableHeatPumpList[[#This Row],[Type]],TableLeaks[Heat pump Type],TableLeaks[Part 494-1.3 potential])</f>
        <v>#N/A</v>
      </c>
      <c r="AG5" s="219" t="e">
        <f>TableHeatPumpList[[#This Row],[lbs of refrigerant]]*TableHeatPumpList[[#This Row],[1 BAU- Annual Leakage Rate (per part 494-1.3)]]</f>
        <v>#N/A</v>
      </c>
      <c r="AH5" s="221" t="e">
        <f>(TableHeatPumpList[[#This Row],[1 BAU- Annual Leakage lbs]]*'Lookups &amp; assumptions'!$E$20*'Lookups &amp; assumptions'!$C$12+
0.1*TableHeatPumpList[[#This Row],[lbs of refrigerant]])/2000</f>
        <v>#N/A</v>
      </c>
      <c r="AI5" s="222" t="e">
        <f>(TableHeatPumpList[[#This Row],[1 BAU- Annual Leakage lbs]]*'Lookups &amp; assumptions'!$E$21*'Lookups &amp; assumptions'!$C$12+
0.1*TableHeatPumpList[[#This Row],[lbs of refrigerant]])/2000</f>
        <v>#N/A</v>
      </c>
      <c r="AJ5" s="216" t="e">
        <f>_xlfn.XLOOKUP(TableHeatPumpList[[#This Row],[Type]],TableLeaks[Heat pump Type],TableLeaks[Mitigated by following HPD Tech Requirments*:])</f>
        <v>#N/A</v>
      </c>
      <c r="AK5" s="223" t="e">
        <f>TableHeatPumpList[[#This Row],[lbs of refrigerant]]*TableHeatPumpList[[#This Row],[3 Mitigated- Annual Leagage Rate if following HPD''s Technical Requirements*]]</f>
        <v>#N/A</v>
      </c>
      <c r="AL5" s="224" t="e">
        <f>(TableHeatPumpList[[#This Row],[3 Mitigated- Annual Leakage lbs]]*'Lookups &amp; assumptions'!$E$20*'Lookups &amp; assumptions'!$C$12+
0.1*TableHeatPumpList[[#This Row],[lbs of refrigerant]])/2000</f>
        <v>#N/A</v>
      </c>
      <c r="AM5" s="224" t="e">
        <f>TableHeatPumpList[[#This Row],[3 Mitigated- Tons CO2e]]-TableHeatPumpList[[#This Row],[2 Compliant- Tons CO2e]]</f>
        <v>#N/A</v>
      </c>
      <c r="AN5" s="225" t="e">
        <f>TableHeatPumpList[[#This Row],[Net GHG impact Tons CO2e]]*233/1000</f>
        <v>#N/A</v>
      </c>
      <c r="AO5" s="1"/>
    </row>
    <row r="6" spans="1:41" ht="35.65" customHeight="1">
      <c r="A6" s="130">
        <v>3</v>
      </c>
      <c r="B6" s="128"/>
      <c r="C6" s="129"/>
      <c r="D6" s="18"/>
      <c r="E6" s="18"/>
      <c r="F6" s="18" t="s">
        <v>262</v>
      </c>
      <c r="G6" s="22" t="s">
        <v>262</v>
      </c>
      <c r="H6" s="23" t="s">
        <v>262</v>
      </c>
      <c r="I6" s="23" t="s">
        <v>262</v>
      </c>
      <c r="J6" s="18" t="s">
        <v>262</v>
      </c>
      <c r="K6" s="18" t="s">
        <v>262</v>
      </c>
      <c r="L6" s="18" t="s">
        <v>262</v>
      </c>
      <c r="N6" s="226"/>
      <c r="O6" s="227"/>
      <c r="P6" s="227"/>
      <c r="Q6" s="227"/>
      <c r="R6" s="227"/>
      <c r="S6" s="227"/>
      <c r="T6" s="227"/>
      <c r="U6" s="227"/>
      <c r="V6" s="227"/>
      <c r="W6" s="227"/>
      <c r="X6" s="227"/>
      <c r="Y6" s="227"/>
      <c r="Z6" s="219">
        <f>Y6*T6</f>
        <v>0</v>
      </c>
      <c r="AA6" s="229"/>
      <c r="AB6" s="227"/>
      <c r="AC6" s="227"/>
      <c r="AD6" s="228" t="str">
        <f>IF(TableHeatPumpList[[#This Row],[R410a Lbs per heat pump system (equip + field charge) ]]&gt;=50,"Yes","No")</f>
        <v>No</v>
      </c>
      <c r="AE6" s="228">
        <f>TableHeatPumpList[[#This Row],[R410a Lbs per heat pump system (equip + field charge) ]]*TableHeatPumpList[[#This Row],[Qty of identical systems]]</f>
        <v>0</v>
      </c>
      <c r="AF6" s="220" t="e">
        <f>_xlfn.XLOOKUP(TableHeatPumpList[[#This Row],[Type]],TableLeaks[Heat pump Type],TableLeaks[Part 494-1.3 potential])</f>
        <v>#N/A</v>
      </c>
      <c r="AG6" s="219" t="e">
        <f>TableHeatPumpList[[#This Row],[lbs of refrigerant]]*TableHeatPumpList[[#This Row],[1 BAU- Annual Leakage Rate (per part 494-1.3)]]</f>
        <v>#N/A</v>
      </c>
      <c r="AH6" s="221" t="e">
        <f>(TableHeatPumpList[[#This Row],[1 BAU- Annual Leakage lbs]]*'Lookups &amp; assumptions'!$E$20*'Lookups &amp; assumptions'!$C$12+
0.1*TableHeatPumpList[[#This Row],[lbs of refrigerant]])/2000</f>
        <v>#N/A</v>
      </c>
      <c r="AI6" s="222" t="e">
        <f>(TableHeatPumpList[[#This Row],[1 BAU- Annual Leakage lbs]]*'Lookups &amp; assumptions'!$E$21*'Lookups &amp; assumptions'!$C$12+
0.1*TableHeatPumpList[[#This Row],[lbs of refrigerant]])/2000</f>
        <v>#N/A</v>
      </c>
      <c r="AJ6" s="216" t="e">
        <f>_xlfn.XLOOKUP(TableHeatPumpList[[#This Row],[Type]],TableLeaks[Heat pump Type],TableLeaks[Mitigated by following HPD Tech Requirments*:])</f>
        <v>#N/A</v>
      </c>
      <c r="AK6" s="223" t="e">
        <f>TableHeatPumpList[[#This Row],[lbs of refrigerant]]*TableHeatPumpList[[#This Row],[3 Mitigated- Annual Leagage Rate if following HPD''s Technical Requirements*]]</f>
        <v>#N/A</v>
      </c>
      <c r="AL6" s="224" t="e">
        <f>(TableHeatPumpList[[#This Row],[3 Mitigated- Annual Leakage lbs]]*'Lookups &amp; assumptions'!$E$20*'Lookups &amp; assumptions'!$C$12+
0.1*TableHeatPumpList[[#This Row],[lbs of refrigerant]])/2000</f>
        <v>#N/A</v>
      </c>
      <c r="AM6" s="224" t="e">
        <f>TableHeatPumpList[[#This Row],[3 Mitigated- Tons CO2e]]-TableHeatPumpList[[#This Row],[2 Compliant- Tons CO2e]]</f>
        <v>#N/A</v>
      </c>
      <c r="AN6" s="225" t="e">
        <f>TableHeatPumpList[[#This Row],[Net GHG impact Tons CO2e]]*233/1000</f>
        <v>#N/A</v>
      </c>
      <c r="AO6" s="1"/>
    </row>
    <row r="7" spans="1:41" ht="35.65" customHeight="1">
      <c r="A7" s="131">
        <v>4</v>
      </c>
      <c r="B7" s="128"/>
      <c r="C7" s="129"/>
      <c r="D7" s="18"/>
      <c r="E7" s="18"/>
      <c r="F7" s="18" t="s">
        <v>262</v>
      </c>
      <c r="G7" s="18" t="s">
        <v>262</v>
      </c>
      <c r="H7" s="18" t="s">
        <v>262</v>
      </c>
      <c r="I7" s="18" t="s">
        <v>262</v>
      </c>
      <c r="J7" s="18" t="s">
        <v>262</v>
      </c>
      <c r="K7" s="18" t="s">
        <v>262</v>
      </c>
      <c r="L7" s="18" t="s">
        <v>262</v>
      </c>
      <c r="N7" s="230"/>
      <c r="O7" s="227"/>
      <c r="P7" s="227"/>
      <c r="Q7" s="227"/>
      <c r="R7" s="227"/>
      <c r="S7" s="227"/>
      <c r="T7" s="227"/>
      <c r="U7" s="227"/>
      <c r="V7" s="227"/>
      <c r="W7" s="227"/>
      <c r="X7" s="227"/>
      <c r="Y7" s="227"/>
      <c r="Z7" s="219">
        <f>Y7*T7</f>
        <v>0</v>
      </c>
      <c r="AA7" s="229"/>
      <c r="AB7" s="227"/>
      <c r="AC7" s="227"/>
      <c r="AD7" s="228" t="str">
        <f>IF(TableHeatPumpList[[#This Row],[R410a Lbs per heat pump system (equip + field charge) ]]&gt;=50,"Yes","No")</f>
        <v>No</v>
      </c>
      <c r="AE7" s="228">
        <f>TableHeatPumpList[[#This Row],[R410a Lbs per heat pump system (equip + field charge) ]]*TableHeatPumpList[[#This Row],[Qty of identical systems]]</f>
        <v>0</v>
      </c>
      <c r="AF7" s="220" t="e">
        <f>_xlfn.XLOOKUP(TableHeatPumpList[[#This Row],[Type]],TableLeaks[Heat pump Type],TableLeaks[Part 494-1.3 potential])</f>
        <v>#N/A</v>
      </c>
      <c r="AG7" s="219" t="e">
        <f>TableHeatPumpList[[#This Row],[lbs of refrigerant]]*TableHeatPumpList[[#This Row],[1 BAU- Annual Leakage Rate (per part 494-1.3)]]</f>
        <v>#N/A</v>
      </c>
      <c r="AH7" s="221" t="e">
        <f>(TableHeatPumpList[[#This Row],[1 BAU- Annual Leakage lbs]]*'Lookups &amp; assumptions'!$E$20*'Lookups &amp; assumptions'!$C$12+
0.1*TableHeatPumpList[[#This Row],[lbs of refrigerant]])/2000</f>
        <v>#N/A</v>
      </c>
      <c r="AI7" s="222" t="e">
        <f>(TableHeatPumpList[[#This Row],[1 BAU- Annual Leakage lbs]]*'Lookups &amp; assumptions'!$E$21*'Lookups &amp; assumptions'!$C$12+
0.1*TableHeatPumpList[[#This Row],[lbs of refrigerant]])/2000</f>
        <v>#N/A</v>
      </c>
      <c r="AJ7" s="216" t="e">
        <f>_xlfn.XLOOKUP(TableHeatPumpList[[#This Row],[Type]],TableLeaks[Heat pump Type],TableLeaks[Mitigated by following HPD Tech Requirments*:])</f>
        <v>#N/A</v>
      </c>
      <c r="AK7" s="223" t="e">
        <f>TableHeatPumpList[[#This Row],[lbs of refrigerant]]*TableHeatPumpList[[#This Row],[3 Mitigated- Annual Leagage Rate if following HPD''s Technical Requirements*]]</f>
        <v>#N/A</v>
      </c>
      <c r="AL7" s="224" t="e">
        <f>(TableHeatPumpList[[#This Row],[3 Mitigated- Annual Leakage lbs]]*'Lookups &amp; assumptions'!$E$20*'Lookups &amp; assumptions'!$C$12+
0.1*TableHeatPumpList[[#This Row],[lbs of refrigerant]])/2000</f>
        <v>#N/A</v>
      </c>
      <c r="AM7" s="224" t="e">
        <f>TableHeatPumpList[[#This Row],[3 Mitigated- Tons CO2e]]-TableHeatPumpList[[#This Row],[2 Compliant- Tons CO2e]]</f>
        <v>#N/A</v>
      </c>
      <c r="AN7" s="225" t="e">
        <f>TableHeatPumpList[[#This Row],[Net GHG impact Tons CO2e]]*233/1000</f>
        <v>#N/A</v>
      </c>
      <c r="AO7" s="1"/>
    </row>
    <row r="8" spans="1:41" ht="39.75" customHeight="1">
      <c r="A8" s="130">
        <v>5</v>
      </c>
      <c r="B8" s="132"/>
      <c r="C8" s="133"/>
      <c r="D8" s="18"/>
      <c r="E8" s="18"/>
      <c r="F8" s="18" t="s">
        <v>262</v>
      </c>
      <c r="G8" s="18" t="s">
        <v>262</v>
      </c>
      <c r="H8" s="18" t="s">
        <v>262</v>
      </c>
      <c r="I8" s="18" t="s">
        <v>262</v>
      </c>
      <c r="J8" s="18" t="s">
        <v>262</v>
      </c>
      <c r="K8" s="18" t="s">
        <v>262</v>
      </c>
      <c r="L8" s="18" t="s">
        <v>262</v>
      </c>
      <c r="N8" s="226"/>
      <c r="O8" s="227"/>
      <c r="P8" s="227"/>
      <c r="Q8" s="227"/>
      <c r="R8" s="227"/>
      <c r="S8" s="227"/>
      <c r="T8" s="227"/>
      <c r="U8" s="227"/>
      <c r="V8" s="227"/>
      <c r="W8" s="227"/>
      <c r="X8" s="227"/>
      <c r="Y8" s="227"/>
      <c r="Z8" s="219">
        <f>Y8*T8</f>
        <v>0</v>
      </c>
      <c r="AA8" s="229"/>
      <c r="AB8" s="227"/>
      <c r="AC8" s="227"/>
      <c r="AD8" s="228" t="str">
        <f>IF(TableHeatPumpList[[#This Row],[R410a Lbs per heat pump system (equip + field charge) ]]&gt;=50,"Yes","No")</f>
        <v>No</v>
      </c>
      <c r="AE8" s="228">
        <f>TableHeatPumpList[[#This Row],[R410a Lbs per heat pump system (equip + field charge) ]]*TableHeatPumpList[[#This Row],[Qty of identical systems]]</f>
        <v>0</v>
      </c>
      <c r="AF8" s="220" t="e">
        <f>_xlfn.XLOOKUP(TableHeatPumpList[[#This Row],[Type]],TableLeaks[Heat pump Type],TableLeaks[Part 494-1.3 potential])</f>
        <v>#N/A</v>
      </c>
      <c r="AG8" s="219" t="e">
        <f>TableHeatPumpList[[#This Row],[lbs of refrigerant]]*TableHeatPumpList[[#This Row],[1 BAU- Annual Leakage Rate (per part 494-1.3)]]</f>
        <v>#N/A</v>
      </c>
      <c r="AH8" s="221" t="e">
        <f>(TableHeatPumpList[[#This Row],[1 BAU- Annual Leakage lbs]]*'Lookups &amp; assumptions'!$E$20*'Lookups &amp; assumptions'!$C$12+
0.1*TableHeatPumpList[[#This Row],[lbs of refrigerant]])/2000</f>
        <v>#N/A</v>
      </c>
      <c r="AI8" s="222" t="e">
        <f>(TableHeatPumpList[[#This Row],[1 BAU- Annual Leakage lbs]]*'Lookups &amp; assumptions'!$E$21*'Lookups &amp; assumptions'!$C$12+
0.1*TableHeatPumpList[[#This Row],[lbs of refrigerant]])/2000</f>
        <v>#N/A</v>
      </c>
      <c r="AJ8" s="216" t="e">
        <f>_xlfn.XLOOKUP(TableHeatPumpList[[#This Row],[Type]],TableLeaks[Heat pump Type],TableLeaks[Mitigated by following HPD Tech Requirments*:])</f>
        <v>#N/A</v>
      </c>
      <c r="AK8" s="223" t="e">
        <f>TableHeatPumpList[[#This Row],[lbs of refrigerant]]*TableHeatPumpList[[#This Row],[3 Mitigated- Annual Leagage Rate if following HPD''s Technical Requirements*]]</f>
        <v>#N/A</v>
      </c>
      <c r="AL8" s="224" t="e">
        <f>(TableHeatPumpList[[#This Row],[3 Mitigated- Annual Leakage lbs]]*'Lookups &amp; assumptions'!$E$20*'Lookups &amp; assumptions'!$C$12+
0.1*TableHeatPumpList[[#This Row],[lbs of refrigerant]])/2000</f>
        <v>#N/A</v>
      </c>
      <c r="AM8" s="224" t="e">
        <f>TableHeatPumpList[[#This Row],[3 Mitigated- Tons CO2e]]-TableHeatPumpList[[#This Row],[2 Compliant- Tons CO2e]]</f>
        <v>#N/A</v>
      </c>
      <c r="AN8" s="225" t="e">
        <f>TableHeatPumpList[[#This Row],[Net GHG impact Tons CO2e]]*233/1000</f>
        <v>#N/A</v>
      </c>
      <c r="AO8" s="1"/>
    </row>
    <row r="9" spans="1:41" ht="57.6" customHeight="1">
      <c r="A9" s="131">
        <v>6</v>
      </c>
      <c r="B9" s="122" t="s">
        <v>25</v>
      </c>
      <c r="C9" s="123">
        <v>65423</v>
      </c>
      <c r="D9" s="18" t="s">
        <v>26</v>
      </c>
      <c r="E9" s="18" t="s">
        <v>263</v>
      </c>
      <c r="F9" s="18" t="s">
        <v>28</v>
      </c>
      <c r="G9" s="22" t="s">
        <v>29</v>
      </c>
      <c r="H9" s="23" t="s">
        <v>30</v>
      </c>
      <c r="I9" s="23" t="s">
        <v>31</v>
      </c>
      <c r="J9" s="18">
        <v>29</v>
      </c>
      <c r="K9" s="24">
        <v>45833</v>
      </c>
      <c r="L9" s="18" t="s">
        <v>32</v>
      </c>
      <c r="N9" s="230"/>
      <c r="O9" s="227"/>
      <c r="P9" s="227"/>
      <c r="Q9" s="227"/>
      <c r="R9" s="227"/>
      <c r="S9" s="227"/>
      <c r="T9" s="227"/>
      <c r="U9" s="227"/>
      <c r="V9" s="227"/>
      <c r="W9" s="227"/>
      <c r="X9" s="227"/>
      <c r="Y9" s="227"/>
      <c r="Z9" s="219">
        <f>Y9*T9</f>
        <v>0</v>
      </c>
      <c r="AA9" s="229"/>
      <c r="AB9" s="227"/>
      <c r="AC9" s="227"/>
      <c r="AD9" s="228" t="str">
        <f>IF(TableHeatPumpList[[#This Row],[R410a Lbs per heat pump system (equip + field charge) ]]&gt;=50,"Yes","No")</f>
        <v>No</v>
      </c>
      <c r="AE9" s="228">
        <f>TableHeatPumpList[[#This Row],[R410a Lbs per heat pump system (equip + field charge) ]]*TableHeatPumpList[[#This Row],[Qty of identical systems]]</f>
        <v>0</v>
      </c>
      <c r="AF9" s="220" t="e">
        <f>_xlfn.XLOOKUP(TableHeatPumpList[[#This Row],[Type]],TableLeaks[Heat pump Type],TableLeaks[Part 494-1.3 potential])</f>
        <v>#N/A</v>
      </c>
      <c r="AG9" s="219" t="e">
        <f>TableHeatPumpList[[#This Row],[lbs of refrigerant]]*TableHeatPumpList[[#This Row],[1 BAU- Annual Leakage Rate (per part 494-1.3)]]</f>
        <v>#N/A</v>
      </c>
      <c r="AH9" s="221" t="e">
        <f>(TableHeatPumpList[[#This Row],[1 BAU- Annual Leakage lbs]]*'Lookups &amp; assumptions'!$E$20*'Lookups &amp; assumptions'!$C$12+
0.1*TableHeatPumpList[[#This Row],[lbs of refrigerant]])/2000</f>
        <v>#N/A</v>
      </c>
      <c r="AI9" s="222" t="e">
        <f>(TableHeatPumpList[[#This Row],[1 BAU- Annual Leakage lbs]]*'Lookups &amp; assumptions'!$E$21*'Lookups &amp; assumptions'!$C$12+
0.1*TableHeatPumpList[[#This Row],[lbs of refrigerant]])/2000</f>
        <v>#N/A</v>
      </c>
      <c r="AJ9" s="216" t="e">
        <f>_xlfn.XLOOKUP(TableHeatPumpList[[#This Row],[Type]],TableLeaks[Heat pump Type],TableLeaks[Mitigated by following HPD Tech Requirments*:])</f>
        <v>#N/A</v>
      </c>
      <c r="AK9" s="223" t="e">
        <f>TableHeatPumpList[[#This Row],[lbs of refrigerant]]*TableHeatPumpList[[#This Row],[3 Mitigated- Annual Leagage Rate if following HPD''s Technical Requirements*]]</f>
        <v>#N/A</v>
      </c>
      <c r="AL9" s="224" t="e">
        <f>(TableHeatPumpList[[#This Row],[3 Mitigated- Annual Leakage lbs]]*'Lookups &amp; assumptions'!$E$20*'Lookups &amp; assumptions'!$C$12+
0.1*TableHeatPumpList[[#This Row],[lbs of refrigerant]])/2000</f>
        <v>#N/A</v>
      </c>
      <c r="AM9" s="224" t="e">
        <f>TableHeatPumpList[[#This Row],[3 Mitigated- Tons CO2e]]-TableHeatPumpList[[#This Row],[2 Compliant- Tons CO2e]]</f>
        <v>#N/A</v>
      </c>
      <c r="AN9" s="225" t="e">
        <f>TableHeatPumpList[[#This Row],[Net GHG impact Tons CO2e]]*233/1000</f>
        <v>#N/A</v>
      </c>
      <c r="AO9" s="1"/>
    </row>
    <row r="10" spans="1:41" ht="24" customHeight="1">
      <c r="A10" s="130">
        <v>7</v>
      </c>
      <c r="B10" s="128"/>
      <c r="C10" s="129"/>
      <c r="D10" s="18"/>
      <c r="E10" s="18"/>
      <c r="F10" s="18" t="s">
        <v>262</v>
      </c>
      <c r="G10" s="18" t="s">
        <v>262</v>
      </c>
      <c r="H10" s="18" t="s">
        <v>262</v>
      </c>
      <c r="I10" s="18" t="s">
        <v>262</v>
      </c>
      <c r="J10" s="18" t="s">
        <v>262</v>
      </c>
      <c r="K10" s="18" t="s">
        <v>262</v>
      </c>
      <c r="L10" s="18" t="s">
        <v>262</v>
      </c>
      <c r="N10" s="226"/>
      <c r="O10" s="227"/>
      <c r="P10" s="227"/>
      <c r="Q10" s="227"/>
      <c r="R10" s="227"/>
      <c r="S10" s="227"/>
      <c r="T10" s="227"/>
      <c r="U10" s="227"/>
      <c r="V10" s="227"/>
      <c r="W10" s="227"/>
      <c r="X10" s="227"/>
      <c r="Y10" s="227"/>
      <c r="Z10" s="219">
        <f>Y10*T10</f>
        <v>0</v>
      </c>
      <c r="AA10" s="229"/>
      <c r="AB10" s="227"/>
      <c r="AC10" s="227"/>
      <c r="AD10" s="228" t="str">
        <f>IF(TableHeatPumpList[[#This Row],[R410a Lbs per heat pump system (equip + field charge) ]]&gt;=50,"Yes","No")</f>
        <v>No</v>
      </c>
      <c r="AE10" s="228">
        <f>TableHeatPumpList[[#This Row],[R410a Lbs per heat pump system (equip + field charge) ]]*TableHeatPumpList[[#This Row],[Qty of identical systems]]</f>
        <v>0</v>
      </c>
      <c r="AF10" s="220" t="e">
        <f>_xlfn.XLOOKUP(TableHeatPumpList[[#This Row],[Type]],TableLeaks[Heat pump Type],TableLeaks[Part 494-1.3 potential])</f>
        <v>#N/A</v>
      </c>
      <c r="AG10" s="219" t="e">
        <f>TableHeatPumpList[[#This Row],[lbs of refrigerant]]*TableHeatPumpList[[#This Row],[1 BAU- Annual Leakage Rate (per part 494-1.3)]]</f>
        <v>#N/A</v>
      </c>
      <c r="AH10" s="221" t="e">
        <f>(TableHeatPumpList[[#This Row],[1 BAU- Annual Leakage lbs]]*'Lookups &amp; assumptions'!$E$20*'Lookups &amp; assumptions'!$C$12+
0.1*TableHeatPumpList[[#This Row],[lbs of refrigerant]])/2000</f>
        <v>#N/A</v>
      </c>
      <c r="AI10" s="222" t="e">
        <f>(TableHeatPumpList[[#This Row],[1 BAU- Annual Leakage lbs]]*'Lookups &amp; assumptions'!$E$21*'Lookups &amp; assumptions'!$C$12+
0.1*TableHeatPumpList[[#This Row],[lbs of refrigerant]])/2000</f>
        <v>#N/A</v>
      </c>
      <c r="AJ10" s="216" t="e">
        <f>_xlfn.XLOOKUP(TableHeatPumpList[[#This Row],[Type]],TableLeaks[Heat pump Type],TableLeaks[Mitigated by following HPD Tech Requirments*:])</f>
        <v>#N/A</v>
      </c>
      <c r="AK10" s="223" t="e">
        <f>TableHeatPumpList[[#This Row],[lbs of refrigerant]]*TableHeatPumpList[[#This Row],[3 Mitigated- Annual Leagage Rate if following HPD''s Technical Requirements*]]</f>
        <v>#N/A</v>
      </c>
      <c r="AL10" s="224" t="e">
        <f>(TableHeatPumpList[[#This Row],[3 Mitigated- Annual Leakage lbs]]*'Lookups &amp; assumptions'!$E$20*'Lookups &amp; assumptions'!$C$12+
0.1*TableHeatPumpList[[#This Row],[lbs of refrigerant]])/2000</f>
        <v>#N/A</v>
      </c>
      <c r="AM10" s="224" t="e">
        <f>TableHeatPumpList[[#This Row],[3 Mitigated- Tons CO2e]]-TableHeatPumpList[[#This Row],[2 Compliant- Tons CO2e]]</f>
        <v>#N/A</v>
      </c>
      <c r="AN10" s="225" t="e">
        <f>TableHeatPumpList[[#This Row],[Net GHG impact Tons CO2e]]*233/1000</f>
        <v>#N/A</v>
      </c>
      <c r="AO10" s="1"/>
    </row>
    <row r="11" spans="1:41" ht="51" hidden="1" customHeight="1">
      <c r="A11" s="131">
        <v>8</v>
      </c>
      <c r="B11" s="128"/>
      <c r="C11" s="129"/>
      <c r="D11" s="18"/>
      <c r="E11" s="18"/>
      <c r="F11" s="18" t="s">
        <v>262</v>
      </c>
      <c r="G11" s="18" t="s">
        <v>262</v>
      </c>
      <c r="H11" s="18" t="s">
        <v>262</v>
      </c>
      <c r="I11" s="18" t="s">
        <v>262</v>
      </c>
      <c r="J11" s="18" t="s">
        <v>262</v>
      </c>
      <c r="K11" s="18" t="s">
        <v>262</v>
      </c>
      <c r="L11" s="18" t="s">
        <v>262</v>
      </c>
      <c r="N11" s="230"/>
      <c r="O11" s="227"/>
      <c r="P11" s="227"/>
      <c r="Q11" s="227"/>
      <c r="R11" s="227"/>
      <c r="S11" s="227"/>
      <c r="T11" s="227"/>
      <c r="U11" s="227"/>
      <c r="V11" s="227"/>
      <c r="W11" s="227"/>
      <c r="X11" s="227"/>
      <c r="Y11" s="227"/>
      <c r="Z11" s="219">
        <f>Y11*T11</f>
        <v>0</v>
      </c>
      <c r="AA11" s="229"/>
      <c r="AB11" s="227"/>
      <c r="AC11" s="227"/>
      <c r="AD11" s="228" t="str">
        <f>IF(TableHeatPumpList[[#This Row],[R410a Lbs per heat pump system (equip + field charge) ]]&gt;=50,"Yes","No")</f>
        <v>No</v>
      </c>
      <c r="AE11" s="228">
        <f>TableHeatPumpList[[#This Row],[R410a Lbs per heat pump system (equip + field charge) ]]*TableHeatPumpList[[#This Row],[Qty of identical systems]]</f>
        <v>0</v>
      </c>
      <c r="AF11" s="220" t="e">
        <f>_xlfn.XLOOKUP(TableHeatPumpList[[#This Row],[Type]],TableLeaks[Heat pump Type],TableLeaks[Part 494-1.3 potential])</f>
        <v>#N/A</v>
      </c>
      <c r="AG11" s="219" t="e">
        <f>TableHeatPumpList[[#This Row],[lbs of refrigerant]]*TableHeatPumpList[[#This Row],[1 BAU- Annual Leakage Rate (per part 494-1.3)]]</f>
        <v>#N/A</v>
      </c>
      <c r="AH11" s="221" t="e">
        <f>(TableHeatPumpList[[#This Row],[1 BAU- Annual Leakage lbs]]*'Lookups &amp; assumptions'!$E$20*'Lookups &amp; assumptions'!$C$12+
0.1*TableHeatPumpList[[#This Row],[lbs of refrigerant]])/2000</f>
        <v>#N/A</v>
      </c>
      <c r="AI11" s="222" t="e">
        <f>(TableHeatPumpList[[#This Row],[1 BAU- Annual Leakage lbs]]*'Lookups &amp; assumptions'!$E$21*'Lookups &amp; assumptions'!$C$12+
0.1*TableHeatPumpList[[#This Row],[lbs of refrigerant]])/2000</f>
        <v>#N/A</v>
      </c>
      <c r="AJ11" s="216" t="e">
        <f>_xlfn.XLOOKUP(TableHeatPumpList[[#This Row],[Type]],TableLeaks[Heat pump Type],TableLeaks[Mitigated by following HPD Tech Requirments*:])</f>
        <v>#N/A</v>
      </c>
      <c r="AK11" s="223" t="e">
        <f>TableHeatPumpList[[#This Row],[lbs of refrigerant]]*TableHeatPumpList[[#This Row],[3 Mitigated- Annual Leagage Rate if following HPD''s Technical Requirements*]]</f>
        <v>#N/A</v>
      </c>
      <c r="AL11" s="224" t="e">
        <f>(TableHeatPumpList[[#This Row],[3 Mitigated- Annual Leakage lbs]]*'Lookups &amp; assumptions'!$E$20*'Lookups &amp; assumptions'!$C$12+
0.1*TableHeatPumpList[[#This Row],[lbs of refrigerant]])/2000</f>
        <v>#N/A</v>
      </c>
      <c r="AM11" s="224" t="e">
        <f>TableHeatPumpList[[#This Row],[3 Mitigated- Tons CO2e]]-TableHeatPumpList[[#This Row],[2 Compliant- Tons CO2e]]</f>
        <v>#N/A</v>
      </c>
      <c r="AN11" s="225" t="e">
        <f>TableHeatPumpList[[#This Row],[Net GHG impact Tons CO2e]]*233/1000</f>
        <v>#N/A</v>
      </c>
      <c r="AO11" s="1"/>
    </row>
    <row r="12" spans="1:41" ht="35.65" hidden="1" customHeight="1">
      <c r="A12" s="130">
        <v>9</v>
      </c>
      <c r="B12" s="128"/>
      <c r="C12" s="129"/>
      <c r="D12" s="18"/>
      <c r="E12" s="18"/>
      <c r="F12" s="18" t="s">
        <v>262</v>
      </c>
      <c r="G12" s="18" t="s">
        <v>262</v>
      </c>
      <c r="H12" s="18" t="s">
        <v>262</v>
      </c>
      <c r="I12" s="18" t="s">
        <v>262</v>
      </c>
      <c r="J12" s="18" t="s">
        <v>262</v>
      </c>
      <c r="K12" s="18" t="s">
        <v>262</v>
      </c>
      <c r="L12" s="18" t="s">
        <v>262</v>
      </c>
      <c r="N12" s="226"/>
      <c r="O12" s="227"/>
      <c r="P12" s="227"/>
      <c r="Q12" s="227"/>
      <c r="R12" s="227"/>
      <c r="S12" s="227"/>
      <c r="T12" s="227"/>
      <c r="U12" s="227"/>
      <c r="V12" s="227"/>
      <c r="W12" s="227"/>
      <c r="X12" s="227"/>
      <c r="Y12" s="227"/>
      <c r="Z12" s="219">
        <f>Y12*T12</f>
        <v>0</v>
      </c>
      <c r="AA12" s="229"/>
      <c r="AB12" s="227"/>
      <c r="AC12" s="227"/>
      <c r="AD12" s="228" t="str">
        <f>IF(TableHeatPumpList[[#This Row],[R410a Lbs per heat pump system (equip + field charge) ]]&gt;=50,"Yes","No")</f>
        <v>No</v>
      </c>
      <c r="AE12" s="228">
        <f>TableHeatPumpList[[#This Row],[R410a Lbs per heat pump system (equip + field charge) ]]*TableHeatPumpList[[#This Row],[Qty of identical systems]]</f>
        <v>0</v>
      </c>
      <c r="AF12" s="220" t="e">
        <f>_xlfn.XLOOKUP(TableHeatPumpList[[#This Row],[Type]],TableLeaks[Heat pump Type],TableLeaks[Part 494-1.3 potential])</f>
        <v>#N/A</v>
      </c>
      <c r="AG12" s="219" t="e">
        <f>TableHeatPumpList[[#This Row],[lbs of refrigerant]]*TableHeatPumpList[[#This Row],[1 BAU- Annual Leakage Rate (per part 494-1.3)]]</f>
        <v>#N/A</v>
      </c>
      <c r="AH12" s="221" t="e">
        <f>(TableHeatPumpList[[#This Row],[1 BAU- Annual Leakage lbs]]*'Lookups &amp; assumptions'!$E$20*'Lookups &amp; assumptions'!$C$12+
0.1*TableHeatPumpList[[#This Row],[lbs of refrigerant]])/2000</f>
        <v>#N/A</v>
      </c>
      <c r="AI12" s="222" t="e">
        <f>(TableHeatPumpList[[#This Row],[1 BAU- Annual Leakage lbs]]*'Lookups &amp; assumptions'!$E$21*'Lookups &amp; assumptions'!$C$12+
0.1*TableHeatPumpList[[#This Row],[lbs of refrigerant]])/2000</f>
        <v>#N/A</v>
      </c>
      <c r="AJ12" s="216" t="e">
        <f>_xlfn.XLOOKUP(TableHeatPumpList[[#This Row],[Type]],TableLeaks[Heat pump Type],TableLeaks[Mitigated by following HPD Tech Requirments*:])</f>
        <v>#N/A</v>
      </c>
      <c r="AK12" s="223" t="e">
        <f>TableHeatPumpList[[#This Row],[lbs of refrigerant]]*TableHeatPumpList[[#This Row],[3 Mitigated- Annual Leagage Rate if following HPD''s Technical Requirements*]]</f>
        <v>#N/A</v>
      </c>
      <c r="AL12" s="224" t="e">
        <f>(TableHeatPumpList[[#This Row],[3 Mitigated- Annual Leakage lbs]]*'Lookups &amp; assumptions'!$E$20*'Lookups &amp; assumptions'!$C$12+
0.1*TableHeatPumpList[[#This Row],[lbs of refrigerant]])/2000</f>
        <v>#N/A</v>
      </c>
      <c r="AM12" s="224" t="e">
        <f>TableHeatPumpList[[#This Row],[3 Mitigated- Tons CO2e]]-TableHeatPumpList[[#This Row],[2 Compliant- Tons CO2e]]</f>
        <v>#N/A</v>
      </c>
      <c r="AN12" s="225" t="e">
        <f>TableHeatPumpList[[#This Row],[Net GHG impact Tons CO2e]]*233/1000</f>
        <v>#N/A</v>
      </c>
      <c r="AO12" s="1"/>
    </row>
    <row r="13" spans="1:41" ht="24" hidden="1" customHeight="1">
      <c r="A13" s="131">
        <v>10</v>
      </c>
      <c r="B13" s="128"/>
      <c r="C13" s="129"/>
      <c r="D13" s="18"/>
      <c r="E13" s="18"/>
      <c r="F13" s="18"/>
      <c r="G13" s="22"/>
      <c r="H13" s="23"/>
      <c r="I13" s="23"/>
      <c r="J13" s="18"/>
      <c r="K13" s="24"/>
      <c r="L13" s="18"/>
      <c r="N13" s="230"/>
      <c r="O13" s="227"/>
      <c r="P13" s="227"/>
      <c r="Q13" s="227"/>
      <c r="R13" s="227"/>
      <c r="S13" s="227"/>
      <c r="T13" s="227"/>
      <c r="U13" s="227"/>
      <c r="V13" s="227"/>
      <c r="W13" s="227"/>
      <c r="X13" s="227"/>
      <c r="Y13" s="227"/>
      <c r="Z13" s="219">
        <f>Y13*T13</f>
        <v>0</v>
      </c>
      <c r="AA13" s="229"/>
      <c r="AB13" s="227"/>
      <c r="AC13" s="227"/>
      <c r="AD13" s="228" t="str">
        <f>IF(TableHeatPumpList[[#This Row],[R410a Lbs per heat pump system (equip + field charge) ]]&gt;=50,"Yes","No")</f>
        <v>No</v>
      </c>
      <c r="AE13" s="228">
        <f>TableHeatPumpList[[#This Row],[R410a Lbs per heat pump system (equip + field charge) ]]*TableHeatPumpList[[#This Row],[Qty of identical systems]]</f>
        <v>0</v>
      </c>
      <c r="AF13" s="220" t="e">
        <f>_xlfn.XLOOKUP(TableHeatPumpList[[#This Row],[Type]],TableLeaks[Heat pump Type],TableLeaks[Part 494-1.3 potential])</f>
        <v>#N/A</v>
      </c>
      <c r="AG13" s="219" t="e">
        <f>TableHeatPumpList[[#This Row],[lbs of refrigerant]]*TableHeatPumpList[[#This Row],[1 BAU- Annual Leakage Rate (per part 494-1.3)]]</f>
        <v>#N/A</v>
      </c>
      <c r="AH13" s="221" t="e">
        <f>(TableHeatPumpList[[#This Row],[1 BAU- Annual Leakage lbs]]*'Lookups &amp; assumptions'!$E$20*'Lookups &amp; assumptions'!$C$12+
0.1*TableHeatPumpList[[#This Row],[lbs of refrigerant]])/2000</f>
        <v>#N/A</v>
      </c>
      <c r="AI13" s="222" t="e">
        <f>(TableHeatPumpList[[#This Row],[1 BAU- Annual Leakage lbs]]*'Lookups &amp; assumptions'!$E$21*'Lookups &amp; assumptions'!$C$12+
0.1*TableHeatPumpList[[#This Row],[lbs of refrigerant]])/2000</f>
        <v>#N/A</v>
      </c>
      <c r="AJ13" s="216" t="e">
        <f>_xlfn.XLOOKUP(TableHeatPumpList[[#This Row],[Type]],TableLeaks[Heat pump Type],TableLeaks[Mitigated by following HPD Tech Requirments*:])</f>
        <v>#N/A</v>
      </c>
      <c r="AK13" s="223" t="e">
        <f>TableHeatPumpList[[#This Row],[lbs of refrigerant]]*TableHeatPumpList[[#This Row],[3 Mitigated- Annual Leagage Rate if following HPD''s Technical Requirements*]]</f>
        <v>#N/A</v>
      </c>
      <c r="AL13" s="224" t="e">
        <f>(TableHeatPumpList[[#This Row],[3 Mitigated- Annual Leakage lbs]]*'Lookups &amp; assumptions'!$E$20*'Lookups &amp; assumptions'!$C$12+
0.1*TableHeatPumpList[[#This Row],[lbs of refrigerant]])/2000</f>
        <v>#N/A</v>
      </c>
      <c r="AM13" s="224" t="e">
        <f>TableHeatPumpList[[#This Row],[3 Mitigated- Tons CO2e]]-TableHeatPumpList[[#This Row],[2 Compliant- Tons CO2e]]</f>
        <v>#N/A</v>
      </c>
      <c r="AN13" s="225" t="e">
        <f>TableHeatPumpList[[#This Row],[Net GHG impact Tons CO2e]]*233/1000</f>
        <v>#N/A</v>
      </c>
      <c r="AO13" s="1"/>
    </row>
    <row r="14" spans="1:41" ht="24" hidden="1" customHeight="1">
      <c r="A14" s="130">
        <v>11</v>
      </c>
      <c r="B14" s="128"/>
      <c r="C14" s="129"/>
      <c r="D14" s="18"/>
      <c r="E14" s="18"/>
      <c r="F14" s="18" t="s">
        <v>262</v>
      </c>
      <c r="G14" s="18" t="s">
        <v>262</v>
      </c>
      <c r="H14" s="18" t="s">
        <v>262</v>
      </c>
      <c r="I14" s="18" t="s">
        <v>262</v>
      </c>
      <c r="J14" s="18" t="s">
        <v>262</v>
      </c>
      <c r="K14" s="18" t="s">
        <v>262</v>
      </c>
      <c r="L14" s="18" t="s">
        <v>262</v>
      </c>
      <c r="N14" s="226"/>
      <c r="O14" s="227"/>
      <c r="P14" s="227"/>
      <c r="Q14" s="227"/>
      <c r="R14" s="227"/>
      <c r="S14" s="227"/>
      <c r="T14" s="227"/>
      <c r="U14" s="227"/>
      <c r="V14" s="227"/>
      <c r="W14" s="227"/>
      <c r="X14" s="227"/>
      <c r="Y14" s="227"/>
      <c r="Z14" s="219">
        <f>Y14*T14</f>
        <v>0</v>
      </c>
      <c r="AA14" s="229"/>
      <c r="AB14" s="227"/>
      <c r="AC14" s="227"/>
      <c r="AD14" s="228" t="str">
        <f>IF(TableHeatPumpList[[#This Row],[R410a Lbs per heat pump system (equip + field charge) ]]&gt;=50,"Yes","No")</f>
        <v>No</v>
      </c>
      <c r="AE14" s="228">
        <f>TableHeatPumpList[[#This Row],[R410a Lbs per heat pump system (equip + field charge) ]]*TableHeatPumpList[[#This Row],[Qty of identical systems]]</f>
        <v>0</v>
      </c>
      <c r="AF14" s="220" t="e">
        <f>_xlfn.XLOOKUP(TableHeatPumpList[[#This Row],[Type]],TableLeaks[Heat pump Type],TableLeaks[Part 494-1.3 potential])</f>
        <v>#N/A</v>
      </c>
      <c r="AG14" s="219" t="e">
        <f>TableHeatPumpList[[#This Row],[lbs of refrigerant]]*TableHeatPumpList[[#This Row],[1 BAU- Annual Leakage Rate (per part 494-1.3)]]</f>
        <v>#N/A</v>
      </c>
      <c r="AH14" s="221" t="e">
        <f>(TableHeatPumpList[[#This Row],[1 BAU- Annual Leakage lbs]]*'Lookups &amp; assumptions'!$E$20*'Lookups &amp; assumptions'!$C$12+
0.1*TableHeatPumpList[[#This Row],[lbs of refrigerant]])/2000</f>
        <v>#N/A</v>
      </c>
      <c r="AI14" s="222" t="e">
        <f>(TableHeatPumpList[[#This Row],[1 BAU- Annual Leakage lbs]]*'Lookups &amp; assumptions'!$E$21*'Lookups &amp; assumptions'!$C$12+
0.1*TableHeatPumpList[[#This Row],[lbs of refrigerant]])/2000</f>
        <v>#N/A</v>
      </c>
      <c r="AJ14" s="216" t="e">
        <f>_xlfn.XLOOKUP(TableHeatPumpList[[#This Row],[Type]],TableLeaks[Heat pump Type],TableLeaks[Mitigated by following HPD Tech Requirments*:])</f>
        <v>#N/A</v>
      </c>
      <c r="AK14" s="223" t="e">
        <f>TableHeatPumpList[[#This Row],[lbs of refrigerant]]*TableHeatPumpList[[#This Row],[3 Mitigated- Annual Leagage Rate if following HPD''s Technical Requirements*]]</f>
        <v>#N/A</v>
      </c>
      <c r="AL14" s="224" t="e">
        <f>(TableHeatPumpList[[#This Row],[3 Mitigated- Annual Leakage lbs]]*'Lookups &amp; assumptions'!$E$20*'Lookups &amp; assumptions'!$C$12+
0.1*TableHeatPumpList[[#This Row],[lbs of refrigerant]])/2000</f>
        <v>#N/A</v>
      </c>
      <c r="AM14" s="224" t="e">
        <f>TableHeatPumpList[[#This Row],[3 Mitigated- Tons CO2e]]-TableHeatPumpList[[#This Row],[2 Compliant- Tons CO2e]]</f>
        <v>#N/A</v>
      </c>
      <c r="AN14" s="225" t="e">
        <f>TableHeatPumpList[[#This Row],[Net GHG impact Tons CO2e]]*233/1000</f>
        <v>#N/A</v>
      </c>
      <c r="AO14" s="1"/>
    </row>
    <row r="15" spans="1:41" ht="24" hidden="1" customHeight="1">
      <c r="A15" s="131">
        <v>12</v>
      </c>
      <c r="B15" s="128"/>
      <c r="C15" s="129"/>
      <c r="D15" s="18"/>
      <c r="E15" s="18"/>
      <c r="F15" s="18" t="s">
        <v>262</v>
      </c>
      <c r="G15" s="18" t="s">
        <v>262</v>
      </c>
      <c r="H15" s="18" t="s">
        <v>262</v>
      </c>
      <c r="I15" s="18" t="s">
        <v>262</v>
      </c>
      <c r="J15" s="18" t="s">
        <v>262</v>
      </c>
      <c r="K15" s="18" t="s">
        <v>262</v>
      </c>
      <c r="L15" s="18" t="s">
        <v>262</v>
      </c>
      <c r="N15" s="230"/>
      <c r="O15" s="227"/>
      <c r="P15" s="227"/>
      <c r="Q15" s="227"/>
      <c r="R15" s="227"/>
      <c r="S15" s="227"/>
      <c r="T15" s="227"/>
      <c r="U15" s="227"/>
      <c r="V15" s="227"/>
      <c r="W15" s="227"/>
      <c r="X15" s="227"/>
      <c r="Y15" s="227"/>
      <c r="Z15" s="219">
        <f>Y15*T15</f>
        <v>0</v>
      </c>
      <c r="AA15" s="229"/>
      <c r="AB15" s="227"/>
      <c r="AC15" s="227"/>
      <c r="AD15" s="228" t="str">
        <f>IF(TableHeatPumpList[[#This Row],[R410a Lbs per heat pump system (equip + field charge) ]]&gt;=50,"Yes","No")</f>
        <v>No</v>
      </c>
      <c r="AE15" s="228">
        <f>TableHeatPumpList[[#This Row],[R410a Lbs per heat pump system (equip + field charge) ]]*TableHeatPumpList[[#This Row],[Qty of identical systems]]</f>
        <v>0</v>
      </c>
      <c r="AF15" s="220" t="e">
        <f>_xlfn.XLOOKUP(TableHeatPumpList[[#This Row],[Type]],TableLeaks[Heat pump Type],TableLeaks[Part 494-1.3 potential])</f>
        <v>#N/A</v>
      </c>
      <c r="AG15" s="219" t="e">
        <f>TableHeatPumpList[[#This Row],[lbs of refrigerant]]*TableHeatPumpList[[#This Row],[1 BAU- Annual Leakage Rate (per part 494-1.3)]]</f>
        <v>#N/A</v>
      </c>
      <c r="AH15" s="221" t="e">
        <f>(TableHeatPumpList[[#This Row],[1 BAU- Annual Leakage lbs]]*'Lookups &amp; assumptions'!$E$20*'Lookups &amp; assumptions'!$C$12+
0.1*TableHeatPumpList[[#This Row],[lbs of refrigerant]])/2000</f>
        <v>#N/A</v>
      </c>
      <c r="AI15" s="222" t="e">
        <f>(TableHeatPumpList[[#This Row],[1 BAU- Annual Leakage lbs]]*'Lookups &amp; assumptions'!$E$21*'Lookups &amp; assumptions'!$C$12+
0.1*TableHeatPumpList[[#This Row],[lbs of refrigerant]])/2000</f>
        <v>#N/A</v>
      </c>
      <c r="AJ15" s="216" t="e">
        <f>_xlfn.XLOOKUP(TableHeatPumpList[[#This Row],[Type]],TableLeaks[Heat pump Type],TableLeaks[Mitigated by following HPD Tech Requirments*:])</f>
        <v>#N/A</v>
      </c>
      <c r="AK15" s="223" t="e">
        <f>TableHeatPumpList[[#This Row],[lbs of refrigerant]]*TableHeatPumpList[[#This Row],[3 Mitigated- Annual Leagage Rate if following HPD''s Technical Requirements*]]</f>
        <v>#N/A</v>
      </c>
      <c r="AL15" s="224" t="e">
        <f>(TableHeatPumpList[[#This Row],[3 Mitigated- Annual Leakage lbs]]*'Lookups &amp; assumptions'!$E$20*'Lookups &amp; assumptions'!$C$12+
0.1*TableHeatPumpList[[#This Row],[lbs of refrigerant]])/2000</f>
        <v>#N/A</v>
      </c>
      <c r="AM15" s="224" t="e">
        <f>TableHeatPumpList[[#This Row],[3 Mitigated- Tons CO2e]]-TableHeatPumpList[[#This Row],[2 Compliant- Tons CO2e]]</f>
        <v>#N/A</v>
      </c>
      <c r="AN15" s="225" t="e">
        <f>TableHeatPumpList[[#This Row],[Net GHG impact Tons CO2e]]*233/1000</f>
        <v>#N/A</v>
      </c>
      <c r="AO15" s="1"/>
    </row>
    <row r="16" spans="1:41" ht="24" hidden="1" customHeight="1">
      <c r="A16" s="130">
        <v>13</v>
      </c>
      <c r="B16" s="128"/>
      <c r="C16" s="129"/>
      <c r="D16" s="18"/>
      <c r="E16" s="18"/>
      <c r="F16" s="18" t="s">
        <v>262</v>
      </c>
      <c r="G16" s="18" t="s">
        <v>262</v>
      </c>
      <c r="H16" s="18" t="s">
        <v>262</v>
      </c>
      <c r="I16" s="18" t="s">
        <v>262</v>
      </c>
      <c r="J16" s="18" t="s">
        <v>262</v>
      </c>
      <c r="K16" s="18" t="s">
        <v>262</v>
      </c>
      <c r="L16" s="18" t="s">
        <v>262</v>
      </c>
      <c r="N16" s="226"/>
      <c r="O16" s="227"/>
      <c r="P16" s="227"/>
      <c r="Q16" s="227"/>
      <c r="R16" s="227"/>
      <c r="S16" s="227"/>
      <c r="T16" s="227"/>
      <c r="U16" s="227"/>
      <c r="V16" s="227"/>
      <c r="W16" s="227"/>
      <c r="X16" s="227"/>
      <c r="Y16" s="227"/>
      <c r="Z16" s="219">
        <f>Y16*T16</f>
        <v>0</v>
      </c>
      <c r="AA16" s="229"/>
      <c r="AB16" s="227"/>
      <c r="AC16" s="227"/>
      <c r="AD16" s="228" t="str">
        <f>IF(TableHeatPumpList[[#This Row],[R410a Lbs per heat pump system (equip + field charge) ]]&gt;=50,"Yes","No")</f>
        <v>No</v>
      </c>
      <c r="AE16" s="228">
        <f>TableHeatPumpList[[#This Row],[R410a Lbs per heat pump system (equip + field charge) ]]*TableHeatPumpList[[#This Row],[Qty of identical systems]]</f>
        <v>0</v>
      </c>
      <c r="AF16" s="220" t="e">
        <f>_xlfn.XLOOKUP(TableHeatPumpList[[#This Row],[Type]],TableLeaks[Heat pump Type],TableLeaks[Part 494-1.3 potential])</f>
        <v>#N/A</v>
      </c>
      <c r="AG16" s="219" t="e">
        <f>TableHeatPumpList[[#This Row],[lbs of refrigerant]]*TableHeatPumpList[[#This Row],[1 BAU- Annual Leakage Rate (per part 494-1.3)]]</f>
        <v>#N/A</v>
      </c>
      <c r="AH16" s="221" t="e">
        <f>(TableHeatPumpList[[#This Row],[1 BAU- Annual Leakage lbs]]*'Lookups &amp; assumptions'!$E$20*'Lookups &amp; assumptions'!$C$12+
0.1*TableHeatPumpList[[#This Row],[lbs of refrigerant]])/2000</f>
        <v>#N/A</v>
      </c>
      <c r="AI16" s="222" t="e">
        <f>(TableHeatPumpList[[#This Row],[1 BAU- Annual Leakage lbs]]*'Lookups &amp; assumptions'!$E$21*'Lookups &amp; assumptions'!$C$12+
0.1*TableHeatPumpList[[#This Row],[lbs of refrigerant]])/2000</f>
        <v>#N/A</v>
      </c>
      <c r="AJ16" s="216" t="e">
        <f>_xlfn.XLOOKUP(TableHeatPumpList[[#This Row],[Type]],TableLeaks[Heat pump Type],TableLeaks[Mitigated by following HPD Tech Requirments*:])</f>
        <v>#N/A</v>
      </c>
      <c r="AK16" s="223" t="e">
        <f>TableHeatPumpList[[#This Row],[lbs of refrigerant]]*TableHeatPumpList[[#This Row],[3 Mitigated- Annual Leagage Rate if following HPD''s Technical Requirements*]]</f>
        <v>#N/A</v>
      </c>
      <c r="AL16" s="224" t="e">
        <f>(TableHeatPumpList[[#This Row],[3 Mitigated- Annual Leakage lbs]]*'Lookups &amp; assumptions'!$E$20*'Lookups &amp; assumptions'!$C$12+
0.1*TableHeatPumpList[[#This Row],[lbs of refrigerant]])/2000</f>
        <v>#N/A</v>
      </c>
      <c r="AM16" s="224" t="e">
        <f>TableHeatPumpList[[#This Row],[3 Mitigated- Tons CO2e]]-TableHeatPumpList[[#This Row],[2 Compliant- Tons CO2e]]</f>
        <v>#N/A</v>
      </c>
      <c r="AN16" s="225" t="e">
        <f>TableHeatPumpList[[#This Row],[Net GHG impact Tons CO2e]]*233/1000</f>
        <v>#N/A</v>
      </c>
      <c r="AO16" s="1"/>
    </row>
    <row r="17" spans="1:41" ht="24" hidden="1" customHeight="1">
      <c r="A17" s="131">
        <v>14</v>
      </c>
      <c r="B17" s="128"/>
      <c r="C17" s="129"/>
      <c r="D17" s="18"/>
      <c r="E17" s="18"/>
      <c r="F17" s="18" t="s">
        <v>262</v>
      </c>
      <c r="G17" s="18" t="s">
        <v>262</v>
      </c>
      <c r="H17" s="18" t="s">
        <v>262</v>
      </c>
      <c r="I17" s="18" t="s">
        <v>262</v>
      </c>
      <c r="J17" s="18" t="s">
        <v>262</v>
      </c>
      <c r="K17" s="18" t="s">
        <v>262</v>
      </c>
      <c r="L17" s="18" t="s">
        <v>262</v>
      </c>
      <c r="N17" s="230"/>
      <c r="O17" s="227"/>
      <c r="P17" s="227"/>
      <c r="Q17" s="227"/>
      <c r="R17" s="227"/>
      <c r="S17" s="227"/>
      <c r="T17" s="227"/>
      <c r="U17" s="227"/>
      <c r="V17" s="227"/>
      <c r="W17" s="227"/>
      <c r="X17" s="227"/>
      <c r="Y17" s="227"/>
      <c r="Z17" s="219">
        <f>Y17*T17</f>
        <v>0</v>
      </c>
      <c r="AA17" s="229"/>
      <c r="AB17" s="227"/>
      <c r="AC17" s="227"/>
      <c r="AD17" s="228" t="str">
        <f>IF(TableHeatPumpList[[#This Row],[R410a Lbs per heat pump system (equip + field charge) ]]&gt;=50,"Yes","No")</f>
        <v>No</v>
      </c>
      <c r="AE17" s="228">
        <f>TableHeatPumpList[[#This Row],[R410a Lbs per heat pump system (equip + field charge) ]]*TableHeatPumpList[[#This Row],[Qty of identical systems]]</f>
        <v>0</v>
      </c>
      <c r="AF17" s="220" t="e">
        <f>_xlfn.XLOOKUP(TableHeatPumpList[[#This Row],[Type]],TableLeaks[Heat pump Type],TableLeaks[Part 494-1.3 potential])</f>
        <v>#N/A</v>
      </c>
      <c r="AG17" s="219" t="e">
        <f>TableHeatPumpList[[#This Row],[lbs of refrigerant]]*TableHeatPumpList[[#This Row],[1 BAU- Annual Leakage Rate (per part 494-1.3)]]</f>
        <v>#N/A</v>
      </c>
      <c r="AH17" s="221" t="e">
        <f>(TableHeatPumpList[[#This Row],[1 BAU- Annual Leakage lbs]]*'Lookups &amp; assumptions'!$E$20*'Lookups &amp; assumptions'!$C$12+
0.1*TableHeatPumpList[[#This Row],[lbs of refrigerant]])/2000</f>
        <v>#N/A</v>
      </c>
      <c r="AI17" s="222" t="e">
        <f>(TableHeatPumpList[[#This Row],[1 BAU- Annual Leakage lbs]]*'Lookups &amp; assumptions'!$E$21*'Lookups &amp; assumptions'!$C$12+
0.1*TableHeatPumpList[[#This Row],[lbs of refrigerant]])/2000</f>
        <v>#N/A</v>
      </c>
      <c r="AJ17" s="216" t="e">
        <f>_xlfn.XLOOKUP(TableHeatPumpList[[#This Row],[Type]],TableLeaks[Heat pump Type],TableLeaks[Mitigated by following HPD Tech Requirments*:])</f>
        <v>#N/A</v>
      </c>
      <c r="AK17" s="223" t="e">
        <f>TableHeatPumpList[[#This Row],[lbs of refrigerant]]*TableHeatPumpList[[#This Row],[3 Mitigated- Annual Leagage Rate if following HPD''s Technical Requirements*]]</f>
        <v>#N/A</v>
      </c>
      <c r="AL17" s="224" t="e">
        <f>(TableHeatPumpList[[#This Row],[3 Mitigated- Annual Leakage lbs]]*'Lookups &amp; assumptions'!$E$20*'Lookups &amp; assumptions'!$C$12+
0.1*TableHeatPumpList[[#This Row],[lbs of refrigerant]])/2000</f>
        <v>#N/A</v>
      </c>
      <c r="AM17" s="224" t="e">
        <f>TableHeatPumpList[[#This Row],[3 Mitigated- Tons CO2e]]-TableHeatPumpList[[#This Row],[2 Compliant- Tons CO2e]]</f>
        <v>#N/A</v>
      </c>
      <c r="AN17" s="225" t="e">
        <f>TableHeatPumpList[[#This Row],[Net GHG impact Tons CO2e]]*233/1000</f>
        <v>#N/A</v>
      </c>
      <c r="AO17" s="1"/>
    </row>
    <row r="18" spans="1:41" ht="24" hidden="1" customHeight="1">
      <c r="A18" s="130">
        <v>15</v>
      </c>
      <c r="B18" s="128"/>
      <c r="C18" s="129"/>
      <c r="D18" s="18"/>
      <c r="E18" s="18"/>
      <c r="F18" s="18" t="s">
        <v>262</v>
      </c>
      <c r="G18" s="18" t="s">
        <v>262</v>
      </c>
      <c r="H18" s="18" t="s">
        <v>262</v>
      </c>
      <c r="I18" s="18" t="s">
        <v>262</v>
      </c>
      <c r="J18" s="18" t="s">
        <v>262</v>
      </c>
      <c r="K18" s="18" t="s">
        <v>262</v>
      </c>
      <c r="L18" s="18" t="s">
        <v>262</v>
      </c>
      <c r="N18" s="226"/>
      <c r="O18" s="227"/>
      <c r="P18" s="227"/>
      <c r="Q18" s="227"/>
      <c r="R18" s="227"/>
      <c r="S18" s="227"/>
      <c r="T18" s="227"/>
      <c r="U18" s="227"/>
      <c r="V18" s="227"/>
      <c r="W18" s="227"/>
      <c r="X18" s="227"/>
      <c r="Y18" s="227"/>
      <c r="Z18" s="219">
        <f>Y18*T18</f>
        <v>0</v>
      </c>
      <c r="AA18" s="229"/>
      <c r="AB18" s="227"/>
      <c r="AC18" s="227"/>
      <c r="AD18" s="228" t="str">
        <f>IF(TableHeatPumpList[[#This Row],[R410a Lbs per heat pump system (equip + field charge) ]]&gt;=50,"Yes","No")</f>
        <v>No</v>
      </c>
      <c r="AE18" s="228">
        <f>TableHeatPumpList[[#This Row],[R410a Lbs per heat pump system (equip + field charge) ]]*TableHeatPumpList[[#This Row],[Qty of identical systems]]</f>
        <v>0</v>
      </c>
      <c r="AF18" s="220" t="e">
        <f>_xlfn.XLOOKUP(TableHeatPumpList[[#This Row],[Type]],TableLeaks[Heat pump Type],TableLeaks[Part 494-1.3 potential])</f>
        <v>#N/A</v>
      </c>
      <c r="AG18" s="219" t="e">
        <f>TableHeatPumpList[[#This Row],[lbs of refrigerant]]*TableHeatPumpList[[#This Row],[1 BAU- Annual Leakage Rate (per part 494-1.3)]]</f>
        <v>#N/A</v>
      </c>
      <c r="AH18" s="221" t="e">
        <f>(TableHeatPumpList[[#This Row],[1 BAU- Annual Leakage lbs]]*'Lookups &amp; assumptions'!$E$20*'Lookups &amp; assumptions'!$C$12+
0.1*TableHeatPumpList[[#This Row],[lbs of refrigerant]])/2000</f>
        <v>#N/A</v>
      </c>
      <c r="AI18" s="222" t="e">
        <f>(TableHeatPumpList[[#This Row],[1 BAU- Annual Leakage lbs]]*'Lookups &amp; assumptions'!$E$21*'Lookups &amp; assumptions'!$C$12+
0.1*TableHeatPumpList[[#This Row],[lbs of refrigerant]])/2000</f>
        <v>#N/A</v>
      </c>
      <c r="AJ18" s="216" t="e">
        <f>_xlfn.XLOOKUP(TableHeatPumpList[[#This Row],[Type]],TableLeaks[Heat pump Type],TableLeaks[Mitigated by following HPD Tech Requirments*:])</f>
        <v>#N/A</v>
      </c>
      <c r="AK18" s="223" t="e">
        <f>TableHeatPumpList[[#This Row],[lbs of refrigerant]]*TableHeatPumpList[[#This Row],[3 Mitigated- Annual Leagage Rate if following HPD''s Technical Requirements*]]</f>
        <v>#N/A</v>
      </c>
      <c r="AL18" s="224" t="e">
        <f>(TableHeatPumpList[[#This Row],[3 Mitigated- Annual Leakage lbs]]*'Lookups &amp; assumptions'!$E$20*'Lookups &amp; assumptions'!$C$12+
0.1*TableHeatPumpList[[#This Row],[lbs of refrigerant]])/2000</f>
        <v>#N/A</v>
      </c>
      <c r="AM18" s="224" t="e">
        <f>TableHeatPumpList[[#This Row],[3 Mitigated- Tons CO2e]]-TableHeatPumpList[[#This Row],[2 Compliant- Tons CO2e]]</f>
        <v>#N/A</v>
      </c>
      <c r="AN18" s="225" t="e">
        <f>TableHeatPumpList[[#This Row],[Net GHG impact Tons CO2e]]*233/1000</f>
        <v>#N/A</v>
      </c>
      <c r="AO18" s="1"/>
    </row>
    <row r="19" spans="1:41" ht="35.65" hidden="1" customHeight="1">
      <c r="A19" s="131">
        <v>16</v>
      </c>
      <c r="B19" s="132"/>
      <c r="C19" s="133"/>
      <c r="D19" s="18"/>
      <c r="E19" s="18"/>
      <c r="F19" s="18" t="s">
        <v>262</v>
      </c>
      <c r="G19" s="18" t="s">
        <v>262</v>
      </c>
      <c r="H19" s="18" t="s">
        <v>262</v>
      </c>
      <c r="I19" s="18" t="s">
        <v>262</v>
      </c>
      <c r="J19" s="18" t="s">
        <v>262</v>
      </c>
      <c r="K19" s="18" t="s">
        <v>262</v>
      </c>
      <c r="L19" s="18" t="s">
        <v>262</v>
      </c>
      <c r="N19" s="230"/>
      <c r="O19" s="227"/>
      <c r="P19" s="227"/>
      <c r="Q19" s="227"/>
      <c r="R19" s="227"/>
      <c r="S19" s="227"/>
      <c r="T19" s="227"/>
      <c r="U19" s="227"/>
      <c r="V19" s="227"/>
      <c r="W19" s="227"/>
      <c r="X19" s="227"/>
      <c r="Y19" s="227"/>
      <c r="Z19" s="219">
        <f>Y19*T19</f>
        <v>0</v>
      </c>
      <c r="AA19" s="229"/>
      <c r="AB19" s="227"/>
      <c r="AC19" s="227"/>
      <c r="AD19" s="228" t="str">
        <f>IF(TableHeatPumpList[[#This Row],[R410a Lbs per heat pump system (equip + field charge) ]]&gt;=50,"Yes","No")</f>
        <v>No</v>
      </c>
      <c r="AE19" s="228">
        <f>TableHeatPumpList[[#This Row],[R410a Lbs per heat pump system (equip + field charge) ]]*TableHeatPumpList[[#This Row],[Qty of identical systems]]</f>
        <v>0</v>
      </c>
      <c r="AF19" s="220" t="e">
        <f>_xlfn.XLOOKUP(TableHeatPumpList[[#This Row],[Type]],TableLeaks[Heat pump Type],TableLeaks[Part 494-1.3 potential])</f>
        <v>#N/A</v>
      </c>
      <c r="AG19" s="219" t="e">
        <f>TableHeatPumpList[[#This Row],[lbs of refrigerant]]*TableHeatPumpList[[#This Row],[1 BAU- Annual Leakage Rate (per part 494-1.3)]]</f>
        <v>#N/A</v>
      </c>
      <c r="AH19" s="221" t="e">
        <f>(TableHeatPumpList[[#This Row],[1 BAU- Annual Leakage lbs]]*'Lookups &amp; assumptions'!$E$20*'Lookups &amp; assumptions'!$C$12+
0.1*TableHeatPumpList[[#This Row],[lbs of refrigerant]])/2000</f>
        <v>#N/A</v>
      </c>
      <c r="AI19" s="222" t="e">
        <f>(TableHeatPumpList[[#This Row],[1 BAU- Annual Leakage lbs]]*'Lookups &amp; assumptions'!$E$21*'Lookups &amp; assumptions'!$C$12+
0.1*TableHeatPumpList[[#This Row],[lbs of refrigerant]])/2000</f>
        <v>#N/A</v>
      </c>
      <c r="AJ19" s="216" t="e">
        <f>_xlfn.XLOOKUP(TableHeatPumpList[[#This Row],[Type]],TableLeaks[Heat pump Type],TableLeaks[Mitigated by following HPD Tech Requirments*:])</f>
        <v>#N/A</v>
      </c>
      <c r="AK19" s="223" t="e">
        <f>TableHeatPumpList[[#This Row],[lbs of refrigerant]]*TableHeatPumpList[[#This Row],[3 Mitigated- Annual Leagage Rate if following HPD''s Technical Requirements*]]</f>
        <v>#N/A</v>
      </c>
      <c r="AL19" s="224" t="e">
        <f>(TableHeatPumpList[[#This Row],[3 Mitigated- Annual Leakage lbs]]*'Lookups &amp; assumptions'!$E$20*'Lookups &amp; assumptions'!$C$12+
0.1*TableHeatPumpList[[#This Row],[lbs of refrigerant]])/2000</f>
        <v>#N/A</v>
      </c>
      <c r="AM19" s="224" t="e">
        <f>TableHeatPumpList[[#This Row],[3 Mitigated- Tons CO2e]]-TableHeatPumpList[[#This Row],[2 Compliant- Tons CO2e]]</f>
        <v>#N/A</v>
      </c>
      <c r="AN19" s="225" t="e">
        <f>TableHeatPumpList[[#This Row],[Net GHG impact Tons CO2e]]*233/1000</f>
        <v>#N/A</v>
      </c>
      <c r="AO19" s="1"/>
    </row>
    <row r="20" spans="1:41" ht="71.099999999999994" hidden="1" customHeight="1">
      <c r="A20" s="130">
        <v>17</v>
      </c>
      <c r="B20" s="122" t="s">
        <v>34</v>
      </c>
      <c r="C20" s="124">
        <v>75813</v>
      </c>
      <c r="D20" s="125" t="s">
        <v>35</v>
      </c>
      <c r="E20" s="18" t="s">
        <v>36</v>
      </c>
      <c r="F20" s="18">
        <v>41574407</v>
      </c>
      <c r="G20" s="22" t="s">
        <v>37</v>
      </c>
      <c r="H20" s="23" t="s">
        <v>22</v>
      </c>
      <c r="I20" s="23" t="s">
        <v>31</v>
      </c>
      <c r="J20" s="18">
        <v>89</v>
      </c>
      <c r="K20" s="24">
        <v>45833</v>
      </c>
      <c r="L20" s="18" t="s">
        <v>32</v>
      </c>
      <c r="N20" s="226"/>
      <c r="O20" s="227"/>
      <c r="P20" s="227"/>
      <c r="Q20" s="227"/>
      <c r="R20" s="227"/>
      <c r="S20" s="227"/>
      <c r="T20" s="227"/>
      <c r="U20" s="227"/>
      <c r="V20" s="227"/>
      <c r="W20" s="227"/>
      <c r="X20" s="227"/>
      <c r="Y20" s="227"/>
      <c r="Z20" s="219">
        <f>Y20*T20</f>
        <v>0</v>
      </c>
      <c r="AA20" s="229"/>
      <c r="AB20" s="227"/>
      <c r="AC20" s="227"/>
      <c r="AD20" s="228" t="str">
        <f>IF(TableHeatPumpList[[#This Row],[R410a Lbs per heat pump system (equip + field charge) ]]&gt;=50,"Yes","No")</f>
        <v>No</v>
      </c>
      <c r="AE20" s="228">
        <f>TableHeatPumpList[[#This Row],[R410a Lbs per heat pump system (equip + field charge) ]]*TableHeatPumpList[[#This Row],[Qty of identical systems]]</f>
        <v>0</v>
      </c>
      <c r="AF20" s="220" t="e">
        <f>_xlfn.XLOOKUP(TableHeatPumpList[[#This Row],[Type]],TableLeaks[Heat pump Type],TableLeaks[Part 494-1.3 potential])</f>
        <v>#N/A</v>
      </c>
      <c r="AG20" s="219" t="e">
        <f>TableHeatPumpList[[#This Row],[lbs of refrigerant]]*TableHeatPumpList[[#This Row],[1 BAU- Annual Leakage Rate (per part 494-1.3)]]</f>
        <v>#N/A</v>
      </c>
      <c r="AH20" s="221" t="e">
        <f>(TableHeatPumpList[[#This Row],[1 BAU- Annual Leakage lbs]]*'Lookups &amp; assumptions'!$E$20*'Lookups &amp; assumptions'!$C$12+
0.1*TableHeatPumpList[[#This Row],[lbs of refrigerant]])/2000</f>
        <v>#N/A</v>
      </c>
      <c r="AI20" s="222" t="e">
        <f>(TableHeatPumpList[[#This Row],[1 BAU- Annual Leakage lbs]]*'Lookups &amp; assumptions'!$E$21*'Lookups &amp; assumptions'!$C$12+
0.1*TableHeatPumpList[[#This Row],[lbs of refrigerant]])/2000</f>
        <v>#N/A</v>
      </c>
      <c r="AJ20" s="216" t="e">
        <f>_xlfn.XLOOKUP(TableHeatPumpList[[#This Row],[Type]],TableLeaks[Heat pump Type],TableLeaks[Mitigated by following HPD Tech Requirments*:])</f>
        <v>#N/A</v>
      </c>
      <c r="AK20" s="223" t="e">
        <f>TableHeatPumpList[[#This Row],[lbs of refrigerant]]*TableHeatPumpList[[#This Row],[3 Mitigated- Annual Leagage Rate if following HPD''s Technical Requirements*]]</f>
        <v>#N/A</v>
      </c>
      <c r="AL20" s="224" t="e">
        <f>(TableHeatPumpList[[#This Row],[3 Mitigated- Annual Leakage lbs]]*'Lookups &amp; assumptions'!$E$20*'Lookups &amp; assumptions'!$C$12+
0.1*TableHeatPumpList[[#This Row],[lbs of refrigerant]])/2000</f>
        <v>#N/A</v>
      </c>
      <c r="AM20" s="224" t="e">
        <f>TableHeatPumpList[[#This Row],[3 Mitigated- Tons CO2e]]-TableHeatPumpList[[#This Row],[2 Compliant- Tons CO2e]]</f>
        <v>#N/A</v>
      </c>
      <c r="AN20" s="225" t="e">
        <f>TableHeatPumpList[[#This Row],[Net GHG impact Tons CO2e]]*233/1000</f>
        <v>#N/A</v>
      </c>
      <c r="AO20" s="1"/>
    </row>
    <row r="21" spans="1:41" ht="35.65" hidden="1" customHeight="1">
      <c r="A21" s="131">
        <v>18</v>
      </c>
      <c r="B21" s="128"/>
      <c r="C21" s="134"/>
      <c r="D21" s="18"/>
      <c r="E21" s="18"/>
      <c r="F21" s="18" t="s">
        <v>262</v>
      </c>
      <c r="G21" s="18" t="s">
        <v>262</v>
      </c>
      <c r="H21" s="18" t="s">
        <v>262</v>
      </c>
      <c r="I21" s="18" t="s">
        <v>262</v>
      </c>
      <c r="J21" s="18" t="s">
        <v>262</v>
      </c>
      <c r="K21" s="18" t="s">
        <v>262</v>
      </c>
      <c r="L21" s="18" t="s">
        <v>262</v>
      </c>
      <c r="N21" s="230"/>
      <c r="O21" s="227"/>
      <c r="P21" s="227"/>
      <c r="Q21" s="227"/>
      <c r="R21" s="227"/>
      <c r="S21" s="227"/>
      <c r="T21" s="227"/>
      <c r="U21" s="227"/>
      <c r="V21" s="227"/>
      <c r="W21" s="227"/>
      <c r="X21" s="227"/>
      <c r="Y21" s="227"/>
      <c r="Z21" s="219">
        <f>Y21*T21</f>
        <v>0</v>
      </c>
      <c r="AA21" s="229"/>
      <c r="AB21" s="227"/>
      <c r="AC21" s="227"/>
      <c r="AD21" s="228" t="str">
        <f>IF(TableHeatPumpList[[#This Row],[R410a Lbs per heat pump system (equip + field charge) ]]&gt;=50,"Yes","No")</f>
        <v>No</v>
      </c>
      <c r="AE21" s="228">
        <f>TableHeatPumpList[[#This Row],[R410a Lbs per heat pump system (equip + field charge) ]]*TableHeatPumpList[[#This Row],[Qty of identical systems]]</f>
        <v>0</v>
      </c>
      <c r="AF21" s="220" t="e">
        <f>_xlfn.XLOOKUP(TableHeatPumpList[[#This Row],[Type]],TableLeaks[Heat pump Type],TableLeaks[Part 494-1.3 potential])</f>
        <v>#N/A</v>
      </c>
      <c r="AG21" s="219" t="e">
        <f>TableHeatPumpList[[#This Row],[lbs of refrigerant]]*TableHeatPumpList[[#This Row],[1 BAU- Annual Leakage Rate (per part 494-1.3)]]</f>
        <v>#N/A</v>
      </c>
      <c r="AH21" s="221" t="e">
        <f>(TableHeatPumpList[[#This Row],[1 BAU- Annual Leakage lbs]]*'Lookups &amp; assumptions'!$E$20*'Lookups &amp; assumptions'!$C$12+
0.1*TableHeatPumpList[[#This Row],[lbs of refrigerant]])/2000</f>
        <v>#N/A</v>
      </c>
      <c r="AI21" s="222" t="e">
        <f>(TableHeatPumpList[[#This Row],[1 BAU- Annual Leakage lbs]]*'Lookups &amp; assumptions'!$E$21*'Lookups &amp; assumptions'!$C$12+
0.1*TableHeatPumpList[[#This Row],[lbs of refrigerant]])/2000</f>
        <v>#N/A</v>
      </c>
      <c r="AJ21" s="216" t="e">
        <f>_xlfn.XLOOKUP(TableHeatPumpList[[#This Row],[Type]],TableLeaks[Heat pump Type],TableLeaks[Mitigated by following HPD Tech Requirments*:])</f>
        <v>#N/A</v>
      </c>
      <c r="AK21" s="223" t="e">
        <f>TableHeatPumpList[[#This Row],[lbs of refrigerant]]*TableHeatPumpList[[#This Row],[3 Mitigated- Annual Leagage Rate if following HPD''s Technical Requirements*]]</f>
        <v>#N/A</v>
      </c>
      <c r="AL21" s="224" t="e">
        <f>(TableHeatPumpList[[#This Row],[3 Mitigated- Annual Leakage lbs]]*'Lookups &amp; assumptions'!$E$20*'Lookups &amp; assumptions'!$C$12+
0.1*TableHeatPumpList[[#This Row],[lbs of refrigerant]])/2000</f>
        <v>#N/A</v>
      </c>
      <c r="AM21" s="224" t="e">
        <f>TableHeatPumpList[[#This Row],[3 Mitigated- Tons CO2e]]-TableHeatPumpList[[#This Row],[2 Compliant- Tons CO2e]]</f>
        <v>#N/A</v>
      </c>
      <c r="AN21" s="225" t="e">
        <f>TableHeatPumpList[[#This Row],[Net GHG impact Tons CO2e]]*233/1000</f>
        <v>#N/A</v>
      </c>
      <c r="AO21" s="1"/>
    </row>
    <row r="22" spans="1:41" ht="35.65" hidden="1" customHeight="1">
      <c r="A22" s="130">
        <v>19</v>
      </c>
      <c r="B22" s="128"/>
      <c r="C22" s="134"/>
      <c r="D22" s="18"/>
      <c r="E22" s="18"/>
      <c r="F22" s="18" t="s">
        <v>262</v>
      </c>
      <c r="G22" s="18" t="s">
        <v>262</v>
      </c>
      <c r="H22" s="18" t="s">
        <v>262</v>
      </c>
      <c r="I22" s="18" t="s">
        <v>262</v>
      </c>
      <c r="J22" s="18" t="s">
        <v>262</v>
      </c>
      <c r="K22" s="18" t="s">
        <v>262</v>
      </c>
      <c r="L22" s="18" t="s">
        <v>262</v>
      </c>
      <c r="N22" s="226"/>
      <c r="O22" s="227"/>
      <c r="P22" s="227"/>
      <c r="Q22" s="227"/>
      <c r="R22" s="227"/>
      <c r="S22" s="227"/>
      <c r="T22" s="227"/>
      <c r="U22" s="227"/>
      <c r="V22" s="227"/>
      <c r="W22" s="227"/>
      <c r="X22" s="227"/>
      <c r="Y22" s="227"/>
      <c r="Z22" s="219">
        <f>Y22*T22</f>
        <v>0</v>
      </c>
      <c r="AA22" s="229"/>
      <c r="AB22" s="227"/>
      <c r="AC22" s="227"/>
      <c r="AD22" s="228" t="str">
        <f>IF(TableHeatPumpList[[#This Row],[R410a Lbs per heat pump system (equip + field charge) ]]&gt;=50,"Yes","No")</f>
        <v>No</v>
      </c>
      <c r="AE22" s="228">
        <f>TableHeatPumpList[[#This Row],[R410a Lbs per heat pump system (equip + field charge) ]]*TableHeatPumpList[[#This Row],[Qty of identical systems]]</f>
        <v>0</v>
      </c>
      <c r="AF22" s="220" t="e">
        <f>_xlfn.XLOOKUP(TableHeatPumpList[[#This Row],[Type]],TableLeaks[Heat pump Type],TableLeaks[Part 494-1.3 potential])</f>
        <v>#N/A</v>
      </c>
      <c r="AG22" s="219" t="e">
        <f>TableHeatPumpList[[#This Row],[lbs of refrigerant]]*TableHeatPumpList[[#This Row],[1 BAU- Annual Leakage Rate (per part 494-1.3)]]</f>
        <v>#N/A</v>
      </c>
      <c r="AH22" s="221" t="e">
        <f>(TableHeatPumpList[[#This Row],[1 BAU- Annual Leakage lbs]]*'Lookups &amp; assumptions'!$E$20*'Lookups &amp; assumptions'!$C$12+
0.1*TableHeatPumpList[[#This Row],[lbs of refrigerant]])/2000</f>
        <v>#N/A</v>
      </c>
      <c r="AI22" s="222" t="e">
        <f>(TableHeatPumpList[[#This Row],[1 BAU- Annual Leakage lbs]]*'Lookups &amp; assumptions'!$E$21*'Lookups &amp; assumptions'!$C$12+
0.1*TableHeatPumpList[[#This Row],[lbs of refrigerant]])/2000</f>
        <v>#N/A</v>
      </c>
      <c r="AJ22" s="216" t="e">
        <f>_xlfn.XLOOKUP(TableHeatPumpList[[#This Row],[Type]],TableLeaks[Heat pump Type],TableLeaks[Mitigated by following HPD Tech Requirments*:])</f>
        <v>#N/A</v>
      </c>
      <c r="AK22" s="223" t="e">
        <f>TableHeatPumpList[[#This Row],[lbs of refrigerant]]*TableHeatPumpList[[#This Row],[3 Mitigated- Annual Leagage Rate if following HPD''s Technical Requirements*]]</f>
        <v>#N/A</v>
      </c>
      <c r="AL22" s="224" t="e">
        <f>(TableHeatPumpList[[#This Row],[3 Mitigated- Annual Leakage lbs]]*'Lookups &amp; assumptions'!$E$20*'Lookups &amp; assumptions'!$C$12+
0.1*TableHeatPumpList[[#This Row],[lbs of refrigerant]])/2000</f>
        <v>#N/A</v>
      </c>
      <c r="AM22" s="224" t="e">
        <f>TableHeatPumpList[[#This Row],[3 Mitigated- Tons CO2e]]-TableHeatPumpList[[#This Row],[2 Compliant- Tons CO2e]]</f>
        <v>#N/A</v>
      </c>
      <c r="AN22" s="225" t="e">
        <f>TableHeatPumpList[[#This Row],[Net GHG impact Tons CO2e]]*233/1000</f>
        <v>#N/A</v>
      </c>
      <c r="AO22" s="1"/>
    </row>
    <row r="23" spans="1:41" ht="24" hidden="1" customHeight="1">
      <c r="A23" s="131">
        <v>20</v>
      </c>
      <c r="B23" s="128"/>
      <c r="C23" s="134"/>
      <c r="D23" s="18"/>
      <c r="E23" s="18"/>
      <c r="F23" s="18" t="s">
        <v>262</v>
      </c>
      <c r="G23" s="18" t="s">
        <v>262</v>
      </c>
      <c r="H23" s="18" t="s">
        <v>262</v>
      </c>
      <c r="I23" s="18" t="s">
        <v>262</v>
      </c>
      <c r="J23" s="18" t="s">
        <v>262</v>
      </c>
      <c r="K23" s="18" t="s">
        <v>262</v>
      </c>
      <c r="L23" s="18" t="s">
        <v>262</v>
      </c>
      <c r="N23" s="230"/>
      <c r="O23" s="227"/>
      <c r="P23" s="227"/>
      <c r="Q23" s="227"/>
      <c r="R23" s="227"/>
      <c r="S23" s="227"/>
      <c r="T23" s="227"/>
      <c r="U23" s="227"/>
      <c r="V23" s="227"/>
      <c r="W23" s="227"/>
      <c r="X23" s="227"/>
      <c r="Y23" s="227"/>
      <c r="Z23" s="219">
        <f>Y23*T23</f>
        <v>0</v>
      </c>
      <c r="AA23" s="229"/>
      <c r="AB23" s="227"/>
      <c r="AC23" s="227"/>
      <c r="AD23" s="228" t="str">
        <f>IF(TableHeatPumpList[[#This Row],[R410a Lbs per heat pump system (equip + field charge) ]]&gt;=50,"Yes","No")</f>
        <v>No</v>
      </c>
      <c r="AE23" s="228">
        <f>TableHeatPumpList[[#This Row],[R410a Lbs per heat pump system (equip + field charge) ]]*TableHeatPumpList[[#This Row],[Qty of identical systems]]</f>
        <v>0</v>
      </c>
      <c r="AF23" s="220" t="e">
        <f>_xlfn.XLOOKUP(TableHeatPumpList[[#This Row],[Type]],TableLeaks[Heat pump Type],TableLeaks[Part 494-1.3 potential])</f>
        <v>#N/A</v>
      </c>
      <c r="AG23" s="219" t="e">
        <f>TableHeatPumpList[[#This Row],[lbs of refrigerant]]*TableHeatPumpList[[#This Row],[1 BAU- Annual Leakage Rate (per part 494-1.3)]]</f>
        <v>#N/A</v>
      </c>
      <c r="AH23" s="221" t="e">
        <f>(TableHeatPumpList[[#This Row],[1 BAU- Annual Leakage lbs]]*'Lookups &amp; assumptions'!$E$20*'Lookups &amp; assumptions'!$C$12+
0.1*TableHeatPumpList[[#This Row],[lbs of refrigerant]])/2000</f>
        <v>#N/A</v>
      </c>
      <c r="AI23" s="222" t="e">
        <f>(TableHeatPumpList[[#This Row],[1 BAU- Annual Leakage lbs]]*'Lookups &amp; assumptions'!$E$21*'Lookups &amp; assumptions'!$C$12+
0.1*TableHeatPumpList[[#This Row],[lbs of refrigerant]])/2000</f>
        <v>#N/A</v>
      </c>
      <c r="AJ23" s="216" t="e">
        <f>_xlfn.XLOOKUP(TableHeatPumpList[[#This Row],[Type]],TableLeaks[Heat pump Type],TableLeaks[Mitigated by following HPD Tech Requirments*:])</f>
        <v>#N/A</v>
      </c>
      <c r="AK23" s="223" t="e">
        <f>TableHeatPumpList[[#This Row],[lbs of refrigerant]]*TableHeatPumpList[[#This Row],[3 Mitigated- Annual Leagage Rate if following HPD''s Technical Requirements*]]</f>
        <v>#N/A</v>
      </c>
      <c r="AL23" s="224" t="e">
        <f>(TableHeatPumpList[[#This Row],[3 Mitigated- Annual Leakage lbs]]*'Lookups &amp; assumptions'!$E$20*'Lookups &amp; assumptions'!$C$12+
0.1*TableHeatPumpList[[#This Row],[lbs of refrigerant]])/2000</f>
        <v>#N/A</v>
      </c>
      <c r="AM23" s="224" t="e">
        <f>TableHeatPumpList[[#This Row],[3 Mitigated- Tons CO2e]]-TableHeatPumpList[[#This Row],[2 Compliant- Tons CO2e]]</f>
        <v>#N/A</v>
      </c>
      <c r="AN23" s="225" t="e">
        <f>TableHeatPumpList[[#This Row],[Net GHG impact Tons CO2e]]*233/1000</f>
        <v>#N/A</v>
      </c>
      <c r="AO23" s="1"/>
    </row>
    <row r="24" spans="1:41" ht="24" hidden="1" customHeight="1">
      <c r="A24" s="130">
        <v>21</v>
      </c>
      <c r="B24" s="128"/>
      <c r="C24" s="134"/>
      <c r="D24" s="18"/>
      <c r="E24" s="18"/>
      <c r="F24" s="18" t="s">
        <v>262</v>
      </c>
      <c r="G24" s="18" t="s">
        <v>262</v>
      </c>
      <c r="H24" s="18" t="s">
        <v>262</v>
      </c>
      <c r="I24" s="18" t="s">
        <v>262</v>
      </c>
      <c r="J24" s="18" t="s">
        <v>262</v>
      </c>
      <c r="K24" s="18" t="s">
        <v>262</v>
      </c>
      <c r="L24" s="18" t="s">
        <v>262</v>
      </c>
      <c r="N24" s="226"/>
      <c r="O24" s="227"/>
      <c r="P24" s="227"/>
      <c r="Q24" s="227"/>
      <c r="R24" s="227"/>
      <c r="S24" s="227"/>
      <c r="T24" s="227"/>
      <c r="U24" s="227"/>
      <c r="V24" s="227"/>
      <c r="W24" s="227"/>
      <c r="X24" s="227"/>
      <c r="Y24" s="227"/>
      <c r="Z24" s="219">
        <f>Y24*T24</f>
        <v>0</v>
      </c>
      <c r="AA24" s="229"/>
      <c r="AB24" s="227"/>
      <c r="AC24" s="227"/>
      <c r="AD24" s="228" t="str">
        <f>IF(TableHeatPumpList[[#This Row],[R410a Lbs per heat pump system (equip + field charge) ]]&gt;=50,"Yes","No")</f>
        <v>No</v>
      </c>
      <c r="AE24" s="228">
        <f>TableHeatPumpList[[#This Row],[R410a Lbs per heat pump system (equip + field charge) ]]*TableHeatPumpList[[#This Row],[Qty of identical systems]]</f>
        <v>0</v>
      </c>
      <c r="AF24" s="220" t="e">
        <f>_xlfn.XLOOKUP(TableHeatPumpList[[#This Row],[Type]],TableLeaks[Heat pump Type],TableLeaks[Part 494-1.3 potential])</f>
        <v>#N/A</v>
      </c>
      <c r="AG24" s="219" t="e">
        <f>TableHeatPumpList[[#This Row],[lbs of refrigerant]]*TableHeatPumpList[[#This Row],[1 BAU- Annual Leakage Rate (per part 494-1.3)]]</f>
        <v>#N/A</v>
      </c>
      <c r="AH24" s="221" t="e">
        <f>(TableHeatPumpList[[#This Row],[1 BAU- Annual Leakage lbs]]*'Lookups &amp; assumptions'!$E$20*'Lookups &amp; assumptions'!$C$12+
0.1*TableHeatPumpList[[#This Row],[lbs of refrigerant]])/2000</f>
        <v>#N/A</v>
      </c>
      <c r="AI24" s="222" t="e">
        <f>(TableHeatPumpList[[#This Row],[1 BAU- Annual Leakage lbs]]*'Lookups &amp; assumptions'!$E$21*'Lookups &amp; assumptions'!$C$12+
0.1*TableHeatPumpList[[#This Row],[lbs of refrigerant]])/2000</f>
        <v>#N/A</v>
      </c>
      <c r="AJ24" s="216" t="e">
        <f>_xlfn.XLOOKUP(TableHeatPumpList[[#This Row],[Type]],TableLeaks[Heat pump Type],TableLeaks[Mitigated by following HPD Tech Requirments*:])</f>
        <v>#N/A</v>
      </c>
      <c r="AK24" s="223" t="e">
        <f>TableHeatPumpList[[#This Row],[lbs of refrigerant]]*TableHeatPumpList[[#This Row],[3 Mitigated- Annual Leagage Rate if following HPD''s Technical Requirements*]]</f>
        <v>#N/A</v>
      </c>
      <c r="AL24" s="224" t="e">
        <f>(TableHeatPumpList[[#This Row],[3 Mitigated- Annual Leakage lbs]]*'Lookups &amp; assumptions'!$E$20*'Lookups &amp; assumptions'!$C$12+
0.1*TableHeatPumpList[[#This Row],[lbs of refrigerant]])/2000</f>
        <v>#N/A</v>
      </c>
      <c r="AM24" s="224" t="e">
        <f>TableHeatPumpList[[#This Row],[3 Mitigated- Tons CO2e]]-TableHeatPumpList[[#This Row],[2 Compliant- Tons CO2e]]</f>
        <v>#N/A</v>
      </c>
      <c r="AN24" s="225" t="e">
        <f>TableHeatPumpList[[#This Row],[Net GHG impact Tons CO2e]]*233/1000</f>
        <v>#N/A</v>
      </c>
      <c r="AO24" s="1"/>
    </row>
    <row r="25" spans="1:41" ht="35.65" hidden="1" customHeight="1">
      <c r="A25" s="131">
        <v>22</v>
      </c>
      <c r="B25" s="128"/>
      <c r="C25" s="134"/>
      <c r="D25" s="18"/>
      <c r="E25" s="18"/>
      <c r="F25" s="18" t="s">
        <v>262</v>
      </c>
      <c r="G25" s="18" t="s">
        <v>262</v>
      </c>
      <c r="H25" s="18" t="s">
        <v>262</v>
      </c>
      <c r="I25" s="18" t="s">
        <v>262</v>
      </c>
      <c r="J25" s="18" t="s">
        <v>262</v>
      </c>
      <c r="K25" s="18" t="s">
        <v>262</v>
      </c>
      <c r="L25" s="18" t="s">
        <v>262</v>
      </c>
      <c r="N25" s="230"/>
      <c r="O25" s="227"/>
      <c r="P25" s="227"/>
      <c r="Q25" s="227"/>
      <c r="R25" s="227"/>
      <c r="S25" s="227"/>
      <c r="T25" s="227"/>
      <c r="U25" s="227"/>
      <c r="V25" s="227"/>
      <c r="W25" s="227"/>
      <c r="X25" s="227"/>
      <c r="Y25" s="227"/>
      <c r="Z25" s="219">
        <f>Y25*T25</f>
        <v>0</v>
      </c>
      <c r="AA25" s="229"/>
      <c r="AB25" s="227"/>
      <c r="AC25" s="227"/>
      <c r="AD25" s="228" t="str">
        <f>IF(TableHeatPumpList[[#This Row],[R410a Lbs per heat pump system (equip + field charge) ]]&gt;=50,"Yes","No")</f>
        <v>No</v>
      </c>
      <c r="AE25" s="228">
        <f>TableHeatPumpList[[#This Row],[R410a Lbs per heat pump system (equip + field charge) ]]*TableHeatPumpList[[#This Row],[Qty of identical systems]]</f>
        <v>0</v>
      </c>
      <c r="AF25" s="220" t="e">
        <f>_xlfn.XLOOKUP(TableHeatPumpList[[#This Row],[Type]],TableLeaks[Heat pump Type],TableLeaks[Part 494-1.3 potential])</f>
        <v>#N/A</v>
      </c>
      <c r="AG25" s="219" t="e">
        <f>TableHeatPumpList[[#This Row],[lbs of refrigerant]]*TableHeatPumpList[[#This Row],[1 BAU- Annual Leakage Rate (per part 494-1.3)]]</f>
        <v>#N/A</v>
      </c>
      <c r="AH25" s="221" t="e">
        <f>(TableHeatPumpList[[#This Row],[1 BAU- Annual Leakage lbs]]*'Lookups &amp; assumptions'!$E$20*'Lookups &amp; assumptions'!$C$12+
0.1*TableHeatPumpList[[#This Row],[lbs of refrigerant]])/2000</f>
        <v>#N/A</v>
      </c>
      <c r="AI25" s="222" t="e">
        <f>(TableHeatPumpList[[#This Row],[1 BAU- Annual Leakage lbs]]*'Lookups &amp; assumptions'!$E$21*'Lookups &amp; assumptions'!$C$12+
0.1*TableHeatPumpList[[#This Row],[lbs of refrigerant]])/2000</f>
        <v>#N/A</v>
      </c>
      <c r="AJ25" s="216" t="e">
        <f>_xlfn.XLOOKUP(TableHeatPumpList[[#This Row],[Type]],TableLeaks[Heat pump Type],TableLeaks[Mitigated by following HPD Tech Requirments*:])</f>
        <v>#N/A</v>
      </c>
      <c r="AK25" s="223" t="e">
        <f>TableHeatPumpList[[#This Row],[lbs of refrigerant]]*TableHeatPumpList[[#This Row],[3 Mitigated- Annual Leagage Rate if following HPD''s Technical Requirements*]]</f>
        <v>#N/A</v>
      </c>
      <c r="AL25" s="224" t="e">
        <f>(TableHeatPumpList[[#This Row],[3 Mitigated- Annual Leakage lbs]]*'Lookups &amp; assumptions'!$E$20*'Lookups &amp; assumptions'!$C$12+
0.1*TableHeatPumpList[[#This Row],[lbs of refrigerant]])/2000</f>
        <v>#N/A</v>
      </c>
      <c r="AM25" s="224" t="e">
        <f>TableHeatPumpList[[#This Row],[3 Mitigated- Tons CO2e]]-TableHeatPumpList[[#This Row],[2 Compliant- Tons CO2e]]</f>
        <v>#N/A</v>
      </c>
      <c r="AN25" s="225" t="e">
        <f>TableHeatPumpList[[#This Row],[Net GHG impact Tons CO2e]]*233/1000</f>
        <v>#N/A</v>
      </c>
      <c r="AO25" s="1"/>
    </row>
    <row r="26" spans="1:41" ht="35.65" hidden="1" customHeight="1">
      <c r="A26" s="130">
        <v>23</v>
      </c>
      <c r="B26" s="128"/>
      <c r="C26" s="134"/>
      <c r="D26" s="18"/>
      <c r="E26" s="18"/>
      <c r="F26" s="18" t="s">
        <v>262</v>
      </c>
      <c r="G26" s="18" t="s">
        <v>262</v>
      </c>
      <c r="H26" s="18" t="s">
        <v>262</v>
      </c>
      <c r="I26" s="18" t="s">
        <v>262</v>
      </c>
      <c r="J26" s="18" t="s">
        <v>262</v>
      </c>
      <c r="K26" s="18" t="s">
        <v>262</v>
      </c>
      <c r="L26" s="18" t="s">
        <v>262</v>
      </c>
      <c r="N26" s="226"/>
      <c r="O26" s="227"/>
      <c r="P26" s="227"/>
      <c r="Q26" s="227"/>
      <c r="R26" s="227"/>
      <c r="S26" s="227"/>
      <c r="T26" s="227"/>
      <c r="U26" s="227"/>
      <c r="V26" s="227"/>
      <c r="W26" s="227"/>
      <c r="X26" s="227"/>
      <c r="Y26" s="227"/>
      <c r="Z26" s="219">
        <f>Y26*T26</f>
        <v>0</v>
      </c>
      <c r="AA26" s="229"/>
      <c r="AB26" s="227"/>
      <c r="AC26" s="227"/>
      <c r="AD26" s="228" t="str">
        <f>IF(TableHeatPumpList[[#This Row],[R410a Lbs per heat pump system (equip + field charge) ]]&gt;=50,"Yes","No")</f>
        <v>No</v>
      </c>
      <c r="AE26" s="228">
        <f>TableHeatPumpList[[#This Row],[R410a Lbs per heat pump system (equip + field charge) ]]*TableHeatPumpList[[#This Row],[Qty of identical systems]]</f>
        <v>0</v>
      </c>
      <c r="AF26" s="220" t="e">
        <f>_xlfn.XLOOKUP(TableHeatPumpList[[#This Row],[Type]],TableLeaks[Heat pump Type],TableLeaks[Part 494-1.3 potential])</f>
        <v>#N/A</v>
      </c>
      <c r="AG26" s="219" t="e">
        <f>TableHeatPumpList[[#This Row],[lbs of refrigerant]]*TableHeatPumpList[[#This Row],[1 BAU- Annual Leakage Rate (per part 494-1.3)]]</f>
        <v>#N/A</v>
      </c>
      <c r="AH26" s="221" t="e">
        <f>(TableHeatPumpList[[#This Row],[1 BAU- Annual Leakage lbs]]*'Lookups &amp; assumptions'!$E$20*'Lookups &amp; assumptions'!$C$12+
0.1*TableHeatPumpList[[#This Row],[lbs of refrigerant]])/2000</f>
        <v>#N/A</v>
      </c>
      <c r="AI26" s="222" t="e">
        <f>(TableHeatPumpList[[#This Row],[1 BAU- Annual Leakage lbs]]*'Lookups &amp; assumptions'!$E$21*'Lookups &amp; assumptions'!$C$12+
0.1*TableHeatPumpList[[#This Row],[lbs of refrigerant]])/2000</f>
        <v>#N/A</v>
      </c>
      <c r="AJ26" s="216" t="e">
        <f>_xlfn.XLOOKUP(TableHeatPumpList[[#This Row],[Type]],TableLeaks[Heat pump Type],TableLeaks[Mitigated by following HPD Tech Requirments*:])</f>
        <v>#N/A</v>
      </c>
      <c r="AK26" s="223" t="e">
        <f>TableHeatPumpList[[#This Row],[lbs of refrigerant]]*TableHeatPumpList[[#This Row],[3 Mitigated- Annual Leagage Rate if following HPD''s Technical Requirements*]]</f>
        <v>#N/A</v>
      </c>
      <c r="AL26" s="224" t="e">
        <f>(TableHeatPumpList[[#This Row],[3 Mitigated- Annual Leakage lbs]]*'Lookups &amp; assumptions'!$E$20*'Lookups &amp; assumptions'!$C$12+
0.1*TableHeatPumpList[[#This Row],[lbs of refrigerant]])/2000</f>
        <v>#N/A</v>
      </c>
      <c r="AM26" s="224" t="e">
        <f>TableHeatPumpList[[#This Row],[3 Mitigated- Tons CO2e]]-TableHeatPumpList[[#This Row],[2 Compliant- Tons CO2e]]</f>
        <v>#N/A</v>
      </c>
      <c r="AN26" s="225" t="e">
        <f>TableHeatPumpList[[#This Row],[Net GHG impact Tons CO2e]]*233/1000</f>
        <v>#N/A</v>
      </c>
      <c r="AO26" s="1"/>
    </row>
    <row r="27" spans="1:41" ht="35.65" hidden="1" customHeight="1">
      <c r="A27" s="131">
        <v>24</v>
      </c>
      <c r="B27" s="132"/>
      <c r="C27" s="135"/>
      <c r="D27" s="18"/>
      <c r="E27" s="18"/>
      <c r="F27" s="18" t="s">
        <v>262</v>
      </c>
      <c r="G27" s="18" t="s">
        <v>262</v>
      </c>
      <c r="H27" s="18" t="s">
        <v>262</v>
      </c>
      <c r="I27" s="18" t="s">
        <v>262</v>
      </c>
      <c r="J27" s="18" t="s">
        <v>262</v>
      </c>
      <c r="K27" s="18" t="s">
        <v>262</v>
      </c>
      <c r="L27" s="18" t="s">
        <v>262</v>
      </c>
      <c r="N27" s="230"/>
      <c r="O27" s="227"/>
      <c r="P27" s="227"/>
      <c r="Q27" s="227"/>
      <c r="R27" s="227"/>
      <c r="S27" s="227"/>
      <c r="T27" s="227"/>
      <c r="U27" s="227"/>
      <c r="V27" s="227"/>
      <c r="W27" s="227"/>
      <c r="X27" s="227"/>
      <c r="Y27" s="227"/>
      <c r="Z27" s="219">
        <f>Y27*T27</f>
        <v>0</v>
      </c>
      <c r="AA27" s="229"/>
      <c r="AB27" s="227"/>
      <c r="AC27" s="227"/>
      <c r="AD27" s="228" t="str">
        <f>IF(TableHeatPumpList[[#This Row],[R410a Lbs per heat pump system (equip + field charge) ]]&gt;=50,"Yes","No")</f>
        <v>No</v>
      </c>
      <c r="AE27" s="228">
        <f>TableHeatPumpList[[#This Row],[R410a Lbs per heat pump system (equip + field charge) ]]*TableHeatPumpList[[#This Row],[Qty of identical systems]]</f>
        <v>0</v>
      </c>
      <c r="AF27" s="220" t="e">
        <f>_xlfn.XLOOKUP(TableHeatPumpList[[#This Row],[Type]],TableLeaks[Heat pump Type],TableLeaks[Part 494-1.3 potential])</f>
        <v>#N/A</v>
      </c>
      <c r="AG27" s="219" t="e">
        <f>TableHeatPumpList[[#This Row],[lbs of refrigerant]]*TableHeatPumpList[[#This Row],[1 BAU- Annual Leakage Rate (per part 494-1.3)]]</f>
        <v>#N/A</v>
      </c>
      <c r="AH27" s="221" t="e">
        <f>(TableHeatPumpList[[#This Row],[1 BAU- Annual Leakage lbs]]*'Lookups &amp; assumptions'!$E$20*'Lookups &amp; assumptions'!$C$12+
0.1*TableHeatPumpList[[#This Row],[lbs of refrigerant]])/2000</f>
        <v>#N/A</v>
      </c>
      <c r="AI27" s="222" t="e">
        <f>(TableHeatPumpList[[#This Row],[1 BAU- Annual Leakage lbs]]*'Lookups &amp; assumptions'!$E$21*'Lookups &amp; assumptions'!$C$12+
0.1*TableHeatPumpList[[#This Row],[lbs of refrigerant]])/2000</f>
        <v>#N/A</v>
      </c>
      <c r="AJ27" s="216" t="e">
        <f>_xlfn.XLOOKUP(TableHeatPumpList[[#This Row],[Type]],TableLeaks[Heat pump Type],TableLeaks[Mitigated by following HPD Tech Requirments*:])</f>
        <v>#N/A</v>
      </c>
      <c r="AK27" s="223" t="e">
        <f>TableHeatPumpList[[#This Row],[lbs of refrigerant]]*TableHeatPumpList[[#This Row],[3 Mitigated- Annual Leagage Rate if following HPD''s Technical Requirements*]]</f>
        <v>#N/A</v>
      </c>
      <c r="AL27" s="224" t="e">
        <f>(TableHeatPumpList[[#This Row],[3 Mitigated- Annual Leakage lbs]]*'Lookups &amp; assumptions'!$E$20*'Lookups &amp; assumptions'!$C$12+
0.1*TableHeatPumpList[[#This Row],[lbs of refrigerant]])/2000</f>
        <v>#N/A</v>
      </c>
      <c r="AM27" s="224" t="e">
        <f>TableHeatPumpList[[#This Row],[3 Mitigated- Tons CO2e]]-TableHeatPumpList[[#This Row],[2 Compliant- Tons CO2e]]</f>
        <v>#N/A</v>
      </c>
      <c r="AN27" s="225" t="e">
        <f>TableHeatPumpList[[#This Row],[Net GHG impact Tons CO2e]]*233/1000</f>
        <v>#N/A</v>
      </c>
      <c r="AO27" s="1"/>
    </row>
    <row r="28" spans="1:41" ht="57.75" hidden="1" customHeight="1">
      <c r="A28" s="130">
        <v>25</v>
      </c>
      <c r="B28" s="122" t="s">
        <v>39</v>
      </c>
      <c r="C28" s="126" t="s">
        <v>40</v>
      </c>
      <c r="D28" s="127" t="s">
        <v>41</v>
      </c>
      <c r="E28" s="127" t="s">
        <v>41</v>
      </c>
      <c r="F28" s="127">
        <v>34261</v>
      </c>
      <c r="G28" s="127" t="s">
        <v>42</v>
      </c>
      <c r="H28" s="127" t="s">
        <v>22</v>
      </c>
      <c r="I28" s="127" t="s">
        <v>31</v>
      </c>
      <c r="J28" s="127">
        <v>255</v>
      </c>
      <c r="K28" s="127" t="s">
        <v>43</v>
      </c>
      <c r="L28" s="127" t="s">
        <v>44</v>
      </c>
      <c r="N28" s="226"/>
      <c r="O28" s="232"/>
      <c r="P28" s="227"/>
      <c r="Q28" s="227"/>
      <c r="R28" s="227"/>
      <c r="S28" s="232"/>
      <c r="T28" s="232"/>
      <c r="U28" s="227"/>
      <c r="V28" s="232"/>
      <c r="W28" s="232"/>
      <c r="X28" s="232"/>
      <c r="Y28" s="232"/>
      <c r="Z28" s="219">
        <f>Y28*T28</f>
        <v>0</v>
      </c>
      <c r="AA28" s="227"/>
      <c r="AB28" s="232"/>
      <c r="AC28" s="232"/>
      <c r="AD28" s="228" t="str">
        <f>IF(TableHeatPumpList[[#This Row],[R410a Lbs per heat pump system (equip + field charge) ]]&gt;=50,"Yes","No")</f>
        <v>No</v>
      </c>
      <c r="AE28" s="228">
        <f>TableHeatPumpList[[#This Row],[R410a Lbs per heat pump system (equip + field charge) ]]*TableHeatPumpList[[#This Row],[Qty of identical systems]]</f>
        <v>0</v>
      </c>
      <c r="AF28" s="220" t="e">
        <f>_xlfn.XLOOKUP(TableHeatPumpList[[#This Row],[Type]],TableLeaks[Heat pump Type],TableLeaks[Part 494-1.3 potential])</f>
        <v>#N/A</v>
      </c>
      <c r="AG28" s="219" t="e">
        <f>TableHeatPumpList[[#This Row],[lbs of refrigerant]]*TableHeatPumpList[[#This Row],[1 BAU- Annual Leakage Rate (per part 494-1.3)]]</f>
        <v>#N/A</v>
      </c>
      <c r="AH28" s="221" t="e">
        <f>(TableHeatPumpList[[#This Row],[1 BAU- Annual Leakage lbs]]*'Lookups &amp; assumptions'!$E$20*'Lookups &amp; assumptions'!$C$12+
0.1*TableHeatPumpList[[#This Row],[lbs of refrigerant]])/2000</f>
        <v>#N/A</v>
      </c>
      <c r="AI28" s="222" t="e">
        <f>(TableHeatPumpList[[#This Row],[1 BAU- Annual Leakage lbs]]*'Lookups &amp; assumptions'!$E$21*'Lookups &amp; assumptions'!$C$12+
0.1*TableHeatPumpList[[#This Row],[lbs of refrigerant]])/2000</f>
        <v>#N/A</v>
      </c>
      <c r="AJ28" s="216" t="e">
        <f>_xlfn.XLOOKUP(TableHeatPumpList[[#This Row],[Type]],TableLeaks[Heat pump Type],TableLeaks[Mitigated by following HPD Tech Requirments*:])</f>
        <v>#N/A</v>
      </c>
      <c r="AK28" s="223" t="e">
        <f>TableHeatPumpList[[#This Row],[lbs of refrigerant]]*TableHeatPumpList[[#This Row],[3 Mitigated- Annual Leagage Rate if following HPD''s Technical Requirements*]]</f>
        <v>#N/A</v>
      </c>
      <c r="AL28" s="224" t="e">
        <f>(TableHeatPumpList[[#This Row],[3 Mitigated- Annual Leakage lbs]]*'Lookups &amp; assumptions'!$E$20*'Lookups &amp; assumptions'!$C$12+
0.1*TableHeatPumpList[[#This Row],[lbs of refrigerant]])/2000</f>
        <v>#N/A</v>
      </c>
      <c r="AM28" s="224" t="e">
        <f>TableHeatPumpList[[#This Row],[3 Mitigated- Tons CO2e]]-TableHeatPumpList[[#This Row],[2 Compliant- Tons CO2e]]</f>
        <v>#N/A</v>
      </c>
      <c r="AN28" s="225" t="e">
        <f>TableHeatPumpList[[#This Row],[Net GHG impact Tons CO2e]]*233/1000</f>
        <v>#N/A</v>
      </c>
      <c r="AO28" s="1"/>
    </row>
    <row r="29" spans="1:41" ht="43.15" hidden="1" customHeight="1">
      <c r="A29" s="131">
        <v>26</v>
      </c>
      <c r="B29" s="128"/>
      <c r="C29" s="126"/>
      <c r="D29" s="127"/>
      <c r="E29" s="127"/>
      <c r="F29" s="127"/>
      <c r="G29" s="127"/>
      <c r="H29" s="127"/>
      <c r="I29" s="127"/>
      <c r="J29" s="127"/>
      <c r="K29" s="127"/>
      <c r="L29" s="127"/>
      <c r="N29" s="230"/>
      <c r="O29" s="232"/>
      <c r="P29" s="227"/>
      <c r="Q29" s="227"/>
      <c r="R29" s="227"/>
      <c r="S29" s="232"/>
      <c r="T29" s="232"/>
      <c r="U29" s="227"/>
      <c r="V29" s="232"/>
      <c r="W29" s="233"/>
      <c r="X29" s="232"/>
      <c r="Y29" s="232"/>
      <c r="Z29" s="219">
        <f>Y29*T29</f>
        <v>0</v>
      </c>
      <c r="AA29" s="227"/>
      <c r="AB29" s="232"/>
      <c r="AC29" s="232"/>
      <c r="AD29" s="228" t="str">
        <f>IF(TableHeatPumpList[[#This Row],[R410a Lbs per heat pump system (equip + field charge) ]]&gt;=50,"Yes","No")</f>
        <v>No</v>
      </c>
      <c r="AE29" s="228">
        <f>TableHeatPumpList[[#This Row],[R410a Lbs per heat pump system (equip + field charge) ]]*TableHeatPumpList[[#This Row],[Qty of identical systems]]</f>
        <v>0</v>
      </c>
      <c r="AF29" s="220" t="e">
        <f>_xlfn.XLOOKUP(TableHeatPumpList[[#This Row],[Type]],TableLeaks[Heat pump Type],TableLeaks[Part 494-1.3 potential])</f>
        <v>#N/A</v>
      </c>
      <c r="AG29" s="219" t="e">
        <f>TableHeatPumpList[[#This Row],[lbs of refrigerant]]*TableHeatPumpList[[#This Row],[1 BAU- Annual Leakage Rate (per part 494-1.3)]]</f>
        <v>#N/A</v>
      </c>
      <c r="AH29" s="221" t="e">
        <f>(TableHeatPumpList[[#This Row],[1 BAU- Annual Leakage lbs]]*'Lookups &amp; assumptions'!$E$20*'Lookups &amp; assumptions'!$C$12+
0.1*TableHeatPumpList[[#This Row],[lbs of refrigerant]])/2000</f>
        <v>#N/A</v>
      </c>
      <c r="AI29" s="222" t="e">
        <f>(TableHeatPumpList[[#This Row],[1 BAU- Annual Leakage lbs]]*'Lookups &amp; assumptions'!$E$21*'Lookups &amp; assumptions'!$C$12+
0.1*TableHeatPumpList[[#This Row],[lbs of refrigerant]])/2000</f>
        <v>#N/A</v>
      </c>
      <c r="AJ29" s="216" t="e">
        <f>_xlfn.XLOOKUP(TableHeatPumpList[[#This Row],[Type]],TableLeaks[Heat pump Type],TableLeaks[Mitigated by following HPD Tech Requirments*:])</f>
        <v>#N/A</v>
      </c>
      <c r="AK29" s="223" t="e">
        <f>TableHeatPumpList[[#This Row],[lbs of refrigerant]]*TableHeatPumpList[[#This Row],[3 Mitigated- Annual Leagage Rate if following HPD''s Technical Requirements*]]</f>
        <v>#N/A</v>
      </c>
      <c r="AL29" s="224" t="e">
        <f>(TableHeatPumpList[[#This Row],[3 Mitigated- Annual Leakage lbs]]*'Lookups &amp; assumptions'!$E$20*'Lookups &amp; assumptions'!$C$12+
0.1*TableHeatPumpList[[#This Row],[lbs of refrigerant]])/2000</f>
        <v>#N/A</v>
      </c>
      <c r="AM29" s="224" t="e">
        <f>TableHeatPumpList[[#This Row],[3 Mitigated- Tons CO2e]]-TableHeatPumpList[[#This Row],[2 Compliant- Tons CO2e]]</f>
        <v>#N/A</v>
      </c>
      <c r="AN29" s="225" t="e">
        <f>TableHeatPumpList[[#This Row],[Net GHG impact Tons CO2e]]*233/1000</f>
        <v>#N/A</v>
      </c>
      <c r="AO29" s="1"/>
    </row>
    <row r="30" spans="1:41" ht="23.65" hidden="1" customHeight="1">
      <c r="A30" s="130">
        <v>27</v>
      </c>
      <c r="B30" s="128"/>
      <c r="C30" s="126"/>
      <c r="D30" s="127"/>
      <c r="E30" s="127"/>
      <c r="F30" s="127"/>
      <c r="G30" s="127"/>
      <c r="H30" s="127"/>
      <c r="I30" s="127"/>
      <c r="J30" s="127"/>
      <c r="K30" s="127"/>
      <c r="L30" s="127"/>
      <c r="N30" s="226"/>
      <c r="O30" s="232"/>
      <c r="P30" s="227"/>
      <c r="Q30" s="227"/>
      <c r="R30" s="227"/>
      <c r="S30" s="232"/>
      <c r="T30" s="232"/>
      <c r="U30" s="227"/>
      <c r="V30" s="232"/>
      <c r="W30" s="232"/>
      <c r="X30" s="232"/>
      <c r="Y30" s="232"/>
      <c r="Z30" s="219">
        <f>Y30*T30</f>
        <v>0</v>
      </c>
      <c r="AA30" s="227"/>
      <c r="AB30" s="227"/>
      <c r="AC30" s="232"/>
      <c r="AD30" s="228" t="str">
        <f>IF(TableHeatPumpList[[#This Row],[R410a Lbs per heat pump system (equip + field charge) ]]&gt;=50,"Yes","No")</f>
        <v>No</v>
      </c>
      <c r="AE30" s="228">
        <f>TableHeatPumpList[[#This Row],[R410a Lbs per heat pump system (equip + field charge) ]]*TableHeatPumpList[[#This Row],[Qty of identical systems]]</f>
        <v>0</v>
      </c>
      <c r="AF30" s="220" t="e">
        <f>_xlfn.XLOOKUP(TableHeatPumpList[[#This Row],[Type]],TableLeaks[Heat pump Type],TableLeaks[Part 494-1.3 potential])</f>
        <v>#N/A</v>
      </c>
      <c r="AG30" s="219" t="e">
        <f>TableHeatPumpList[[#This Row],[lbs of refrigerant]]*TableHeatPumpList[[#This Row],[1 BAU- Annual Leakage Rate (per part 494-1.3)]]</f>
        <v>#N/A</v>
      </c>
      <c r="AH30" s="221" t="e">
        <f>(TableHeatPumpList[[#This Row],[1 BAU- Annual Leakage lbs]]*'Lookups &amp; assumptions'!$E$20*'Lookups &amp; assumptions'!$C$12+
0.1*TableHeatPumpList[[#This Row],[lbs of refrigerant]])/2000</f>
        <v>#N/A</v>
      </c>
      <c r="AI30" s="222" t="e">
        <f>(TableHeatPumpList[[#This Row],[1 BAU- Annual Leakage lbs]]*'Lookups &amp; assumptions'!$E$21*'Lookups &amp; assumptions'!$C$12+
0.1*TableHeatPumpList[[#This Row],[lbs of refrigerant]])/2000</f>
        <v>#N/A</v>
      </c>
      <c r="AJ30" s="216" t="e">
        <f>_xlfn.XLOOKUP(TableHeatPumpList[[#This Row],[Type]],TableLeaks[Heat pump Type],TableLeaks[Mitigated by following HPD Tech Requirments*:])</f>
        <v>#N/A</v>
      </c>
      <c r="AK30" s="223" t="e">
        <f>TableHeatPumpList[[#This Row],[lbs of refrigerant]]*TableHeatPumpList[[#This Row],[3 Mitigated- Annual Leagage Rate if following HPD''s Technical Requirements*]]</f>
        <v>#N/A</v>
      </c>
      <c r="AL30" s="224" t="e">
        <f>(TableHeatPumpList[[#This Row],[3 Mitigated- Annual Leakage lbs]]*'Lookups &amp; assumptions'!$E$20*'Lookups &amp; assumptions'!$C$12+
0.1*TableHeatPumpList[[#This Row],[lbs of refrigerant]])/2000</f>
        <v>#N/A</v>
      </c>
      <c r="AM30" s="224" t="e">
        <f>TableHeatPumpList[[#This Row],[3 Mitigated- Tons CO2e]]-TableHeatPumpList[[#This Row],[2 Compliant- Tons CO2e]]</f>
        <v>#N/A</v>
      </c>
      <c r="AN30" s="225" t="e">
        <f>TableHeatPumpList[[#This Row],[Net GHG impact Tons CO2e]]*233/1000</f>
        <v>#N/A</v>
      </c>
      <c r="AO30" s="1"/>
    </row>
    <row r="31" spans="1:41" ht="23.65" hidden="1" customHeight="1">
      <c r="A31" s="131">
        <v>28</v>
      </c>
      <c r="B31" s="128"/>
      <c r="C31" s="126"/>
      <c r="D31" s="127"/>
      <c r="E31" s="127"/>
      <c r="F31" s="127"/>
      <c r="G31" s="127"/>
      <c r="H31" s="127"/>
      <c r="I31" s="127"/>
      <c r="J31" s="127"/>
      <c r="K31" s="127"/>
      <c r="L31" s="127"/>
      <c r="N31" s="230"/>
      <c r="O31" s="232"/>
      <c r="P31" s="227"/>
      <c r="Q31" s="227"/>
      <c r="R31" s="227"/>
      <c r="S31" s="232"/>
      <c r="T31" s="232"/>
      <c r="U31" s="227"/>
      <c r="V31" s="232"/>
      <c r="W31" s="232"/>
      <c r="X31" s="232"/>
      <c r="Y31" s="232"/>
      <c r="Z31" s="219">
        <f>Y31*T31</f>
        <v>0</v>
      </c>
      <c r="AA31" s="227"/>
      <c r="AB31" s="227"/>
      <c r="AC31" s="232"/>
      <c r="AD31" s="228" t="str">
        <f>IF(TableHeatPumpList[[#This Row],[R410a Lbs per heat pump system (equip + field charge) ]]&gt;=50,"Yes","No")</f>
        <v>No</v>
      </c>
      <c r="AE31" s="228">
        <f>TableHeatPumpList[[#This Row],[R410a Lbs per heat pump system (equip + field charge) ]]*TableHeatPumpList[[#This Row],[Qty of identical systems]]</f>
        <v>0</v>
      </c>
      <c r="AF31" s="220" t="e">
        <f>_xlfn.XLOOKUP(TableHeatPumpList[[#This Row],[Type]],TableLeaks[Heat pump Type],TableLeaks[Part 494-1.3 potential])</f>
        <v>#N/A</v>
      </c>
      <c r="AG31" s="219" t="e">
        <f>TableHeatPumpList[[#This Row],[lbs of refrigerant]]*TableHeatPumpList[[#This Row],[1 BAU- Annual Leakage Rate (per part 494-1.3)]]</f>
        <v>#N/A</v>
      </c>
      <c r="AH31" s="221" t="e">
        <f>(TableHeatPumpList[[#This Row],[1 BAU- Annual Leakage lbs]]*'Lookups &amp; assumptions'!$E$20*'Lookups &amp; assumptions'!$C$12+
0.1*TableHeatPumpList[[#This Row],[lbs of refrigerant]])/2000</f>
        <v>#N/A</v>
      </c>
      <c r="AI31" s="222" t="e">
        <f>(TableHeatPumpList[[#This Row],[1 BAU- Annual Leakage lbs]]*'Lookups &amp; assumptions'!$E$21*'Lookups &amp; assumptions'!$C$12+
0.1*TableHeatPumpList[[#This Row],[lbs of refrigerant]])/2000</f>
        <v>#N/A</v>
      </c>
      <c r="AJ31" s="216" t="e">
        <f>_xlfn.XLOOKUP(TableHeatPumpList[[#This Row],[Type]],TableLeaks[Heat pump Type],TableLeaks[Mitigated by following HPD Tech Requirments*:])</f>
        <v>#N/A</v>
      </c>
      <c r="AK31" s="223" t="e">
        <f>TableHeatPumpList[[#This Row],[lbs of refrigerant]]*TableHeatPumpList[[#This Row],[3 Mitigated- Annual Leagage Rate if following HPD''s Technical Requirements*]]</f>
        <v>#N/A</v>
      </c>
      <c r="AL31" s="224" t="e">
        <f>(TableHeatPumpList[[#This Row],[3 Mitigated- Annual Leakage lbs]]*'Lookups &amp; assumptions'!$E$20*'Lookups &amp; assumptions'!$C$12+
0.1*TableHeatPumpList[[#This Row],[lbs of refrigerant]])/2000</f>
        <v>#N/A</v>
      </c>
      <c r="AM31" s="224" t="e">
        <f>TableHeatPumpList[[#This Row],[3 Mitigated- Tons CO2e]]-TableHeatPumpList[[#This Row],[2 Compliant- Tons CO2e]]</f>
        <v>#N/A</v>
      </c>
      <c r="AN31" s="225" t="e">
        <f>TableHeatPumpList[[#This Row],[Net GHG impact Tons CO2e]]*233/1000</f>
        <v>#N/A</v>
      </c>
      <c r="AO31" s="1"/>
    </row>
    <row r="32" spans="1:41" ht="43.15" hidden="1" customHeight="1">
      <c r="A32" s="130">
        <v>29</v>
      </c>
      <c r="B32" s="128"/>
      <c r="C32" s="126"/>
      <c r="D32" s="127"/>
      <c r="E32" s="127"/>
      <c r="F32" s="127"/>
      <c r="G32" s="127"/>
      <c r="H32" s="127"/>
      <c r="I32" s="127"/>
      <c r="J32" s="127"/>
      <c r="K32" s="127"/>
      <c r="L32" s="127"/>
      <c r="N32" s="226"/>
      <c r="O32" s="232"/>
      <c r="P32" s="227"/>
      <c r="Q32" s="227"/>
      <c r="R32" s="227"/>
      <c r="S32" s="232"/>
      <c r="T32" s="232"/>
      <c r="U32" s="227"/>
      <c r="V32" s="232"/>
      <c r="W32" s="233"/>
      <c r="X32" s="232"/>
      <c r="Y32" s="232"/>
      <c r="Z32" s="219">
        <f>Y32*T32</f>
        <v>0</v>
      </c>
      <c r="AA32" s="227"/>
      <c r="AB32" s="232"/>
      <c r="AC32" s="232"/>
      <c r="AD32" s="228" t="str">
        <f>IF(TableHeatPumpList[[#This Row],[R410a Lbs per heat pump system (equip + field charge) ]]&gt;=50,"Yes","No")</f>
        <v>No</v>
      </c>
      <c r="AE32" s="228">
        <f>TableHeatPumpList[[#This Row],[R410a Lbs per heat pump system (equip + field charge) ]]*TableHeatPumpList[[#This Row],[Qty of identical systems]]</f>
        <v>0</v>
      </c>
      <c r="AF32" s="220" t="e">
        <f>_xlfn.XLOOKUP(TableHeatPumpList[[#This Row],[Type]],TableLeaks[Heat pump Type],TableLeaks[Part 494-1.3 potential])</f>
        <v>#N/A</v>
      </c>
      <c r="AG32" s="219" t="e">
        <f>TableHeatPumpList[[#This Row],[lbs of refrigerant]]*TableHeatPumpList[[#This Row],[1 BAU- Annual Leakage Rate (per part 494-1.3)]]</f>
        <v>#N/A</v>
      </c>
      <c r="AH32" s="221" t="e">
        <f>(TableHeatPumpList[[#This Row],[1 BAU- Annual Leakage lbs]]*'Lookups &amp; assumptions'!$E$20*'Lookups &amp; assumptions'!$C$12+
0.1*TableHeatPumpList[[#This Row],[lbs of refrigerant]])/2000</f>
        <v>#N/A</v>
      </c>
      <c r="AI32" s="222" t="e">
        <f>(TableHeatPumpList[[#This Row],[1 BAU- Annual Leakage lbs]]*'Lookups &amp; assumptions'!$E$21*'Lookups &amp; assumptions'!$C$12+
0.1*TableHeatPumpList[[#This Row],[lbs of refrigerant]])/2000</f>
        <v>#N/A</v>
      </c>
      <c r="AJ32" s="216" t="e">
        <f>_xlfn.XLOOKUP(TableHeatPumpList[[#This Row],[Type]],TableLeaks[Heat pump Type],TableLeaks[Mitigated by following HPD Tech Requirments*:])</f>
        <v>#N/A</v>
      </c>
      <c r="AK32" s="223" t="e">
        <f>TableHeatPumpList[[#This Row],[lbs of refrigerant]]*TableHeatPumpList[[#This Row],[3 Mitigated- Annual Leagage Rate if following HPD''s Technical Requirements*]]</f>
        <v>#N/A</v>
      </c>
      <c r="AL32" s="224" t="e">
        <f>(TableHeatPumpList[[#This Row],[3 Mitigated- Annual Leakage lbs]]*'Lookups &amp; assumptions'!$E$20*'Lookups &amp; assumptions'!$C$12+
0.1*TableHeatPumpList[[#This Row],[lbs of refrigerant]])/2000</f>
        <v>#N/A</v>
      </c>
      <c r="AM32" s="224" t="e">
        <f>TableHeatPumpList[[#This Row],[3 Mitigated- Tons CO2e]]-TableHeatPumpList[[#This Row],[2 Compliant- Tons CO2e]]</f>
        <v>#N/A</v>
      </c>
      <c r="AN32" s="225" t="e">
        <f>TableHeatPumpList[[#This Row],[Net GHG impact Tons CO2e]]*233/1000</f>
        <v>#N/A</v>
      </c>
      <c r="AO32" s="1"/>
    </row>
    <row r="33" spans="1:41" ht="23.65" hidden="1" customHeight="1">
      <c r="A33" s="131">
        <v>30</v>
      </c>
      <c r="B33" s="128"/>
      <c r="C33" s="126"/>
      <c r="D33" s="127"/>
      <c r="E33" s="127"/>
      <c r="F33" s="127"/>
      <c r="G33" s="127"/>
      <c r="H33" s="127"/>
      <c r="I33" s="127"/>
      <c r="J33" s="127"/>
      <c r="K33" s="127"/>
      <c r="L33" s="127"/>
      <c r="N33" s="230"/>
      <c r="O33" s="232"/>
      <c r="P33" s="227"/>
      <c r="Q33" s="227"/>
      <c r="R33" s="227"/>
      <c r="S33" s="232"/>
      <c r="T33" s="232"/>
      <c r="U33" s="227"/>
      <c r="V33" s="232"/>
      <c r="W33" s="232"/>
      <c r="X33" s="232"/>
      <c r="Y33" s="232"/>
      <c r="Z33" s="219">
        <f>Y33*T33</f>
        <v>0</v>
      </c>
      <c r="AA33" s="227"/>
      <c r="AB33" s="232"/>
      <c r="AC33" s="232"/>
      <c r="AD33" s="228" t="str">
        <f>IF(TableHeatPumpList[[#This Row],[R410a Lbs per heat pump system (equip + field charge) ]]&gt;=50,"Yes","No")</f>
        <v>No</v>
      </c>
      <c r="AE33" s="228">
        <f>TableHeatPumpList[[#This Row],[R410a Lbs per heat pump system (equip + field charge) ]]*TableHeatPumpList[[#This Row],[Qty of identical systems]]</f>
        <v>0</v>
      </c>
      <c r="AF33" s="220" t="e">
        <f>_xlfn.XLOOKUP(TableHeatPumpList[[#This Row],[Type]],TableLeaks[Heat pump Type],TableLeaks[Part 494-1.3 potential])</f>
        <v>#N/A</v>
      </c>
      <c r="AG33" s="219" t="e">
        <f>TableHeatPumpList[[#This Row],[lbs of refrigerant]]*TableHeatPumpList[[#This Row],[1 BAU- Annual Leakage Rate (per part 494-1.3)]]</f>
        <v>#N/A</v>
      </c>
      <c r="AH33" s="221" t="e">
        <f>(TableHeatPumpList[[#This Row],[1 BAU- Annual Leakage lbs]]*'Lookups &amp; assumptions'!$E$20*'Lookups &amp; assumptions'!$C$12+
0.1*TableHeatPumpList[[#This Row],[lbs of refrigerant]])/2000</f>
        <v>#N/A</v>
      </c>
      <c r="AI33" s="222" t="e">
        <f>(TableHeatPumpList[[#This Row],[1 BAU- Annual Leakage lbs]]*'Lookups &amp; assumptions'!$E$21*'Lookups &amp; assumptions'!$C$12+
0.1*TableHeatPumpList[[#This Row],[lbs of refrigerant]])/2000</f>
        <v>#N/A</v>
      </c>
      <c r="AJ33" s="216" t="e">
        <f>_xlfn.XLOOKUP(TableHeatPumpList[[#This Row],[Type]],TableLeaks[Heat pump Type],TableLeaks[Mitigated by following HPD Tech Requirments*:])</f>
        <v>#N/A</v>
      </c>
      <c r="AK33" s="223" t="e">
        <f>TableHeatPumpList[[#This Row],[lbs of refrigerant]]*TableHeatPumpList[[#This Row],[3 Mitigated- Annual Leagage Rate if following HPD''s Technical Requirements*]]</f>
        <v>#N/A</v>
      </c>
      <c r="AL33" s="224" t="e">
        <f>(TableHeatPumpList[[#This Row],[3 Mitigated- Annual Leakage lbs]]*'Lookups &amp; assumptions'!$E$20*'Lookups &amp; assumptions'!$C$12+
0.1*TableHeatPumpList[[#This Row],[lbs of refrigerant]])/2000</f>
        <v>#N/A</v>
      </c>
      <c r="AM33" s="224" t="e">
        <f>TableHeatPumpList[[#This Row],[3 Mitigated- Tons CO2e]]-TableHeatPumpList[[#This Row],[2 Compliant- Tons CO2e]]</f>
        <v>#N/A</v>
      </c>
      <c r="AN33" s="225" t="e">
        <f>TableHeatPumpList[[#This Row],[Net GHG impact Tons CO2e]]*233/1000</f>
        <v>#N/A</v>
      </c>
      <c r="AO33" s="1"/>
    </row>
    <row r="34" spans="1:41" ht="23.65" hidden="1" customHeight="1">
      <c r="A34" s="130">
        <v>31</v>
      </c>
      <c r="B34" s="128"/>
      <c r="C34" s="126"/>
      <c r="D34" s="127"/>
      <c r="E34" s="127"/>
      <c r="F34" s="127"/>
      <c r="G34" s="127"/>
      <c r="H34" s="127"/>
      <c r="I34" s="127"/>
      <c r="J34" s="127"/>
      <c r="K34" s="127"/>
      <c r="L34" s="127"/>
      <c r="N34" s="226"/>
      <c r="O34" s="232"/>
      <c r="P34" s="227"/>
      <c r="Q34" s="227"/>
      <c r="R34" s="227"/>
      <c r="S34" s="232"/>
      <c r="T34" s="232"/>
      <c r="U34" s="227"/>
      <c r="V34" s="232"/>
      <c r="W34" s="232"/>
      <c r="X34" s="232"/>
      <c r="Y34" s="232"/>
      <c r="Z34" s="219">
        <f>Y34*T34</f>
        <v>0</v>
      </c>
      <c r="AA34" s="227"/>
      <c r="AB34" s="227"/>
      <c r="AC34" s="232"/>
      <c r="AD34" s="228" t="str">
        <f>IF(TableHeatPumpList[[#This Row],[R410a Lbs per heat pump system (equip + field charge) ]]&gt;=50,"Yes","No")</f>
        <v>No</v>
      </c>
      <c r="AE34" s="228">
        <f>TableHeatPumpList[[#This Row],[R410a Lbs per heat pump system (equip + field charge) ]]*TableHeatPumpList[[#This Row],[Qty of identical systems]]</f>
        <v>0</v>
      </c>
      <c r="AF34" s="220" t="e">
        <f>_xlfn.XLOOKUP(TableHeatPumpList[[#This Row],[Type]],TableLeaks[Heat pump Type],TableLeaks[Part 494-1.3 potential])</f>
        <v>#N/A</v>
      </c>
      <c r="AG34" s="219" t="e">
        <f>TableHeatPumpList[[#This Row],[lbs of refrigerant]]*TableHeatPumpList[[#This Row],[1 BAU- Annual Leakage Rate (per part 494-1.3)]]</f>
        <v>#N/A</v>
      </c>
      <c r="AH34" s="221" t="e">
        <f>(TableHeatPumpList[[#This Row],[1 BAU- Annual Leakage lbs]]*'Lookups &amp; assumptions'!$E$20*'Lookups &amp; assumptions'!$C$12+
0.1*TableHeatPumpList[[#This Row],[lbs of refrigerant]])/2000</f>
        <v>#N/A</v>
      </c>
      <c r="AI34" s="222" t="e">
        <f>(TableHeatPumpList[[#This Row],[1 BAU- Annual Leakage lbs]]*'Lookups &amp; assumptions'!$E$21*'Lookups &amp; assumptions'!$C$12+
0.1*TableHeatPumpList[[#This Row],[lbs of refrigerant]])/2000</f>
        <v>#N/A</v>
      </c>
      <c r="AJ34" s="216" t="e">
        <f>_xlfn.XLOOKUP(TableHeatPumpList[[#This Row],[Type]],TableLeaks[Heat pump Type],TableLeaks[Mitigated by following HPD Tech Requirments*:])</f>
        <v>#N/A</v>
      </c>
      <c r="AK34" s="223" t="e">
        <f>TableHeatPumpList[[#This Row],[lbs of refrigerant]]*TableHeatPumpList[[#This Row],[3 Mitigated- Annual Leagage Rate if following HPD''s Technical Requirements*]]</f>
        <v>#N/A</v>
      </c>
      <c r="AL34" s="224" t="e">
        <f>(TableHeatPumpList[[#This Row],[3 Mitigated- Annual Leakage lbs]]*'Lookups &amp; assumptions'!$E$20*'Lookups &amp; assumptions'!$C$12+
0.1*TableHeatPumpList[[#This Row],[lbs of refrigerant]])/2000</f>
        <v>#N/A</v>
      </c>
      <c r="AM34" s="224" t="e">
        <f>TableHeatPumpList[[#This Row],[3 Mitigated- Tons CO2e]]-TableHeatPumpList[[#This Row],[2 Compliant- Tons CO2e]]</f>
        <v>#N/A</v>
      </c>
      <c r="AN34" s="225" t="e">
        <f>TableHeatPumpList[[#This Row],[Net GHG impact Tons CO2e]]*233/1000</f>
        <v>#N/A</v>
      </c>
      <c r="AO34" s="1"/>
    </row>
    <row r="35" spans="1:41" ht="35.1" hidden="1" customHeight="1">
      <c r="A35" s="131">
        <v>32</v>
      </c>
      <c r="B35" s="128"/>
      <c r="C35" s="126"/>
      <c r="D35" s="127"/>
      <c r="E35" s="127"/>
      <c r="F35" s="127"/>
      <c r="G35" s="127"/>
      <c r="H35" s="127"/>
      <c r="I35" s="127"/>
      <c r="J35" s="127"/>
      <c r="K35" s="127"/>
      <c r="L35" s="127"/>
      <c r="N35" s="230"/>
      <c r="O35" s="232"/>
      <c r="P35" s="227"/>
      <c r="Q35" s="227"/>
      <c r="R35" s="227"/>
      <c r="S35" s="232"/>
      <c r="T35" s="232"/>
      <c r="U35" s="227"/>
      <c r="V35" s="232"/>
      <c r="W35" s="232"/>
      <c r="X35" s="232"/>
      <c r="Y35" s="232"/>
      <c r="Z35" s="219">
        <f>Y35*T35</f>
        <v>0</v>
      </c>
      <c r="AA35" s="227"/>
      <c r="AB35" s="232"/>
      <c r="AC35" s="232"/>
      <c r="AD35" s="228" t="str">
        <f>IF(TableHeatPumpList[[#This Row],[R410a Lbs per heat pump system (equip + field charge) ]]&gt;=50,"Yes","No")</f>
        <v>No</v>
      </c>
      <c r="AE35" s="228">
        <f>TableHeatPumpList[[#This Row],[R410a Lbs per heat pump system (equip + field charge) ]]*TableHeatPumpList[[#This Row],[Qty of identical systems]]</f>
        <v>0</v>
      </c>
      <c r="AF35" s="220" t="e">
        <f>_xlfn.XLOOKUP(TableHeatPumpList[[#This Row],[Type]],TableLeaks[Heat pump Type],TableLeaks[Part 494-1.3 potential])</f>
        <v>#N/A</v>
      </c>
      <c r="AG35" s="219" t="e">
        <f>TableHeatPumpList[[#This Row],[lbs of refrigerant]]*TableHeatPumpList[[#This Row],[1 BAU- Annual Leakage Rate (per part 494-1.3)]]</f>
        <v>#N/A</v>
      </c>
      <c r="AH35" s="221" t="e">
        <f>(TableHeatPumpList[[#This Row],[1 BAU- Annual Leakage lbs]]*'Lookups &amp; assumptions'!$E$20*'Lookups &amp; assumptions'!$C$12+
0.1*TableHeatPumpList[[#This Row],[lbs of refrigerant]])/2000</f>
        <v>#N/A</v>
      </c>
      <c r="AI35" s="222" t="e">
        <f>(TableHeatPumpList[[#This Row],[1 BAU- Annual Leakage lbs]]*'Lookups &amp; assumptions'!$E$21*'Lookups &amp; assumptions'!$C$12+
0.1*TableHeatPumpList[[#This Row],[lbs of refrigerant]])/2000</f>
        <v>#N/A</v>
      </c>
      <c r="AJ35" s="216" t="e">
        <f>_xlfn.XLOOKUP(TableHeatPumpList[[#This Row],[Type]],TableLeaks[Heat pump Type],TableLeaks[Mitigated by following HPD Tech Requirments*:])</f>
        <v>#N/A</v>
      </c>
      <c r="AK35" s="223" t="e">
        <f>TableHeatPumpList[[#This Row],[lbs of refrigerant]]*TableHeatPumpList[[#This Row],[3 Mitigated- Annual Leagage Rate if following HPD''s Technical Requirements*]]</f>
        <v>#N/A</v>
      </c>
      <c r="AL35" s="224" t="e">
        <f>(TableHeatPumpList[[#This Row],[3 Mitigated- Annual Leakage lbs]]*'Lookups &amp; assumptions'!$E$20*'Lookups &amp; assumptions'!$C$12+
0.1*TableHeatPumpList[[#This Row],[lbs of refrigerant]])/2000</f>
        <v>#N/A</v>
      </c>
      <c r="AM35" s="224" t="e">
        <f>TableHeatPumpList[[#This Row],[3 Mitigated- Tons CO2e]]-TableHeatPumpList[[#This Row],[2 Compliant- Tons CO2e]]</f>
        <v>#N/A</v>
      </c>
      <c r="AN35" s="225" t="e">
        <f>TableHeatPumpList[[#This Row],[Net GHG impact Tons CO2e]]*233/1000</f>
        <v>#N/A</v>
      </c>
      <c r="AO35" s="1"/>
    </row>
    <row r="36" spans="1:41" ht="35.1" hidden="1" customHeight="1">
      <c r="A36" s="130">
        <v>33</v>
      </c>
      <c r="B36" s="128"/>
      <c r="C36" s="126"/>
      <c r="D36" s="127"/>
      <c r="E36" s="127"/>
      <c r="F36" s="127"/>
      <c r="G36" s="127"/>
      <c r="H36" s="127"/>
      <c r="I36" s="127"/>
      <c r="J36" s="127"/>
      <c r="K36" s="127"/>
      <c r="L36" s="127"/>
      <c r="N36" s="226"/>
      <c r="O36" s="232"/>
      <c r="P36" s="227"/>
      <c r="Q36" s="227"/>
      <c r="R36" s="227"/>
      <c r="S36" s="232"/>
      <c r="T36" s="232"/>
      <c r="U36" s="227"/>
      <c r="V36" s="232"/>
      <c r="W36" s="232"/>
      <c r="X36" s="232"/>
      <c r="Y36" s="232"/>
      <c r="Z36" s="219">
        <f>Y36*T36</f>
        <v>0</v>
      </c>
      <c r="AA36" s="227"/>
      <c r="AB36" s="232"/>
      <c r="AC36" s="232"/>
      <c r="AD36" s="228" t="str">
        <f>IF(TableHeatPumpList[[#This Row],[R410a Lbs per heat pump system (equip + field charge) ]]&gt;=50,"Yes","No")</f>
        <v>No</v>
      </c>
      <c r="AE36" s="228">
        <f>TableHeatPumpList[[#This Row],[R410a Lbs per heat pump system (equip + field charge) ]]*TableHeatPumpList[[#This Row],[Qty of identical systems]]</f>
        <v>0</v>
      </c>
      <c r="AF36" s="220" t="e">
        <f>_xlfn.XLOOKUP(TableHeatPumpList[[#This Row],[Type]],TableLeaks[Heat pump Type],TableLeaks[Part 494-1.3 potential])</f>
        <v>#N/A</v>
      </c>
      <c r="AG36" s="219" t="e">
        <f>TableHeatPumpList[[#This Row],[lbs of refrigerant]]*TableHeatPumpList[[#This Row],[1 BAU- Annual Leakage Rate (per part 494-1.3)]]</f>
        <v>#N/A</v>
      </c>
      <c r="AH36" s="221" t="e">
        <f>(TableHeatPumpList[[#This Row],[1 BAU- Annual Leakage lbs]]*'Lookups &amp; assumptions'!$E$20*'Lookups &amp; assumptions'!$C$12+
0.1*TableHeatPumpList[[#This Row],[lbs of refrigerant]])/2000</f>
        <v>#N/A</v>
      </c>
      <c r="AI36" s="222" t="e">
        <f>(TableHeatPumpList[[#This Row],[1 BAU- Annual Leakage lbs]]*'Lookups &amp; assumptions'!$E$21*'Lookups &amp; assumptions'!$C$12+
0.1*TableHeatPumpList[[#This Row],[lbs of refrigerant]])/2000</f>
        <v>#N/A</v>
      </c>
      <c r="AJ36" s="216" t="e">
        <f>_xlfn.XLOOKUP(TableHeatPumpList[[#This Row],[Type]],TableLeaks[Heat pump Type],TableLeaks[Mitigated by following HPD Tech Requirments*:])</f>
        <v>#N/A</v>
      </c>
      <c r="AK36" s="223" t="e">
        <f>TableHeatPumpList[[#This Row],[lbs of refrigerant]]*TableHeatPumpList[[#This Row],[3 Mitigated- Annual Leagage Rate if following HPD''s Technical Requirements*]]</f>
        <v>#N/A</v>
      </c>
      <c r="AL36" s="224" t="e">
        <f>(TableHeatPumpList[[#This Row],[3 Mitigated- Annual Leakage lbs]]*'Lookups &amp; assumptions'!$E$20*'Lookups &amp; assumptions'!$C$12+
0.1*TableHeatPumpList[[#This Row],[lbs of refrigerant]])/2000</f>
        <v>#N/A</v>
      </c>
      <c r="AM36" s="224" t="e">
        <f>TableHeatPumpList[[#This Row],[3 Mitigated- Tons CO2e]]-TableHeatPumpList[[#This Row],[2 Compliant- Tons CO2e]]</f>
        <v>#N/A</v>
      </c>
      <c r="AN36" s="225" t="e">
        <f>TableHeatPumpList[[#This Row],[Net GHG impact Tons CO2e]]*233/1000</f>
        <v>#N/A</v>
      </c>
      <c r="AO36" s="1"/>
    </row>
    <row r="37" spans="1:41" ht="35.1" hidden="1" customHeight="1">
      <c r="A37" s="131">
        <v>34</v>
      </c>
      <c r="B37" s="128"/>
      <c r="C37" s="126"/>
      <c r="D37" s="127"/>
      <c r="E37" s="127"/>
      <c r="F37" s="127"/>
      <c r="G37" s="127"/>
      <c r="H37" s="127"/>
      <c r="I37" s="127"/>
      <c r="J37" s="127"/>
      <c r="K37" s="127"/>
      <c r="L37" s="127"/>
      <c r="N37" s="230"/>
      <c r="O37" s="232"/>
      <c r="P37" s="227"/>
      <c r="Q37" s="227"/>
      <c r="R37" s="227"/>
      <c r="S37" s="232"/>
      <c r="T37" s="232"/>
      <c r="U37" s="227"/>
      <c r="V37" s="232"/>
      <c r="W37" s="232"/>
      <c r="X37" s="232"/>
      <c r="Y37" s="232"/>
      <c r="Z37" s="219">
        <f>Y37*T37</f>
        <v>0</v>
      </c>
      <c r="AA37" s="227"/>
      <c r="AB37" s="232"/>
      <c r="AC37" s="232"/>
      <c r="AD37" s="228" t="str">
        <f>IF(TableHeatPumpList[[#This Row],[R410a Lbs per heat pump system (equip + field charge) ]]&gt;=50,"Yes","No")</f>
        <v>No</v>
      </c>
      <c r="AE37" s="228">
        <f>TableHeatPumpList[[#This Row],[R410a Lbs per heat pump system (equip + field charge) ]]*TableHeatPumpList[[#This Row],[Qty of identical systems]]</f>
        <v>0</v>
      </c>
      <c r="AF37" s="220" t="e">
        <f>_xlfn.XLOOKUP(TableHeatPumpList[[#This Row],[Type]],TableLeaks[Heat pump Type],TableLeaks[Part 494-1.3 potential])</f>
        <v>#N/A</v>
      </c>
      <c r="AG37" s="219" t="e">
        <f>TableHeatPumpList[[#This Row],[lbs of refrigerant]]*TableHeatPumpList[[#This Row],[1 BAU- Annual Leakage Rate (per part 494-1.3)]]</f>
        <v>#N/A</v>
      </c>
      <c r="AH37" s="221" t="e">
        <f>(TableHeatPumpList[[#This Row],[1 BAU- Annual Leakage lbs]]*'Lookups &amp; assumptions'!$E$20*'Lookups &amp; assumptions'!$C$12+
0.1*TableHeatPumpList[[#This Row],[lbs of refrigerant]])/2000</f>
        <v>#N/A</v>
      </c>
      <c r="AI37" s="222" t="e">
        <f>(TableHeatPumpList[[#This Row],[1 BAU- Annual Leakage lbs]]*'Lookups &amp; assumptions'!$E$21*'Lookups &amp; assumptions'!$C$12+
0.1*TableHeatPumpList[[#This Row],[lbs of refrigerant]])/2000</f>
        <v>#N/A</v>
      </c>
      <c r="AJ37" s="216" t="e">
        <f>_xlfn.XLOOKUP(TableHeatPumpList[[#This Row],[Type]],TableLeaks[Heat pump Type],TableLeaks[Mitigated by following HPD Tech Requirments*:])</f>
        <v>#N/A</v>
      </c>
      <c r="AK37" s="223" t="e">
        <f>TableHeatPumpList[[#This Row],[lbs of refrigerant]]*TableHeatPumpList[[#This Row],[3 Mitigated- Annual Leagage Rate if following HPD''s Technical Requirements*]]</f>
        <v>#N/A</v>
      </c>
      <c r="AL37" s="224" t="e">
        <f>(TableHeatPumpList[[#This Row],[3 Mitigated- Annual Leakage lbs]]*'Lookups &amp; assumptions'!$E$20*'Lookups &amp; assumptions'!$C$12+
0.1*TableHeatPumpList[[#This Row],[lbs of refrigerant]])/2000</f>
        <v>#N/A</v>
      </c>
      <c r="AM37" s="224" t="e">
        <f>TableHeatPumpList[[#This Row],[3 Mitigated- Tons CO2e]]-TableHeatPumpList[[#This Row],[2 Compliant- Tons CO2e]]</f>
        <v>#N/A</v>
      </c>
      <c r="AN37" s="225" t="e">
        <f>TableHeatPumpList[[#This Row],[Net GHG impact Tons CO2e]]*233/1000</f>
        <v>#N/A</v>
      </c>
      <c r="AO37" s="1"/>
    </row>
    <row r="38" spans="1:41" ht="43.15" hidden="1" customHeight="1">
      <c r="A38" s="130">
        <v>35</v>
      </c>
      <c r="B38" s="132"/>
      <c r="C38" s="126"/>
      <c r="D38" s="127"/>
      <c r="E38" s="127"/>
      <c r="F38" s="127"/>
      <c r="G38" s="127"/>
      <c r="H38" s="127"/>
      <c r="I38" s="127"/>
      <c r="J38" s="127"/>
      <c r="K38" s="127"/>
      <c r="L38" s="127"/>
      <c r="N38" s="226"/>
      <c r="O38" s="232"/>
      <c r="P38" s="227"/>
      <c r="Q38" s="227"/>
      <c r="R38" s="227"/>
      <c r="S38" s="232"/>
      <c r="T38" s="232"/>
      <c r="U38" s="227"/>
      <c r="V38" s="232"/>
      <c r="W38" s="233"/>
      <c r="X38" s="232"/>
      <c r="Y38" s="232"/>
      <c r="Z38" s="219">
        <f>Y38*T38</f>
        <v>0</v>
      </c>
      <c r="AA38" s="227"/>
      <c r="AB38" s="232"/>
      <c r="AC38" s="232"/>
      <c r="AD38" s="228" t="str">
        <f>IF(TableHeatPumpList[[#This Row],[R410a Lbs per heat pump system (equip + field charge) ]]&gt;=50,"Yes","No")</f>
        <v>No</v>
      </c>
      <c r="AE38" s="228">
        <f>TableHeatPumpList[[#This Row],[R410a Lbs per heat pump system (equip + field charge) ]]*TableHeatPumpList[[#This Row],[Qty of identical systems]]</f>
        <v>0</v>
      </c>
      <c r="AF38" s="220" t="e">
        <f>_xlfn.XLOOKUP(TableHeatPumpList[[#This Row],[Type]],TableLeaks[Heat pump Type],TableLeaks[Part 494-1.3 potential])</f>
        <v>#N/A</v>
      </c>
      <c r="AG38" s="219" t="e">
        <f>TableHeatPumpList[[#This Row],[lbs of refrigerant]]*TableHeatPumpList[[#This Row],[1 BAU- Annual Leakage Rate (per part 494-1.3)]]</f>
        <v>#N/A</v>
      </c>
      <c r="AH38" s="221" t="e">
        <f>(TableHeatPumpList[[#This Row],[1 BAU- Annual Leakage lbs]]*'Lookups &amp; assumptions'!$E$20*'Lookups &amp; assumptions'!$C$12+
0.1*TableHeatPumpList[[#This Row],[lbs of refrigerant]])/2000</f>
        <v>#N/A</v>
      </c>
      <c r="AI38" s="222" t="e">
        <f>(TableHeatPumpList[[#This Row],[1 BAU- Annual Leakage lbs]]*'Lookups &amp; assumptions'!$E$21*'Lookups &amp; assumptions'!$C$12+
0.1*TableHeatPumpList[[#This Row],[lbs of refrigerant]])/2000</f>
        <v>#N/A</v>
      </c>
      <c r="AJ38" s="216" t="e">
        <f>_xlfn.XLOOKUP(TableHeatPumpList[[#This Row],[Type]],TableLeaks[Heat pump Type],TableLeaks[Mitigated by following HPD Tech Requirments*:])</f>
        <v>#N/A</v>
      </c>
      <c r="AK38" s="223" t="e">
        <f>TableHeatPumpList[[#This Row],[lbs of refrigerant]]*TableHeatPumpList[[#This Row],[3 Mitigated- Annual Leagage Rate if following HPD''s Technical Requirements*]]</f>
        <v>#N/A</v>
      </c>
      <c r="AL38" s="224" t="e">
        <f>(TableHeatPumpList[[#This Row],[3 Mitigated- Annual Leakage lbs]]*'Lookups &amp; assumptions'!$E$20*'Lookups &amp; assumptions'!$C$12+
0.1*TableHeatPumpList[[#This Row],[lbs of refrigerant]])/2000</f>
        <v>#N/A</v>
      </c>
      <c r="AM38" s="224" t="e">
        <f>TableHeatPumpList[[#This Row],[3 Mitigated- Tons CO2e]]-TableHeatPumpList[[#This Row],[2 Compliant- Tons CO2e]]</f>
        <v>#N/A</v>
      </c>
      <c r="AN38" s="225" t="e">
        <f>TableHeatPumpList[[#This Row],[Net GHG impact Tons CO2e]]*233/1000</f>
        <v>#N/A</v>
      </c>
      <c r="AO38" s="1"/>
    </row>
    <row r="39" spans="1:41" ht="35.65" hidden="1" customHeight="1">
      <c r="A39" s="130">
        <v>61</v>
      </c>
      <c r="B39" s="122" t="s">
        <v>45</v>
      </c>
      <c r="C39" s="123" t="s">
        <v>46</v>
      </c>
      <c r="D39" s="18" t="s">
        <v>47</v>
      </c>
      <c r="E39" s="18" t="s">
        <v>48</v>
      </c>
      <c r="F39" s="18">
        <v>1008800016</v>
      </c>
      <c r="G39" s="22" t="s">
        <v>49</v>
      </c>
      <c r="H39" s="23" t="s">
        <v>22</v>
      </c>
      <c r="I39" s="23" t="s">
        <v>50</v>
      </c>
      <c r="J39" s="18">
        <v>85</v>
      </c>
      <c r="K39" s="24">
        <v>45831</v>
      </c>
      <c r="L39" s="18" t="s">
        <v>52</v>
      </c>
      <c r="N39" s="226"/>
      <c r="O39" s="227"/>
      <c r="P39" s="227"/>
      <c r="Q39" s="227"/>
      <c r="R39" s="227"/>
      <c r="S39" s="227"/>
      <c r="T39" s="227"/>
      <c r="U39" s="227"/>
      <c r="V39" s="227"/>
      <c r="W39" s="227"/>
      <c r="X39" s="227"/>
      <c r="Y39" s="227"/>
      <c r="Z39" s="219">
        <f>Y39*T39</f>
        <v>0</v>
      </c>
      <c r="AA39" s="229"/>
      <c r="AB39" s="227"/>
      <c r="AC39" s="227"/>
      <c r="AD39" s="228" t="str">
        <f>IF(TableHeatPumpList[[#This Row],[R410a Lbs per heat pump system (equip + field charge) ]]&gt;=50,"Yes","No")</f>
        <v>No</v>
      </c>
      <c r="AE39" s="228">
        <f>TableHeatPumpList[[#This Row],[R410a Lbs per heat pump system (equip + field charge) ]]*TableHeatPumpList[[#This Row],[Qty of identical systems]]</f>
        <v>0</v>
      </c>
      <c r="AF39" s="220" t="e">
        <f>_xlfn.XLOOKUP(TableHeatPumpList[[#This Row],[Type]],TableLeaks[Heat pump Type],TableLeaks[Part 494-1.3 potential])</f>
        <v>#N/A</v>
      </c>
      <c r="AG39" s="219" t="e">
        <f>TableHeatPumpList[[#This Row],[lbs of refrigerant]]*TableHeatPumpList[[#This Row],[1 BAU- Annual Leakage Rate (per part 494-1.3)]]</f>
        <v>#N/A</v>
      </c>
      <c r="AH39" s="221" t="e">
        <f>(TableHeatPumpList[[#This Row],[1 BAU- Annual Leakage lbs]]*'Lookups &amp; assumptions'!$E$20*'Lookups &amp; assumptions'!$C$12+
0.1*TableHeatPumpList[[#This Row],[lbs of refrigerant]])/2000</f>
        <v>#N/A</v>
      </c>
      <c r="AI39" s="222" t="e">
        <f>(TableHeatPumpList[[#This Row],[1 BAU- Annual Leakage lbs]]*'Lookups &amp; assumptions'!$E$21*'Lookups &amp; assumptions'!$C$12+
0.1*TableHeatPumpList[[#This Row],[lbs of refrigerant]])/2000</f>
        <v>#N/A</v>
      </c>
      <c r="AJ39" s="216" t="e">
        <f>_xlfn.XLOOKUP(TableHeatPumpList[[#This Row],[Type]],TableLeaks[Heat pump Type],TableLeaks[Mitigated by following HPD Tech Requirments*:])</f>
        <v>#N/A</v>
      </c>
      <c r="AK39" s="223" t="e">
        <f>TableHeatPumpList[[#This Row],[lbs of refrigerant]]*TableHeatPumpList[[#This Row],[3 Mitigated- Annual Leagage Rate if following HPD''s Technical Requirements*]]</f>
        <v>#N/A</v>
      </c>
      <c r="AL39" s="224" t="e">
        <f>(TableHeatPumpList[[#This Row],[3 Mitigated- Annual Leakage lbs]]*'Lookups &amp; assumptions'!$E$20*'Lookups &amp; assumptions'!$C$12+
0.1*TableHeatPumpList[[#This Row],[lbs of refrigerant]])/2000</f>
        <v>#N/A</v>
      </c>
      <c r="AM39" s="224" t="e">
        <f>TableHeatPumpList[[#This Row],[3 Mitigated- Tons CO2e]]-TableHeatPumpList[[#This Row],[2 Compliant- Tons CO2e]]</f>
        <v>#N/A</v>
      </c>
      <c r="AN39" s="225" t="e">
        <f>TableHeatPumpList[[#This Row],[Net GHG impact Tons CO2e]]*233/1000</f>
        <v>#N/A</v>
      </c>
      <c r="AO39" s="1"/>
    </row>
    <row r="40" spans="1:41" ht="14.25" hidden="1" customHeight="1">
      <c r="A40" s="131">
        <v>62</v>
      </c>
      <c r="B40" s="128"/>
      <c r="C40" s="129"/>
      <c r="D40" s="18"/>
      <c r="E40" s="18"/>
      <c r="F40" s="18"/>
      <c r="G40" s="18"/>
      <c r="H40" s="18"/>
      <c r="I40" s="18"/>
      <c r="J40" s="18"/>
      <c r="K40" s="18"/>
      <c r="L40" s="18"/>
      <c r="N40" s="230"/>
      <c r="O40" s="227"/>
      <c r="P40" s="227"/>
      <c r="Q40" s="227"/>
      <c r="R40" s="227"/>
      <c r="S40" s="227"/>
      <c r="T40" s="227"/>
      <c r="U40" s="227"/>
      <c r="V40" s="227"/>
      <c r="W40" s="227"/>
      <c r="X40" s="227"/>
      <c r="Y40" s="227"/>
      <c r="Z40" s="219">
        <f>Y40*T40</f>
        <v>0</v>
      </c>
      <c r="AA40" s="229"/>
      <c r="AB40" s="227"/>
      <c r="AC40" s="227"/>
      <c r="AD40" s="228" t="str">
        <f>IF(TableHeatPumpList[[#This Row],[R410a Lbs per heat pump system (equip + field charge) ]]&gt;=50,"Yes","No")</f>
        <v>No</v>
      </c>
      <c r="AE40" s="228">
        <f>TableHeatPumpList[[#This Row],[R410a Lbs per heat pump system (equip + field charge) ]]*TableHeatPumpList[[#This Row],[Qty of identical systems]]</f>
        <v>0</v>
      </c>
      <c r="AF40" s="220" t="e">
        <f>_xlfn.XLOOKUP(TableHeatPumpList[[#This Row],[Type]],TableLeaks[Heat pump Type],TableLeaks[Part 494-1.3 potential])</f>
        <v>#N/A</v>
      </c>
      <c r="AG40" s="219" t="e">
        <f>TableHeatPumpList[[#This Row],[lbs of refrigerant]]*TableHeatPumpList[[#This Row],[1 BAU- Annual Leakage Rate (per part 494-1.3)]]</f>
        <v>#N/A</v>
      </c>
      <c r="AH40" s="221" t="e">
        <f>(TableHeatPumpList[[#This Row],[1 BAU- Annual Leakage lbs]]*'Lookups &amp; assumptions'!$E$20*'Lookups &amp; assumptions'!$C$12+
0.1*TableHeatPumpList[[#This Row],[lbs of refrigerant]])/2000</f>
        <v>#N/A</v>
      </c>
      <c r="AI40" s="222" t="e">
        <f>(TableHeatPumpList[[#This Row],[1 BAU- Annual Leakage lbs]]*'Lookups &amp; assumptions'!$E$21*'Lookups &amp; assumptions'!$C$12+
0.1*TableHeatPumpList[[#This Row],[lbs of refrigerant]])/2000</f>
        <v>#N/A</v>
      </c>
      <c r="AJ40" s="216" t="e">
        <f>_xlfn.XLOOKUP(TableHeatPumpList[[#This Row],[Type]],TableLeaks[Heat pump Type],TableLeaks[Mitigated by following HPD Tech Requirments*:])</f>
        <v>#N/A</v>
      </c>
      <c r="AK40" s="223" t="e">
        <f>TableHeatPumpList[[#This Row],[lbs of refrigerant]]*TableHeatPumpList[[#This Row],[3 Mitigated- Annual Leagage Rate if following HPD''s Technical Requirements*]]</f>
        <v>#N/A</v>
      </c>
      <c r="AL40" s="224" t="e">
        <f>(TableHeatPumpList[[#This Row],[3 Mitigated- Annual Leakage lbs]]*'Lookups &amp; assumptions'!$E$20*'Lookups &amp; assumptions'!$C$12+
0.1*TableHeatPumpList[[#This Row],[lbs of refrigerant]])/2000</f>
        <v>#N/A</v>
      </c>
      <c r="AM40" s="224" t="e">
        <f>TableHeatPumpList[[#This Row],[3 Mitigated- Tons CO2e]]-TableHeatPumpList[[#This Row],[2 Compliant- Tons CO2e]]</f>
        <v>#N/A</v>
      </c>
      <c r="AN40" s="225" t="e">
        <f>TableHeatPumpList[[#This Row],[Net GHG impact Tons CO2e]]*233/1000</f>
        <v>#N/A</v>
      </c>
      <c r="AO40" s="1"/>
    </row>
    <row r="41" spans="1:41" ht="24" hidden="1" customHeight="1">
      <c r="A41" s="130">
        <v>63</v>
      </c>
      <c r="B41" s="128"/>
      <c r="C41" s="129"/>
      <c r="D41" s="18"/>
      <c r="E41" s="18"/>
      <c r="F41" s="18"/>
      <c r="G41" s="22"/>
      <c r="H41" s="23"/>
      <c r="I41" s="23"/>
      <c r="J41" s="18"/>
      <c r="K41" s="24"/>
      <c r="L41" s="18"/>
      <c r="N41" s="226"/>
      <c r="O41" s="227"/>
      <c r="P41" s="227"/>
      <c r="Q41" s="227"/>
      <c r="R41" s="227"/>
      <c r="S41" s="227"/>
      <c r="T41" s="227"/>
      <c r="U41" s="227"/>
      <c r="V41" s="227"/>
      <c r="W41" s="227"/>
      <c r="X41" s="227"/>
      <c r="Y41" s="227"/>
      <c r="Z41" s="219">
        <f>Y41*T41</f>
        <v>0</v>
      </c>
      <c r="AA41" s="229"/>
      <c r="AB41" s="227"/>
      <c r="AC41" s="227"/>
      <c r="AD41" s="228" t="str">
        <f>IF(TableHeatPumpList[[#This Row],[R410a Lbs per heat pump system (equip + field charge) ]]&gt;=50,"Yes","No")</f>
        <v>No</v>
      </c>
      <c r="AE41" s="228">
        <f>TableHeatPumpList[[#This Row],[R410a Lbs per heat pump system (equip + field charge) ]]*TableHeatPumpList[[#This Row],[Qty of identical systems]]</f>
        <v>0</v>
      </c>
      <c r="AF41" s="220" t="e">
        <f>_xlfn.XLOOKUP(TableHeatPumpList[[#This Row],[Type]],TableLeaks[Heat pump Type],TableLeaks[Part 494-1.3 potential])</f>
        <v>#N/A</v>
      </c>
      <c r="AG41" s="219" t="e">
        <f>TableHeatPumpList[[#This Row],[lbs of refrigerant]]*TableHeatPumpList[[#This Row],[1 BAU- Annual Leakage Rate (per part 494-1.3)]]</f>
        <v>#N/A</v>
      </c>
      <c r="AH41" s="221" t="e">
        <f>(TableHeatPumpList[[#This Row],[1 BAU- Annual Leakage lbs]]*'Lookups &amp; assumptions'!$E$20*'Lookups &amp; assumptions'!$C$12+
0.1*TableHeatPumpList[[#This Row],[lbs of refrigerant]])/2000</f>
        <v>#N/A</v>
      </c>
      <c r="AI41" s="222" t="e">
        <f>(TableHeatPumpList[[#This Row],[1 BAU- Annual Leakage lbs]]*'Lookups &amp; assumptions'!$E$21*'Lookups &amp; assumptions'!$C$12+
0.1*TableHeatPumpList[[#This Row],[lbs of refrigerant]])/2000</f>
        <v>#N/A</v>
      </c>
      <c r="AJ41" s="216" t="e">
        <f>_xlfn.XLOOKUP(TableHeatPumpList[[#This Row],[Type]],TableLeaks[Heat pump Type],TableLeaks[Mitigated by following HPD Tech Requirments*:])</f>
        <v>#N/A</v>
      </c>
      <c r="AK41" s="223" t="e">
        <f>TableHeatPumpList[[#This Row],[lbs of refrigerant]]*TableHeatPumpList[[#This Row],[3 Mitigated- Annual Leagage Rate if following HPD''s Technical Requirements*]]</f>
        <v>#N/A</v>
      </c>
      <c r="AL41" s="224" t="e">
        <f>(TableHeatPumpList[[#This Row],[3 Mitigated- Annual Leakage lbs]]*'Lookups &amp; assumptions'!$E$20*'Lookups &amp; assumptions'!$C$12+
0.1*TableHeatPumpList[[#This Row],[lbs of refrigerant]])/2000</f>
        <v>#N/A</v>
      </c>
      <c r="AM41" s="224" t="e">
        <f>TableHeatPumpList[[#This Row],[3 Mitigated- Tons CO2e]]-TableHeatPumpList[[#This Row],[2 Compliant- Tons CO2e]]</f>
        <v>#N/A</v>
      </c>
      <c r="AN41" s="225" t="e">
        <f>TableHeatPumpList[[#This Row],[Net GHG impact Tons CO2e]]*233/1000</f>
        <v>#N/A</v>
      </c>
      <c r="AO41" s="1"/>
    </row>
    <row r="42" spans="1:41" ht="47.45" hidden="1" customHeight="1">
      <c r="A42" s="131">
        <v>64</v>
      </c>
      <c r="B42" s="128"/>
      <c r="C42" s="129"/>
      <c r="D42" s="18"/>
      <c r="E42" s="18"/>
      <c r="F42" s="18"/>
      <c r="G42" s="18"/>
      <c r="H42" s="18"/>
      <c r="I42" s="18"/>
      <c r="J42" s="18"/>
      <c r="K42" s="18"/>
      <c r="L42" s="18"/>
      <c r="N42" s="230"/>
      <c r="O42" s="227"/>
      <c r="P42" s="227"/>
      <c r="Q42" s="227"/>
      <c r="R42" s="227"/>
      <c r="S42" s="227"/>
      <c r="T42" s="227"/>
      <c r="U42" s="227"/>
      <c r="V42" s="227"/>
      <c r="W42" s="227"/>
      <c r="X42" s="231"/>
      <c r="Y42" s="227"/>
      <c r="Z42" s="219">
        <f>Y42*T42</f>
        <v>0</v>
      </c>
      <c r="AA42" s="229"/>
      <c r="AB42" s="227"/>
      <c r="AC42" s="227"/>
      <c r="AD42" s="228" t="str">
        <f>IF(TableHeatPumpList[[#This Row],[R410a Lbs per heat pump system (equip + field charge) ]]&gt;=50,"Yes","No")</f>
        <v>No</v>
      </c>
      <c r="AE42" s="228">
        <f>TableHeatPumpList[[#This Row],[R410a Lbs per heat pump system (equip + field charge) ]]*TableHeatPumpList[[#This Row],[Qty of identical systems]]</f>
        <v>0</v>
      </c>
      <c r="AF42" s="220" t="e">
        <f>_xlfn.XLOOKUP(TableHeatPumpList[[#This Row],[Type]],TableLeaks[Heat pump Type],TableLeaks[Part 494-1.3 potential])</f>
        <v>#N/A</v>
      </c>
      <c r="AG42" s="219" t="e">
        <f>TableHeatPumpList[[#This Row],[lbs of refrigerant]]*TableHeatPumpList[[#This Row],[1 BAU- Annual Leakage Rate (per part 494-1.3)]]</f>
        <v>#N/A</v>
      </c>
      <c r="AH42" s="221" t="e">
        <f>(TableHeatPumpList[[#This Row],[1 BAU- Annual Leakage lbs]]*'Lookups &amp; assumptions'!$E$20*'Lookups &amp; assumptions'!$C$12+
0.1*TableHeatPumpList[[#This Row],[lbs of refrigerant]])/2000</f>
        <v>#N/A</v>
      </c>
      <c r="AI42" s="222" t="e">
        <f>(TableHeatPumpList[[#This Row],[1 BAU- Annual Leakage lbs]]*'Lookups &amp; assumptions'!$E$21*'Lookups &amp; assumptions'!$C$12+
0.1*TableHeatPumpList[[#This Row],[lbs of refrigerant]])/2000</f>
        <v>#N/A</v>
      </c>
      <c r="AJ42" s="216" t="e">
        <f>_xlfn.XLOOKUP(TableHeatPumpList[[#This Row],[Type]],TableLeaks[Heat pump Type],TableLeaks[Mitigated by following HPD Tech Requirments*:])</f>
        <v>#N/A</v>
      </c>
      <c r="AK42" s="223" t="e">
        <f>TableHeatPumpList[[#This Row],[lbs of refrigerant]]*TableHeatPumpList[[#This Row],[3 Mitigated- Annual Leagage Rate if following HPD''s Technical Requirements*]]</f>
        <v>#N/A</v>
      </c>
      <c r="AL42" s="224" t="e">
        <f>(TableHeatPumpList[[#This Row],[3 Mitigated- Annual Leakage lbs]]*'Lookups &amp; assumptions'!$E$20*'Lookups &amp; assumptions'!$C$12+
0.1*TableHeatPumpList[[#This Row],[lbs of refrigerant]])/2000</f>
        <v>#N/A</v>
      </c>
      <c r="AM42" s="224" t="e">
        <f>TableHeatPumpList[[#This Row],[3 Mitigated- Tons CO2e]]-TableHeatPumpList[[#This Row],[2 Compliant- Tons CO2e]]</f>
        <v>#N/A</v>
      </c>
      <c r="AN42" s="225" t="e">
        <f>TableHeatPumpList[[#This Row],[Net GHG impact Tons CO2e]]*233/1000</f>
        <v>#N/A</v>
      </c>
      <c r="AO42" s="1"/>
    </row>
    <row r="43" spans="1:41" ht="47.45" hidden="1" customHeight="1">
      <c r="A43" s="130">
        <v>65</v>
      </c>
      <c r="B43" s="128"/>
      <c r="C43" s="129"/>
      <c r="D43" s="18"/>
      <c r="E43" s="18"/>
      <c r="F43" s="18"/>
      <c r="G43" s="18"/>
      <c r="H43" s="18"/>
      <c r="I43" s="18"/>
      <c r="J43" s="18"/>
      <c r="K43" s="18"/>
      <c r="L43" s="18"/>
      <c r="N43" s="226"/>
      <c r="O43" s="227"/>
      <c r="P43" s="227"/>
      <c r="Q43" s="227"/>
      <c r="R43" s="227"/>
      <c r="S43" s="227"/>
      <c r="T43" s="227"/>
      <c r="U43" s="227"/>
      <c r="V43" s="227"/>
      <c r="W43" s="227"/>
      <c r="X43" s="227"/>
      <c r="Y43" s="227"/>
      <c r="Z43" s="219">
        <f>Y43*T43</f>
        <v>0</v>
      </c>
      <c r="AA43" s="229"/>
      <c r="AB43" s="227"/>
      <c r="AC43" s="227"/>
      <c r="AD43" s="228" t="str">
        <f>IF(TableHeatPumpList[[#This Row],[R410a Lbs per heat pump system (equip + field charge) ]]&gt;=50,"Yes","No")</f>
        <v>No</v>
      </c>
      <c r="AE43" s="228">
        <f>TableHeatPumpList[[#This Row],[R410a Lbs per heat pump system (equip + field charge) ]]*TableHeatPumpList[[#This Row],[Qty of identical systems]]</f>
        <v>0</v>
      </c>
      <c r="AF43" s="220" t="e">
        <f>_xlfn.XLOOKUP(TableHeatPumpList[[#This Row],[Type]],TableLeaks[Heat pump Type],TableLeaks[Part 494-1.3 potential])</f>
        <v>#N/A</v>
      </c>
      <c r="AG43" s="219" t="e">
        <f>TableHeatPumpList[[#This Row],[lbs of refrigerant]]*TableHeatPumpList[[#This Row],[1 BAU- Annual Leakage Rate (per part 494-1.3)]]</f>
        <v>#N/A</v>
      </c>
      <c r="AH43" s="221" t="e">
        <f>(TableHeatPumpList[[#This Row],[1 BAU- Annual Leakage lbs]]*'Lookups &amp; assumptions'!$E$20*'Lookups &amp; assumptions'!$C$12+
0.1*TableHeatPumpList[[#This Row],[lbs of refrigerant]])/2000</f>
        <v>#N/A</v>
      </c>
      <c r="AI43" s="222" t="e">
        <f>(TableHeatPumpList[[#This Row],[1 BAU- Annual Leakage lbs]]*'Lookups &amp; assumptions'!$E$21*'Lookups &amp; assumptions'!$C$12+
0.1*TableHeatPumpList[[#This Row],[lbs of refrigerant]])/2000</f>
        <v>#N/A</v>
      </c>
      <c r="AJ43" s="216" t="e">
        <f>_xlfn.XLOOKUP(TableHeatPumpList[[#This Row],[Type]],TableLeaks[Heat pump Type],TableLeaks[Mitigated by following HPD Tech Requirments*:])</f>
        <v>#N/A</v>
      </c>
      <c r="AK43" s="223" t="e">
        <f>TableHeatPumpList[[#This Row],[lbs of refrigerant]]*TableHeatPumpList[[#This Row],[3 Mitigated- Annual Leagage Rate if following HPD''s Technical Requirements*]]</f>
        <v>#N/A</v>
      </c>
      <c r="AL43" s="224" t="e">
        <f>(TableHeatPumpList[[#This Row],[3 Mitigated- Annual Leakage lbs]]*'Lookups &amp; assumptions'!$E$20*'Lookups &amp; assumptions'!$C$12+
0.1*TableHeatPumpList[[#This Row],[lbs of refrigerant]])/2000</f>
        <v>#N/A</v>
      </c>
      <c r="AM43" s="224" t="e">
        <f>TableHeatPumpList[[#This Row],[3 Mitigated- Tons CO2e]]-TableHeatPumpList[[#This Row],[2 Compliant- Tons CO2e]]</f>
        <v>#N/A</v>
      </c>
      <c r="AN43" s="225" t="e">
        <f>TableHeatPumpList[[#This Row],[Net GHG impact Tons CO2e]]*233/1000</f>
        <v>#N/A</v>
      </c>
      <c r="AO43" s="1"/>
    </row>
    <row r="44" spans="1:41" ht="35.65" hidden="1" customHeight="1">
      <c r="A44" s="131">
        <v>66</v>
      </c>
      <c r="B44" s="128"/>
      <c r="C44" s="129"/>
      <c r="D44" s="18"/>
      <c r="E44" s="18"/>
      <c r="F44" s="18"/>
      <c r="G44" s="18"/>
      <c r="H44" s="18"/>
      <c r="I44" s="18"/>
      <c r="J44" s="18"/>
      <c r="K44" s="18"/>
      <c r="L44" s="18"/>
      <c r="N44" s="230"/>
      <c r="O44" s="227"/>
      <c r="P44" s="227"/>
      <c r="Q44" s="227"/>
      <c r="R44" s="227"/>
      <c r="S44" s="227"/>
      <c r="T44" s="227"/>
      <c r="U44" s="227"/>
      <c r="V44" s="227"/>
      <c r="W44" s="227"/>
      <c r="X44" s="227"/>
      <c r="Y44" s="227"/>
      <c r="Z44" s="219">
        <f>Y44*T44</f>
        <v>0</v>
      </c>
      <c r="AA44" s="227"/>
      <c r="AB44" s="227"/>
      <c r="AC44" s="227"/>
      <c r="AD44" s="228" t="str">
        <f>IF(TableHeatPumpList[[#This Row],[R410a Lbs per heat pump system (equip + field charge) ]]&gt;=50,"Yes","No")</f>
        <v>No</v>
      </c>
      <c r="AE44" s="228">
        <f>TableHeatPumpList[[#This Row],[R410a Lbs per heat pump system (equip + field charge) ]]*TableHeatPumpList[[#This Row],[Qty of identical systems]]</f>
        <v>0</v>
      </c>
      <c r="AF44" s="220" t="e">
        <f>_xlfn.XLOOKUP(TableHeatPumpList[[#This Row],[Type]],TableLeaks[Heat pump Type],TableLeaks[Part 494-1.3 potential])</f>
        <v>#N/A</v>
      </c>
      <c r="AG44" s="219" t="e">
        <f>TableHeatPumpList[[#This Row],[lbs of refrigerant]]*TableHeatPumpList[[#This Row],[1 BAU- Annual Leakage Rate (per part 494-1.3)]]</f>
        <v>#N/A</v>
      </c>
      <c r="AH44" s="221" t="e">
        <f>(TableHeatPumpList[[#This Row],[1 BAU- Annual Leakage lbs]]*'Lookups &amp; assumptions'!$E$20*'Lookups &amp; assumptions'!$C$12+
0.1*TableHeatPumpList[[#This Row],[lbs of refrigerant]])/2000</f>
        <v>#N/A</v>
      </c>
      <c r="AI44" s="222" t="e">
        <f>(TableHeatPumpList[[#This Row],[1 BAU- Annual Leakage lbs]]*'Lookups &amp; assumptions'!$E$21*'Lookups &amp; assumptions'!$C$12+
0.1*TableHeatPumpList[[#This Row],[lbs of refrigerant]])/2000</f>
        <v>#N/A</v>
      </c>
      <c r="AJ44" s="216" t="e">
        <f>_xlfn.XLOOKUP(TableHeatPumpList[[#This Row],[Type]],TableLeaks[Heat pump Type],TableLeaks[Mitigated by following HPD Tech Requirments*:])</f>
        <v>#N/A</v>
      </c>
      <c r="AK44" s="223" t="e">
        <f>TableHeatPumpList[[#This Row],[lbs of refrigerant]]*TableHeatPumpList[[#This Row],[3 Mitigated- Annual Leagage Rate if following HPD''s Technical Requirements*]]</f>
        <v>#N/A</v>
      </c>
      <c r="AL44" s="224" t="e">
        <f>(TableHeatPumpList[[#This Row],[3 Mitigated- Annual Leakage lbs]]*'Lookups &amp; assumptions'!$E$20*'Lookups &amp; assumptions'!$C$12+
0.1*TableHeatPumpList[[#This Row],[lbs of refrigerant]])/2000</f>
        <v>#N/A</v>
      </c>
      <c r="AM44" s="224" t="e">
        <f>TableHeatPumpList[[#This Row],[3 Mitigated- Tons CO2e]]-TableHeatPumpList[[#This Row],[2 Compliant- Tons CO2e]]</f>
        <v>#N/A</v>
      </c>
      <c r="AN44" s="225" t="e">
        <f>TableHeatPumpList[[#This Row],[Net GHG impact Tons CO2e]]*233/1000</f>
        <v>#N/A</v>
      </c>
      <c r="AO44" s="1"/>
    </row>
    <row r="45" spans="1:41" ht="35.65" hidden="1" customHeight="1">
      <c r="A45" s="130">
        <v>67</v>
      </c>
      <c r="B45" s="128"/>
      <c r="C45" s="129"/>
      <c r="D45" s="18"/>
      <c r="E45" s="18"/>
      <c r="F45" s="18"/>
      <c r="G45" s="18"/>
      <c r="H45" s="18"/>
      <c r="I45" s="18"/>
      <c r="J45" s="18"/>
      <c r="K45" s="18"/>
      <c r="L45" s="18"/>
      <c r="N45" s="226"/>
      <c r="O45" s="227"/>
      <c r="P45" s="227"/>
      <c r="Q45" s="227"/>
      <c r="R45" s="227"/>
      <c r="S45" s="227"/>
      <c r="T45" s="227"/>
      <c r="U45" s="227"/>
      <c r="V45" s="227"/>
      <c r="W45" s="227"/>
      <c r="X45" s="227"/>
      <c r="Y45" s="227"/>
      <c r="Z45" s="219">
        <f>Y45*T45</f>
        <v>0</v>
      </c>
      <c r="AA45" s="229"/>
      <c r="AB45" s="227"/>
      <c r="AC45" s="227"/>
      <c r="AD45" s="228" t="str">
        <f>IF(TableHeatPumpList[[#This Row],[R410a Lbs per heat pump system (equip + field charge) ]]&gt;=50,"Yes","No")</f>
        <v>No</v>
      </c>
      <c r="AE45" s="228">
        <f>TableHeatPumpList[[#This Row],[R410a Lbs per heat pump system (equip + field charge) ]]*TableHeatPumpList[[#This Row],[Qty of identical systems]]</f>
        <v>0</v>
      </c>
      <c r="AF45" s="220" t="e">
        <f>_xlfn.XLOOKUP(TableHeatPumpList[[#This Row],[Type]],TableLeaks[Heat pump Type],TableLeaks[Part 494-1.3 potential])</f>
        <v>#N/A</v>
      </c>
      <c r="AG45" s="219" t="e">
        <f>TableHeatPumpList[[#This Row],[lbs of refrigerant]]*TableHeatPumpList[[#This Row],[1 BAU- Annual Leakage Rate (per part 494-1.3)]]</f>
        <v>#N/A</v>
      </c>
      <c r="AH45" s="221" t="e">
        <f>(TableHeatPumpList[[#This Row],[1 BAU- Annual Leakage lbs]]*'Lookups &amp; assumptions'!$E$20*'Lookups &amp; assumptions'!$C$12+
0.1*TableHeatPumpList[[#This Row],[lbs of refrigerant]])/2000</f>
        <v>#N/A</v>
      </c>
      <c r="AI45" s="222" t="e">
        <f>(TableHeatPumpList[[#This Row],[1 BAU- Annual Leakage lbs]]*'Lookups &amp; assumptions'!$E$21*'Lookups &amp; assumptions'!$C$12+
0.1*TableHeatPumpList[[#This Row],[lbs of refrigerant]])/2000</f>
        <v>#N/A</v>
      </c>
      <c r="AJ45" s="216" t="e">
        <f>_xlfn.XLOOKUP(TableHeatPumpList[[#This Row],[Type]],TableLeaks[Heat pump Type],TableLeaks[Mitigated by following HPD Tech Requirments*:])</f>
        <v>#N/A</v>
      </c>
      <c r="AK45" s="223" t="e">
        <f>TableHeatPumpList[[#This Row],[lbs of refrigerant]]*TableHeatPumpList[[#This Row],[3 Mitigated- Annual Leagage Rate if following HPD''s Technical Requirements*]]</f>
        <v>#N/A</v>
      </c>
      <c r="AL45" s="224" t="e">
        <f>(TableHeatPumpList[[#This Row],[3 Mitigated- Annual Leakage lbs]]*'Lookups &amp; assumptions'!$E$20*'Lookups &amp; assumptions'!$C$12+
0.1*TableHeatPumpList[[#This Row],[lbs of refrigerant]])/2000</f>
        <v>#N/A</v>
      </c>
      <c r="AM45" s="224" t="e">
        <f>TableHeatPumpList[[#This Row],[3 Mitigated- Tons CO2e]]-TableHeatPumpList[[#This Row],[2 Compliant- Tons CO2e]]</f>
        <v>#N/A</v>
      </c>
      <c r="AN45" s="225" t="e">
        <f>TableHeatPumpList[[#This Row],[Net GHG impact Tons CO2e]]*233/1000</f>
        <v>#N/A</v>
      </c>
      <c r="AO45" s="1"/>
    </row>
    <row r="46" spans="1:41" ht="35.65" hidden="1" customHeight="1">
      <c r="A46" s="131">
        <v>68</v>
      </c>
      <c r="B46" s="128"/>
      <c r="C46" s="129"/>
      <c r="D46" s="18"/>
      <c r="E46" s="18"/>
      <c r="F46" s="18"/>
      <c r="G46" s="18"/>
      <c r="H46" s="18"/>
      <c r="I46" s="18"/>
      <c r="J46" s="18"/>
      <c r="K46" s="18"/>
      <c r="L46" s="18"/>
      <c r="N46" s="230"/>
      <c r="O46" s="227"/>
      <c r="P46" s="227"/>
      <c r="Q46" s="227"/>
      <c r="R46" s="227"/>
      <c r="S46" s="227"/>
      <c r="T46" s="227"/>
      <c r="U46" s="227"/>
      <c r="V46" s="227"/>
      <c r="W46" s="227"/>
      <c r="X46" s="227"/>
      <c r="Y46" s="227"/>
      <c r="Z46" s="219">
        <f>Y46*T46</f>
        <v>0</v>
      </c>
      <c r="AA46" s="229"/>
      <c r="AB46" s="227"/>
      <c r="AC46" s="227"/>
      <c r="AD46" s="228" t="str">
        <f>IF(TableHeatPumpList[[#This Row],[R410a Lbs per heat pump system (equip + field charge) ]]&gt;=50,"Yes","No")</f>
        <v>No</v>
      </c>
      <c r="AE46" s="228">
        <f>TableHeatPumpList[[#This Row],[R410a Lbs per heat pump system (equip + field charge) ]]*TableHeatPumpList[[#This Row],[Qty of identical systems]]</f>
        <v>0</v>
      </c>
      <c r="AF46" s="220" t="e">
        <f>_xlfn.XLOOKUP(TableHeatPumpList[[#This Row],[Type]],TableLeaks[Heat pump Type],TableLeaks[Part 494-1.3 potential])</f>
        <v>#N/A</v>
      </c>
      <c r="AG46" s="219" t="e">
        <f>TableHeatPumpList[[#This Row],[lbs of refrigerant]]*TableHeatPumpList[[#This Row],[1 BAU- Annual Leakage Rate (per part 494-1.3)]]</f>
        <v>#N/A</v>
      </c>
      <c r="AH46" s="221" t="e">
        <f>(TableHeatPumpList[[#This Row],[1 BAU- Annual Leakage lbs]]*'Lookups &amp; assumptions'!$E$20*'Lookups &amp; assumptions'!$C$12+
0.1*TableHeatPumpList[[#This Row],[lbs of refrigerant]])/2000</f>
        <v>#N/A</v>
      </c>
      <c r="AI46" s="222" t="e">
        <f>(TableHeatPumpList[[#This Row],[1 BAU- Annual Leakage lbs]]*'Lookups &amp; assumptions'!$E$21*'Lookups &amp; assumptions'!$C$12+
0.1*TableHeatPumpList[[#This Row],[lbs of refrigerant]])/2000</f>
        <v>#N/A</v>
      </c>
      <c r="AJ46" s="216" t="e">
        <f>_xlfn.XLOOKUP(TableHeatPumpList[[#This Row],[Type]],TableLeaks[Heat pump Type],TableLeaks[Mitigated by following HPD Tech Requirments*:])</f>
        <v>#N/A</v>
      </c>
      <c r="AK46" s="223" t="e">
        <f>TableHeatPumpList[[#This Row],[lbs of refrigerant]]*TableHeatPumpList[[#This Row],[3 Mitigated- Annual Leagage Rate if following HPD''s Technical Requirements*]]</f>
        <v>#N/A</v>
      </c>
      <c r="AL46" s="224" t="e">
        <f>(TableHeatPumpList[[#This Row],[3 Mitigated- Annual Leakage lbs]]*'Lookups &amp; assumptions'!$E$20*'Lookups &amp; assumptions'!$C$12+
0.1*TableHeatPumpList[[#This Row],[lbs of refrigerant]])/2000</f>
        <v>#N/A</v>
      </c>
      <c r="AM46" s="224" t="e">
        <f>TableHeatPumpList[[#This Row],[3 Mitigated- Tons CO2e]]-TableHeatPumpList[[#This Row],[2 Compliant- Tons CO2e]]</f>
        <v>#N/A</v>
      </c>
      <c r="AN46" s="225" t="e">
        <f>TableHeatPumpList[[#This Row],[Net GHG impact Tons CO2e]]*233/1000</f>
        <v>#N/A</v>
      </c>
      <c r="AO46" s="1"/>
    </row>
    <row r="47" spans="1:41" ht="14.25" hidden="1" customHeight="1">
      <c r="A47" s="130">
        <v>69</v>
      </c>
      <c r="B47" s="128"/>
      <c r="C47" s="129"/>
      <c r="D47" s="18"/>
      <c r="E47" s="18"/>
      <c r="F47" s="18"/>
      <c r="G47" s="18"/>
      <c r="H47" s="18"/>
      <c r="I47" s="18"/>
      <c r="J47" s="18"/>
      <c r="K47" s="18"/>
      <c r="L47" s="18"/>
      <c r="N47" s="226"/>
      <c r="O47" s="227"/>
      <c r="P47" s="227"/>
      <c r="Q47" s="227"/>
      <c r="R47" s="227"/>
      <c r="S47" s="227"/>
      <c r="T47" s="227"/>
      <c r="U47" s="227"/>
      <c r="V47" s="227"/>
      <c r="W47" s="227"/>
      <c r="X47" s="227"/>
      <c r="Y47" s="227"/>
      <c r="Z47" s="219">
        <f>Y47*T47</f>
        <v>0</v>
      </c>
      <c r="AA47" s="229"/>
      <c r="AB47" s="227"/>
      <c r="AC47" s="227"/>
      <c r="AD47" s="228" t="str">
        <f>IF(TableHeatPumpList[[#This Row],[R410a Lbs per heat pump system (equip + field charge) ]]&gt;=50,"Yes","No")</f>
        <v>No</v>
      </c>
      <c r="AE47" s="228">
        <f>TableHeatPumpList[[#This Row],[R410a Lbs per heat pump system (equip + field charge) ]]*TableHeatPumpList[[#This Row],[Qty of identical systems]]</f>
        <v>0</v>
      </c>
      <c r="AF47" s="220" t="e">
        <f>_xlfn.XLOOKUP(TableHeatPumpList[[#This Row],[Type]],TableLeaks[Heat pump Type],TableLeaks[Part 494-1.3 potential])</f>
        <v>#N/A</v>
      </c>
      <c r="AG47" s="219" t="e">
        <f>TableHeatPumpList[[#This Row],[lbs of refrigerant]]*TableHeatPumpList[[#This Row],[1 BAU- Annual Leakage Rate (per part 494-1.3)]]</f>
        <v>#N/A</v>
      </c>
      <c r="AH47" s="221" t="e">
        <f>(TableHeatPumpList[[#This Row],[1 BAU- Annual Leakage lbs]]*'Lookups &amp; assumptions'!$E$20*'Lookups &amp; assumptions'!$C$12+
0.1*TableHeatPumpList[[#This Row],[lbs of refrigerant]])/2000</f>
        <v>#N/A</v>
      </c>
      <c r="AI47" s="222" t="e">
        <f>(TableHeatPumpList[[#This Row],[1 BAU- Annual Leakage lbs]]*'Lookups &amp; assumptions'!$E$21*'Lookups &amp; assumptions'!$C$12+
0.1*TableHeatPumpList[[#This Row],[lbs of refrigerant]])/2000</f>
        <v>#N/A</v>
      </c>
      <c r="AJ47" s="216" t="e">
        <f>_xlfn.XLOOKUP(TableHeatPumpList[[#This Row],[Type]],TableLeaks[Heat pump Type],TableLeaks[Mitigated by following HPD Tech Requirments*:])</f>
        <v>#N/A</v>
      </c>
      <c r="AK47" s="223" t="e">
        <f>TableHeatPumpList[[#This Row],[lbs of refrigerant]]*TableHeatPumpList[[#This Row],[3 Mitigated- Annual Leagage Rate if following HPD''s Technical Requirements*]]</f>
        <v>#N/A</v>
      </c>
      <c r="AL47" s="224" t="e">
        <f>(TableHeatPumpList[[#This Row],[3 Mitigated- Annual Leakage lbs]]*'Lookups &amp; assumptions'!$E$20*'Lookups &amp; assumptions'!$C$12+
0.1*TableHeatPumpList[[#This Row],[lbs of refrigerant]])/2000</f>
        <v>#N/A</v>
      </c>
      <c r="AM47" s="224" t="e">
        <f>TableHeatPumpList[[#This Row],[3 Mitigated- Tons CO2e]]-TableHeatPumpList[[#This Row],[2 Compliant- Tons CO2e]]</f>
        <v>#N/A</v>
      </c>
      <c r="AN47" s="225" t="e">
        <f>TableHeatPumpList[[#This Row],[Net GHG impact Tons CO2e]]*233/1000</f>
        <v>#N/A</v>
      </c>
      <c r="AO47" s="1"/>
    </row>
    <row r="48" spans="1:41" ht="14.25" hidden="1" customHeight="1">
      <c r="A48" s="131">
        <v>70</v>
      </c>
      <c r="B48" s="128"/>
      <c r="C48" s="129"/>
      <c r="D48" s="18"/>
      <c r="E48" s="18"/>
      <c r="F48" s="18"/>
      <c r="G48" s="18"/>
      <c r="H48" s="18"/>
      <c r="I48" s="18"/>
      <c r="J48" s="18"/>
      <c r="K48" s="18"/>
      <c r="L48" s="18"/>
      <c r="N48" s="230"/>
      <c r="O48" s="227"/>
      <c r="P48" s="227"/>
      <c r="Q48" s="227"/>
      <c r="R48" s="227"/>
      <c r="S48" s="227"/>
      <c r="T48" s="227"/>
      <c r="U48" s="227"/>
      <c r="V48" s="227"/>
      <c r="W48" s="227"/>
      <c r="X48" s="227"/>
      <c r="Y48" s="227"/>
      <c r="Z48" s="219">
        <f>Y48*T48</f>
        <v>0</v>
      </c>
      <c r="AA48" s="229"/>
      <c r="AB48" s="227"/>
      <c r="AC48" s="227"/>
      <c r="AD48" s="228" t="str">
        <f>IF(TableHeatPumpList[[#This Row],[R410a Lbs per heat pump system (equip + field charge) ]]&gt;=50,"Yes","No")</f>
        <v>No</v>
      </c>
      <c r="AE48" s="228">
        <f>TableHeatPumpList[[#This Row],[R410a Lbs per heat pump system (equip + field charge) ]]*TableHeatPumpList[[#This Row],[Qty of identical systems]]</f>
        <v>0</v>
      </c>
      <c r="AF48" s="220" t="e">
        <f>_xlfn.XLOOKUP(TableHeatPumpList[[#This Row],[Type]],TableLeaks[Heat pump Type],TableLeaks[Part 494-1.3 potential])</f>
        <v>#N/A</v>
      </c>
      <c r="AG48" s="219" t="e">
        <f>TableHeatPumpList[[#This Row],[lbs of refrigerant]]*TableHeatPumpList[[#This Row],[1 BAU- Annual Leakage Rate (per part 494-1.3)]]</f>
        <v>#N/A</v>
      </c>
      <c r="AH48" s="221" t="e">
        <f>(TableHeatPumpList[[#This Row],[1 BAU- Annual Leakage lbs]]*'Lookups &amp; assumptions'!$E$20*'Lookups &amp; assumptions'!$C$12+
0.1*TableHeatPumpList[[#This Row],[lbs of refrigerant]])/2000</f>
        <v>#N/A</v>
      </c>
      <c r="AI48" s="222" t="e">
        <f>(TableHeatPumpList[[#This Row],[1 BAU- Annual Leakage lbs]]*'Lookups &amp; assumptions'!$E$21*'Lookups &amp; assumptions'!$C$12+
0.1*TableHeatPumpList[[#This Row],[lbs of refrigerant]])/2000</f>
        <v>#N/A</v>
      </c>
      <c r="AJ48" s="216" t="e">
        <f>_xlfn.XLOOKUP(TableHeatPumpList[[#This Row],[Type]],TableLeaks[Heat pump Type],TableLeaks[Mitigated by following HPD Tech Requirments*:])</f>
        <v>#N/A</v>
      </c>
      <c r="AK48" s="223" t="e">
        <f>TableHeatPumpList[[#This Row],[lbs of refrigerant]]*TableHeatPumpList[[#This Row],[3 Mitigated- Annual Leagage Rate if following HPD''s Technical Requirements*]]</f>
        <v>#N/A</v>
      </c>
      <c r="AL48" s="224" t="e">
        <f>(TableHeatPumpList[[#This Row],[3 Mitigated- Annual Leakage lbs]]*'Lookups &amp; assumptions'!$E$20*'Lookups &amp; assumptions'!$C$12+
0.1*TableHeatPumpList[[#This Row],[lbs of refrigerant]])/2000</f>
        <v>#N/A</v>
      </c>
      <c r="AM48" s="224" t="e">
        <f>TableHeatPumpList[[#This Row],[3 Mitigated- Tons CO2e]]-TableHeatPumpList[[#This Row],[2 Compliant- Tons CO2e]]</f>
        <v>#N/A</v>
      </c>
      <c r="AN48" s="225" t="e">
        <f>TableHeatPumpList[[#This Row],[Net GHG impact Tons CO2e]]*233/1000</f>
        <v>#N/A</v>
      </c>
      <c r="AO48" s="1"/>
    </row>
    <row r="49" spans="1:41" ht="35.65" hidden="1" customHeight="1">
      <c r="A49" s="130">
        <v>71</v>
      </c>
      <c r="B49" s="132"/>
      <c r="C49" s="133"/>
      <c r="D49" s="18"/>
      <c r="E49" s="18"/>
      <c r="F49" s="18"/>
      <c r="G49" s="18"/>
      <c r="H49" s="18"/>
      <c r="I49" s="18"/>
      <c r="J49" s="18"/>
      <c r="K49" s="24"/>
      <c r="L49" s="18"/>
      <c r="N49" s="226"/>
      <c r="O49" s="227"/>
      <c r="P49" s="227"/>
      <c r="Q49" s="227"/>
      <c r="R49" s="227"/>
      <c r="S49" s="227"/>
      <c r="T49" s="227"/>
      <c r="U49" s="227"/>
      <c r="V49" s="227"/>
      <c r="W49" s="227"/>
      <c r="X49" s="227"/>
      <c r="Y49" s="227"/>
      <c r="Z49" s="219">
        <f>Y49*T49</f>
        <v>0</v>
      </c>
      <c r="AA49" s="227"/>
      <c r="AB49" s="227"/>
      <c r="AC49" s="227"/>
      <c r="AD49" s="228" t="str">
        <f>IF(TableHeatPumpList[[#This Row],[R410a Lbs per heat pump system (equip + field charge) ]]&gt;=50,"Yes","No")</f>
        <v>No</v>
      </c>
      <c r="AE49" s="228">
        <f>TableHeatPumpList[[#This Row],[R410a Lbs per heat pump system (equip + field charge) ]]*TableHeatPumpList[[#This Row],[Qty of identical systems]]</f>
        <v>0</v>
      </c>
      <c r="AF49" s="220" t="e">
        <f>_xlfn.XLOOKUP(TableHeatPumpList[[#This Row],[Type]],TableLeaks[Heat pump Type],TableLeaks[Part 494-1.3 potential])</f>
        <v>#N/A</v>
      </c>
      <c r="AG49" s="219" t="e">
        <f>TableHeatPumpList[[#This Row],[lbs of refrigerant]]*TableHeatPumpList[[#This Row],[1 BAU- Annual Leakage Rate (per part 494-1.3)]]</f>
        <v>#N/A</v>
      </c>
      <c r="AH49" s="221" t="e">
        <f>(TableHeatPumpList[[#This Row],[1 BAU- Annual Leakage lbs]]*'Lookups &amp; assumptions'!$E$20*'Lookups &amp; assumptions'!$C$12+
0.1*TableHeatPumpList[[#This Row],[lbs of refrigerant]])/2000</f>
        <v>#N/A</v>
      </c>
      <c r="AI49" s="222" t="e">
        <f>(TableHeatPumpList[[#This Row],[1 BAU- Annual Leakage lbs]]*'Lookups &amp; assumptions'!$E$21*'Lookups &amp; assumptions'!$C$12+
0.1*TableHeatPumpList[[#This Row],[lbs of refrigerant]])/2000</f>
        <v>#N/A</v>
      </c>
      <c r="AJ49" s="216" t="e">
        <f>_xlfn.XLOOKUP(TableHeatPumpList[[#This Row],[Type]],TableLeaks[Heat pump Type],TableLeaks[Mitigated by following HPD Tech Requirments*:])</f>
        <v>#N/A</v>
      </c>
      <c r="AK49" s="223" t="e">
        <f>TableHeatPumpList[[#This Row],[lbs of refrigerant]]*TableHeatPumpList[[#This Row],[3 Mitigated- Annual Leagage Rate if following HPD''s Technical Requirements*]]</f>
        <v>#N/A</v>
      </c>
      <c r="AL49" s="224" t="e">
        <f>(TableHeatPumpList[[#This Row],[3 Mitigated- Annual Leakage lbs]]*'Lookups &amp; assumptions'!$E$20*'Lookups &amp; assumptions'!$C$12+
0.1*TableHeatPumpList[[#This Row],[lbs of refrigerant]])/2000</f>
        <v>#N/A</v>
      </c>
      <c r="AM49" s="224" t="e">
        <f>TableHeatPumpList[[#This Row],[3 Mitigated- Tons CO2e]]-TableHeatPumpList[[#This Row],[2 Compliant- Tons CO2e]]</f>
        <v>#N/A</v>
      </c>
      <c r="AN49" s="225" t="e">
        <f>TableHeatPumpList[[#This Row],[Net GHG impact Tons CO2e]]*233/1000</f>
        <v>#N/A</v>
      </c>
      <c r="AO49" s="1"/>
    </row>
    <row r="50" spans="1:41"/>
    <row r="51" spans="1:41">
      <c r="AJ51" s="239" t="s">
        <v>264</v>
      </c>
    </row>
    <row r="52" spans="1:41"/>
    <row r="53" spans="1:41"/>
    <row r="54" spans="1:41"/>
    <row r="55" spans="1:41"/>
    <row r="56" spans="1:41"/>
    <row r="57" spans="1:41"/>
    <row r="58" spans="1:41"/>
    <row r="59" spans="1:41"/>
    <row r="60" spans="1:41"/>
    <row r="61" spans="1:41"/>
    <row r="62" spans="1:41"/>
    <row r="63" spans="1:41"/>
    <row r="64" spans="1:41"/>
  </sheetData>
  <sheetProtection sheet="1" objects="1" scenarios="1"/>
  <mergeCells count="5">
    <mergeCell ref="B1:L1"/>
    <mergeCell ref="AJ2:AL2"/>
    <mergeCell ref="AF2:AH2"/>
    <mergeCell ref="B2:L2"/>
    <mergeCell ref="O1:P1"/>
  </mergeCells>
  <phoneticPr fontId="30" type="noConversion"/>
  <hyperlinks>
    <hyperlink ref="L3" r:id="rId1" display="https://www.nyc.gov/assets/hpd/downloads/pdfs/services/technical-requirements-space-heating-split-ystems.pdf" xr:uid="{4CCAD712-A620-4003-A40F-FD88E807D1EF}"/>
    <hyperlink ref="B39" r:id="rId2" display="meyerj@ocvarch.com" xr:uid="{647454EC-E55A-4BDE-9012-890A4C74C568}"/>
    <hyperlink ref="B28" r:id="rId3" display="mshields@handelarchitects.com" xr:uid="{9F5CAC81-24A2-4605-9337-D77BC333368E}"/>
    <hyperlink ref="B20" r:id="rId4" display="amoghaddam@uai-ny.com" xr:uid="{6B58A82F-8EF8-41D8-BF37-A29224EE7BD0}"/>
    <hyperlink ref="B9" r:id="rId5" display="mladd@stnicksalliance.org" xr:uid="{996637C9-2976-40E5-A22C-C216DC553EBA}"/>
    <hyperlink ref="B4" r:id="rId6" display="jwoelfling@dattner.com" xr:uid="{D0F77905-8165-4E32-AD16-76C2A23A14E1}"/>
    <hyperlink ref="AJ51" r:id="rId7" display="technical-requirements-space-heating-split-ystems.pdf" xr:uid="{1819CA5A-DC08-4955-8542-55FAA0DD9E34}"/>
  </hyperlinks>
  <pageMargins left="0.7" right="0.7" top="0.75" bottom="0.75" header="0.3" footer="0.3"/>
  <drawing r:id="rId8"/>
  <legacyDrawing r:id="rId9"/>
  <tableParts count="1">
    <tablePart r:id="rId10"/>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CE16D58A-9E48-4300-99FE-A8ABD381B87F}">
          <x14:formula1>
            <xm:f>'Lookups &amp; assumptions'!$B$18:$B$23</xm:f>
          </x14:formula1>
          <xm:sqref>AO4:AO49</xm:sqref>
        </x14:dataValidation>
      </x14:dataValidations>
    </ext>
    <ext xmlns:x15="http://schemas.microsoft.com/office/spreadsheetml/2010/11/main" uri="{3A4CF648-6AED-40f4-86FF-DC5316D8AED3}">
      <x14:slicerList xmlns:x14="http://schemas.microsoft.com/office/spreadsheetml/2009/9/main">
        <x14:slicer r:id="rId11"/>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8DAE8-990B-4B5E-BC3E-3563B67AEC60}">
  <dimension ref="B2:M34"/>
  <sheetViews>
    <sheetView workbookViewId="0">
      <selection activeCell="J21" sqref="J21"/>
    </sheetView>
  </sheetViews>
  <sheetFormatPr defaultRowHeight="15.75"/>
  <cols>
    <col min="1" max="1" width="9.140625" style="240"/>
    <col min="2" max="2" width="34.85546875" style="240" customWidth="1"/>
    <col min="3" max="3" width="11.85546875" style="240" customWidth="1"/>
    <col min="4" max="4" width="19.85546875" style="240" customWidth="1"/>
    <col min="5" max="5" width="18.140625" style="240" customWidth="1"/>
    <col min="6" max="6" width="16.7109375" style="240" customWidth="1"/>
    <col min="7" max="7" width="11.85546875" style="240" customWidth="1"/>
    <col min="8" max="8" width="9.140625" style="240"/>
    <col min="9" max="9" width="0" style="240" hidden="1" customWidth="1"/>
    <col min="10" max="10" width="9.140625" style="240"/>
    <col min="11" max="11" width="11.42578125" style="240" customWidth="1"/>
    <col min="12" max="12" width="9.140625" style="240"/>
    <col min="13" max="13" width="48.7109375" style="240" customWidth="1"/>
    <col min="14" max="16384" width="9.140625" style="240"/>
  </cols>
  <sheetData>
    <row r="2" spans="2:13">
      <c r="B2" s="260" t="s">
        <v>265</v>
      </c>
    </row>
    <row r="3" spans="2:13" ht="46.5">
      <c r="B3" s="240" t="s">
        <v>266</v>
      </c>
      <c r="C3" s="241" t="s">
        <v>267</v>
      </c>
      <c r="D3" s="241" t="s">
        <v>268</v>
      </c>
    </row>
    <row r="4" spans="2:13">
      <c r="B4" s="240" t="s">
        <v>183</v>
      </c>
      <c r="C4" s="242">
        <v>0.1</v>
      </c>
      <c r="D4" s="243">
        <f>TableLeaks[[#This Row],[Part 494-1.3 potential]]/2</f>
        <v>0.05</v>
      </c>
    </row>
    <row r="5" spans="2:13">
      <c r="B5" s="240" t="s">
        <v>184</v>
      </c>
      <c r="C5" s="242">
        <v>0.1</v>
      </c>
      <c r="D5" s="242">
        <v>0.05</v>
      </c>
      <c r="M5" s="244"/>
    </row>
    <row r="6" spans="2:13">
      <c r="B6" s="240" t="s">
        <v>185</v>
      </c>
      <c r="C6" s="242">
        <v>0.06</v>
      </c>
      <c r="D6" s="243">
        <f>TableLeaks[[#This Row],[Part 494-1.3 potential]]/2</f>
        <v>0.03</v>
      </c>
    </row>
    <row r="7" spans="2:13">
      <c r="B7" s="240" t="s">
        <v>186</v>
      </c>
      <c r="C7" s="242">
        <v>0.02</v>
      </c>
      <c r="D7" s="243">
        <v>0.02</v>
      </c>
    </row>
    <row r="8" spans="2:13">
      <c r="B8" s="240" t="s">
        <v>187</v>
      </c>
      <c r="C8" s="242">
        <v>0.02</v>
      </c>
      <c r="D8" s="243">
        <v>0.02</v>
      </c>
    </row>
    <row r="9" spans="2:13">
      <c r="B9" s="245" t="s">
        <v>264</v>
      </c>
      <c r="C9" s="242"/>
    </row>
    <row r="11" spans="2:13">
      <c r="B11" s="240" t="s">
        <v>269</v>
      </c>
      <c r="C11" s="240" t="s">
        <v>270</v>
      </c>
      <c r="D11" s="240" t="s">
        <v>197</v>
      </c>
      <c r="E11" s="240" t="s">
        <v>15</v>
      </c>
    </row>
    <row r="12" spans="2:13">
      <c r="B12" s="240" t="s">
        <v>271</v>
      </c>
      <c r="C12" s="240">
        <v>20</v>
      </c>
      <c r="D12" s="240" t="s">
        <v>272</v>
      </c>
      <c r="E12" s="240" t="s">
        <v>273</v>
      </c>
    </row>
    <row r="13" spans="2:13">
      <c r="B13" s="240" t="s">
        <v>274</v>
      </c>
      <c r="C13" s="243">
        <v>0.1</v>
      </c>
      <c r="D13" s="240" t="s">
        <v>275</v>
      </c>
      <c r="E13" s="240" t="s">
        <v>273</v>
      </c>
    </row>
    <row r="14" spans="2:13">
      <c r="C14" s="246"/>
      <c r="D14" s="246"/>
      <c r="E14" s="246"/>
    </row>
    <row r="15" spans="2:13">
      <c r="B15" s="247" t="s">
        <v>276</v>
      </c>
      <c r="C15" s="248"/>
      <c r="D15" s="248"/>
      <c r="E15" s="248"/>
      <c r="F15" s="248"/>
    </row>
    <row r="16" spans="2:13">
      <c r="B16" s="273" t="s">
        <v>277</v>
      </c>
      <c r="C16" s="274"/>
      <c r="D16" s="274"/>
      <c r="E16" s="275"/>
      <c r="F16" s="249">
        <v>233</v>
      </c>
    </row>
    <row r="17" spans="2:6">
      <c r="B17" s="273" t="s">
        <v>278</v>
      </c>
      <c r="C17" s="274"/>
      <c r="D17" s="274"/>
      <c r="E17" s="275"/>
      <c r="F17" s="250">
        <v>2546560</v>
      </c>
    </row>
    <row r="18" spans="2:6">
      <c r="B18" s="251"/>
    </row>
    <row r="19" spans="2:6">
      <c r="B19" s="252" t="s">
        <v>158</v>
      </c>
      <c r="C19" s="252" t="s">
        <v>279</v>
      </c>
      <c r="D19" s="252" t="s">
        <v>280</v>
      </c>
      <c r="E19" s="252" t="s">
        <v>281</v>
      </c>
      <c r="F19" s="252" t="s">
        <v>15</v>
      </c>
    </row>
    <row r="20" spans="2:6">
      <c r="B20" s="253" t="s">
        <v>282</v>
      </c>
      <c r="C20" s="254" t="s">
        <v>283</v>
      </c>
      <c r="D20" s="253">
        <v>2088</v>
      </c>
      <c r="E20" s="253">
        <v>4715</v>
      </c>
      <c r="F20" s="254"/>
    </row>
    <row r="21" spans="2:6">
      <c r="B21" s="253" t="s">
        <v>284</v>
      </c>
      <c r="C21" s="254" t="s">
        <v>285</v>
      </c>
      <c r="D21" s="253">
        <v>675</v>
      </c>
      <c r="E21" s="253">
        <v>2690</v>
      </c>
      <c r="F21" s="254"/>
    </row>
    <row r="22" spans="2:6">
      <c r="B22" s="255" t="s">
        <v>286</v>
      </c>
      <c r="C22" s="256" t="s">
        <v>285</v>
      </c>
      <c r="D22" s="255">
        <v>465</v>
      </c>
      <c r="E22" s="255">
        <v>1854</v>
      </c>
      <c r="F22" s="256"/>
    </row>
    <row r="23" spans="2:6" ht="30.75">
      <c r="B23" s="255" t="s">
        <v>287</v>
      </c>
      <c r="C23" s="256" t="s">
        <v>288</v>
      </c>
      <c r="D23" s="255">
        <v>28</v>
      </c>
      <c r="E23" s="255">
        <v>84</v>
      </c>
      <c r="F23" s="256" t="s">
        <v>289</v>
      </c>
    </row>
    <row r="24" spans="2:6">
      <c r="B24" s="257"/>
    </row>
    <row r="26" spans="2:6">
      <c r="B26" s="272"/>
      <c r="C26" s="272"/>
      <c r="D26" s="272"/>
    </row>
    <row r="27" spans="2:6">
      <c r="B27" s="258"/>
      <c r="C27" s="258"/>
      <c r="D27" s="259"/>
    </row>
    <row r="28" spans="2:6">
      <c r="B28" s="258"/>
      <c r="C28" s="258"/>
    </row>
    <row r="29" spans="2:6">
      <c r="B29" s="258"/>
      <c r="C29" s="258"/>
      <c r="D29" s="259"/>
    </row>
    <row r="30" spans="2:6">
      <c r="B30" s="258"/>
      <c r="C30" s="258"/>
    </row>
    <row r="31" spans="2:6">
      <c r="B31" s="259"/>
      <c r="C31" s="258"/>
      <c r="D31" s="258"/>
    </row>
    <row r="32" spans="2:6">
      <c r="B32" s="258"/>
      <c r="C32" s="258"/>
      <c r="D32" s="259"/>
    </row>
    <row r="33" spans="2:4">
      <c r="B33" s="259"/>
      <c r="C33" s="258"/>
      <c r="D33" s="258"/>
    </row>
    <row r="34" spans="2:4">
      <c r="B34" s="259"/>
      <c r="C34" s="258"/>
      <c r="D34" s="258"/>
    </row>
  </sheetData>
  <sheetProtection sheet="1" objects="1" scenarios="1"/>
  <mergeCells count="3">
    <mergeCell ref="B26:D26"/>
    <mergeCell ref="B16:E16"/>
    <mergeCell ref="B17:E17"/>
  </mergeCells>
  <hyperlinks>
    <hyperlink ref="B9" r:id="rId1" display="technical-requirements-space-heating-split-ystems.pdf" xr:uid="{E7007B74-C3DE-480E-BEC2-5CC7C3692C1A}"/>
  </hyperlinks>
  <pageMargins left="0.7" right="0.7" top="0.75" bottom="0.75" header="0.3" footer="0.3"/>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782B0-0B0B-48D6-BB5B-C154A945ACF9}">
  <sheetPr filterMode="1"/>
  <dimension ref="B2:J23"/>
  <sheetViews>
    <sheetView workbookViewId="0">
      <selection activeCell="F30" sqref="F30"/>
    </sheetView>
  </sheetViews>
  <sheetFormatPr defaultRowHeight="15"/>
  <cols>
    <col min="2" max="2" width="10.140625" bestFit="1" customWidth="1"/>
    <col min="3" max="3" width="10.28515625" style="165" customWidth="1"/>
    <col min="4" max="4" width="9.42578125" style="165" customWidth="1"/>
    <col min="5" max="5" width="8.85546875" style="165"/>
    <col min="6" max="6" width="9.85546875" style="165" customWidth="1"/>
    <col min="7" max="7" width="11" style="165" customWidth="1"/>
    <col min="8" max="8" width="11.42578125" style="165" customWidth="1"/>
    <col min="9" max="9" width="14.42578125" style="165" customWidth="1"/>
    <col min="10" max="10" width="8.85546875" style="165"/>
  </cols>
  <sheetData>
    <row r="2" spans="2:10">
      <c r="D2" s="164" t="s">
        <v>290</v>
      </c>
    </row>
    <row r="3" spans="2:10" ht="40.5">
      <c r="B3" t="s">
        <v>291</v>
      </c>
      <c r="C3" s="166" t="s">
        <v>292</v>
      </c>
      <c r="D3" s="167" t="s">
        <v>293</v>
      </c>
      <c r="E3" s="167" t="s">
        <v>294</v>
      </c>
      <c r="F3" s="167" t="s">
        <v>295</v>
      </c>
      <c r="G3" s="166" t="s">
        <v>296</v>
      </c>
      <c r="H3" s="167" t="s">
        <v>297</v>
      </c>
      <c r="I3" s="167" t="s">
        <v>298</v>
      </c>
      <c r="J3" s="166" t="s">
        <v>299</v>
      </c>
    </row>
    <row r="4" spans="2:10" ht="27" hidden="1">
      <c r="C4" s="168" t="s">
        <v>300</v>
      </c>
      <c r="D4" s="169" t="s">
        <v>283</v>
      </c>
      <c r="E4" s="169" t="s">
        <v>301</v>
      </c>
      <c r="F4" s="169" t="s">
        <v>302</v>
      </c>
      <c r="G4" s="169" t="s">
        <v>303</v>
      </c>
      <c r="H4" s="169" t="s">
        <v>304</v>
      </c>
      <c r="I4" s="170" t="s">
        <v>305</v>
      </c>
      <c r="J4" s="169" t="s">
        <v>306</v>
      </c>
    </row>
    <row r="5" spans="2:10" ht="27" hidden="1">
      <c r="C5" s="168"/>
      <c r="D5" s="169" t="s">
        <v>283</v>
      </c>
      <c r="E5" s="169" t="s">
        <v>301</v>
      </c>
      <c r="F5" s="169" t="s">
        <v>302</v>
      </c>
      <c r="G5" s="169" t="s">
        <v>307</v>
      </c>
      <c r="H5" s="169" t="s">
        <v>304</v>
      </c>
      <c r="I5" s="170" t="s">
        <v>308</v>
      </c>
      <c r="J5" s="169" t="s">
        <v>306</v>
      </c>
    </row>
    <row r="6" spans="2:10" ht="27" hidden="1">
      <c r="C6" s="168"/>
      <c r="D6" s="169" t="s">
        <v>283</v>
      </c>
      <c r="E6" s="169" t="s">
        <v>301</v>
      </c>
      <c r="F6" s="169" t="s">
        <v>302</v>
      </c>
      <c r="G6" s="169" t="s">
        <v>309</v>
      </c>
      <c r="H6" s="169" t="s">
        <v>304</v>
      </c>
      <c r="I6" s="170" t="s">
        <v>308</v>
      </c>
      <c r="J6" s="169" t="s">
        <v>310</v>
      </c>
    </row>
    <row r="7" spans="2:10" ht="27" hidden="1">
      <c r="C7" s="168"/>
      <c r="D7" s="169" t="s">
        <v>283</v>
      </c>
      <c r="E7" s="169" t="s">
        <v>311</v>
      </c>
      <c r="F7" s="169" t="s">
        <v>312</v>
      </c>
      <c r="G7" s="169" t="s">
        <v>303</v>
      </c>
      <c r="H7" s="169" t="s">
        <v>304</v>
      </c>
      <c r="I7" s="170" t="s">
        <v>305</v>
      </c>
      <c r="J7" s="169" t="s">
        <v>306</v>
      </c>
    </row>
    <row r="8" spans="2:10" ht="27" hidden="1">
      <c r="C8" s="168"/>
      <c r="D8" s="169" t="s">
        <v>283</v>
      </c>
      <c r="E8" s="169" t="s">
        <v>311</v>
      </c>
      <c r="F8" s="169" t="s">
        <v>312</v>
      </c>
      <c r="G8" s="169" t="s">
        <v>307</v>
      </c>
      <c r="H8" s="169" t="s">
        <v>304</v>
      </c>
      <c r="I8" s="171" t="s">
        <v>308</v>
      </c>
      <c r="J8" s="169" t="s">
        <v>306</v>
      </c>
    </row>
    <row r="9" spans="2:10" ht="27" hidden="1">
      <c r="C9" s="168"/>
      <c r="D9" s="169" t="s">
        <v>283</v>
      </c>
      <c r="E9" s="169" t="s">
        <v>311</v>
      </c>
      <c r="F9" s="169" t="s">
        <v>312</v>
      </c>
      <c r="G9" s="169" t="s">
        <v>309</v>
      </c>
      <c r="H9" s="169" t="s">
        <v>304</v>
      </c>
      <c r="I9" s="170" t="s">
        <v>308</v>
      </c>
      <c r="J9" s="169" t="s">
        <v>310</v>
      </c>
    </row>
    <row r="10" spans="2:10" ht="40.5" hidden="1">
      <c r="C10" s="168" t="s">
        <v>313</v>
      </c>
      <c r="D10" s="169" t="s">
        <v>283</v>
      </c>
      <c r="E10" s="169" t="s">
        <v>301</v>
      </c>
      <c r="F10" s="169" t="s">
        <v>302</v>
      </c>
      <c r="G10" s="169" t="s">
        <v>304</v>
      </c>
      <c r="H10" s="169" t="s">
        <v>314</v>
      </c>
      <c r="I10" s="169" t="s">
        <v>304</v>
      </c>
      <c r="J10" s="169" t="s">
        <v>306</v>
      </c>
    </row>
    <row r="11" spans="2:10" ht="40.5" hidden="1">
      <c r="C11" s="168"/>
      <c r="D11" s="169" t="s">
        <v>283</v>
      </c>
      <c r="E11" s="169" t="s">
        <v>311</v>
      </c>
      <c r="F11" s="169" t="s">
        <v>312</v>
      </c>
      <c r="G11" s="169" t="s">
        <v>304</v>
      </c>
      <c r="H11" s="169" t="s">
        <v>314</v>
      </c>
      <c r="I11" s="169" t="s">
        <v>304</v>
      </c>
      <c r="J11" s="169" t="s">
        <v>306</v>
      </c>
    </row>
    <row r="12" spans="2:10" ht="54">
      <c r="B12" t="s">
        <v>33</v>
      </c>
      <c r="C12" s="168" t="s">
        <v>315</v>
      </c>
      <c r="D12" s="169" t="s">
        <v>316</v>
      </c>
      <c r="E12" s="169" t="s">
        <v>312</v>
      </c>
      <c r="F12" s="169" t="s">
        <v>312</v>
      </c>
      <c r="G12" s="169" t="s">
        <v>303</v>
      </c>
      <c r="H12" s="169" t="s">
        <v>304</v>
      </c>
      <c r="I12" s="170" t="s">
        <v>305</v>
      </c>
      <c r="J12" s="169" t="s">
        <v>306</v>
      </c>
    </row>
    <row r="13" spans="2:10" ht="54">
      <c r="B13" t="s">
        <v>33</v>
      </c>
      <c r="C13" s="168"/>
      <c r="D13" s="169" t="s">
        <v>316</v>
      </c>
      <c r="E13" s="169" t="s">
        <v>312</v>
      </c>
      <c r="F13" s="169" t="s">
        <v>312</v>
      </c>
      <c r="G13" s="169" t="s">
        <v>307</v>
      </c>
      <c r="H13" s="169" t="s">
        <v>304</v>
      </c>
      <c r="I13" s="170" t="s">
        <v>308</v>
      </c>
      <c r="J13" s="169" t="s">
        <v>306</v>
      </c>
    </row>
    <row r="14" spans="2:10" ht="40.5" hidden="1">
      <c r="C14" s="168"/>
      <c r="D14" s="169" t="s">
        <v>283</v>
      </c>
      <c r="E14" s="169" t="s">
        <v>301</v>
      </c>
      <c r="F14" s="169" t="s">
        <v>317</v>
      </c>
      <c r="G14" s="169" t="s">
        <v>303</v>
      </c>
      <c r="H14" s="169" t="s">
        <v>304</v>
      </c>
      <c r="I14" s="170" t="s">
        <v>305</v>
      </c>
      <c r="J14" s="169" t="s">
        <v>306</v>
      </c>
    </row>
    <row r="15" spans="2:10" ht="40.5" hidden="1">
      <c r="C15" s="168"/>
      <c r="D15" s="169" t="s">
        <v>283</v>
      </c>
      <c r="E15" s="169" t="s">
        <v>301</v>
      </c>
      <c r="F15" s="169" t="s">
        <v>317</v>
      </c>
      <c r="G15" s="169" t="s">
        <v>307</v>
      </c>
      <c r="H15" s="169" t="s">
        <v>304</v>
      </c>
      <c r="I15" s="170" t="s">
        <v>308</v>
      </c>
      <c r="J15" s="169" t="s">
        <v>306</v>
      </c>
    </row>
    <row r="16" spans="2:10" ht="40.5" hidden="1">
      <c r="C16" s="168"/>
      <c r="D16" s="169" t="s">
        <v>318</v>
      </c>
      <c r="E16" s="169" t="s">
        <v>301</v>
      </c>
      <c r="F16" s="169" t="s">
        <v>317</v>
      </c>
      <c r="G16" s="169" t="s">
        <v>309</v>
      </c>
      <c r="H16" s="169" t="s">
        <v>304</v>
      </c>
      <c r="I16" s="170" t="s">
        <v>308</v>
      </c>
      <c r="J16" s="169" t="s">
        <v>310</v>
      </c>
    </row>
    <row r="17" spans="2:10" ht="28.5">
      <c r="B17" t="s">
        <v>33</v>
      </c>
      <c r="C17" s="168"/>
      <c r="D17" s="169" t="s">
        <v>283</v>
      </c>
      <c r="E17" s="169" t="s">
        <v>312</v>
      </c>
      <c r="F17" s="169" t="s">
        <v>302</v>
      </c>
      <c r="G17" s="169" t="s">
        <v>304</v>
      </c>
      <c r="H17" s="169" t="s">
        <v>319</v>
      </c>
      <c r="I17" s="169" t="s">
        <v>304</v>
      </c>
      <c r="J17" s="169" t="s">
        <v>306</v>
      </c>
    </row>
    <row r="18" spans="2:10" hidden="1"/>
    <row r="19" spans="2:10">
      <c r="B19" t="s">
        <v>33</v>
      </c>
      <c r="D19" s="165" t="s">
        <v>320</v>
      </c>
    </row>
    <row r="20" spans="2:10" ht="25.15" hidden="1" customHeight="1">
      <c r="D20" s="276" t="s">
        <v>321</v>
      </c>
      <c r="E20" s="276"/>
      <c r="F20" s="276"/>
      <c r="G20" s="276"/>
      <c r="H20" s="276"/>
      <c r="I20" s="276"/>
      <c r="J20" s="276"/>
    </row>
    <row r="21" spans="2:10" ht="57" hidden="1" customHeight="1">
      <c r="D21" s="276" t="s">
        <v>322</v>
      </c>
      <c r="E21" s="276"/>
      <c r="F21" s="276"/>
      <c r="G21" s="276"/>
      <c r="H21" s="276"/>
      <c r="I21" s="276"/>
      <c r="J21" s="276"/>
    </row>
    <row r="22" spans="2:10" ht="31.9" customHeight="1">
      <c r="B22" t="s">
        <v>33</v>
      </c>
      <c r="D22" s="276" t="s">
        <v>323</v>
      </c>
      <c r="E22" s="276"/>
      <c r="F22" s="276"/>
      <c r="G22" s="276"/>
      <c r="H22" s="276"/>
      <c r="I22" s="276"/>
      <c r="J22" s="276"/>
    </row>
    <row r="23" spans="2:10" ht="34.9" customHeight="1">
      <c r="B23" t="s">
        <v>33</v>
      </c>
      <c r="D23" s="276" t="s">
        <v>324</v>
      </c>
      <c r="E23" s="276"/>
      <c r="F23" s="276"/>
      <c r="G23" s="276"/>
      <c r="H23" s="276"/>
      <c r="I23" s="276"/>
      <c r="J23" s="276"/>
    </row>
  </sheetData>
  <autoFilter ref="B3:J23" xr:uid="{4E7782B0-0B0B-48D6-BB5B-C154A945ACF9}">
    <filterColumn colId="0">
      <customFilters>
        <customFilter operator="notEqual" val=" "/>
      </customFilters>
    </filterColumn>
  </autoFilter>
  <mergeCells count="4">
    <mergeCell ref="D23:J23"/>
    <mergeCell ref="D20:J20"/>
    <mergeCell ref="D21:J21"/>
    <mergeCell ref="D22:J22"/>
  </mergeCells>
  <hyperlinks>
    <hyperlink ref="D2" r:id="rId1" location="refrigerating_system" display="https://up.codes/viewer/new_york_city/nyc-fire-code-2022/chapter/6/building-services-and-systems - refrigerating_system" xr:uid="{45799258-F262-4E84-B596-2CF255718346}"/>
    <hyperlink ref="D3" r:id="rId2" location="refrigerant" display="https://up.codes/viewer/new_york_city/nyc-fire-code-2022/chapter/6/building-services-and-systems - refrigerant" xr:uid="{9B5D4965-9C76-47BC-9A47-BACFFBA1724A}"/>
    <hyperlink ref="E3" r:id="rId3" location="occupancy" display="https://up.codes/viewer/new_york_city/nyc-fire-code-2022/chapter/2/definitions - occupancy" xr:uid="{BDE0DE28-3861-4395-BC96-5C5F98BF6AE5}"/>
    <hyperlink ref="F3" r:id="rId4" location="application" display="https://up.codes/viewer/new_york_city/nyc-fire-code-2022/chapter/2/definitions - application" xr:uid="{AD83EB88-D662-4C8A-8685-5AE183F9C09E}"/>
    <hyperlink ref="H3" r:id="rId5" location="system" display="https://up.codes/viewer/new_york_city/nyc-fire-code-2022/chapter/2/definitions - system" xr:uid="{059C6BD0-DCA4-4F4F-87E4-D435ECDED62A}"/>
    <hyperlink ref="I3" r:id="rId6" location="system" display="https://up.codes/viewer/new_york_city/nyc-fire-code-2022/chapter/2/definitions - system" xr:uid="{B2C93833-17AC-4563-B273-59F06B91F911}"/>
    <hyperlink ref="I4" r:id="rId7" location="automatic" display="https://up.codes/viewer/new_york_city/nyc-fire-code-2022/chapter/9/fire-protection-systems - automatic" xr:uid="{EF1F8658-F9C5-4830-BFC6-3E95309B05A7}"/>
    <hyperlink ref="I5" r:id="rId8" location="automatic" display="https://up.codes/viewer/new_york_city/nyc-fire-code-2022/chapter/9/fire-protection-systems - automatic" xr:uid="{328BC25C-8B19-407D-B545-57EC77058B29}"/>
    <hyperlink ref="I6" r:id="rId9" location="automatic" display="https://up.codes/viewer/new_york_city/nyc-fire-code-2022/chapter/9/fire-protection-systems - automatic" xr:uid="{6E94CC96-F898-4B6D-BE55-54DB4FCDAA9C}"/>
    <hyperlink ref="I7" r:id="rId10" location="automatic" display="https://up.codes/viewer/new_york_city/nyc-fire-code-2022/chapter/9/fire-protection-systems - automatic" xr:uid="{AC230DF4-DEB3-4089-A655-2530D4F976E8}"/>
    <hyperlink ref="I8" r:id="rId11" location="automatic" display="https://up.codes/viewer/new_york_city/nyc-fire-code-2022/chapter/9/fire-protection-systems - automatic" xr:uid="{E8CED026-F2E3-4977-BF6A-6197DD4E5A5A}"/>
    <hyperlink ref="I9" r:id="rId12" location="automatic" display="https://up.codes/viewer/new_york_city/nyc-fire-code-2022/chapter/9/fire-protection-systems - automatic" xr:uid="{73E442DC-0D33-482F-A02A-B7E2CCE3FE7C}"/>
    <hyperlink ref="I12" r:id="rId13" location="automatic" display="https://up.codes/viewer/new_york_city/nyc-fire-code-2022/chapter/9/fire-protection-systems - automatic" xr:uid="{5041F39C-6F7F-44A8-B0BF-EF1239520D5B}"/>
    <hyperlink ref="I13" r:id="rId14" location="automatic" display="https://up.codes/viewer/new_york_city/nyc-fire-code-2022/chapter/9/fire-protection-systems - automatic" xr:uid="{AF00CC29-B57F-4970-AA77-F96B38E387FC}"/>
    <hyperlink ref="I14" r:id="rId15" location="automatic" display="https://up.codes/viewer/new_york_city/nyc-fire-code-2022/chapter/9/fire-protection-systems - automatic" xr:uid="{39051AC4-CC29-466C-BD14-BD478AD50A8D}"/>
    <hyperlink ref="I15" r:id="rId16" location="automatic" display="https://up.codes/viewer/new_york_city/nyc-fire-code-2022/chapter/9/fire-protection-systems - automatic" xr:uid="{70CD68AA-6A79-45A9-9C9E-F3AD5D430A06}"/>
    <hyperlink ref="I16" r:id="rId17" location="automatic" display="https://up.codes/viewer/new_york_city/nyc-fire-code-2022/chapter/9/fire-protection-systems - automatic" xr:uid="{F828DD94-A33A-4F5F-BCCA-BE1EC2457FED}"/>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B5A2A-8FA7-49D2-B125-1929BF2C87EA}">
  <sheetPr>
    <tabColor rgb="FF0070C0"/>
  </sheetPr>
  <dimension ref="A2:X37"/>
  <sheetViews>
    <sheetView workbookViewId="0"/>
  </sheetViews>
  <sheetFormatPr defaultRowHeight="15" outlineLevelCol="1"/>
  <cols>
    <col min="1" max="1" width="46.85546875" bestFit="1" customWidth="1"/>
    <col min="2" max="2" width="11.28515625" bestFit="1" customWidth="1"/>
    <col min="3" max="3" width="17" bestFit="1" customWidth="1"/>
    <col min="4" max="4" width="7.7109375" bestFit="1" customWidth="1"/>
    <col min="5" max="5" width="29" bestFit="1" customWidth="1"/>
    <col min="6" max="6" width="19" bestFit="1" customWidth="1"/>
    <col min="7" max="7" width="14.85546875" bestFit="1" customWidth="1"/>
    <col min="8" max="8" width="8.140625" hidden="1" customWidth="1" outlineLevel="1"/>
    <col min="9" max="9" width="3.7109375" customWidth="1" collapsed="1"/>
    <col min="10" max="14" width="0" hidden="1" customWidth="1"/>
    <col min="15" max="15" width="39" bestFit="1" customWidth="1"/>
    <col min="16" max="16" width="17.28515625" bestFit="1" customWidth="1"/>
    <col min="17" max="17" width="23.140625" bestFit="1" customWidth="1"/>
    <col min="18" max="18" width="23" bestFit="1" customWidth="1"/>
    <col min="19" max="19" width="13.85546875" bestFit="1" customWidth="1"/>
    <col min="20" max="20" width="10.85546875" bestFit="1" customWidth="1"/>
    <col min="21" max="21" width="6.42578125" hidden="1" customWidth="1" outlineLevel="1"/>
    <col min="22" max="22" width="8.85546875" collapsed="1"/>
    <col min="24" max="24" width="13.85546875" customWidth="1"/>
  </cols>
  <sheetData>
    <row r="2" spans="1:24" ht="18.75">
      <c r="A2" s="115" t="s">
        <v>166</v>
      </c>
      <c r="O2" s="42" t="s">
        <v>162</v>
      </c>
      <c r="P2" t="s">
        <v>165</v>
      </c>
    </row>
    <row r="4" spans="1:24" ht="15" customHeight="1">
      <c r="A4" s="42" t="s">
        <v>167</v>
      </c>
      <c r="B4" s="111" t="s">
        <v>180</v>
      </c>
      <c r="C4" s="111" t="s">
        <v>325</v>
      </c>
      <c r="H4" s="111" t="s">
        <v>326</v>
      </c>
      <c r="O4" s="42" t="s">
        <v>179</v>
      </c>
      <c r="P4" s="111" t="s">
        <v>180</v>
      </c>
      <c r="Q4" s="111" t="s">
        <v>171</v>
      </c>
      <c r="R4" s="111" t="s">
        <v>207</v>
      </c>
      <c r="U4" s="111" t="s">
        <v>182</v>
      </c>
      <c r="X4" s="118"/>
    </row>
    <row r="5" spans="1:24">
      <c r="A5" s="113" t="s">
        <v>114</v>
      </c>
      <c r="B5">
        <v>20</v>
      </c>
      <c r="C5">
        <v>187</v>
      </c>
      <c r="H5" s="110" t="e">
        <f>C5/D5</f>
        <v>#DIV/0!</v>
      </c>
      <c r="O5" s="113" t="s">
        <v>183</v>
      </c>
      <c r="P5">
        <v>61</v>
      </c>
      <c r="Q5">
        <v>1902</v>
      </c>
      <c r="R5">
        <v>494</v>
      </c>
      <c r="U5" s="110">
        <f t="shared" ref="U5:U37" si="0">Q5/R5</f>
        <v>3.8502024291497974</v>
      </c>
    </row>
    <row r="6" spans="1:24">
      <c r="A6" s="113" t="s">
        <v>101</v>
      </c>
      <c r="B6">
        <v>17</v>
      </c>
      <c r="C6">
        <v>125</v>
      </c>
      <c r="H6" s="110" t="e">
        <f t="shared" ref="H6:H35" si="1">C6/D6</f>
        <v>#DIV/0!</v>
      </c>
      <c r="O6" s="113" t="s">
        <v>184</v>
      </c>
      <c r="P6">
        <v>359</v>
      </c>
      <c r="Q6">
        <v>15997</v>
      </c>
      <c r="R6">
        <v>3662</v>
      </c>
      <c r="U6" s="110">
        <f t="shared" si="0"/>
        <v>4.3683779355543422</v>
      </c>
    </row>
    <row r="7" spans="1:24">
      <c r="A7" s="113" t="s">
        <v>59</v>
      </c>
      <c r="B7">
        <v>27</v>
      </c>
      <c r="C7">
        <v>254</v>
      </c>
      <c r="H7" s="110" t="e">
        <f t="shared" si="1"/>
        <v>#DIV/0!</v>
      </c>
      <c r="O7" s="113" t="s">
        <v>185</v>
      </c>
      <c r="P7">
        <v>32</v>
      </c>
      <c r="Q7">
        <v>763</v>
      </c>
      <c r="R7">
        <v>136</v>
      </c>
      <c r="U7" s="110">
        <f t="shared" si="0"/>
        <v>5.6102941176470589</v>
      </c>
    </row>
    <row r="8" spans="1:24">
      <c r="A8" s="113" t="s">
        <v>63</v>
      </c>
      <c r="B8">
        <v>34</v>
      </c>
      <c r="C8">
        <v>232</v>
      </c>
      <c r="H8" s="110" t="e">
        <f t="shared" si="1"/>
        <v>#DIV/0!</v>
      </c>
      <c r="O8" s="113" t="s">
        <v>186</v>
      </c>
      <c r="P8">
        <v>1</v>
      </c>
      <c r="Q8">
        <v>30</v>
      </c>
      <c r="R8">
        <v>3</v>
      </c>
      <c r="U8" s="110">
        <f t="shared" si="0"/>
        <v>10</v>
      </c>
    </row>
    <row r="9" spans="1:24">
      <c r="A9" s="113" t="s">
        <v>71</v>
      </c>
      <c r="B9">
        <v>4</v>
      </c>
      <c r="C9">
        <v>28</v>
      </c>
      <c r="H9" s="110" t="e">
        <f t="shared" si="1"/>
        <v>#DIV/0!</v>
      </c>
      <c r="O9" s="113" t="s">
        <v>187</v>
      </c>
      <c r="P9">
        <v>1</v>
      </c>
      <c r="Q9">
        <v>11</v>
      </c>
      <c r="R9">
        <v>3</v>
      </c>
      <c r="U9" s="110">
        <f t="shared" si="0"/>
        <v>3.6666666666666665</v>
      </c>
    </row>
    <row r="10" spans="1:24">
      <c r="A10" s="113" t="s">
        <v>78</v>
      </c>
      <c r="B10">
        <v>12</v>
      </c>
      <c r="C10">
        <v>134</v>
      </c>
      <c r="H10" s="110" t="e">
        <f t="shared" si="1"/>
        <v>#DIV/0!</v>
      </c>
      <c r="O10" s="113" t="s">
        <v>190</v>
      </c>
      <c r="P10" s="116">
        <v>454</v>
      </c>
      <c r="Q10" s="116">
        <v>18703</v>
      </c>
      <c r="R10" s="116">
        <v>4298</v>
      </c>
      <c r="U10" s="110">
        <f t="shared" si="0"/>
        <v>4.3515588645881804</v>
      </c>
    </row>
    <row r="11" spans="1:24">
      <c r="A11" s="113" t="s">
        <v>41</v>
      </c>
      <c r="B11">
        <v>15</v>
      </c>
      <c r="C11">
        <v>68</v>
      </c>
      <c r="H11" s="114" t="e">
        <f t="shared" si="1"/>
        <v>#DIV/0!</v>
      </c>
      <c r="U11" s="110" t="e">
        <f t="shared" si="0"/>
        <v>#DIV/0!</v>
      </c>
    </row>
    <row r="12" spans="1:24">
      <c r="A12" s="113" t="s">
        <v>19</v>
      </c>
      <c r="B12">
        <v>5</v>
      </c>
      <c r="C12">
        <v>30</v>
      </c>
      <c r="H12" s="110" t="e">
        <f t="shared" si="1"/>
        <v>#DIV/0!</v>
      </c>
      <c r="U12" s="110" t="e">
        <f t="shared" si="0"/>
        <v>#DIV/0!</v>
      </c>
    </row>
    <row r="13" spans="1:24">
      <c r="A13" s="113" t="s">
        <v>105</v>
      </c>
      <c r="B13">
        <v>94</v>
      </c>
      <c r="C13">
        <v>918</v>
      </c>
      <c r="H13" s="110" t="e">
        <f t="shared" si="1"/>
        <v>#DIV/0!</v>
      </c>
      <c r="U13" s="110" t="e">
        <f t="shared" si="0"/>
        <v>#DIV/0!</v>
      </c>
    </row>
    <row r="14" spans="1:24">
      <c r="A14" s="113" t="s">
        <v>26</v>
      </c>
      <c r="B14">
        <v>23</v>
      </c>
      <c r="C14">
        <v>269</v>
      </c>
      <c r="H14" s="110" t="e">
        <f t="shared" si="1"/>
        <v>#DIV/0!</v>
      </c>
      <c r="U14" s="110" t="e">
        <f t="shared" si="0"/>
        <v>#DIV/0!</v>
      </c>
    </row>
    <row r="15" spans="1:24">
      <c r="A15" s="113" t="s">
        <v>87</v>
      </c>
      <c r="B15">
        <v>13</v>
      </c>
      <c r="C15">
        <v>156</v>
      </c>
      <c r="H15" s="110" t="e">
        <f t="shared" si="1"/>
        <v>#DIV/0!</v>
      </c>
      <c r="U15" s="110" t="e">
        <f t="shared" si="0"/>
        <v>#DIV/0!</v>
      </c>
    </row>
    <row r="16" spans="1:24">
      <c r="A16" s="113" t="s">
        <v>66</v>
      </c>
      <c r="B16">
        <v>4</v>
      </c>
      <c r="C16">
        <v>27</v>
      </c>
      <c r="H16" s="110" t="e">
        <f t="shared" si="1"/>
        <v>#DIV/0!</v>
      </c>
      <c r="U16" s="110" t="e">
        <f t="shared" si="0"/>
        <v>#DIV/0!</v>
      </c>
    </row>
    <row r="17" spans="1:21">
      <c r="A17" s="113" t="s">
        <v>146</v>
      </c>
      <c r="B17">
        <v>10</v>
      </c>
      <c r="C17">
        <v>131</v>
      </c>
      <c r="H17" s="110" t="e">
        <f t="shared" si="1"/>
        <v>#DIV/0!</v>
      </c>
      <c r="U17" s="110" t="e">
        <f t="shared" si="0"/>
        <v>#DIV/0!</v>
      </c>
    </row>
    <row r="18" spans="1:21">
      <c r="A18" s="113" t="s">
        <v>137</v>
      </c>
      <c r="B18">
        <v>13</v>
      </c>
      <c r="C18">
        <v>156</v>
      </c>
      <c r="H18" s="110" t="e">
        <f t="shared" si="1"/>
        <v>#DIV/0!</v>
      </c>
      <c r="U18" s="110" t="e">
        <f t="shared" si="0"/>
        <v>#DIV/0!</v>
      </c>
    </row>
    <row r="19" spans="1:21">
      <c r="A19" s="113" t="s">
        <v>150</v>
      </c>
      <c r="B19">
        <v>9</v>
      </c>
      <c r="C19">
        <v>69</v>
      </c>
      <c r="H19" s="110" t="e">
        <f t="shared" si="1"/>
        <v>#DIV/0!</v>
      </c>
      <c r="U19" s="110" t="e">
        <f t="shared" si="0"/>
        <v>#DIV/0!</v>
      </c>
    </row>
    <row r="20" spans="1:21">
      <c r="A20" s="113" t="s">
        <v>81</v>
      </c>
      <c r="B20">
        <v>48</v>
      </c>
      <c r="C20">
        <v>492</v>
      </c>
      <c r="H20" s="110" t="e">
        <f t="shared" si="1"/>
        <v>#DIV/0!</v>
      </c>
      <c r="U20" s="110" t="e">
        <f t="shared" si="0"/>
        <v>#DIV/0!</v>
      </c>
    </row>
    <row r="21" spans="1:21">
      <c r="A21" s="113" t="s">
        <v>93</v>
      </c>
      <c r="B21">
        <v>16</v>
      </c>
      <c r="C21">
        <v>172</v>
      </c>
      <c r="H21" s="110" t="e">
        <f t="shared" si="1"/>
        <v>#DIV/0!</v>
      </c>
      <c r="U21" s="110" t="e">
        <f t="shared" si="0"/>
        <v>#DIV/0!</v>
      </c>
    </row>
    <row r="22" spans="1:21">
      <c r="A22" s="113" t="s">
        <v>132</v>
      </c>
      <c r="B22">
        <v>106</v>
      </c>
      <c r="C22">
        <v>764</v>
      </c>
      <c r="H22" s="110" t="e">
        <f t="shared" si="1"/>
        <v>#DIV/0!</v>
      </c>
      <c r="U22" s="110" t="e">
        <f t="shared" si="0"/>
        <v>#DIV/0!</v>
      </c>
    </row>
    <row r="23" spans="1:21">
      <c r="A23" s="113" t="s">
        <v>124</v>
      </c>
      <c r="B23">
        <v>67</v>
      </c>
      <c r="C23">
        <v>626</v>
      </c>
      <c r="H23" s="110" t="e">
        <f t="shared" si="1"/>
        <v>#DIV/0!</v>
      </c>
      <c r="U23" s="110" t="e">
        <f t="shared" si="0"/>
        <v>#DIV/0!</v>
      </c>
    </row>
    <row r="24" spans="1:21">
      <c r="A24" s="113" t="s">
        <v>127</v>
      </c>
      <c r="B24">
        <v>10</v>
      </c>
      <c r="C24">
        <v>138</v>
      </c>
      <c r="H24" s="110" t="e">
        <f t="shared" si="1"/>
        <v>#DIV/0!</v>
      </c>
      <c r="U24" s="110" t="e">
        <f t="shared" si="0"/>
        <v>#DIV/0!</v>
      </c>
    </row>
    <row r="25" spans="1:21">
      <c r="A25" s="113" t="s">
        <v>117</v>
      </c>
      <c r="B25">
        <v>21</v>
      </c>
      <c r="C25">
        <v>90</v>
      </c>
      <c r="H25" s="110" t="e">
        <f t="shared" si="1"/>
        <v>#DIV/0!</v>
      </c>
      <c r="U25" s="110" t="e">
        <f t="shared" si="0"/>
        <v>#DIV/0!</v>
      </c>
    </row>
    <row r="26" spans="1:21">
      <c r="A26" s="113" t="s">
        <v>155</v>
      </c>
      <c r="B26">
        <v>1</v>
      </c>
      <c r="C26">
        <v>5</v>
      </c>
      <c r="H26" s="110" t="e">
        <f t="shared" si="1"/>
        <v>#DIV/0!</v>
      </c>
      <c r="U26" s="110" t="e">
        <f t="shared" si="0"/>
        <v>#DIV/0!</v>
      </c>
    </row>
    <row r="27" spans="1:21">
      <c r="A27" s="113" t="s">
        <v>97</v>
      </c>
      <c r="B27">
        <v>11</v>
      </c>
      <c r="C27">
        <v>82</v>
      </c>
      <c r="H27" s="110" t="e">
        <f t="shared" si="1"/>
        <v>#DIV/0!</v>
      </c>
      <c r="U27" s="110" t="e">
        <f t="shared" si="0"/>
        <v>#DIV/0!</v>
      </c>
    </row>
    <row r="28" spans="1:21">
      <c r="A28" s="113" t="s">
        <v>35</v>
      </c>
      <c r="B28">
        <v>9</v>
      </c>
      <c r="C28">
        <v>29</v>
      </c>
      <c r="H28" s="110" t="e">
        <f t="shared" si="1"/>
        <v>#DIV/0!</v>
      </c>
      <c r="U28" s="110" t="e">
        <f t="shared" si="0"/>
        <v>#DIV/0!</v>
      </c>
    </row>
    <row r="29" spans="1:21">
      <c r="A29" s="113" t="s">
        <v>111</v>
      </c>
      <c r="B29">
        <v>9</v>
      </c>
      <c r="C29">
        <v>41</v>
      </c>
      <c r="H29" s="110" t="e">
        <f t="shared" si="1"/>
        <v>#DIV/0!</v>
      </c>
      <c r="U29" s="110" t="e">
        <f t="shared" si="0"/>
        <v>#DIV/0!</v>
      </c>
    </row>
    <row r="30" spans="1:21">
      <c r="A30" s="113" t="s">
        <v>47</v>
      </c>
      <c r="B30">
        <v>26</v>
      </c>
      <c r="C30">
        <v>122</v>
      </c>
      <c r="H30" s="110" t="e">
        <f t="shared" si="1"/>
        <v>#DIV/0!</v>
      </c>
      <c r="U30" s="110" t="e">
        <f t="shared" si="0"/>
        <v>#DIV/0!</v>
      </c>
    </row>
    <row r="31" spans="1:21">
      <c r="A31" s="113" t="s">
        <v>102</v>
      </c>
      <c r="B31">
        <v>41</v>
      </c>
      <c r="C31">
        <v>282</v>
      </c>
      <c r="H31" s="114" t="e">
        <f t="shared" si="1"/>
        <v>#DIV/0!</v>
      </c>
      <c r="U31" s="110" t="e">
        <f t="shared" si="0"/>
        <v>#DIV/0!</v>
      </c>
    </row>
    <row r="32" spans="1:21">
      <c r="A32" s="113" t="s">
        <v>189</v>
      </c>
      <c r="B32">
        <v>10</v>
      </c>
      <c r="C32">
        <v>108</v>
      </c>
      <c r="H32" s="110" t="e">
        <f t="shared" si="1"/>
        <v>#DIV/0!</v>
      </c>
      <c r="U32" s="110" t="e">
        <f t="shared" si="0"/>
        <v>#DIV/0!</v>
      </c>
    </row>
    <row r="33" spans="1:21">
      <c r="A33" s="113" t="s">
        <v>54</v>
      </c>
      <c r="B33">
        <v>5</v>
      </c>
      <c r="C33">
        <v>30</v>
      </c>
      <c r="H33" s="110" t="e">
        <f t="shared" si="1"/>
        <v>#DIV/0!</v>
      </c>
      <c r="U33" s="110" t="e">
        <f t="shared" si="0"/>
        <v>#DIV/0!</v>
      </c>
    </row>
    <row r="34" spans="1:21">
      <c r="A34" s="113" t="s">
        <v>190</v>
      </c>
      <c r="B34">
        <v>680</v>
      </c>
      <c r="C34">
        <v>5765</v>
      </c>
      <c r="H34" s="110" t="e">
        <f t="shared" si="1"/>
        <v>#DIV/0!</v>
      </c>
      <c r="U34" s="110" t="e">
        <f t="shared" si="0"/>
        <v>#DIV/0!</v>
      </c>
    </row>
    <row r="35" spans="1:21">
      <c r="H35" s="110" t="e">
        <f t="shared" si="1"/>
        <v>#DIV/0!</v>
      </c>
      <c r="U35" s="110" t="e">
        <f t="shared" si="0"/>
        <v>#DIV/0!</v>
      </c>
    </row>
    <row r="36" spans="1:21">
      <c r="U36" s="110" t="e">
        <f t="shared" si="0"/>
        <v>#DIV/0!</v>
      </c>
    </row>
    <row r="37" spans="1:21">
      <c r="U37" s="110" t="e">
        <f t="shared" si="0"/>
        <v>#DIV/0!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22DC9-6E5A-47D0-B7B1-53C4B13F2C65}">
  <dimension ref="A1:E46"/>
  <sheetViews>
    <sheetView workbookViewId="0"/>
  </sheetViews>
  <sheetFormatPr defaultRowHeight="15"/>
  <cols>
    <col min="1" max="1" width="43.85546875" bestFit="1" customWidth="1"/>
    <col min="2" max="2" width="68.85546875" customWidth="1"/>
    <col min="3" max="3" width="14.7109375" customWidth="1"/>
    <col min="4" max="4" width="15" customWidth="1"/>
    <col min="5" max="5" width="12.85546875" customWidth="1"/>
  </cols>
  <sheetData>
    <row r="1" spans="1:5" ht="18.75">
      <c r="A1" s="115" t="s">
        <v>327</v>
      </c>
    </row>
    <row r="3" spans="1:5" s="111" customFormat="1" ht="45">
      <c r="A3" s="117" t="s">
        <v>328</v>
      </c>
      <c r="B3" s="117" t="s">
        <v>229</v>
      </c>
      <c r="C3" s="111" t="s">
        <v>329</v>
      </c>
      <c r="D3" s="111" t="s">
        <v>330</v>
      </c>
      <c r="E3" s="111" t="s">
        <v>331</v>
      </c>
    </row>
    <row r="4" spans="1:5">
      <c r="A4" t="s">
        <v>262</v>
      </c>
      <c r="B4" t="s">
        <v>262</v>
      </c>
      <c r="C4">
        <v>0</v>
      </c>
      <c r="D4">
        <v>20</v>
      </c>
      <c r="E4">
        <v>20</v>
      </c>
    </row>
    <row r="5" spans="1:5">
      <c r="A5" t="s">
        <v>332</v>
      </c>
      <c r="C5">
        <v>0</v>
      </c>
      <c r="D5">
        <v>20</v>
      </c>
      <c r="E5">
        <v>20</v>
      </c>
    </row>
    <row r="6" spans="1:5">
      <c r="A6" t="s">
        <v>29</v>
      </c>
      <c r="B6" t="s">
        <v>133</v>
      </c>
      <c r="C6">
        <v>453</v>
      </c>
      <c r="D6">
        <v>1</v>
      </c>
      <c r="E6">
        <v>1</v>
      </c>
    </row>
    <row r="7" spans="1:5">
      <c r="B7" t="s">
        <v>109</v>
      </c>
      <c r="C7">
        <v>282</v>
      </c>
      <c r="D7">
        <v>1</v>
      </c>
      <c r="E7">
        <v>1</v>
      </c>
    </row>
    <row r="8" spans="1:5">
      <c r="B8" t="s">
        <v>125</v>
      </c>
      <c r="C8">
        <v>166</v>
      </c>
      <c r="D8">
        <v>1</v>
      </c>
      <c r="E8">
        <v>1</v>
      </c>
    </row>
    <row r="9" spans="1:5">
      <c r="B9" t="s">
        <v>263</v>
      </c>
      <c r="C9">
        <v>29</v>
      </c>
      <c r="D9">
        <v>1</v>
      </c>
      <c r="E9">
        <v>1</v>
      </c>
    </row>
    <row r="10" spans="1:5">
      <c r="B10" t="s">
        <v>103</v>
      </c>
      <c r="C10">
        <v>0</v>
      </c>
      <c r="D10">
        <v>1</v>
      </c>
      <c r="E10">
        <v>1</v>
      </c>
    </row>
    <row r="11" spans="1:5">
      <c r="A11" t="s">
        <v>333</v>
      </c>
      <c r="C11">
        <v>930</v>
      </c>
      <c r="D11">
        <v>5</v>
      </c>
      <c r="E11">
        <v>5</v>
      </c>
    </row>
    <row r="12" spans="1:5">
      <c r="A12" t="s">
        <v>49</v>
      </c>
      <c r="B12" t="s">
        <v>48</v>
      </c>
      <c r="C12">
        <v>85</v>
      </c>
      <c r="D12">
        <v>1</v>
      </c>
      <c r="E12">
        <v>1</v>
      </c>
    </row>
    <row r="13" spans="1:5">
      <c r="A13" t="s">
        <v>334</v>
      </c>
      <c r="C13">
        <v>85</v>
      </c>
      <c r="D13">
        <v>1</v>
      </c>
      <c r="E13">
        <v>1</v>
      </c>
    </row>
    <row r="14" spans="1:5">
      <c r="A14" t="s">
        <v>119</v>
      </c>
      <c r="B14" t="s">
        <v>118</v>
      </c>
      <c r="C14">
        <v>20</v>
      </c>
      <c r="D14">
        <v>1</v>
      </c>
      <c r="E14">
        <v>1</v>
      </c>
    </row>
    <row r="15" spans="1:5">
      <c r="A15" t="s">
        <v>335</v>
      </c>
      <c r="C15">
        <v>20</v>
      </c>
      <c r="D15">
        <v>1</v>
      </c>
      <c r="E15">
        <v>1</v>
      </c>
    </row>
    <row r="16" spans="1:5">
      <c r="A16" t="s">
        <v>74</v>
      </c>
      <c r="B16" t="s">
        <v>72</v>
      </c>
      <c r="C16">
        <v>21</v>
      </c>
      <c r="D16">
        <v>1</v>
      </c>
      <c r="E16">
        <v>1</v>
      </c>
    </row>
    <row r="17" spans="1:5">
      <c r="A17" t="s">
        <v>336</v>
      </c>
      <c r="C17">
        <v>21</v>
      </c>
      <c r="D17">
        <v>1</v>
      </c>
      <c r="E17">
        <v>1</v>
      </c>
    </row>
    <row r="18" spans="1:5">
      <c r="A18" t="s">
        <v>89</v>
      </c>
      <c r="B18" t="s">
        <v>88</v>
      </c>
      <c r="C18">
        <v>34</v>
      </c>
      <c r="D18">
        <v>1</v>
      </c>
      <c r="E18">
        <v>1</v>
      </c>
    </row>
    <row r="19" spans="1:5">
      <c r="A19" t="s">
        <v>337</v>
      </c>
      <c r="C19">
        <v>34</v>
      </c>
      <c r="D19">
        <v>1</v>
      </c>
      <c r="E19">
        <v>1</v>
      </c>
    </row>
    <row r="20" spans="1:5">
      <c r="A20" t="s">
        <v>42</v>
      </c>
      <c r="B20" t="s">
        <v>41</v>
      </c>
      <c r="C20">
        <v>255</v>
      </c>
      <c r="D20">
        <v>1</v>
      </c>
      <c r="E20">
        <v>1</v>
      </c>
    </row>
    <row r="21" spans="1:5">
      <c r="A21" t="s">
        <v>338</v>
      </c>
      <c r="C21">
        <v>255</v>
      </c>
      <c r="D21">
        <v>1</v>
      </c>
      <c r="E21">
        <v>1</v>
      </c>
    </row>
    <row r="22" spans="1:5">
      <c r="A22" t="s">
        <v>79</v>
      </c>
      <c r="B22" t="s">
        <v>78</v>
      </c>
      <c r="C22">
        <v>55</v>
      </c>
      <c r="D22">
        <v>1</v>
      </c>
    </row>
    <row r="23" spans="1:5">
      <c r="A23" t="s">
        <v>339</v>
      </c>
      <c r="C23">
        <v>55</v>
      </c>
      <c r="D23">
        <v>1</v>
      </c>
    </row>
    <row r="24" spans="1:5">
      <c r="A24" t="s">
        <v>37</v>
      </c>
      <c r="B24" t="s">
        <v>112</v>
      </c>
      <c r="C24">
        <v>191</v>
      </c>
      <c r="D24">
        <v>1</v>
      </c>
      <c r="E24">
        <v>1</v>
      </c>
    </row>
    <row r="25" spans="1:5">
      <c r="B25" t="s">
        <v>67</v>
      </c>
      <c r="C25">
        <v>180</v>
      </c>
      <c r="D25">
        <v>1</v>
      </c>
      <c r="E25">
        <v>1</v>
      </c>
    </row>
    <row r="26" spans="1:5">
      <c r="B26" t="s">
        <v>138</v>
      </c>
      <c r="C26">
        <v>145</v>
      </c>
      <c r="D26">
        <v>1</v>
      </c>
      <c r="E26">
        <v>1</v>
      </c>
    </row>
    <row r="27" spans="1:5">
      <c r="B27" t="s">
        <v>36</v>
      </c>
      <c r="C27">
        <v>89</v>
      </c>
      <c r="D27">
        <v>1</v>
      </c>
      <c r="E27">
        <v>1</v>
      </c>
    </row>
    <row r="28" spans="1:5">
      <c r="B28" t="s">
        <v>55</v>
      </c>
      <c r="C28">
        <v>62</v>
      </c>
      <c r="D28">
        <v>1</v>
      </c>
      <c r="E28">
        <v>1</v>
      </c>
    </row>
    <row r="29" spans="1:5">
      <c r="A29" t="s">
        <v>340</v>
      </c>
      <c r="C29">
        <v>667</v>
      </c>
      <c r="D29">
        <v>5</v>
      </c>
      <c r="E29">
        <v>5</v>
      </c>
    </row>
    <row r="30" spans="1:5">
      <c r="A30" t="s">
        <v>21</v>
      </c>
      <c r="B30" t="s">
        <v>82</v>
      </c>
      <c r="C30">
        <v>316</v>
      </c>
      <c r="D30">
        <v>1</v>
      </c>
      <c r="E30">
        <v>1</v>
      </c>
    </row>
    <row r="31" spans="1:5">
      <c r="B31" t="s">
        <v>60</v>
      </c>
      <c r="C31">
        <v>200</v>
      </c>
      <c r="D31">
        <v>1</v>
      </c>
      <c r="E31">
        <v>1</v>
      </c>
    </row>
    <row r="32" spans="1:5">
      <c r="B32" t="s">
        <v>63</v>
      </c>
      <c r="C32">
        <v>175</v>
      </c>
      <c r="D32">
        <v>1</v>
      </c>
      <c r="E32">
        <v>1</v>
      </c>
    </row>
    <row r="33" spans="1:5">
      <c r="B33" t="s">
        <v>94</v>
      </c>
      <c r="C33">
        <v>103</v>
      </c>
      <c r="D33">
        <v>1</v>
      </c>
      <c r="E33">
        <v>1</v>
      </c>
    </row>
    <row r="34" spans="1:5">
      <c r="B34" t="s">
        <v>101</v>
      </c>
      <c r="C34">
        <v>95</v>
      </c>
      <c r="D34">
        <v>1</v>
      </c>
      <c r="E34">
        <v>1</v>
      </c>
    </row>
    <row r="35" spans="1:5">
      <c r="B35" t="s">
        <v>98</v>
      </c>
      <c r="C35">
        <v>92</v>
      </c>
      <c r="D35">
        <v>1</v>
      </c>
      <c r="E35">
        <v>1</v>
      </c>
    </row>
    <row r="36" spans="1:5">
      <c r="B36" t="s">
        <v>128</v>
      </c>
      <c r="C36">
        <v>82</v>
      </c>
      <c r="D36">
        <v>1</v>
      </c>
      <c r="E36">
        <v>1</v>
      </c>
    </row>
    <row r="37" spans="1:5">
      <c r="B37" t="s">
        <v>114</v>
      </c>
      <c r="C37">
        <v>72</v>
      </c>
      <c r="D37">
        <v>1</v>
      </c>
      <c r="E37">
        <v>1</v>
      </c>
    </row>
    <row r="38" spans="1:5">
      <c r="B38" t="s">
        <v>20</v>
      </c>
      <c r="C38">
        <v>34</v>
      </c>
      <c r="D38">
        <v>1</v>
      </c>
      <c r="E38">
        <v>1</v>
      </c>
    </row>
    <row r="39" spans="1:5">
      <c r="B39" t="s">
        <v>142</v>
      </c>
      <c r="C39">
        <v>0</v>
      </c>
      <c r="D39">
        <v>1</v>
      </c>
      <c r="E39">
        <v>1</v>
      </c>
    </row>
    <row r="40" spans="1:5">
      <c r="A40" t="s">
        <v>341</v>
      </c>
      <c r="C40">
        <v>1169</v>
      </c>
      <c r="D40">
        <v>10</v>
      </c>
      <c r="E40">
        <v>10</v>
      </c>
    </row>
    <row r="41" spans="1:5">
      <c r="A41" t="s">
        <v>108</v>
      </c>
      <c r="B41" t="s">
        <v>106</v>
      </c>
      <c r="C41">
        <v>800</v>
      </c>
      <c r="D41">
        <v>2</v>
      </c>
      <c r="E41">
        <v>2</v>
      </c>
    </row>
    <row r="42" spans="1:5">
      <c r="A42" t="s">
        <v>342</v>
      </c>
      <c r="C42">
        <v>800</v>
      </c>
      <c r="D42">
        <v>2</v>
      </c>
      <c r="E42">
        <v>2</v>
      </c>
    </row>
    <row r="43" spans="1:5">
      <c r="A43" t="s">
        <v>343</v>
      </c>
      <c r="B43" t="s">
        <v>343</v>
      </c>
      <c r="C43">
        <v>110</v>
      </c>
    </row>
    <row r="44" spans="1:5">
      <c r="A44" t="s">
        <v>344</v>
      </c>
      <c r="C44">
        <v>110</v>
      </c>
    </row>
    <row r="45" spans="1:5">
      <c r="A45" t="s">
        <v>190</v>
      </c>
      <c r="C45">
        <v>4146</v>
      </c>
      <c r="D45">
        <v>48</v>
      </c>
      <c r="E45">
        <v>47</v>
      </c>
    </row>
    <row r="46" spans="1:5">
      <c r="D46" s="101"/>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2B39F-21D0-4AFD-AC62-B0FD26EFB4A7}">
  <sheetPr filterMode="1"/>
  <dimension ref="A2:AA385"/>
  <sheetViews>
    <sheetView workbookViewId="0"/>
  </sheetViews>
  <sheetFormatPr defaultColWidth="9.140625" defaultRowHeight="15"/>
  <cols>
    <col min="1" max="1" width="13.85546875" style="1" customWidth="1"/>
    <col min="2" max="9" width="9.140625" style="1"/>
    <col min="10" max="10" width="18.140625" style="1" customWidth="1"/>
    <col min="11" max="11" width="13.140625" style="1" customWidth="1"/>
    <col min="12" max="16" width="9.140625" style="1"/>
    <col min="17" max="17" width="15.7109375" style="1" customWidth="1"/>
    <col min="18" max="18" width="9.140625" style="1"/>
    <col min="19" max="19" width="13.7109375" style="1" customWidth="1"/>
    <col min="20" max="20" width="11.28515625" style="1" customWidth="1"/>
    <col min="21" max="21" width="11.42578125" style="1" customWidth="1"/>
    <col min="22" max="22" width="10.7109375" style="1" bestFit="1" customWidth="1"/>
    <col min="23" max="23" width="11.28515625" style="1" customWidth="1"/>
    <col min="24" max="24" width="10.5703125" style="1" customWidth="1"/>
    <col min="25" max="25" width="17" style="1" customWidth="1"/>
    <col min="26" max="26" width="15.28515625" style="39" customWidth="1"/>
    <col min="27" max="27" width="17.140625" style="39" customWidth="1"/>
    <col min="28" max="16384" width="9.140625" style="1"/>
  </cols>
  <sheetData>
    <row r="2" spans="1:27" ht="40.5" customHeight="1">
      <c r="A2" s="287" t="s">
        <v>345</v>
      </c>
      <c r="B2" s="288"/>
      <c r="C2" s="288"/>
      <c r="D2" s="288"/>
      <c r="E2" s="288"/>
      <c r="F2" s="288"/>
      <c r="G2" s="288"/>
      <c r="H2" s="288"/>
      <c r="I2" s="288"/>
      <c r="J2" s="288"/>
      <c r="K2" s="289"/>
      <c r="L2" s="316" t="s">
        <v>346</v>
      </c>
      <c r="M2" s="316"/>
      <c r="N2" s="316"/>
      <c r="O2" s="316"/>
      <c r="P2" s="316"/>
      <c r="Q2" s="316"/>
      <c r="R2" s="316"/>
      <c r="S2" s="316"/>
      <c r="T2" s="316"/>
      <c r="U2" s="316"/>
      <c r="V2" s="316"/>
      <c r="W2" s="316"/>
      <c r="X2" s="316"/>
      <c r="Y2" s="316"/>
      <c r="Z2" s="234"/>
      <c r="AA2" s="234"/>
    </row>
    <row r="3" spans="1:27" ht="27" customHeight="1">
      <c r="A3" s="290" t="s">
        <v>347</v>
      </c>
      <c r="B3" s="291"/>
      <c r="C3" s="291"/>
      <c r="D3" s="291"/>
      <c r="E3" s="291"/>
      <c r="F3" s="291"/>
      <c r="G3" s="291"/>
      <c r="H3" s="291"/>
      <c r="I3" s="291"/>
      <c r="J3" s="291"/>
      <c r="K3" s="292"/>
      <c r="L3" s="316"/>
      <c r="M3" s="316"/>
      <c r="N3" s="316"/>
      <c r="O3" s="316"/>
      <c r="P3" s="316"/>
      <c r="Q3" s="316"/>
      <c r="R3" s="316"/>
      <c r="S3" s="316"/>
      <c r="T3" s="316"/>
      <c r="U3" s="316"/>
      <c r="V3" s="316"/>
      <c r="W3" s="316"/>
      <c r="X3" s="316"/>
      <c r="Y3" s="316"/>
      <c r="Z3" s="234"/>
      <c r="AA3" s="234"/>
    </row>
    <row r="4" spans="1:27">
      <c r="A4" s="268" t="s">
        <v>220</v>
      </c>
      <c r="B4" s="269"/>
      <c r="C4" s="269"/>
      <c r="D4" s="269"/>
      <c r="E4" s="269"/>
      <c r="F4" s="269"/>
      <c r="G4" s="269"/>
      <c r="H4" s="269"/>
      <c r="I4" s="269"/>
      <c r="J4" s="269"/>
      <c r="K4" s="270"/>
      <c r="L4" s="2" t="s">
        <v>222</v>
      </c>
      <c r="M4" s="2"/>
      <c r="N4" s="2"/>
      <c r="O4" s="2"/>
      <c r="P4" s="2"/>
      <c r="Q4" s="2"/>
      <c r="R4" s="2"/>
      <c r="S4" s="2"/>
      <c r="T4" s="2"/>
      <c r="U4" s="2"/>
      <c r="V4" s="3" t="s">
        <v>348</v>
      </c>
      <c r="W4" s="3"/>
      <c r="X4" s="3"/>
      <c r="Y4" s="3"/>
      <c r="Z4" s="234"/>
      <c r="AA4" s="234"/>
    </row>
    <row r="5" spans="1:27" ht="54.75" customHeight="1">
      <c r="A5" s="4" t="s">
        <v>2</v>
      </c>
      <c r="B5" s="4" t="s">
        <v>227</v>
      </c>
      <c r="C5" s="4" t="s">
        <v>228</v>
      </c>
      <c r="D5" s="4" t="s">
        <v>229</v>
      </c>
      <c r="E5" s="4" t="s">
        <v>230</v>
      </c>
      <c r="F5" s="4" t="s">
        <v>7</v>
      </c>
      <c r="G5" s="4" t="s">
        <v>8</v>
      </c>
      <c r="H5" s="4" t="s">
        <v>9</v>
      </c>
      <c r="I5" s="4" t="s">
        <v>231</v>
      </c>
      <c r="J5" s="5" t="s">
        <v>349</v>
      </c>
      <c r="K5" s="6" t="s">
        <v>13</v>
      </c>
      <c r="L5" s="7" t="s">
        <v>236</v>
      </c>
      <c r="M5" s="8" t="s">
        <v>237</v>
      </c>
      <c r="N5" s="7" t="s">
        <v>162</v>
      </c>
      <c r="O5" s="7" t="s">
        <v>238</v>
      </c>
      <c r="P5" s="7" t="s">
        <v>239</v>
      </c>
      <c r="Q5" s="7" t="s">
        <v>350</v>
      </c>
      <c r="R5" s="7" t="s">
        <v>241</v>
      </c>
      <c r="S5" s="7" t="s">
        <v>243</v>
      </c>
      <c r="T5" s="7" t="s">
        <v>351</v>
      </c>
      <c r="U5" s="7" t="s">
        <v>245</v>
      </c>
      <c r="V5" s="9" t="s">
        <v>352</v>
      </c>
      <c r="W5" s="9" t="s">
        <v>353</v>
      </c>
      <c r="X5" s="9" t="s">
        <v>354</v>
      </c>
      <c r="Y5" s="9" t="s">
        <v>355</v>
      </c>
      <c r="Z5" s="314" t="s">
        <v>356</v>
      </c>
      <c r="AA5" s="314"/>
    </row>
    <row r="6" spans="1:27" ht="57.75">
      <c r="A6" s="293" t="s">
        <v>18</v>
      </c>
      <c r="B6" s="296">
        <v>69041</v>
      </c>
      <c r="C6" s="10" t="s">
        <v>19</v>
      </c>
      <c r="D6" s="10" t="s">
        <v>20</v>
      </c>
      <c r="E6" s="10">
        <v>121208479</v>
      </c>
      <c r="F6" s="11" t="s">
        <v>21</v>
      </c>
      <c r="G6" s="12" t="s">
        <v>22</v>
      </c>
      <c r="H6" s="13" t="s">
        <v>23</v>
      </c>
      <c r="I6" s="10">
        <v>34</v>
      </c>
      <c r="J6" s="14">
        <v>45833</v>
      </c>
      <c r="K6" s="10" t="s">
        <v>24</v>
      </c>
      <c r="L6" s="10" t="s">
        <v>258</v>
      </c>
      <c r="M6" s="10">
        <v>1</v>
      </c>
      <c r="N6" s="10" t="s">
        <v>259</v>
      </c>
      <c r="O6" s="10" t="s">
        <v>260</v>
      </c>
      <c r="P6" s="10" t="s">
        <v>261</v>
      </c>
      <c r="Q6" s="10" t="s">
        <v>183</v>
      </c>
      <c r="R6" s="10">
        <v>6</v>
      </c>
      <c r="S6" s="15">
        <v>38</v>
      </c>
      <c r="T6" s="10">
        <v>220</v>
      </c>
      <c r="U6" s="10">
        <v>12</v>
      </c>
      <c r="V6" s="10">
        <v>38</v>
      </c>
      <c r="W6" s="16">
        <v>0.1</v>
      </c>
      <c r="X6" s="10">
        <v>3.8</v>
      </c>
      <c r="Y6" s="17">
        <v>447929</v>
      </c>
      <c r="Z6" s="313"/>
      <c r="AA6" s="313"/>
    </row>
    <row r="7" spans="1:27" ht="36.75">
      <c r="A7" s="294"/>
      <c r="B7" s="297"/>
      <c r="C7" s="18" t="s">
        <v>262</v>
      </c>
      <c r="D7" s="18" t="s">
        <v>262</v>
      </c>
      <c r="E7" s="18" t="s">
        <v>262</v>
      </c>
      <c r="F7" s="18" t="s">
        <v>262</v>
      </c>
      <c r="G7" s="18" t="s">
        <v>262</v>
      </c>
      <c r="H7" s="18" t="s">
        <v>262</v>
      </c>
      <c r="I7" s="18" t="s">
        <v>262</v>
      </c>
      <c r="J7" s="18" t="s">
        <v>262</v>
      </c>
      <c r="K7" s="18" t="s">
        <v>262</v>
      </c>
      <c r="L7" s="18" t="s">
        <v>357</v>
      </c>
      <c r="M7" s="18">
        <v>1</v>
      </c>
      <c r="N7" s="18" t="s">
        <v>209</v>
      </c>
      <c r="O7" s="18" t="s">
        <v>260</v>
      </c>
      <c r="P7" s="18" t="s">
        <v>261</v>
      </c>
      <c r="Q7" s="18" t="s">
        <v>183</v>
      </c>
      <c r="R7" s="18">
        <v>6</v>
      </c>
      <c r="S7" s="19">
        <v>37</v>
      </c>
      <c r="T7" s="18">
        <v>200</v>
      </c>
      <c r="U7" s="18">
        <v>20</v>
      </c>
      <c r="V7" s="18">
        <v>37</v>
      </c>
      <c r="W7" s="20">
        <v>0.1</v>
      </c>
      <c r="X7" s="18">
        <v>3.7</v>
      </c>
      <c r="Y7" s="21">
        <v>436141</v>
      </c>
      <c r="Z7" s="313"/>
      <c r="AA7" s="313"/>
    </row>
    <row r="8" spans="1:27" ht="36.75">
      <c r="A8" s="294"/>
      <c r="B8" s="297"/>
      <c r="C8" s="10" t="s">
        <v>262</v>
      </c>
      <c r="D8" s="10" t="s">
        <v>262</v>
      </c>
      <c r="E8" s="10" t="s">
        <v>262</v>
      </c>
      <c r="F8" s="11" t="s">
        <v>262</v>
      </c>
      <c r="G8" s="12" t="s">
        <v>262</v>
      </c>
      <c r="H8" s="13" t="s">
        <v>262</v>
      </c>
      <c r="I8" s="10" t="s">
        <v>262</v>
      </c>
      <c r="J8" s="10" t="s">
        <v>262</v>
      </c>
      <c r="K8" s="10" t="s">
        <v>262</v>
      </c>
      <c r="L8" s="10" t="s">
        <v>358</v>
      </c>
      <c r="M8" s="10">
        <v>1</v>
      </c>
      <c r="N8" s="10" t="s">
        <v>209</v>
      </c>
      <c r="O8" s="10" t="s">
        <v>260</v>
      </c>
      <c r="P8" s="10" t="s">
        <v>261</v>
      </c>
      <c r="Q8" s="10" t="s">
        <v>183</v>
      </c>
      <c r="R8" s="10">
        <v>6</v>
      </c>
      <c r="S8" s="15">
        <v>36</v>
      </c>
      <c r="T8" s="10">
        <v>180</v>
      </c>
      <c r="U8" s="10">
        <v>20</v>
      </c>
      <c r="V8" s="10">
        <v>36</v>
      </c>
      <c r="W8" s="16">
        <v>0.1</v>
      </c>
      <c r="X8" s="10">
        <v>3.6</v>
      </c>
      <c r="Y8" s="17">
        <v>424354</v>
      </c>
      <c r="Z8" s="313"/>
      <c r="AA8" s="313"/>
    </row>
    <row r="9" spans="1:27" ht="36.75">
      <c r="A9" s="294"/>
      <c r="B9" s="297"/>
      <c r="C9" s="18" t="s">
        <v>262</v>
      </c>
      <c r="D9" s="18" t="s">
        <v>262</v>
      </c>
      <c r="E9" s="18" t="s">
        <v>262</v>
      </c>
      <c r="F9" s="18" t="s">
        <v>262</v>
      </c>
      <c r="G9" s="18" t="s">
        <v>262</v>
      </c>
      <c r="H9" s="18" t="s">
        <v>262</v>
      </c>
      <c r="I9" s="18" t="s">
        <v>262</v>
      </c>
      <c r="J9" s="18" t="s">
        <v>262</v>
      </c>
      <c r="K9" s="18" t="s">
        <v>262</v>
      </c>
      <c r="L9" s="18" t="s">
        <v>359</v>
      </c>
      <c r="M9" s="18">
        <v>1</v>
      </c>
      <c r="N9" s="18" t="s">
        <v>209</v>
      </c>
      <c r="O9" s="18" t="s">
        <v>260</v>
      </c>
      <c r="P9" s="18" t="s">
        <v>261</v>
      </c>
      <c r="Q9" s="18" t="s">
        <v>183</v>
      </c>
      <c r="R9" s="18">
        <v>6</v>
      </c>
      <c r="S9" s="19">
        <v>36</v>
      </c>
      <c r="T9" s="18">
        <v>170</v>
      </c>
      <c r="U9" s="18">
        <v>20</v>
      </c>
      <c r="V9" s="18">
        <v>36</v>
      </c>
      <c r="W9" s="20">
        <v>0.1</v>
      </c>
      <c r="X9" s="18">
        <v>3.6</v>
      </c>
      <c r="Y9" s="21">
        <v>424354</v>
      </c>
      <c r="Z9" s="313"/>
      <c r="AA9" s="313"/>
    </row>
    <row r="10" spans="1:27" ht="36.75">
      <c r="A10" s="295"/>
      <c r="B10" s="298"/>
      <c r="C10" s="10" t="s">
        <v>262</v>
      </c>
      <c r="D10" s="10" t="s">
        <v>262</v>
      </c>
      <c r="E10" s="10" t="s">
        <v>262</v>
      </c>
      <c r="F10" s="10" t="s">
        <v>262</v>
      </c>
      <c r="G10" s="10" t="s">
        <v>262</v>
      </c>
      <c r="H10" s="10" t="s">
        <v>262</v>
      </c>
      <c r="I10" s="10" t="s">
        <v>262</v>
      </c>
      <c r="J10" s="10" t="s">
        <v>262</v>
      </c>
      <c r="K10" s="10" t="s">
        <v>262</v>
      </c>
      <c r="L10" s="10" t="s">
        <v>360</v>
      </c>
      <c r="M10" s="10">
        <v>1</v>
      </c>
      <c r="N10" s="10" t="s">
        <v>209</v>
      </c>
      <c r="O10" s="10" t="s">
        <v>260</v>
      </c>
      <c r="P10" s="10" t="s">
        <v>261</v>
      </c>
      <c r="Q10" s="10" t="s">
        <v>183</v>
      </c>
      <c r="R10" s="10">
        <v>6</v>
      </c>
      <c r="S10" s="15">
        <v>36</v>
      </c>
      <c r="T10" s="10">
        <v>160</v>
      </c>
      <c r="U10" s="10">
        <v>20</v>
      </c>
      <c r="V10" s="10">
        <v>36</v>
      </c>
      <c r="W10" s="16">
        <v>0.1</v>
      </c>
      <c r="X10" s="10">
        <v>3.6</v>
      </c>
      <c r="Y10" s="17">
        <v>424354</v>
      </c>
      <c r="Z10" s="313"/>
      <c r="AA10" s="313"/>
    </row>
    <row r="11" spans="1:27" ht="69">
      <c r="A11" s="293" t="s">
        <v>25</v>
      </c>
      <c r="B11" s="296">
        <v>65423</v>
      </c>
      <c r="C11" s="10" t="s">
        <v>26</v>
      </c>
      <c r="D11" s="10" t="s">
        <v>263</v>
      </c>
      <c r="E11" s="10" t="s">
        <v>28</v>
      </c>
      <c r="F11" s="11" t="s">
        <v>29</v>
      </c>
      <c r="G11" s="12" t="s">
        <v>30</v>
      </c>
      <c r="H11" s="13" t="s">
        <v>31</v>
      </c>
      <c r="I11" s="10">
        <v>29</v>
      </c>
      <c r="J11" s="14">
        <v>45833</v>
      </c>
      <c r="K11" s="10" t="s">
        <v>32</v>
      </c>
      <c r="L11" s="10" t="s">
        <v>361</v>
      </c>
      <c r="M11" s="10">
        <v>2</v>
      </c>
      <c r="N11" s="10" t="s">
        <v>209</v>
      </c>
      <c r="O11" s="10" t="s">
        <v>362</v>
      </c>
      <c r="P11" s="10" t="s">
        <v>363</v>
      </c>
      <c r="Q11" s="10" t="s">
        <v>184</v>
      </c>
      <c r="R11" s="10">
        <v>16</v>
      </c>
      <c r="S11" s="15">
        <v>40</v>
      </c>
      <c r="T11" s="10">
        <v>500</v>
      </c>
      <c r="U11" s="10">
        <v>12</v>
      </c>
      <c r="V11" s="18">
        <v>80</v>
      </c>
      <c r="W11" s="20">
        <v>0.1</v>
      </c>
      <c r="X11" s="18">
        <v>8</v>
      </c>
      <c r="Y11" s="21">
        <v>943008</v>
      </c>
      <c r="Z11" s="312"/>
      <c r="AA11" s="312"/>
    </row>
    <row r="12" spans="1:27" ht="24.75">
      <c r="A12" s="294"/>
      <c r="B12" s="297"/>
      <c r="C12" s="10" t="s">
        <v>262</v>
      </c>
      <c r="D12" s="10" t="s">
        <v>262</v>
      </c>
      <c r="E12" s="10" t="s">
        <v>262</v>
      </c>
      <c r="F12" s="10" t="s">
        <v>262</v>
      </c>
      <c r="G12" s="10" t="s">
        <v>262</v>
      </c>
      <c r="H12" s="10" t="s">
        <v>262</v>
      </c>
      <c r="I12" s="10" t="s">
        <v>262</v>
      </c>
      <c r="J12" s="10" t="s">
        <v>262</v>
      </c>
      <c r="K12" s="10" t="s">
        <v>262</v>
      </c>
      <c r="L12" s="10" t="s">
        <v>364</v>
      </c>
      <c r="M12" s="10">
        <v>1</v>
      </c>
      <c r="N12" s="10" t="s">
        <v>209</v>
      </c>
      <c r="O12" s="10" t="s">
        <v>362</v>
      </c>
      <c r="P12" s="10" t="s">
        <v>365</v>
      </c>
      <c r="Q12" s="10" t="s">
        <v>184</v>
      </c>
      <c r="R12" s="10">
        <v>18</v>
      </c>
      <c r="S12" s="15">
        <v>45</v>
      </c>
      <c r="T12" s="10">
        <v>500</v>
      </c>
      <c r="U12" s="10">
        <v>12</v>
      </c>
      <c r="V12" s="10">
        <v>45</v>
      </c>
      <c r="W12" s="16">
        <v>0.1</v>
      </c>
      <c r="X12" s="10">
        <v>4.5</v>
      </c>
      <c r="Y12" s="17">
        <v>530442</v>
      </c>
      <c r="Z12" s="312"/>
      <c r="AA12" s="312"/>
    </row>
    <row r="13" spans="1:27" ht="24.75">
      <c r="A13" s="294"/>
      <c r="B13" s="297"/>
      <c r="C13" s="18" t="s">
        <v>262</v>
      </c>
      <c r="D13" s="18" t="s">
        <v>262</v>
      </c>
      <c r="E13" s="18" t="s">
        <v>262</v>
      </c>
      <c r="F13" s="18" t="s">
        <v>262</v>
      </c>
      <c r="G13" s="18" t="s">
        <v>262</v>
      </c>
      <c r="H13" s="18" t="s">
        <v>262</v>
      </c>
      <c r="I13" s="18" t="s">
        <v>262</v>
      </c>
      <c r="J13" s="18" t="s">
        <v>262</v>
      </c>
      <c r="K13" s="18" t="s">
        <v>262</v>
      </c>
      <c r="L13" s="10" t="s">
        <v>366</v>
      </c>
      <c r="M13" s="10">
        <v>1</v>
      </c>
      <c r="N13" s="10" t="s">
        <v>209</v>
      </c>
      <c r="O13" s="10" t="s">
        <v>362</v>
      </c>
      <c r="P13" s="10" t="s">
        <v>367</v>
      </c>
      <c r="Q13" s="10" t="s">
        <v>184</v>
      </c>
      <c r="R13" s="10">
        <v>20</v>
      </c>
      <c r="S13" s="15">
        <v>50</v>
      </c>
      <c r="T13" s="10">
        <v>500</v>
      </c>
      <c r="U13" s="10">
        <v>12</v>
      </c>
      <c r="V13" s="18">
        <v>50</v>
      </c>
      <c r="W13" s="20">
        <v>0.1</v>
      </c>
      <c r="X13" s="18">
        <v>5</v>
      </c>
      <c r="Y13" s="21">
        <v>589380</v>
      </c>
      <c r="Z13" s="312"/>
      <c r="AA13" s="312"/>
    </row>
    <row r="14" spans="1:27" ht="36.75">
      <c r="A14" s="294"/>
      <c r="B14" s="297"/>
      <c r="C14" s="10" t="s">
        <v>262</v>
      </c>
      <c r="D14" s="10" t="s">
        <v>262</v>
      </c>
      <c r="E14" s="10" t="s">
        <v>262</v>
      </c>
      <c r="F14" s="10" t="s">
        <v>262</v>
      </c>
      <c r="G14" s="10" t="s">
        <v>262</v>
      </c>
      <c r="H14" s="10" t="s">
        <v>262</v>
      </c>
      <c r="I14" s="10" t="s">
        <v>262</v>
      </c>
      <c r="J14" s="10" t="s">
        <v>262</v>
      </c>
      <c r="K14" s="10" t="s">
        <v>262</v>
      </c>
      <c r="L14" s="10" t="s">
        <v>368</v>
      </c>
      <c r="M14" s="10">
        <v>3</v>
      </c>
      <c r="N14" s="10" t="s">
        <v>209</v>
      </c>
      <c r="O14" s="10" t="s">
        <v>362</v>
      </c>
      <c r="P14" s="10" t="s">
        <v>369</v>
      </c>
      <c r="Q14" s="10" t="s">
        <v>183</v>
      </c>
      <c r="R14" s="10">
        <v>6</v>
      </c>
      <c r="S14" s="15">
        <v>20</v>
      </c>
      <c r="T14" s="10">
        <v>100</v>
      </c>
      <c r="U14" s="10">
        <v>6</v>
      </c>
      <c r="V14" s="10">
        <v>60</v>
      </c>
      <c r="W14" s="16">
        <v>0.1</v>
      </c>
      <c r="X14" s="10">
        <v>6</v>
      </c>
      <c r="Y14" s="17">
        <v>707256</v>
      </c>
      <c r="Z14" s="312"/>
      <c r="AA14" s="312"/>
    </row>
    <row r="15" spans="1:27" ht="24.75">
      <c r="A15" s="294"/>
      <c r="B15" s="297"/>
      <c r="C15" s="18"/>
      <c r="D15" s="18"/>
      <c r="E15" s="18"/>
      <c r="F15" s="22"/>
      <c r="G15" s="23"/>
      <c r="H15" s="13"/>
      <c r="I15" s="18"/>
      <c r="J15" s="24"/>
      <c r="K15" s="18"/>
      <c r="L15" s="18" t="s">
        <v>370</v>
      </c>
      <c r="M15" s="18">
        <v>1</v>
      </c>
      <c r="N15" s="18" t="s">
        <v>209</v>
      </c>
      <c r="O15" s="18" t="s">
        <v>362</v>
      </c>
      <c r="P15" s="18" t="s">
        <v>367</v>
      </c>
      <c r="Q15" s="18" t="s">
        <v>184</v>
      </c>
      <c r="R15" s="18">
        <v>20</v>
      </c>
      <c r="S15" s="19">
        <v>60</v>
      </c>
      <c r="T15" s="18">
        <v>500</v>
      </c>
      <c r="U15" s="18">
        <v>12</v>
      </c>
      <c r="V15" s="18">
        <v>60</v>
      </c>
      <c r="W15" s="20">
        <v>0.1</v>
      </c>
      <c r="X15" s="18">
        <v>6</v>
      </c>
      <c r="Y15" s="21">
        <v>707256</v>
      </c>
      <c r="Z15" s="312"/>
      <c r="AA15" s="312"/>
    </row>
    <row r="16" spans="1:27" ht="24.75">
      <c r="A16" s="294"/>
      <c r="B16" s="297"/>
      <c r="C16" s="10" t="s">
        <v>262</v>
      </c>
      <c r="D16" s="10" t="s">
        <v>262</v>
      </c>
      <c r="E16" s="10" t="s">
        <v>262</v>
      </c>
      <c r="F16" s="10" t="s">
        <v>262</v>
      </c>
      <c r="G16" s="10" t="s">
        <v>262</v>
      </c>
      <c r="H16" s="10" t="s">
        <v>262</v>
      </c>
      <c r="I16" s="10" t="s">
        <v>262</v>
      </c>
      <c r="J16" s="10" t="s">
        <v>262</v>
      </c>
      <c r="K16" s="10" t="s">
        <v>262</v>
      </c>
      <c r="L16" s="10" t="s">
        <v>371</v>
      </c>
      <c r="M16" s="10">
        <v>5</v>
      </c>
      <c r="N16" s="10" t="s">
        <v>209</v>
      </c>
      <c r="O16" s="10" t="s">
        <v>362</v>
      </c>
      <c r="P16" s="10" t="s">
        <v>372</v>
      </c>
      <c r="Q16" s="10" t="s">
        <v>184</v>
      </c>
      <c r="R16" s="10">
        <v>14</v>
      </c>
      <c r="S16" s="15">
        <v>50</v>
      </c>
      <c r="T16" s="10">
        <v>500</v>
      </c>
      <c r="U16" s="10">
        <v>12</v>
      </c>
      <c r="V16" s="10">
        <v>250</v>
      </c>
      <c r="W16" s="16">
        <v>0.1</v>
      </c>
      <c r="X16" s="10">
        <v>25</v>
      </c>
      <c r="Y16" s="17">
        <v>2946900</v>
      </c>
      <c r="Z16" s="312"/>
      <c r="AA16" s="312"/>
    </row>
    <row r="17" spans="1:27" ht="24.75">
      <c r="A17" s="294"/>
      <c r="B17" s="297"/>
      <c r="C17" s="18" t="s">
        <v>262</v>
      </c>
      <c r="D17" s="18" t="s">
        <v>262</v>
      </c>
      <c r="E17" s="18" t="s">
        <v>262</v>
      </c>
      <c r="F17" s="18" t="s">
        <v>262</v>
      </c>
      <c r="G17" s="18" t="s">
        <v>262</v>
      </c>
      <c r="H17" s="18" t="s">
        <v>262</v>
      </c>
      <c r="I17" s="18" t="s">
        <v>262</v>
      </c>
      <c r="J17" s="18" t="s">
        <v>262</v>
      </c>
      <c r="K17" s="18" t="s">
        <v>262</v>
      </c>
      <c r="L17" s="18" t="s">
        <v>373</v>
      </c>
      <c r="M17" s="18">
        <v>2</v>
      </c>
      <c r="N17" s="18" t="s">
        <v>209</v>
      </c>
      <c r="O17" s="18" t="s">
        <v>362</v>
      </c>
      <c r="P17" s="18" t="s">
        <v>374</v>
      </c>
      <c r="Q17" s="18" t="s">
        <v>185</v>
      </c>
      <c r="R17" s="18">
        <v>5</v>
      </c>
      <c r="S17" s="19">
        <v>40</v>
      </c>
      <c r="T17" s="18">
        <v>400</v>
      </c>
      <c r="U17" s="18">
        <v>6</v>
      </c>
      <c r="V17" s="18">
        <v>80</v>
      </c>
      <c r="W17" s="20">
        <v>0.06</v>
      </c>
      <c r="X17" s="18">
        <v>4.8</v>
      </c>
      <c r="Y17" s="21">
        <v>565808</v>
      </c>
      <c r="Z17" s="312"/>
      <c r="AA17" s="312"/>
    </row>
    <row r="18" spans="1:27" ht="24.75">
      <c r="A18" s="294"/>
      <c r="B18" s="297"/>
      <c r="C18" s="10" t="s">
        <v>262</v>
      </c>
      <c r="D18" s="10" t="s">
        <v>262</v>
      </c>
      <c r="E18" s="10" t="s">
        <v>262</v>
      </c>
      <c r="F18" s="10" t="s">
        <v>262</v>
      </c>
      <c r="G18" s="10" t="s">
        <v>262</v>
      </c>
      <c r="H18" s="10" t="s">
        <v>262</v>
      </c>
      <c r="I18" s="10" t="s">
        <v>262</v>
      </c>
      <c r="J18" s="10" t="s">
        <v>262</v>
      </c>
      <c r="K18" s="10" t="s">
        <v>262</v>
      </c>
      <c r="L18" s="10" t="s">
        <v>375</v>
      </c>
      <c r="M18" s="10">
        <v>3</v>
      </c>
      <c r="N18" s="10" t="s">
        <v>209</v>
      </c>
      <c r="O18" s="10" t="s">
        <v>362</v>
      </c>
      <c r="P18" s="10" t="s">
        <v>363</v>
      </c>
      <c r="Q18" s="10" t="s">
        <v>184</v>
      </c>
      <c r="R18" s="10">
        <v>16</v>
      </c>
      <c r="S18" s="15">
        <v>50</v>
      </c>
      <c r="T18" s="10">
        <v>500</v>
      </c>
      <c r="U18" s="10">
        <v>12</v>
      </c>
      <c r="V18" s="10">
        <v>150</v>
      </c>
      <c r="W18" s="16">
        <v>0.1</v>
      </c>
      <c r="X18" s="10">
        <v>15</v>
      </c>
      <c r="Y18" s="17">
        <v>1768140</v>
      </c>
      <c r="Z18" s="312"/>
      <c r="AA18" s="312"/>
    </row>
    <row r="19" spans="1:27" ht="24.75">
      <c r="A19" s="294"/>
      <c r="B19" s="297"/>
      <c r="C19" s="18" t="s">
        <v>262</v>
      </c>
      <c r="D19" s="18" t="s">
        <v>262</v>
      </c>
      <c r="E19" s="18" t="s">
        <v>262</v>
      </c>
      <c r="F19" s="18" t="s">
        <v>262</v>
      </c>
      <c r="G19" s="18" t="s">
        <v>262</v>
      </c>
      <c r="H19" s="18" t="s">
        <v>262</v>
      </c>
      <c r="I19" s="18" t="s">
        <v>262</v>
      </c>
      <c r="J19" s="18" t="s">
        <v>262</v>
      </c>
      <c r="K19" s="18" t="s">
        <v>262</v>
      </c>
      <c r="L19" s="18" t="s">
        <v>376</v>
      </c>
      <c r="M19" s="18">
        <v>1</v>
      </c>
      <c r="N19" s="18" t="s">
        <v>209</v>
      </c>
      <c r="O19" s="18" t="s">
        <v>362</v>
      </c>
      <c r="P19" s="18" t="s">
        <v>377</v>
      </c>
      <c r="Q19" s="18" t="s">
        <v>186</v>
      </c>
      <c r="R19" s="18">
        <v>3</v>
      </c>
      <c r="S19" s="19">
        <v>30</v>
      </c>
      <c r="T19" s="18">
        <v>200</v>
      </c>
      <c r="U19" s="18">
        <v>6</v>
      </c>
      <c r="V19" s="18">
        <v>30</v>
      </c>
      <c r="W19" s="20">
        <v>0.02</v>
      </c>
      <c r="X19" s="18">
        <v>0.6</v>
      </c>
      <c r="Y19" s="21">
        <v>70728</v>
      </c>
      <c r="Z19" s="312"/>
      <c r="AA19" s="312"/>
    </row>
    <row r="20" spans="1:27" ht="24.75">
      <c r="A20" s="294"/>
      <c r="B20" s="297"/>
      <c r="C20" s="10" t="s">
        <v>262</v>
      </c>
      <c r="D20" s="10" t="s">
        <v>262</v>
      </c>
      <c r="E20" s="10" t="s">
        <v>262</v>
      </c>
      <c r="F20" s="10" t="s">
        <v>262</v>
      </c>
      <c r="G20" s="10" t="s">
        <v>262</v>
      </c>
      <c r="H20" s="10" t="s">
        <v>262</v>
      </c>
      <c r="I20" s="10" t="s">
        <v>262</v>
      </c>
      <c r="J20" s="10" t="s">
        <v>262</v>
      </c>
      <c r="K20" s="10" t="s">
        <v>262</v>
      </c>
      <c r="L20" s="10" t="s">
        <v>378</v>
      </c>
      <c r="M20" s="10">
        <v>1</v>
      </c>
      <c r="N20" s="10" t="s">
        <v>209</v>
      </c>
      <c r="O20" s="10" t="s">
        <v>362</v>
      </c>
      <c r="P20" s="10" t="s">
        <v>379</v>
      </c>
      <c r="Q20" s="10" t="s">
        <v>184</v>
      </c>
      <c r="R20" s="10">
        <v>12</v>
      </c>
      <c r="S20" s="15">
        <v>50</v>
      </c>
      <c r="T20" s="10">
        <v>500</v>
      </c>
      <c r="U20" s="10">
        <v>12</v>
      </c>
      <c r="V20" s="10">
        <v>50</v>
      </c>
      <c r="W20" s="16">
        <v>0.1</v>
      </c>
      <c r="X20" s="10">
        <v>5</v>
      </c>
      <c r="Y20" s="17">
        <v>589380</v>
      </c>
      <c r="Z20" s="312"/>
      <c r="AA20" s="312"/>
    </row>
    <row r="21" spans="1:27" ht="36.75">
      <c r="A21" s="295"/>
      <c r="B21" s="298"/>
      <c r="C21" s="18" t="s">
        <v>262</v>
      </c>
      <c r="D21" s="18" t="s">
        <v>262</v>
      </c>
      <c r="E21" s="18" t="s">
        <v>262</v>
      </c>
      <c r="F21" s="18" t="s">
        <v>262</v>
      </c>
      <c r="G21" s="18" t="s">
        <v>262</v>
      </c>
      <c r="H21" s="18" t="s">
        <v>262</v>
      </c>
      <c r="I21" s="18" t="s">
        <v>262</v>
      </c>
      <c r="J21" s="18" t="s">
        <v>262</v>
      </c>
      <c r="K21" s="18" t="s">
        <v>262</v>
      </c>
      <c r="L21" s="18" t="s">
        <v>368</v>
      </c>
      <c r="M21" s="18">
        <v>3</v>
      </c>
      <c r="N21" s="18" t="s">
        <v>209</v>
      </c>
      <c r="O21" s="18" t="s">
        <v>362</v>
      </c>
      <c r="P21" s="18" t="s">
        <v>369</v>
      </c>
      <c r="Q21" s="18" t="s">
        <v>183</v>
      </c>
      <c r="R21" s="18">
        <v>6</v>
      </c>
      <c r="S21" s="19">
        <v>20</v>
      </c>
      <c r="T21" s="18">
        <v>100</v>
      </c>
      <c r="U21" s="18">
        <v>6</v>
      </c>
      <c r="V21" s="18">
        <v>60</v>
      </c>
      <c r="W21" s="25">
        <v>0.1</v>
      </c>
      <c r="X21" s="18">
        <v>6</v>
      </c>
      <c r="Y21" s="21">
        <v>707256</v>
      </c>
      <c r="Z21" s="312"/>
      <c r="AA21" s="312"/>
    </row>
    <row r="22" spans="1:27" ht="72.75">
      <c r="A22" s="293" t="s">
        <v>34</v>
      </c>
      <c r="B22" s="299">
        <v>75813</v>
      </c>
      <c r="C22" s="26" t="s">
        <v>35</v>
      </c>
      <c r="D22" s="10" t="s">
        <v>36</v>
      </c>
      <c r="E22" s="10">
        <v>41574407</v>
      </c>
      <c r="F22" s="11" t="s">
        <v>37</v>
      </c>
      <c r="G22" s="12" t="s">
        <v>22</v>
      </c>
      <c r="H22" s="13" t="s">
        <v>31</v>
      </c>
      <c r="I22" s="10">
        <v>89</v>
      </c>
      <c r="J22" s="14">
        <v>45833</v>
      </c>
      <c r="K22" s="10" t="s">
        <v>32</v>
      </c>
      <c r="L22" s="10" t="s">
        <v>380</v>
      </c>
      <c r="M22" s="10">
        <v>2</v>
      </c>
      <c r="N22" s="10" t="s">
        <v>381</v>
      </c>
      <c r="O22" s="10" t="s">
        <v>382</v>
      </c>
      <c r="P22" s="10" t="s">
        <v>383</v>
      </c>
      <c r="Q22" s="10" t="s">
        <v>187</v>
      </c>
      <c r="R22" s="10">
        <v>3</v>
      </c>
      <c r="S22" s="15">
        <v>40</v>
      </c>
      <c r="T22" s="10">
        <v>130</v>
      </c>
      <c r="U22" s="10">
        <v>24</v>
      </c>
      <c r="V22" s="10">
        <v>80</v>
      </c>
      <c r="W22" s="16">
        <v>0.02</v>
      </c>
      <c r="X22" s="10">
        <v>1.6</v>
      </c>
      <c r="Y22" s="17">
        <v>188608</v>
      </c>
      <c r="Z22" s="313" t="s">
        <v>38</v>
      </c>
      <c r="AA22" s="313"/>
    </row>
    <row r="23" spans="1:27" ht="36.75">
      <c r="A23" s="294"/>
      <c r="B23" s="300"/>
      <c r="C23" s="18" t="s">
        <v>262</v>
      </c>
      <c r="D23" s="18" t="s">
        <v>262</v>
      </c>
      <c r="E23" s="18" t="s">
        <v>262</v>
      </c>
      <c r="F23" s="18" t="s">
        <v>262</v>
      </c>
      <c r="G23" s="18" t="s">
        <v>262</v>
      </c>
      <c r="H23" s="18" t="s">
        <v>262</v>
      </c>
      <c r="I23" s="18" t="s">
        <v>262</v>
      </c>
      <c r="J23" s="18" t="s">
        <v>262</v>
      </c>
      <c r="K23" s="18" t="s">
        <v>262</v>
      </c>
      <c r="L23" s="18" t="s">
        <v>384</v>
      </c>
      <c r="M23" s="18">
        <v>1</v>
      </c>
      <c r="N23" s="18" t="s">
        <v>259</v>
      </c>
      <c r="O23" s="18" t="s">
        <v>382</v>
      </c>
      <c r="P23" s="18" t="s">
        <v>385</v>
      </c>
      <c r="Q23" s="18" t="s">
        <v>187</v>
      </c>
      <c r="R23" s="18">
        <v>2</v>
      </c>
      <c r="S23" s="19">
        <v>9</v>
      </c>
      <c r="T23" s="18">
        <v>165</v>
      </c>
      <c r="U23" s="18">
        <v>4</v>
      </c>
      <c r="V23" s="18">
        <v>9</v>
      </c>
      <c r="W23" s="20">
        <v>0.02</v>
      </c>
      <c r="X23" s="18">
        <v>0.2</v>
      </c>
      <c r="Y23" s="21">
        <v>21218</v>
      </c>
      <c r="Z23" s="313"/>
      <c r="AA23" s="313"/>
    </row>
    <row r="24" spans="1:27" ht="36.75">
      <c r="A24" s="294"/>
      <c r="B24" s="300"/>
      <c r="C24" s="10" t="s">
        <v>262</v>
      </c>
      <c r="D24" s="10" t="s">
        <v>262</v>
      </c>
      <c r="E24" s="10" t="s">
        <v>262</v>
      </c>
      <c r="F24" s="10" t="s">
        <v>262</v>
      </c>
      <c r="G24" s="10" t="s">
        <v>262</v>
      </c>
      <c r="H24" s="10" t="s">
        <v>262</v>
      </c>
      <c r="I24" s="10" t="s">
        <v>262</v>
      </c>
      <c r="J24" s="10" t="s">
        <v>262</v>
      </c>
      <c r="K24" s="10" t="s">
        <v>262</v>
      </c>
      <c r="L24" s="10" t="s">
        <v>386</v>
      </c>
      <c r="M24" s="10">
        <v>1</v>
      </c>
      <c r="N24" s="10" t="s">
        <v>259</v>
      </c>
      <c r="O24" s="10" t="s">
        <v>382</v>
      </c>
      <c r="P24" s="10" t="s">
        <v>387</v>
      </c>
      <c r="Q24" s="10" t="s">
        <v>186</v>
      </c>
      <c r="R24" s="10">
        <v>4</v>
      </c>
      <c r="S24" s="15">
        <v>21</v>
      </c>
      <c r="T24" s="10">
        <v>190</v>
      </c>
      <c r="U24" s="10">
        <v>12</v>
      </c>
      <c r="V24" s="10">
        <v>21</v>
      </c>
      <c r="W24" s="16">
        <v>0.02</v>
      </c>
      <c r="X24" s="10">
        <v>0.4</v>
      </c>
      <c r="Y24" s="17">
        <v>49510</v>
      </c>
      <c r="Z24" s="313"/>
      <c r="AA24" s="313"/>
    </row>
    <row r="25" spans="1:27" ht="24.75">
      <c r="A25" s="294"/>
      <c r="B25" s="300"/>
      <c r="C25" s="18" t="s">
        <v>262</v>
      </c>
      <c r="D25" s="18" t="s">
        <v>262</v>
      </c>
      <c r="E25" s="18" t="s">
        <v>262</v>
      </c>
      <c r="F25" s="18" t="s">
        <v>262</v>
      </c>
      <c r="G25" s="18" t="s">
        <v>262</v>
      </c>
      <c r="H25" s="18" t="s">
        <v>262</v>
      </c>
      <c r="I25" s="18" t="s">
        <v>262</v>
      </c>
      <c r="J25" s="18" t="s">
        <v>262</v>
      </c>
      <c r="K25" s="18" t="s">
        <v>262</v>
      </c>
      <c r="L25" s="18" t="s">
        <v>388</v>
      </c>
      <c r="M25" s="18">
        <v>1</v>
      </c>
      <c r="N25" s="18" t="s">
        <v>259</v>
      </c>
      <c r="O25" s="18" t="s">
        <v>382</v>
      </c>
      <c r="P25" s="18" t="s">
        <v>389</v>
      </c>
      <c r="Q25" s="18" t="s">
        <v>186</v>
      </c>
      <c r="R25" s="18">
        <v>1</v>
      </c>
      <c r="S25" s="19">
        <v>4</v>
      </c>
      <c r="T25" s="18">
        <v>35</v>
      </c>
      <c r="U25" s="18">
        <v>4</v>
      </c>
      <c r="V25" s="18">
        <v>4</v>
      </c>
      <c r="W25" s="20">
        <v>0.02</v>
      </c>
      <c r="X25" s="18">
        <v>0.1</v>
      </c>
      <c r="Y25" s="21">
        <v>9430</v>
      </c>
      <c r="Z25" s="313"/>
      <c r="AA25" s="313"/>
    </row>
    <row r="26" spans="1:27" ht="24.75">
      <c r="A26" s="294"/>
      <c r="B26" s="300"/>
      <c r="C26" s="10" t="s">
        <v>262</v>
      </c>
      <c r="D26" s="10" t="s">
        <v>262</v>
      </c>
      <c r="E26" s="10" t="s">
        <v>262</v>
      </c>
      <c r="F26" s="10" t="s">
        <v>262</v>
      </c>
      <c r="G26" s="10" t="s">
        <v>262</v>
      </c>
      <c r="H26" s="10" t="s">
        <v>262</v>
      </c>
      <c r="I26" s="10" t="s">
        <v>262</v>
      </c>
      <c r="J26" s="10" t="s">
        <v>262</v>
      </c>
      <c r="K26" s="10" t="s">
        <v>262</v>
      </c>
      <c r="L26" s="10" t="s">
        <v>390</v>
      </c>
      <c r="M26" s="10">
        <v>1</v>
      </c>
      <c r="N26" s="10" t="s">
        <v>259</v>
      </c>
      <c r="O26" s="10" t="s">
        <v>382</v>
      </c>
      <c r="P26" s="10" t="s">
        <v>391</v>
      </c>
      <c r="Q26" s="10" t="s">
        <v>187</v>
      </c>
      <c r="R26" s="10">
        <v>3</v>
      </c>
      <c r="S26" s="15">
        <v>11</v>
      </c>
      <c r="T26" s="10">
        <v>70</v>
      </c>
      <c r="U26" s="10">
        <v>4</v>
      </c>
      <c r="V26" s="10">
        <v>11</v>
      </c>
      <c r="W26" s="16">
        <v>0.02</v>
      </c>
      <c r="X26" s="10">
        <v>0.2</v>
      </c>
      <c r="Y26" s="17">
        <v>25934</v>
      </c>
      <c r="Z26" s="313"/>
      <c r="AA26" s="313"/>
    </row>
    <row r="27" spans="1:27" ht="36.75">
      <c r="A27" s="294"/>
      <c r="B27" s="300"/>
      <c r="C27" s="18" t="s">
        <v>262</v>
      </c>
      <c r="D27" s="18" t="s">
        <v>262</v>
      </c>
      <c r="E27" s="18" t="s">
        <v>262</v>
      </c>
      <c r="F27" s="18" t="s">
        <v>262</v>
      </c>
      <c r="G27" s="18" t="s">
        <v>262</v>
      </c>
      <c r="H27" s="18" t="s">
        <v>262</v>
      </c>
      <c r="I27" s="18" t="s">
        <v>262</v>
      </c>
      <c r="J27" s="18" t="s">
        <v>262</v>
      </c>
      <c r="K27" s="18" t="s">
        <v>262</v>
      </c>
      <c r="L27" s="18" t="s">
        <v>392</v>
      </c>
      <c r="M27" s="18">
        <v>1</v>
      </c>
      <c r="N27" s="18" t="s">
        <v>259</v>
      </c>
      <c r="O27" s="18" t="s">
        <v>382</v>
      </c>
      <c r="P27" s="18" t="s">
        <v>393</v>
      </c>
      <c r="Q27" s="18" t="s">
        <v>187</v>
      </c>
      <c r="R27" s="18">
        <v>1</v>
      </c>
      <c r="S27" s="19">
        <v>4</v>
      </c>
      <c r="T27" s="18">
        <v>50</v>
      </c>
      <c r="U27" s="18">
        <v>4</v>
      </c>
      <c r="V27" s="18">
        <v>4</v>
      </c>
      <c r="W27" s="20">
        <v>0.02</v>
      </c>
      <c r="X27" s="18">
        <v>0.1</v>
      </c>
      <c r="Y27" s="21">
        <v>9430</v>
      </c>
      <c r="Z27" s="313"/>
      <c r="AA27" s="313"/>
    </row>
    <row r="28" spans="1:27" ht="36.75">
      <c r="A28" s="294"/>
      <c r="B28" s="300"/>
      <c r="C28" s="10" t="s">
        <v>262</v>
      </c>
      <c r="D28" s="10" t="s">
        <v>262</v>
      </c>
      <c r="E28" s="10" t="s">
        <v>262</v>
      </c>
      <c r="F28" s="10" t="s">
        <v>262</v>
      </c>
      <c r="G28" s="10" t="s">
        <v>262</v>
      </c>
      <c r="H28" s="10" t="s">
        <v>262</v>
      </c>
      <c r="I28" s="10" t="s">
        <v>262</v>
      </c>
      <c r="J28" s="10" t="s">
        <v>262</v>
      </c>
      <c r="K28" s="10" t="s">
        <v>262</v>
      </c>
      <c r="L28" s="10" t="s">
        <v>394</v>
      </c>
      <c r="M28" s="10">
        <v>1</v>
      </c>
      <c r="N28" s="10" t="s">
        <v>259</v>
      </c>
      <c r="O28" s="10" t="s">
        <v>382</v>
      </c>
      <c r="P28" s="10" t="s">
        <v>395</v>
      </c>
      <c r="Q28" s="10" t="s">
        <v>187</v>
      </c>
      <c r="R28" s="10">
        <v>2</v>
      </c>
      <c r="S28" s="15">
        <v>8</v>
      </c>
      <c r="T28" s="10">
        <v>50</v>
      </c>
      <c r="U28" s="10">
        <v>4</v>
      </c>
      <c r="V28" s="10">
        <v>8</v>
      </c>
      <c r="W28" s="16">
        <v>0.02</v>
      </c>
      <c r="X28" s="10">
        <v>0.2</v>
      </c>
      <c r="Y28" s="17">
        <v>18861</v>
      </c>
      <c r="Z28" s="313"/>
      <c r="AA28" s="313"/>
    </row>
    <row r="29" spans="1:27" ht="36.75">
      <c r="A29" s="295"/>
      <c r="B29" s="301"/>
      <c r="C29" s="18" t="s">
        <v>262</v>
      </c>
      <c r="D29" s="18" t="s">
        <v>262</v>
      </c>
      <c r="E29" s="18" t="s">
        <v>262</v>
      </c>
      <c r="F29" s="18" t="s">
        <v>262</v>
      </c>
      <c r="G29" s="18" t="s">
        <v>262</v>
      </c>
      <c r="H29" s="18" t="s">
        <v>262</v>
      </c>
      <c r="I29" s="18" t="s">
        <v>262</v>
      </c>
      <c r="J29" s="18" t="s">
        <v>262</v>
      </c>
      <c r="K29" s="18" t="s">
        <v>262</v>
      </c>
      <c r="L29" s="18" t="s">
        <v>396</v>
      </c>
      <c r="M29" s="18">
        <v>1</v>
      </c>
      <c r="N29" s="18" t="s">
        <v>259</v>
      </c>
      <c r="O29" s="18" t="s">
        <v>382</v>
      </c>
      <c r="P29" s="18" t="s">
        <v>397</v>
      </c>
      <c r="Q29" s="18" t="s">
        <v>186</v>
      </c>
      <c r="R29" s="18">
        <v>10</v>
      </c>
      <c r="S29" s="19">
        <v>42</v>
      </c>
      <c r="T29" s="18">
        <v>190</v>
      </c>
      <c r="U29" s="18">
        <v>68</v>
      </c>
      <c r="V29" s="18">
        <v>42</v>
      </c>
      <c r="W29" s="20">
        <v>0.02</v>
      </c>
      <c r="X29" s="18">
        <v>0.8</v>
      </c>
      <c r="Y29" s="21">
        <v>99019</v>
      </c>
      <c r="Z29" s="313"/>
      <c r="AA29" s="313"/>
    </row>
    <row r="30" spans="1:27" ht="57.75" customHeight="1">
      <c r="A30" s="293" t="s">
        <v>39</v>
      </c>
      <c r="B30" s="40" t="s">
        <v>40</v>
      </c>
      <c r="C30" s="27" t="s">
        <v>41</v>
      </c>
      <c r="D30" s="27" t="s">
        <v>41</v>
      </c>
      <c r="E30" s="27">
        <v>34261</v>
      </c>
      <c r="F30" s="27" t="s">
        <v>42</v>
      </c>
      <c r="G30" s="27" t="s">
        <v>22</v>
      </c>
      <c r="H30" s="27" t="s">
        <v>31</v>
      </c>
      <c r="I30" s="27">
        <v>255</v>
      </c>
      <c r="J30" s="27" t="s">
        <v>43</v>
      </c>
      <c r="K30" s="27" t="s">
        <v>44</v>
      </c>
      <c r="L30" s="27" t="s">
        <v>258</v>
      </c>
      <c r="M30" s="27">
        <v>1</v>
      </c>
      <c r="N30" s="209" t="s">
        <v>209</v>
      </c>
      <c r="O30" s="27" t="s">
        <v>382</v>
      </c>
      <c r="P30" s="27" t="s">
        <v>398</v>
      </c>
      <c r="Q30" s="27" t="s">
        <v>186</v>
      </c>
      <c r="R30" s="27">
        <v>3</v>
      </c>
      <c r="S30" s="209">
        <v>36</v>
      </c>
      <c r="T30" s="27">
        <v>220</v>
      </c>
      <c r="U30" s="27">
        <v>2</v>
      </c>
      <c r="V30" s="209">
        <v>36.270000000000003</v>
      </c>
      <c r="W30" s="210">
        <v>0.02</v>
      </c>
      <c r="X30" s="209">
        <v>0.7</v>
      </c>
      <c r="Y30" s="211">
        <v>85510</v>
      </c>
      <c r="Z30" s="312"/>
      <c r="AA30" s="312"/>
    </row>
    <row r="31" spans="1:27" ht="45">
      <c r="A31" s="294"/>
      <c r="B31" s="41"/>
      <c r="C31" s="28"/>
      <c r="D31" s="28"/>
      <c r="E31" s="28"/>
      <c r="F31" s="28"/>
      <c r="G31" s="28"/>
      <c r="H31" s="27"/>
      <c r="I31" s="28"/>
      <c r="J31" s="28"/>
      <c r="K31" s="28"/>
      <c r="L31" s="28" t="s">
        <v>357</v>
      </c>
      <c r="M31" s="28">
        <v>1</v>
      </c>
      <c r="N31" s="212"/>
      <c r="O31" s="28" t="s">
        <v>382</v>
      </c>
      <c r="P31" s="29" t="s">
        <v>399</v>
      </c>
      <c r="Q31" s="28" t="s">
        <v>187</v>
      </c>
      <c r="R31" s="28">
        <v>2</v>
      </c>
      <c r="S31" s="212">
        <v>17</v>
      </c>
      <c r="T31" s="28">
        <v>100</v>
      </c>
      <c r="U31" s="28">
        <v>1</v>
      </c>
      <c r="V31" s="212">
        <v>16.725000000000001</v>
      </c>
      <c r="W31" s="212" t="e">
        <v>#NAME?</v>
      </c>
      <c r="X31" s="212" t="e">
        <v>#NAME?</v>
      </c>
      <c r="Y31" s="212" t="s">
        <v>400</v>
      </c>
      <c r="Z31" s="312"/>
      <c r="AA31" s="312"/>
    </row>
    <row r="32" spans="1:27" ht="36.75">
      <c r="A32" s="294"/>
      <c r="B32" s="40"/>
      <c r="C32" s="27"/>
      <c r="D32" s="27"/>
      <c r="E32" s="27"/>
      <c r="F32" s="27"/>
      <c r="G32" s="27"/>
      <c r="H32" s="27"/>
      <c r="I32" s="27"/>
      <c r="J32" s="27"/>
      <c r="K32" s="27"/>
      <c r="L32" s="27" t="s">
        <v>401</v>
      </c>
      <c r="M32" s="27">
        <v>2</v>
      </c>
      <c r="N32" s="209"/>
      <c r="O32" s="27" t="s">
        <v>382</v>
      </c>
      <c r="P32" s="27" t="s">
        <v>402</v>
      </c>
      <c r="Q32" s="27" t="s">
        <v>186</v>
      </c>
      <c r="R32" s="27">
        <v>8</v>
      </c>
      <c r="S32" s="209">
        <v>78</v>
      </c>
      <c r="T32" s="209">
        <v>455</v>
      </c>
      <c r="U32" s="27">
        <v>2</v>
      </c>
      <c r="V32" s="209">
        <v>156.31</v>
      </c>
      <c r="W32" s="209" t="e">
        <v>#NAME?</v>
      </c>
      <c r="X32" s="209" t="e">
        <v>#NAME?</v>
      </c>
      <c r="Y32" s="209" t="s">
        <v>400</v>
      </c>
      <c r="Z32" s="312"/>
      <c r="AA32" s="312"/>
    </row>
    <row r="33" spans="1:27" ht="36.75">
      <c r="A33" s="294"/>
      <c r="B33" s="41"/>
      <c r="C33" s="28"/>
      <c r="D33" s="28"/>
      <c r="E33" s="28"/>
      <c r="F33" s="28"/>
      <c r="G33" s="28"/>
      <c r="H33" s="27"/>
      <c r="I33" s="28"/>
      <c r="J33" s="28"/>
      <c r="K33" s="28"/>
      <c r="L33" s="28" t="s">
        <v>403</v>
      </c>
      <c r="M33" s="28">
        <v>2</v>
      </c>
      <c r="N33" s="212"/>
      <c r="O33" s="28" t="s">
        <v>382</v>
      </c>
      <c r="P33" s="28" t="s">
        <v>404</v>
      </c>
      <c r="Q33" s="28" t="s">
        <v>187</v>
      </c>
      <c r="R33" s="28">
        <v>4</v>
      </c>
      <c r="S33" s="212">
        <v>91</v>
      </c>
      <c r="T33" s="212">
        <v>595</v>
      </c>
      <c r="U33" s="28">
        <v>1</v>
      </c>
      <c r="V33" s="212">
        <v>181.79</v>
      </c>
      <c r="W33" s="212" t="e">
        <v>#NAME?</v>
      </c>
      <c r="X33" s="212" t="e">
        <v>#NAME?</v>
      </c>
      <c r="Y33" s="212" t="s">
        <v>400</v>
      </c>
      <c r="Z33" s="312"/>
      <c r="AA33" s="312"/>
    </row>
    <row r="34" spans="1:27" ht="45">
      <c r="A34" s="294"/>
      <c r="B34" s="40"/>
      <c r="C34" s="27"/>
      <c r="D34" s="27"/>
      <c r="E34" s="27"/>
      <c r="F34" s="27"/>
      <c r="G34" s="27"/>
      <c r="H34" s="27"/>
      <c r="I34" s="27"/>
      <c r="J34" s="27"/>
      <c r="K34" s="27"/>
      <c r="L34" s="27" t="s">
        <v>405</v>
      </c>
      <c r="M34" s="27">
        <v>1</v>
      </c>
      <c r="N34" s="209"/>
      <c r="O34" s="27" t="s">
        <v>382</v>
      </c>
      <c r="P34" s="30" t="s">
        <v>406</v>
      </c>
      <c r="Q34" s="27" t="s">
        <v>187</v>
      </c>
      <c r="R34" s="27">
        <v>1</v>
      </c>
      <c r="S34" s="209">
        <v>5</v>
      </c>
      <c r="T34" s="27">
        <v>20</v>
      </c>
      <c r="U34" s="27">
        <v>1</v>
      </c>
      <c r="V34" s="209">
        <v>4.57</v>
      </c>
      <c r="W34" s="209" t="e">
        <v>#NAME?</v>
      </c>
      <c r="X34" s="209" t="e">
        <v>#NAME?</v>
      </c>
      <c r="Y34" s="209" t="s">
        <v>400</v>
      </c>
      <c r="Z34" s="312"/>
      <c r="AA34" s="312"/>
    </row>
    <row r="35" spans="1:27" ht="36.75">
      <c r="A35" s="294"/>
      <c r="B35" s="41"/>
      <c r="C35" s="28"/>
      <c r="D35" s="28"/>
      <c r="E35" s="28"/>
      <c r="F35" s="28"/>
      <c r="G35" s="28"/>
      <c r="H35" s="27"/>
      <c r="I35" s="28"/>
      <c r="J35" s="28"/>
      <c r="K35" s="28"/>
      <c r="L35" s="28" t="s">
        <v>407</v>
      </c>
      <c r="M35" s="28">
        <v>1</v>
      </c>
      <c r="N35" s="212"/>
      <c r="O35" s="28" t="s">
        <v>382</v>
      </c>
      <c r="P35" s="28" t="s">
        <v>408</v>
      </c>
      <c r="Q35" s="28" t="s">
        <v>186</v>
      </c>
      <c r="R35" s="28">
        <v>5</v>
      </c>
      <c r="S35" s="212">
        <v>62</v>
      </c>
      <c r="T35" s="28">
        <v>375</v>
      </c>
      <c r="U35" s="28">
        <v>2</v>
      </c>
      <c r="V35" s="212">
        <v>61.625</v>
      </c>
      <c r="W35" s="212" t="e">
        <v>#NAME?</v>
      </c>
      <c r="X35" s="212" t="e">
        <v>#NAME?</v>
      </c>
      <c r="Y35" s="212" t="s">
        <v>400</v>
      </c>
      <c r="Z35" s="312"/>
      <c r="AA35" s="312"/>
    </row>
    <row r="36" spans="1:27" ht="36.75">
      <c r="A36" s="294"/>
      <c r="B36" s="40"/>
      <c r="C36" s="27"/>
      <c r="D36" s="27"/>
      <c r="E36" s="27"/>
      <c r="F36" s="27"/>
      <c r="G36" s="27"/>
      <c r="H36" s="27"/>
      <c r="I36" s="27"/>
      <c r="J36" s="27"/>
      <c r="K36" s="27"/>
      <c r="L36" s="27" t="s">
        <v>409</v>
      </c>
      <c r="M36" s="27">
        <v>1</v>
      </c>
      <c r="N36" s="209"/>
      <c r="O36" s="27" t="s">
        <v>382</v>
      </c>
      <c r="P36" s="27" t="s">
        <v>410</v>
      </c>
      <c r="Q36" s="27" t="s">
        <v>184</v>
      </c>
      <c r="R36" s="27">
        <v>6</v>
      </c>
      <c r="S36" s="209">
        <v>192</v>
      </c>
      <c r="T36" s="209">
        <v>1290</v>
      </c>
      <c r="U36" s="27">
        <v>6</v>
      </c>
      <c r="V36" s="209">
        <v>192.39</v>
      </c>
      <c r="W36" s="209" t="e">
        <v>#NAME?</v>
      </c>
      <c r="X36" s="209" t="e">
        <v>#NAME?</v>
      </c>
      <c r="Y36" s="209" t="s">
        <v>400</v>
      </c>
      <c r="Z36" s="312"/>
      <c r="AA36" s="312"/>
    </row>
    <row r="37" spans="1:27" ht="36.75">
      <c r="A37" s="294"/>
      <c r="B37" s="41"/>
      <c r="C37" s="28"/>
      <c r="D37" s="28"/>
      <c r="E37" s="28"/>
      <c r="F37" s="28"/>
      <c r="G37" s="28"/>
      <c r="H37" s="27"/>
      <c r="I37" s="28"/>
      <c r="J37" s="28"/>
      <c r="K37" s="28"/>
      <c r="L37" s="28" t="s">
        <v>411</v>
      </c>
      <c r="M37" s="28">
        <v>2</v>
      </c>
      <c r="N37" s="212"/>
      <c r="O37" s="28" t="s">
        <v>382</v>
      </c>
      <c r="P37" s="28" t="s">
        <v>412</v>
      </c>
      <c r="Q37" s="28" t="s">
        <v>186</v>
      </c>
      <c r="R37" s="28">
        <v>3</v>
      </c>
      <c r="S37" s="212">
        <v>135</v>
      </c>
      <c r="T37" s="28">
        <v>920</v>
      </c>
      <c r="U37" s="28">
        <v>6</v>
      </c>
      <c r="V37" s="212">
        <v>269.94</v>
      </c>
      <c r="W37" s="212" t="e">
        <v>#NAME?</v>
      </c>
      <c r="X37" s="212" t="e">
        <v>#NAME?</v>
      </c>
      <c r="Y37" s="212" t="s">
        <v>400</v>
      </c>
      <c r="Z37" s="312"/>
      <c r="AA37" s="312"/>
    </row>
    <row r="38" spans="1:27" ht="36.75">
      <c r="A38" s="294"/>
      <c r="B38" s="40"/>
      <c r="C38" s="27"/>
      <c r="D38" s="27"/>
      <c r="E38" s="27"/>
      <c r="F38" s="27"/>
      <c r="G38" s="27"/>
      <c r="H38" s="27"/>
      <c r="I38" s="27"/>
      <c r="J38" s="27"/>
      <c r="K38" s="27"/>
      <c r="L38" s="27" t="s">
        <v>413</v>
      </c>
      <c r="M38" s="27">
        <v>2</v>
      </c>
      <c r="N38" s="209"/>
      <c r="O38" s="27" t="s">
        <v>382</v>
      </c>
      <c r="P38" s="27" t="s">
        <v>414</v>
      </c>
      <c r="Q38" s="27" t="s">
        <v>187</v>
      </c>
      <c r="R38" s="27">
        <v>5</v>
      </c>
      <c r="S38" s="209">
        <v>25</v>
      </c>
      <c r="T38" s="27">
        <v>115</v>
      </c>
      <c r="U38" s="27">
        <v>2</v>
      </c>
      <c r="V38" s="209">
        <v>49.93</v>
      </c>
      <c r="W38" s="209" t="e">
        <v>#NAME?</v>
      </c>
      <c r="X38" s="209" t="e">
        <v>#NAME?</v>
      </c>
      <c r="Y38" s="209" t="s">
        <v>400</v>
      </c>
      <c r="Z38" s="312"/>
      <c r="AA38" s="312"/>
    </row>
    <row r="39" spans="1:27" ht="36.75">
      <c r="A39" s="294"/>
      <c r="B39" s="41"/>
      <c r="C39" s="28"/>
      <c r="D39" s="28"/>
      <c r="E39" s="28"/>
      <c r="F39" s="28"/>
      <c r="G39" s="28"/>
      <c r="H39" s="27"/>
      <c r="I39" s="28"/>
      <c r="J39" s="28"/>
      <c r="K39" s="28"/>
      <c r="L39" s="28" t="s">
        <v>415</v>
      </c>
      <c r="M39" s="28">
        <v>1</v>
      </c>
      <c r="N39" s="212"/>
      <c r="O39" s="28" t="s">
        <v>382</v>
      </c>
      <c r="P39" s="28" t="s">
        <v>416</v>
      </c>
      <c r="Q39" s="28" t="s">
        <v>187</v>
      </c>
      <c r="R39" s="28">
        <v>10</v>
      </c>
      <c r="S39" s="212">
        <v>22</v>
      </c>
      <c r="T39" s="28">
        <v>35</v>
      </c>
      <c r="U39" s="28">
        <v>1</v>
      </c>
      <c r="V39" s="212">
        <v>22.434999999999999</v>
      </c>
      <c r="W39" s="212" t="e">
        <v>#NAME?</v>
      </c>
      <c r="X39" s="212" t="e">
        <v>#NAME?</v>
      </c>
      <c r="Y39" s="212" t="s">
        <v>400</v>
      </c>
      <c r="Z39" s="312"/>
      <c r="AA39" s="312"/>
    </row>
    <row r="40" spans="1:27" ht="45">
      <c r="A40" s="295"/>
      <c r="B40" s="40"/>
      <c r="C40" s="27"/>
      <c r="D40" s="27"/>
      <c r="E40" s="27"/>
      <c r="F40" s="27"/>
      <c r="G40" s="27"/>
      <c r="H40" s="27"/>
      <c r="I40" s="27"/>
      <c r="J40" s="27"/>
      <c r="K40" s="27"/>
      <c r="L40" s="27" t="s">
        <v>417</v>
      </c>
      <c r="M40" s="27">
        <v>1</v>
      </c>
      <c r="N40" s="209"/>
      <c r="O40" s="27" t="s">
        <v>382</v>
      </c>
      <c r="P40" s="30" t="s">
        <v>406</v>
      </c>
      <c r="Q40" s="27" t="s">
        <v>187</v>
      </c>
      <c r="R40" s="27">
        <v>1</v>
      </c>
      <c r="S40" s="209">
        <v>13</v>
      </c>
      <c r="T40" s="27">
        <v>80</v>
      </c>
      <c r="U40" s="27">
        <v>1</v>
      </c>
      <c r="V40" s="209">
        <v>13.03</v>
      </c>
      <c r="W40" s="209" t="e">
        <v>#NAME?</v>
      </c>
      <c r="X40" s="209" t="e">
        <v>#NAME?</v>
      </c>
      <c r="Y40" s="209" t="s">
        <v>400</v>
      </c>
      <c r="Z40" s="312"/>
      <c r="AA40" s="312"/>
    </row>
    <row r="41" spans="1:27" ht="60.75">
      <c r="A41" s="293" t="s">
        <v>418</v>
      </c>
      <c r="B41" s="296">
        <v>75039</v>
      </c>
      <c r="C41" s="10" t="s">
        <v>419</v>
      </c>
      <c r="D41" s="10" t="s">
        <v>106</v>
      </c>
      <c r="E41" s="10" t="s">
        <v>107</v>
      </c>
      <c r="F41" s="11" t="s">
        <v>108</v>
      </c>
      <c r="G41" s="12"/>
      <c r="H41" s="13" t="s">
        <v>31</v>
      </c>
      <c r="I41" s="10">
        <v>400</v>
      </c>
      <c r="J41" s="14">
        <v>45833</v>
      </c>
      <c r="K41" s="10" t="s">
        <v>52</v>
      </c>
      <c r="L41" s="10" t="s">
        <v>420</v>
      </c>
      <c r="M41" s="10">
        <v>3</v>
      </c>
      <c r="N41" s="10" t="s">
        <v>209</v>
      </c>
      <c r="O41" s="10" t="s">
        <v>260</v>
      </c>
      <c r="P41" s="10" t="s">
        <v>421</v>
      </c>
      <c r="Q41" s="10" t="s">
        <v>184</v>
      </c>
      <c r="R41" s="10">
        <v>14</v>
      </c>
      <c r="S41" s="15">
        <v>39</v>
      </c>
      <c r="T41" s="10">
        <v>250</v>
      </c>
      <c r="U41" s="10">
        <v>88</v>
      </c>
      <c r="V41" s="10">
        <v>115.5</v>
      </c>
      <c r="W41" s="16">
        <v>0.1</v>
      </c>
      <c r="X41" s="10">
        <v>11.6</v>
      </c>
      <c r="Y41" s="17">
        <v>1361468</v>
      </c>
      <c r="Z41" s="312"/>
      <c r="AA41" s="312"/>
    </row>
    <row r="42" spans="1:27" ht="24.75">
      <c r="A42" s="294"/>
      <c r="B42" s="297"/>
      <c r="C42" s="18"/>
      <c r="D42" s="18"/>
      <c r="E42" s="18"/>
      <c r="F42" s="18"/>
      <c r="G42" s="18"/>
      <c r="H42" s="18"/>
      <c r="I42" s="18"/>
      <c r="J42" s="18"/>
      <c r="K42" s="18"/>
      <c r="L42" s="18" t="s">
        <v>422</v>
      </c>
      <c r="M42" s="18">
        <v>2</v>
      </c>
      <c r="N42" s="18" t="s">
        <v>209</v>
      </c>
      <c r="O42" s="18" t="s">
        <v>260</v>
      </c>
      <c r="P42" s="18" t="s">
        <v>421</v>
      </c>
      <c r="Q42" s="18" t="s">
        <v>184</v>
      </c>
      <c r="R42" s="18">
        <v>14</v>
      </c>
      <c r="S42" s="19">
        <v>39</v>
      </c>
      <c r="T42" s="18">
        <v>310</v>
      </c>
      <c r="U42" s="18">
        <v>72</v>
      </c>
      <c r="V42" s="18">
        <v>77</v>
      </c>
      <c r="W42" s="20">
        <v>0.1</v>
      </c>
      <c r="X42" s="18">
        <v>7.7</v>
      </c>
      <c r="Y42" s="21">
        <v>907645</v>
      </c>
      <c r="Z42" s="312"/>
      <c r="AA42" s="312"/>
    </row>
    <row r="43" spans="1:27" ht="48.75">
      <c r="A43" s="294"/>
      <c r="B43" s="297"/>
      <c r="C43" s="10"/>
      <c r="D43" s="10"/>
      <c r="E43" s="10"/>
      <c r="F43" s="11"/>
      <c r="G43" s="12"/>
      <c r="H43" s="13"/>
      <c r="I43" s="10"/>
      <c r="J43" s="10"/>
      <c r="K43" s="10"/>
      <c r="L43" s="10" t="s">
        <v>423</v>
      </c>
      <c r="M43" s="10">
        <v>10</v>
      </c>
      <c r="N43" s="10" t="s">
        <v>209</v>
      </c>
      <c r="O43" s="10" t="s">
        <v>260</v>
      </c>
      <c r="P43" s="10" t="s">
        <v>424</v>
      </c>
      <c r="Q43" s="10" t="s">
        <v>184</v>
      </c>
      <c r="R43" s="10">
        <v>10</v>
      </c>
      <c r="S43" s="15">
        <v>46</v>
      </c>
      <c r="T43" s="10">
        <v>400</v>
      </c>
      <c r="U43" s="10">
        <v>80</v>
      </c>
      <c r="V43" s="10">
        <v>460</v>
      </c>
      <c r="W43" s="16">
        <v>0.1</v>
      </c>
      <c r="X43" s="10">
        <v>46</v>
      </c>
      <c r="Y43" s="17">
        <v>5422296</v>
      </c>
      <c r="Z43" s="312"/>
      <c r="AA43" s="312"/>
    </row>
    <row r="44" spans="1:27" ht="48.75">
      <c r="A44" s="294"/>
      <c r="B44" s="297"/>
      <c r="C44" s="18"/>
      <c r="D44" s="18"/>
      <c r="E44" s="18"/>
      <c r="F44" s="18"/>
      <c r="G44" s="18"/>
      <c r="H44" s="18"/>
      <c r="I44" s="18"/>
      <c r="J44" s="18"/>
      <c r="K44" s="18"/>
      <c r="L44" s="18" t="s">
        <v>425</v>
      </c>
      <c r="M44" s="18">
        <v>9</v>
      </c>
      <c r="N44" s="18" t="s">
        <v>209</v>
      </c>
      <c r="O44" s="18" t="s">
        <v>260</v>
      </c>
      <c r="P44" s="18" t="s">
        <v>424</v>
      </c>
      <c r="Q44" s="18" t="s">
        <v>184</v>
      </c>
      <c r="R44" s="18">
        <v>10</v>
      </c>
      <c r="S44" s="19">
        <v>33</v>
      </c>
      <c r="T44" s="18">
        <v>250</v>
      </c>
      <c r="U44" s="18">
        <v>88</v>
      </c>
      <c r="V44" s="18">
        <v>297</v>
      </c>
      <c r="W44" s="20">
        <v>0.1</v>
      </c>
      <c r="X44" s="18">
        <v>29.7</v>
      </c>
      <c r="Y44" s="21">
        <v>3500917</v>
      </c>
      <c r="Z44" s="312"/>
      <c r="AA44" s="312"/>
    </row>
    <row r="45" spans="1:27" ht="24.75">
      <c r="A45" s="294"/>
      <c r="B45" s="297"/>
      <c r="C45" s="10"/>
      <c r="D45" s="10"/>
      <c r="E45" s="10"/>
      <c r="F45" s="10"/>
      <c r="G45" s="10"/>
      <c r="H45" s="10"/>
      <c r="I45" s="10"/>
      <c r="J45" s="10"/>
      <c r="K45" s="10"/>
      <c r="L45" s="10" t="s">
        <v>426</v>
      </c>
      <c r="M45" s="10">
        <v>1</v>
      </c>
      <c r="N45" s="10" t="s">
        <v>209</v>
      </c>
      <c r="O45" s="10" t="s">
        <v>260</v>
      </c>
      <c r="P45" s="10" t="s">
        <v>424</v>
      </c>
      <c r="Q45" s="10" t="s">
        <v>184</v>
      </c>
      <c r="R45" s="10">
        <v>10</v>
      </c>
      <c r="S45" s="15">
        <v>32</v>
      </c>
      <c r="T45" s="10">
        <v>250</v>
      </c>
      <c r="U45" s="10">
        <v>72</v>
      </c>
      <c r="V45" s="10">
        <v>32</v>
      </c>
      <c r="W45" s="16">
        <v>0.1</v>
      </c>
      <c r="X45" s="10">
        <v>3.2</v>
      </c>
      <c r="Y45" s="17">
        <v>377203</v>
      </c>
      <c r="Z45" s="312"/>
      <c r="AA45" s="312"/>
    </row>
    <row r="46" spans="1:27" ht="36.75">
      <c r="A46" s="294"/>
      <c r="B46" s="297"/>
      <c r="C46" s="18"/>
      <c r="D46" s="18"/>
      <c r="E46" s="18"/>
      <c r="F46" s="18"/>
      <c r="G46" s="18"/>
      <c r="H46" s="18"/>
      <c r="I46" s="18"/>
      <c r="J46" s="18"/>
      <c r="K46" s="18"/>
      <c r="L46" s="18" t="s">
        <v>427</v>
      </c>
      <c r="M46" s="18">
        <v>5</v>
      </c>
      <c r="N46" s="18" t="s">
        <v>209</v>
      </c>
      <c r="O46" s="18" t="s">
        <v>260</v>
      </c>
      <c r="P46" s="18" t="s">
        <v>428</v>
      </c>
      <c r="Q46" s="18" t="s">
        <v>184</v>
      </c>
      <c r="R46" s="18">
        <v>8</v>
      </c>
      <c r="S46" s="19">
        <v>31</v>
      </c>
      <c r="T46" s="18">
        <v>330</v>
      </c>
      <c r="U46" s="18">
        <v>72</v>
      </c>
      <c r="V46" s="18">
        <v>155</v>
      </c>
      <c r="W46" s="20">
        <v>0.1</v>
      </c>
      <c r="X46" s="18">
        <v>15.5</v>
      </c>
      <c r="Y46" s="21">
        <v>1827078</v>
      </c>
      <c r="Z46" s="312"/>
      <c r="AA46" s="312"/>
    </row>
    <row r="47" spans="1:27" ht="72.75">
      <c r="A47" s="294"/>
      <c r="B47" s="297"/>
      <c r="C47" s="10"/>
      <c r="D47" s="10"/>
      <c r="E47" s="10"/>
      <c r="F47" s="10"/>
      <c r="G47" s="10"/>
      <c r="H47" s="10"/>
      <c r="I47" s="10"/>
      <c r="J47" s="10"/>
      <c r="K47" s="10"/>
      <c r="L47" s="10" t="s">
        <v>429</v>
      </c>
      <c r="M47" s="10">
        <v>19</v>
      </c>
      <c r="N47" s="10" t="s">
        <v>209</v>
      </c>
      <c r="O47" s="10" t="s">
        <v>260</v>
      </c>
      <c r="P47" s="10" t="s">
        <v>428</v>
      </c>
      <c r="Q47" s="10" t="s">
        <v>184</v>
      </c>
      <c r="R47" s="10">
        <v>8</v>
      </c>
      <c r="S47" s="15">
        <v>41</v>
      </c>
      <c r="T47" s="10">
        <v>520</v>
      </c>
      <c r="U47" s="10">
        <v>80</v>
      </c>
      <c r="V47" s="10">
        <v>769.5</v>
      </c>
      <c r="W47" s="16">
        <v>0.1</v>
      </c>
      <c r="X47" s="10">
        <v>77</v>
      </c>
      <c r="Y47" s="17">
        <v>9070558</v>
      </c>
      <c r="Z47" s="312"/>
      <c r="AA47" s="312"/>
    </row>
    <row r="48" spans="1:27" ht="60.75">
      <c r="A48" s="294"/>
      <c r="B48" s="297"/>
      <c r="C48" s="18"/>
      <c r="D48" s="18"/>
      <c r="E48" s="18"/>
      <c r="F48" s="18"/>
      <c r="G48" s="18"/>
      <c r="H48" s="18"/>
      <c r="I48" s="18"/>
      <c r="J48" s="18"/>
      <c r="K48" s="18"/>
      <c r="L48" s="18" t="s">
        <v>430</v>
      </c>
      <c r="M48" s="18">
        <v>12</v>
      </c>
      <c r="N48" s="18" t="s">
        <v>209</v>
      </c>
      <c r="O48" s="18" t="s">
        <v>260</v>
      </c>
      <c r="P48" s="18" t="s">
        <v>428</v>
      </c>
      <c r="Q48" s="18" t="s">
        <v>184</v>
      </c>
      <c r="R48" s="18">
        <v>8</v>
      </c>
      <c r="S48" s="19">
        <v>32</v>
      </c>
      <c r="T48" s="18">
        <v>250</v>
      </c>
      <c r="U48" s="18">
        <v>88</v>
      </c>
      <c r="V48" s="18">
        <v>384</v>
      </c>
      <c r="W48" s="20">
        <v>0.1</v>
      </c>
      <c r="X48" s="18">
        <v>38.4</v>
      </c>
      <c r="Y48" s="21">
        <v>4526438</v>
      </c>
      <c r="Z48" s="312"/>
      <c r="AA48" s="312"/>
    </row>
    <row r="49" spans="1:27" ht="24.75">
      <c r="A49" s="294"/>
      <c r="B49" s="297"/>
      <c r="C49" s="10"/>
      <c r="D49" s="10"/>
      <c r="E49" s="10"/>
      <c r="F49" s="10"/>
      <c r="G49" s="10"/>
      <c r="H49" s="10"/>
      <c r="I49" s="10"/>
      <c r="J49" s="10"/>
      <c r="K49" s="10"/>
      <c r="L49" s="10" t="s">
        <v>431</v>
      </c>
      <c r="M49" s="10">
        <v>1</v>
      </c>
      <c r="N49" s="10" t="s">
        <v>209</v>
      </c>
      <c r="O49" s="10" t="s">
        <v>260</v>
      </c>
      <c r="P49" s="10" t="s">
        <v>428</v>
      </c>
      <c r="Q49" s="10" t="s">
        <v>184</v>
      </c>
      <c r="R49" s="10">
        <v>8</v>
      </c>
      <c r="S49" s="15">
        <v>42</v>
      </c>
      <c r="T49" s="10">
        <v>600</v>
      </c>
      <c r="U49" s="10">
        <v>80</v>
      </c>
      <c r="V49" s="10">
        <v>42</v>
      </c>
      <c r="W49" s="16">
        <v>0.1</v>
      </c>
      <c r="X49" s="10">
        <v>4.2</v>
      </c>
      <c r="Y49" s="17">
        <v>495079</v>
      </c>
      <c r="Z49" s="312"/>
      <c r="AA49" s="312"/>
    </row>
    <row r="50" spans="1:27" ht="36.75">
      <c r="A50" s="294"/>
      <c r="B50" s="297"/>
      <c r="C50" s="18"/>
      <c r="D50" s="18"/>
      <c r="E50" s="18"/>
      <c r="F50" s="18"/>
      <c r="G50" s="18"/>
      <c r="H50" s="18"/>
      <c r="I50" s="18"/>
      <c r="J50" s="18"/>
      <c r="K50" s="18"/>
      <c r="L50" s="18" t="s">
        <v>432</v>
      </c>
      <c r="M50" s="18">
        <v>8</v>
      </c>
      <c r="N50" s="18" t="s">
        <v>209</v>
      </c>
      <c r="O50" s="18" t="s">
        <v>260</v>
      </c>
      <c r="P50" s="18" t="s">
        <v>433</v>
      </c>
      <c r="Q50" s="18" t="s">
        <v>184</v>
      </c>
      <c r="R50" s="18">
        <v>16</v>
      </c>
      <c r="S50" s="19">
        <v>67</v>
      </c>
      <c r="T50" s="18">
        <v>480</v>
      </c>
      <c r="U50" s="18">
        <v>80</v>
      </c>
      <c r="V50" s="18">
        <v>532.79999999999995</v>
      </c>
      <c r="W50" s="20">
        <v>0.1</v>
      </c>
      <c r="X50" s="18">
        <v>53.3</v>
      </c>
      <c r="Y50" s="21">
        <v>6280433</v>
      </c>
      <c r="Z50" s="312"/>
      <c r="AA50" s="312"/>
    </row>
    <row r="51" spans="1:27" ht="24.75">
      <c r="A51" s="294"/>
      <c r="B51" s="297"/>
      <c r="C51" s="10"/>
      <c r="D51" s="10"/>
      <c r="E51" s="10"/>
      <c r="F51" s="10"/>
      <c r="G51" s="10"/>
      <c r="H51" s="10"/>
      <c r="I51" s="10"/>
      <c r="J51" s="10"/>
      <c r="K51" s="10"/>
      <c r="L51" s="10" t="s">
        <v>434</v>
      </c>
      <c r="M51" s="10">
        <v>1</v>
      </c>
      <c r="N51" s="10" t="s">
        <v>209</v>
      </c>
      <c r="O51" s="10" t="s">
        <v>260</v>
      </c>
      <c r="P51" s="10" t="s">
        <v>433</v>
      </c>
      <c r="Q51" s="10" t="s">
        <v>184</v>
      </c>
      <c r="R51" s="10">
        <v>16</v>
      </c>
      <c r="S51" s="10">
        <v>56</v>
      </c>
      <c r="T51" s="10">
        <v>250</v>
      </c>
      <c r="U51" s="10">
        <v>72</v>
      </c>
      <c r="V51" s="10">
        <v>55.6</v>
      </c>
      <c r="W51" s="16">
        <v>0.1</v>
      </c>
      <c r="X51" s="10">
        <v>5.6</v>
      </c>
      <c r="Y51" s="17">
        <v>655391</v>
      </c>
      <c r="Z51" s="312"/>
      <c r="AA51" s="312"/>
    </row>
    <row r="52" spans="1:27" ht="24.75">
      <c r="A52" s="294"/>
      <c r="B52" s="297"/>
      <c r="C52" s="18"/>
      <c r="D52" s="18"/>
      <c r="E52" s="18"/>
      <c r="F52" s="18"/>
      <c r="G52" s="18"/>
      <c r="H52" s="18"/>
      <c r="I52" s="18"/>
      <c r="J52" s="18"/>
      <c r="K52" s="18"/>
      <c r="L52" s="18" t="s">
        <v>435</v>
      </c>
      <c r="M52" s="18">
        <v>2</v>
      </c>
      <c r="N52" s="18" t="s">
        <v>209</v>
      </c>
      <c r="O52" s="18" t="s">
        <v>260</v>
      </c>
      <c r="P52" s="18" t="s">
        <v>436</v>
      </c>
      <c r="Q52" s="18" t="s">
        <v>184</v>
      </c>
      <c r="R52" s="18">
        <v>18</v>
      </c>
      <c r="S52" s="18">
        <v>56</v>
      </c>
      <c r="T52" s="18">
        <v>250</v>
      </c>
      <c r="U52" s="18">
        <v>88</v>
      </c>
      <c r="V52" s="18">
        <v>111</v>
      </c>
      <c r="W52" s="20">
        <v>0.1</v>
      </c>
      <c r="X52" s="18">
        <v>11.1</v>
      </c>
      <c r="Y52" s="21">
        <v>1308424</v>
      </c>
      <c r="Z52" s="312"/>
      <c r="AA52" s="312"/>
    </row>
    <row r="53" spans="1:27" ht="36.75">
      <c r="A53" s="294"/>
      <c r="B53" s="297"/>
      <c r="C53" s="10"/>
      <c r="D53" s="10"/>
      <c r="E53" s="10"/>
      <c r="F53" s="10"/>
      <c r="G53" s="10"/>
      <c r="H53" s="10"/>
      <c r="I53" s="10"/>
      <c r="J53" s="10"/>
      <c r="K53" s="10"/>
      <c r="L53" s="10" t="s">
        <v>437</v>
      </c>
      <c r="M53" s="10">
        <v>6</v>
      </c>
      <c r="N53" s="10" t="s">
        <v>209</v>
      </c>
      <c r="O53" s="10" t="s">
        <v>260</v>
      </c>
      <c r="P53" s="10" t="s">
        <v>438</v>
      </c>
      <c r="Q53" s="10" t="s">
        <v>184</v>
      </c>
      <c r="R53" s="10">
        <v>12</v>
      </c>
      <c r="S53" s="10">
        <v>38</v>
      </c>
      <c r="T53" s="10">
        <v>310</v>
      </c>
      <c r="U53" s="10">
        <v>88</v>
      </c>
      <c r="V53" s="10">
        <v>228</v>
      </c>
      <c r="W53" s="16">
        <v>0.1</v>
      </c>
      <c r="X53" s="10">
        <v>22.8</v>
      </c>
      <c r="Y53" s="17">
        <v>2687573</v>
      </c>
      <c r="Z53" s="312"/>
      <c r="AA53" s="312"/>
    </row>
    <row r="54" spans="1:27" ht="24.75">
      <c r="A54" s="294"/>
      <c r="B54" s="297"/>
      <c r="C54" s="18"/>
      <c r="D54" s="18"/>
      <c r="E54" s="18"/>
      <c r="F54" s="18"/>
      <c r="G54" s="18"/>
      <c r="H54" s="18"/>
      <c r="I54" s="18"/>
      <c r="J54" s="18"/>
      <c r="K54" s="18"/>
      <c r="L54" s="18" t="s">
        <v>439</v>
      </c>
      <c r="M54" s="18">
        <v>1</v>
      </c>
      <c r="N54" s="18" t="s">
        <v>209</v>
      </c>
      <c r="O54" s="18" t="s">
        <v>260</v>
      </c>
      <c r="P54" s="18" t="s">
        <v>438</v>
      </c>
      <c r="Q54" s="18" t="s">
        <v>184</v>
      </c>
      <c r="R54" s="18">
        <v>12</v>
      </c>
      <c r="S54" s="18">
        <v>52</v>
      </c>
      <c r="T54" s="18">
        <v>560</v>
      </c>
      <c r="U54" s="18">
        <v>64</v>
      </c>
      <c r="V54" s="18">
        <v>52</v>
      </c>
      <c r="W54" s="20">
        <v>0.1</v>
      </c>
      <c r="X54" s="18">
        <v>5.2</v>
      </c>
      <c r="Y54" s="21">
        <v>612955</v>
      </c>
      <c r="Z54" s="312"/>
      <c r="AA54" s="312"/>
    </row>
    <row r="55" spans="1:27" ht="24.75">
      <c r="A55" s="294"/>
      <c r="B55" s="297"/>
      <c r="C55" s="10"/>
      <c r="D55" s="10"/>
      <c r="E55" s="10"/>
      <c r="F55" s="10"/>
      <c r="G55" s="10"/>
      <c r="H55" s="10"/>
      <c r="I55" s="10"/>
      <c r="J55" s="10"/>
      <c r="K55" s="10"/>
      <c r="L55" s="10" t="s">
        <v>440</v>
      </c>
      <c r="M55" s="10">
        <v>2</v>
      </c>
      <c r="N55" s="10" t="s">
        <v>209</v>
      </c>
      <c r="O55" s="10" t="s">
        <v>260</v>
      </c>
      <c r="P55" s="10" t="s">
        <v>441</v>
      </c>
      <c r="Q55" s="10" t="s">
        <v>184</v>
      </c>
      <c r="R55" s="10">
        <v>6</v>
      </c>
      <c r="S55" s="10">
        <v>18</v>
      </c>
      <c r="T55" s="10">
        <v>160</v>
      </c>
      <c r="U55" s="10">
        <v>48</v>
      </c>
      <c r="V55" s="10">
        <v>36</v>
      </c>
      <c r="W55" s="16">
        <v>0.1</v>
      </c>
      <c r="X55" s="10">
        <v>3.6</v>
      </c>
      <c r="Y55" s="17">
        <v>424354</v>
      </c>
      <c r="Z55" s="312"/>
      <c r="AA55" s="312"/>
    </row>
    <row r="56" spans="1:27" ht="24.75">
      <c r="A56" s="294"/>
      <c r="B56" s="297"/>
      <c r="C56" s="18"/>
      <c r="D56" s="18"/>
      <c r="E56" s="18"/>
      <c r="F56" s="18"/>
      <c r="G56" s="18"/>
      <c r="H56" s="18"/>
      <c r="I56" s="18"/>
      <c r="J56" s="18"/>
      <c r="K56" s="18"/>
      <c r="L56" s="18" t="s">
        <v>442</v>
      </c>
      <c r="M56" s="18">
        <v>2</v>
      </c>
      <c r="N56" s="18" t="s">
        <v>209</v>
      </c>
      <c r="O56" s="18" t="s">
        <v>260</v>
      </c>
      <c r="P56" s="18" t="s">
        <v>441</v>
      </c>
      <c r="Q56" s="18" t="s">
        <v>184</v>
      </c>
      <c r="R56" s="18">
        <v>6</v>
      </c>
      <c r="S56" s="18">
        <v>30</v>
      </c>
      <c r="T56" s="18">
        <v>400</v>
      </c>
      <c r="U56" s="18">
        <v>64</v>
      </c>
      <c r="V56" s="18">
        <v>60</v>
      </c>
      <c r="W56" s="20">
        <v>0.1</v>
      </c>
      <c r="X56" s="18">
        <v>6</v>
      </c>
      <c r="Y56" s="21">
        <v>707256</v>
      </c>
      <c r="Z56" s="312"/>
      <c r="AA56" s="312"/>
    </row>
    <row r="57" spans="1:27" ht="24.75">
      <c r="A57" s="294"/>
      <c r="B57" s="297"/>
      <c r="C57" s="10"/>
      <c r="D57" s="10"/>
      <c r="E57" s="10"/>
      <c r="F57" s="10"/>
      <c r="G57" s="10"/>
      <c r="H57" s="10"/>
      <c r="I57" s="10"/>
      <c r="J57" s="10"/>
      <c r="K57" s="10"/>
      <c r="L57" s="10" t="s">
        <v>443</v>
      </c>
      <c r="M57" s="10">
        <v>1</v>
      </c>
      <c r="N57" s="10" t="s">
        <v>209</v>
      </c>
      <c r="O57" s="10" t="s">
        <v>260</v>
      </c>
      <c r="P57" s="10" t="s">
        <v>441</v>
      </c>
      <c r="Q57" s="10" t="s">
        <v>184</v>
      </c>
      <c r="R57" s="10">
        <v>6</v>
      </c>
      <c r="S57" s="10">
        <v>18</v>
      </c>
      <c r="T57" s="10">
        <v>100</v>
      </c>
      <c r="U57" s="10">
        <v>32</v>
      </c>
      <c r="V57" s="10">
        <v>18</v>
      </c>
      <c r="W57" s="16">
        <v>0.1</v>
      </c>
      <c r="X57" s="10">
        <v>1.8</v>
      </c>
      <c r="Y57" s="17">
        <v>212177</v>
      </c>
      <c r="Z57" s="312"/>
      <c r="AA57" s="312"/>
    </row>
    <row r="58" spans="1:27" ht="24.75">
      <c r="A58" s="294"/>
      <c r="B58" s="297"/>
      <c r="C58" s="18"/>
      <c r="D58" s="18"/>
      <c r="E58" s="18"/>
      <c r="F58" s="18"/>
      <c r="G58" s="18"/>
      <c r="H58" s="18"/>
      <c r="I58" s="18"/>
      <c r="J58" s="18"/>
      <c r="K58" s="18"/>
      <c r="L58" s="18" t="s">
        <v>444</v>
      </c>
      <c r="M58" s="18">
        <v>1</v>
      </c>
      <c r="N58" s="18" t="s">
        <v>209</v>
      </c>
      <c r="O58" s="18" t="s">
        <v>260</v>
      </c>
      <c r="P58" s="18" t="s">
        <v>441</v>
      </c>
      <c r="Q58" s="18" t="s">
        <v>184</v>
      </c>
      <c r="R58" s="18">
        <v>6</v>
      </c>
      <c r="S58" s="18">
        <v>29</v>
      </c>
      <c r="T58" s="18">
        <v>400</v>
      </c>
      <c r="U58" s="18">
        <v>40</v>
      </c>
      <c r="V58" s="18">
        <v>29</v>
      </c>
      <c r="W58" s="25">
        <v>0.1</v>
      </c>
      <c r="X58" s="18">
        <v>2.9</v>
      </c>
      <c r="Y58" s="21">
        <v>341840</v>
      </c>
      <c r="Z58" s="312"/>
      <c r="AA58" s="312"/>
    </row>
    <row r="59" spans="1:27" ht="24.75">
      <c r="A59" s="294"/>
      <c r="B59" s="297"/>
      <c r="C59" s="10"/>
      <c r="D59" s="10"/>
      <c r="E59" s="10"/>
      <c r="F59" s="10"/>
      <c r="G59" s="10"/>
      <c r="H59" s="10"/>
      <c r="I59" s="10"/>
      <c r="J59" s="10"/>
      <c r="K59" s="10"/>
      <c r="L59" s="10" t="s">
        <v>445</v>
      </c>
      <c r="M59" s="10">
        <v>1</v>
      </c>
      <c r="N59" s="10" t="s">
        <v>259</v>
      </c>
      <c r="O59" s="10" t="s">
        <v>260</v>
      </c>
      <c r="P59" s="10" t="s">
        <v>446</v>
      </c>
      <c r="Q59" s="10" t="s">
        <v>187</v>
      </c>
      <c r="R59" s="10">
        <v>2</v>
      </c>
      <c r="S59" s="10">
        <v>10</v>
      </c>
      <c r="T59" s="10">
        <v>10</v>
      </c>
      <c r="U59" s="10">
        <v>8</v>
      </c>
      <c r="V59" s="10">
        <v>10</v>
      </c>
      <c r="W59" s="16">
        <v>0.02</v>
      </c>
      <c r="X59" s="10">
        <v>0.2</v>
      </c>
      <c r="Y59" s="17">
        <v>23576</v>
      </c>
      <c r="Z59" s="312"/>
      <c r="AA59" s="312"/>
    </row>
    <row r="60" spans="1:27" ht="24.75">
      <c r="A60" s="294"/>
      <c r="B60" s="297"/>
      <c r="C60" s="18"/>
      <c r="D60" s="18"/>
      <c r="E60" s="18"/>
      <c r="F60" s="18"/>
      <c r="G60" s="18"/>
      <c r="H60" s="18"/>
      <c r="I60" s="18"/>
      <c r="J60" s="18"/>
      <c r="K60" s="18"/>
      <c r="L60" s="18" t="s">
        <v>447</v>
      </c>
      <c r="M60" s="18">
        <v>1</v>
      </c>
      <c r="N60" s="18" t="s">
        <v>259</v>
      </c>
      <c r="O60" s="18" t="s">
        <v>260</v>
      </c>
      <c r="P60" s="18" t="s">
        <v>446</v>
      </c>
      <c r="Q60" s="18" t="s">
        <v>187</v>
      </c>
      <c r="R60" s="18">
        <v>2</v>
      </c>
      <c r="S60" s="18">
        <v>10</v>
      </c>
      <c r="T60" s="18">
        <v>270</v>
      </c>
      <c r="U60" s="18">
        <v>8</v>
      </c>
      <c r="V60" s="18">
        <v>10</v>
      </c>
      <c r="W60" s="20">
        <v>0.02</v>
      </c>
      <c r="X60" s="18">
        <v>0.2</v>
      </c>
      <c r="Y60" s="21">
        <v>23576</v>
      </c>
      <c r="Z60" s="312"/>
      <c r="AA60" s="312"/>
    </row>
    <row r="61" spans="1:27" ht="24.75">
      <c r="A61" s="294"/>
      <c r="B61" s="297"/>
      <c r="C61" s="10"/>
      <c r="D61" s="10"/>
      <c r="E61" s="10"/>
      <c r="F61" s="10"/>
      <c r="G61" s="10"/>
      <c r="H61" s="10"/>
      <c r="I61" s="10"/>
      <c r="J61" s="10"/>
      <c r="K61" s="10"/>
      <c r="L61" s="10" t="s">
        <v>448</v>
      </c>
      <c r="M61" s="10">
        <v>1</v>
      </c>
      <c r="N61" s="10" t="s">
        <v>259</v>
      </c>
      <c r="O61" s="10" t="s">
        <v>260</v>
      </c>
      <c r="P61" s="10" t="s">
        <v>446</v>
      </c>
      <c r="Q61" s="10" t="s">
        <v>187</v>
      </c>
      <c r="R61" s="10">
        <v>2</v>
      </c>
      <c r="S61" s="10">
        <v>10</v>
      </c>
      <c r="T61" s="10">
        <v>225</v>
      </c>
      <c r="U61" s="10">
        <v>8</v>
      </c>
      <c r="V61" s="10">
        <v>10</v>
      </c>
      <c r="W61" s="16">
        <v>0.02</v>
      </c>
      <c r="X61" s="10">
        <v>0.2</v>
      </c>
      <c r="Y61" s="17">
        <v>23576</v>
      </c>
      <c r="Z61" s="312"/>
      <c r="AA61" s="312"/>
    </row>
    <row r="62" spans="1:27" ht="36.75">
      <c r="A62" s="294"/>
      <c r="B62" s="297"/>
      <c r="C62" s="18"/>
      <c r="D62" s="18"/>
      <c r="E62" s="18"/>
      <c r="F62" s="18"/>
      <c r="G62" s="18"/>
      <c r="H62" s="18"/>
      <c r="I62" s="18"/>
      <c r="J62" s="18"/>
      <c r="K62" s="18"/>
      <c r="L62" s="18" t="s">
        <v>449</v>
      </c>
      <c r="M62" s="18">
        <v>2</v>
      </c>
      <c r="N62" s="18" t="s">
        <v>450</v>
      </c>
      <c r="O62" s="18" t="s">
        <v>260</v>
      </c>
      <c r="P62" s="18" t="s">
        <v>451</v>
      </c>
      <c r="Q62" s="18" t="s">
        <v>183</v>
      </c>
      <c r="R62" s="18">
        <v>10</v>
      </c>
      <c r="S62" s="18">
        <v>56</v>
      </c>
      <c r="T62" s="18">
        <v>440</v>
      </c>
      <c r="U62" s="18">
        <v>72</v>
      </c>
      <c r="V62" s="18">
        <v>112</v>
      </c>
      <c r="W62" s="20">
        <v>0.1</v>
      </c>
      <c r="X62" s="18">
        <v>11.2</v>
      </c>
      <c r="Y62" s="21">
        <v>1320211</v>
      </c>
      <c r="Z62" s="312"/>
      <c r="AA62" s="312"/>
    </row>
    <row r="63" spans="1:27" ht="36.75">
      <c r="A63" s="294"/>
      <c r="B63" s="297"/>
      <c r="C63" s="10"/>
      <c r="D63" s="10"/>
      <c r="E63" s="10"/>
      <c r="F63" s="10"/>
      <c r="G63" s="10"/>
      <c r="H63" s="10"/>
      <c r="I63" s="10"/>
      <c r="J63" s="10"/>
      <c r="K63" s="10"/>
      <c r="L63" s="10" t="s">
        <v>452</v>
      </c>
      <c r="M63" s="10">
        <v>1</v>
      </c>
      <c r="N63" s="10" t="s">
        <v>450</v>
      </c>
      <c r="O63" s="10" t="s">
        <v>260</v>
      </c>
      <c r="P63" s="10" t="s">
        <v>453</v>
      </c>
      <c r="Q63" s="10" t="s">
        <v>183</v>
      </c>
      <c r="R63" s="10">
        <v>6</v>
      </c>
      <c r="S63" s="10">
        <v>30</v>
      </c>
      <c r="T63" s="10">
        <v>520</v>
      </c>
      <c r="U63" s="10">
        <v>24</v>
      </c>
      <c r="V63" s="10">
        <v>30</v>
      </c>
      <c r="W63" s="16">
        <v>0.1</v>
      </c>
      <c r="X63" s="10">
        <v>3</v>
      </c>
      <c r="Y63" s="17">
        <v>353628</v>
      </c>
      <c r="Z63" s="312"/>
      <c r="AA63" s="312"/>
    </row>
    <row r="64" spans="1:27" ht="36.75">
      <c r="A64" s="294"/>
      <c r="B64" s="297"/>
      <c r="C64" s="18"/>
      <c r="D64" s="18"/>
      <c r="E64" s="18"/>
      <c r="F64" s="18"/>
      <c r="G64" s="18"/>
      <c r="H64" s="18"/>
      <c r="I64" s="18"/>
      <c r="J64" s="18"/>
      <c r="K64" s="18"/>
      <c r="L64" s="18" t="s">
        <v>359</v>
      </c>
      <c r="M64" s="18">
        <v>1</v>
      </c>
      <c r="N64" s="18" t="s">
        <v>259</v>
      </c>
      <c r="O64" s="18" t="s">
        <v>260</v>
      </c>
      <c r="P64" s="18" t="s">
        <v>451</v>
      </c>
      <c r="Q64" s="18" t="s">
        <v>183</v>
      </c>
      <c r="R64" s="18">
        <v>10</v>
      </c>
      <c r="S64" s="18">
        <v>45</v>
      </c>
      <c r="T64" s="18">
        <v>450</v>
      </c>
      <c r="U64" s="18">
        <v>16</v>
      </c>
      <c r="V64" s="18">
        <v>45</v>
      </c>
      <c r="W64" s="20">
        <v>0.1</v>
      </c>
      <c r="X64" s="18">
        <v>4.5</v>
      </c>
      <c r="Y64" s="21">
        <v>530442</v>
      </c>
      <c r="Z64" s="312"/>
      <c r="AA64" s="312"/>
    </row>
    <row r="65" spans="1:27" ht="36.75">
      <c r="A65" s="294"/>
      <c r="B65" s="297"/>
      <c r="C65" s="10"/>
      <c r="D65" s="10"/>
      <c r="E65" s="10"/>
      <c r="F65" s="10"/>
      <c r="G65" s="10"/>
      <c r="H65" s="10"/>
      <c r="I65" s="10"/>
      <c r="J65" s="10"/>
      <c r="K65" s="10"/>
      <c r="L65" s="10" t="s">
        <v>417</v>
      </c>
      <c r="M65" s="10">
        <v>1</v>
      </c>
      <c r="N65" s="10" t="s">
        <v>259</v>
      </c>
      <c r="O65" s="10" t="s">
        <v>260</v>
      </c>
      <c r="P65" s="10" t="s">
        <v>451</v>
      </c>
      <c r="Q65" s="10" t="s">
        <v>183</v>
      </c>
      <c r="R65" s="10">
        <v>10</v>
      </c>
      <c r="S65" s="10">
        <v>56</v>
      </c>
      <c r="T65" s="10">
        <v>360</v>
      </c>
      <c r="U65" s="10">
        <v>16</v>
      </c>
      <c r="V65" s="10">
        <v>56</v>
      </c>
      <c r="W65" s="16">
        <v>0.1</v>
      </c>
      <c r="X65" s="10">
        <v>5.6</v>
      </c>
      <c r="Y65" s="17">
        <v>660106</v>
      </c>
      <c r="Z65" s="312"/>
      <c r="AA65" s="312"/>
    </row>
    <row r="66" spans="1:27" ht="36.75">
      <c r="A66" s="295"/>
      <c r="B66" s="298"/>
      <c r="C66" s="18"/>
      <c r="D66" s="18"/>
      <c r="E66" s="18"/>
      <c r="F66" s="18"/>
      <c r="G66" s="18"/>
      <c r="H66" s="18"/>
      <c r="I66" s="18"/>
      <c r="J66" s="18"/>
      <c r="K66" s="18"/>
      <c r="L66" s="18" t="s">
        <v>454</v>
      </c>
      <c r="M66" s="18">
        <v>1</v>
      </c>
      <c r="N66" s="18" t="s">
        <v>259</v>
      </c>
      <c r="O66" s="18" t="s">
        <v>260</v>
      </c>
      <c r="P66" s="18" t="s">
        <v>453</v>
      </c>
      <c r="Q66" s="18" t="s">
        <v>183</v>
      </c>
      <c r="R66" s="18">
        <v>6</v>
      </c>
      <c r="S66" s="18">
        <v>31</v>
      </c>
      <c r="T66" s="18">
        <v>160</v>
      </c>
      <c r="U66" s="18">
        <v>24</v>
      </c>
      <c r="V66" s="18">
        <v>31</v>
      </c>
      <c r="W66" s="20">
        <v>0.1</v>
      </c>
      <c r="X66" s="18">
        <v>3.1</v>
      </c>
      <c r="Y66" s="21">
        <v>365416</v>
      </c>
      <c r="Z66" s="312"/>
      <c r="AA66" s="312"/>
    </row>
    <row r="67" spans="1:27" ht="60.75">
      <c r="A67" s="293" t="s">
        <v>45</v>
      </c>
      <c r="B67" s="296" t="s">
        <v>46</v>
      </c>
      <c r="C67" s="10" t="s">
        <v>47</v>
      </c>
      <c r="D67" s="10" t="s">
        <v>48</v>
      </c>
      <c r="E67" s="10">
        <v>1008800016</v>
      </c>
      <c r="F67" s="11" t="s">
        <v>49</v>
      </c>
      <c r="G67" s="12" t="s">
        <v>22</v>
      </c>
      <c r="H67" s="13" t="s">
        <v>50</v>
      </c>
      <c r="I67" s="10">
        <v>85</v>
      </c>
      <c r="J67" s="14">
        <v>45831</v>
      </c>
      <c r="K67" s="10" t="s">
        <v>52</v>
      </c>
      <c r="L67" s="10" t="s">
        <v>258</v>
      </c>
      <c r="M67" s="10">
        <v>1</v>
      </c>
      <c r="N67" s="10" t="s">
        <v>381</v>
      </c>
      <c r="O67" s="10" t="s">
        <v>455</v>
      </c>
      <c r="P67" s="10" t="s">
        <v>456</v>
      </c>
      <c r="Q67" s="10" t="s">
        <v>185</v>
      </c>
      <c r="R67" s="10">
        <v>5</v>
      </c>
      <c r="S67" s="15">
        <v>10</v>
      </c>
      <c r="T67" s="10">
        <v>100</v>
      </c>
      <c r="U67" s="10">
        <v>6</v>
      </c>
      <c r="V67" s="10">
        <v>10</v>
      </c>
      <c r="W67" s="16">
        <v>0.06</v>
      </c>
      <c r="X67" s="10">
        <v>0.6</v>
      </c>
      <c r="Y67" s="17">
        <v>70726</v>
      </c>
      <c r="Z67" s="313" t="s">
        <v>51</v>
      </c>
      <c r="AA67" s="313"/>
    </row>
    <row r="68" spans="1:27" ht="14.25" customHeight="1">
      <c r="A68" s="294"/>
      <c r="B68" s="297"/>
      <c r="C68" s="18"/>
      <c r="D68" s="18"/>
      <c r="E68" s="18"/>
      <c r="F68" s="18"/>
      <c r="G68" s="18"/>
      <c r="H68" s="18"/>
      <c r="I68" s="18"/>
      <c r="J68" s="18"/>
      <c r="K68" s="18"/>
      <c r="L68" s="18"/>
      <c r="M68" s="18"/>
      <c r="N68" s="18"/>
      <c r="O68" s="18"/>
      <c r="P68" s="18"/>
      <c r="Q68" s="18"/>
      <c r="R68" s="18"/>
      <c r="S68" s="19">
        <v>0</v>
      </c>
      <c r="T68" s="18">
        <v>0</v>
      </c>
      <c r="U68" s="18">
        <v>0</v>
      </c>
      <c r="V68" s="18">
        <v>0</v>
      </c>
      <c r="W68" s="20">
        <v>0</v>
      </c>
      <c r="X68" s="18">
        <v>0</v>
      </c>
      <c r="Y68" s="31" t="s">
        <v>457</v>
      </c>
      <c r="Z68" s="313"/>
      <c r="AA68" s="313"/>
    </row>
    <row r="69" spans="1:27" ht="24.75">
      <c r="A69" s="294"/>
      <c r="B69" s="297"/>
      <c r="C69" s="10"/>
      <c r="D69" s="10"/>
      <c r="E69" s="10"/>
      <c r="F69" s="11"/>
      <c r="G69" s="12"/>
      <c r="H69" s="13"/>
      <c r="I69" s="10"/>
      <c r="J69" s="14"/>
      <c r="K69" s="10"/>
      <c r="L69" s="10" t="s">
        <v>458</v>
      </c>
      <c r="M69" s="10">
        <v>2</v>
      </c>
      <c r="N69" s="10" t="s">
        <v>381</v>
      </c>
      <c r="O69" s="10" t="s">
        <v>459</v>
      </c>
      <c r="P69" s="10" t="s">
        <v>460</v>
      </c>
      <c r="Q69" s="10" t="s">
        <v>186</v>
      </c>
      <c r="R69" s="10">
        <v>3</v>
      </c>
      <c r="S69" s="15">
        <v>20</v>
      </c>
      <c r="T69" s="10">
        <v>20</v>
      </c>
      <c r="U69" s="10">
        <v>2</v>
      </c>
      <c r="V69" s="10">
        <v>40</v>
      </c>
      <c r="W69" s="16">
        <v>0.02</v>
      </c>
      <c r="X69" s="10">
        <v>0.8</v>
      </c>
      <c r="Y69" s="17">
        <v>94304</v>
      </c>
      <c r="Z69" s="313"/>
      <c r="AA69" s="313"/>
    </row>
    <row r="70" spans="1:27" ht="72.75">
      <c r="A70" s="294"/>
      <c r="B70" s="297"/>
      <c r="C70" s="18"/>
      <c r="D70" s="18"/>
      <c r="E70" s="18"/>
      <c r="F70" s="18"/>
      <c r="G70" s="18"/>
      <c r="H70" s="18"/>
      <c r="I70" s="18"/>
      <c r="J70" s="18"/>
      <c r="K70" s="18"/>
      <c r="L70" s="18" t="s">
        <v>461</v>
      </c>
      <c r="M70" s="18">
        <v>9</v>
      </c>
      <c r="N70" s="18" t="s">
        <v>209</v>
      </c>
      <c r="O70" s="18" t="s">
        <v>455</v>
      </c>
      <c r="P70" s="18" t="s">
        <v>462</v>
      </c>
      <c r="Q70" s="18" t="s">
        <v>185</v>
      </c>
      <c r="R70" s="18">
        <v>6</v>
      </c>
      <c r="S70" s="19">
        <v>125</v>
      </c>
      <c r="T70" s="18">
        <v>1250</v>
      </c>
      <c r="U70" s="18">
        <v>74</v>
      </c>
      <c r="V70" s="18">
        <v>1125</v>
      </c>
      <c r="W70" s="20">
        <v>0.06</v>
      </c>
      <c r="X70" s="18">
        <v>67.5</v>
      </c>
      <c r="Y70" s="21">
        <v>7956675</v>
      </c>
      <c r="Z70" s="313"/>
      <c r="AA70" s="313"/>
    </row>
    <row r="71" spans="1:27" ht="60.75">
      <c r="A71" s="294"/>
      <c r="B71" s="297"/>
      <c r="C71" s="10"/>
      <c r="D71" s="10"/>
      <c r="E71" s="10"/>
      <c r="F71" s="10"/>
      <c r="G71" s="10"/>
      <c r="H71" s="10"/>
      <c r="I71" s="10"/>
      <c r="J71" s="10"/>
      <c r="K71" s="10"/>
      <c r="L71" s="10" t="s">
        <v>463</v>
      </c>
      <c r="M71" s="10">
        <v>9</v>
      </c>
      <c r="N71" s="10" t="s">
        <v>209</v>
      </c>
      <c r="O71" s="10" t="s">
        <v>455</v>
      </c>
      <c r="P71" s="10" t="s">
        <v>456</v>
      </c>
      <c r="Q71" s="10" t="s">
        <v>185</v>
      </c>
      <c r="R71" s="10">
        <v>5</v>
      </c>
      <c r="S71" s="15">
        <v>70</v>
      </c>
      <c r="T71" s="10">
        <v>700</v>
      </c>
      <c r="U71" s="10">
        <v>61</v>
      </c>
      <c r="V71" s="10">
        <v>630</v>
      </c>
      <c r="W71" s="16">
        <v>0.06</v>
      </c>
      <c r="X71" s="10">
        <v>37.799999999999997</v>
      </c>
      <c r="Y71" s="17">
        <v>4455738</v>
      </c>
      <c r="Z71" s="313"/>
      <c r="AA71" s="313"/>
    </row>
    <row r="72" spans="1:27" ht="36.75">
      <c r="A72" s="294"/>
      <c r="B72" s="297"/>
      <c r="C72" s="18"/>
      <c r="D72" s="18"/>
      <c r="E72" s="18"/>
      <c r="F72" s="18"/>
      <c r="G72" s="18"/>
      <c r="H72" s="18"/>
      <c r="I72" s="18"/>
      <c r="J72" s="18"/>
      <c r="K72" s="18"/>
      <c r="L72" s="18" t="s">
        <v>464</v>
      </c>
      <c r="M72" s="18">
        <v>1</v>
      </c>
      <c r="N72" s="18" t="s">
        <v>465</v>
      </c>
      <c r="O72" s="18" t="s">
        <v>455</v>
      </c>
      <c r="P72" s="18" t="s">
        <v>466</v>
      </c>
      <c r="Q72" s="18" t="s">
        <v>186</v>
      </c>
      <c r="R72" s="18">
        <v>3</v>
      </c>
      <c r="S72" s="18">
        <v>10</v>
      </c>
      <c r="T72" s="18">
        <v>100</v>
      </c>
      <c r="U72" s="18">
        <v>5</v>
      </c>
      <c r="V72" s="18">
        <v>10</v>
      </c>
      <c r="W72" s="20">
        <v>0.02</v>
      </c>
      <c r="X72" s="18">
        <v>0.2</v>
      </c>
      <c r="Y72" s="21">
        <v>23576</v>
      </c>
      <c r="Z72" s="313"/>
      <c r="AA72" s="313"/>
    </row>
    <row r="73" spans="1:27" ht="36.75">
      <c r="A73" s="294"/>
      <c r="B73" s="297"/>
      <c r="C73" s="10"/>
      <c r="D73" s="10"/>
      <c r="E73" s="10"/>
      <c r="F73" s="10"/>
      <c r="G73" s="10"/>
      <c r="H73" s="10"/>
      <c r="I73" s="10"/>
      <c r="J73" s="10"/>
      <c r="K73" s="10"/>
      <c r="L73" s="10" t="s">
        <v>467</v>
      </c>
      <c r="M73" s="10">
        <v>1</v>
      </c>
      <c r="N73" s="10" t="s">
        <v>468</v>
      </c>
      <c r="O73" s="10" t="s">
        <v>455</v>
      </c>
      <c r="P73" s="10" t="s">
        <v>469</v>
      </c>
      <c r="Q73" s="10" t="s">
        <v>186</v>
      </c>
      <c r="R73" s="10">
        <v>2</v>
      </c>
      <c r="S73" s="15">
        <v>6</v>
      </c>
      <c r="T73" s="10">
        <v>60</v>
      </c>
      <c r="U73" s="10">
        <v>1</v>
      </c>
      <c r="V73" s="10">
        <v>6</v>
      </c>
      <c r="W73" s="16">
        <v>0.02</v>
      </c>
      <c r="X73" s="10">
        <v>0.1</v>
      </c>
      <c r="Y73" s="17">
        <v>14146</v>
      </c>
      <c r="Z73" s="313"/>
      <c r="AA73" s="313"/>
    </row>
    <row r="74" spans="1:27" ht="36.75">
      <c r="A74" s="294"/>
      <c r="B74" s="297"/>
      <c r="C74" s="18"/>
      <c r="D74" s="18"/>
      <c r="E74" s="18"/>
      <c r="F74" s="18"/>
      <c r="G74" s="18"/>
      <c r="H74" s="18"/>
      <c r="I74" s="18"/>
      <c r="J74" s="18"/>
      <c r="K74" s="18"/>
      <c r="L74" s="18" t="s">
        <v>470</v>
      </c>
      <c r="M74" s="18">
        <v>2</v>
      </c>
      <c r="N74" s="18" t="s">
        <v>465</v>
      </c>
      <c r="O74" s="18" t="s">
        <v>471</v>
      </c>
      <c r="P74" s="18" t="s">
        <v>472</v>
      </c>
      <c r="Q74" s="18" t="s">
        <v>183</v>
      </c>
      <c r="R74" s="18">
        <v>1</v>
      </c>
      <c r="S74" s="19"/>
      <c r="T74" s="18"/>
      <c r="U74" s="18"/>
      <c r="V74" s="18">
        <v>0</v>
      </c>
      <c r="W74" s="20">
        <v>0.1</v>
      </c>
      <c r="X74" s="18">
        <v>0</v>
      </c>
      <c r="Y74" s="31" t="s">
        <v>457</v>
      </c>
      <c r="Z74" s="313"/>
      <c r="AA74" s="313"/>
    </row>
    <row r="75" spans="1:27" ht="14.25" customHeight="1">
      <c r="A75" s="294"/>
      <c r="B75" s="297"/>
      <c r="C75" s="10"/>
      <c r="D75" s="10"/>
      <c r="E75" s="10"/>
      <c r="F75" s="10"/>
      <c r="G75" s="10"/>
      <c r="H75" s="10"/>
      <c r="I75" s="10"/>
      <c r="J75" s="10"/>
      <c r="K75" s="10"/>
      <c r="L75" s="10"/>
      <c r="M75" s="10"/>
      <c r="N75" s="10"/>
      <c r="O75" s="10"/>
      <c r="P75" s="10"/>
      <c r="Q75" s="10"/>
      <c r="R75" s="10"/>
      <c r="S75" s="15"/>
      <c r="T75" s="10"/>
      <c r="U75" s="10"/>
      <c r="V75" s="10">
        <v>0</v>
      </c>
      <c r="W75" s="16">
        <v>0</v>
      </c>
      <c r="X75" s="10">
        <v>0</v>
      </c>
      <c r="Y75" s="32" t="s">
        <v>457</v>
      </c>
      <c r="Z75" s="313"/>
      <c r="AA75" s="313"/>
    </row>
    <row r="76" spans="1:27" ht="14.25" customHeight="1">
      <c r="A76" s="294"/>
      <c r="B76" s="297"/>
      <c r="C76" s="18"/>
      <c r="D76" s="18"/>
      <c r="E76" s="18"/>
      <c r="F76" s="18"/>
      <c r="G76" s="18"/>
      <c r="H76" s="18"/>
      <c r="I76" s="18"/>
      <c r="J76" s="18"/>
      <c r="K76" s="18"/>
      <c r="L76" s="18"/>
      <c r="M76" s="18"/>
      <c r="N76" s="18"/>
      <c r="O76" s="18"/>
      <c r="P76" s="18"/>
      <c r="Q76" s="18"/>
      <c r="R76" s="18"/>
      <c r="S76" s="19"/>
      <c r="T76" s="18"/>
      <c r="U76" s="18"/>
      <c r="V76" s="18">
        <v>0</v>
      </c>
      <c r="W76" s="20">
        <v>0</v>
      </c>
      <c r="X76" s="18">
        <v>0</v>
      </c>
      <c r="Y76" s="31" t="s">
        <v>457</v>
      </c>
      <c r="Z76" s="313"/>
      <c r="AA76" s="313"/>
    </row>
    <row r="77" spans="1:27" ht="36.75">
      <c r="A77" s="295"/>
      <c r="B77" s="298"/>
      <c r="C77" s="10"/>
      <c r="D77" s="10"/>
      <c r="E77" s="10"/>
      <c r="F77" s="10"/>
      <c r="G77" s="10"/>
      <c r="H77" s="10"/>
      <c r="I77" s="10"/>
      <c r="J77" s="14"/>
      <c r="K77" s="10"/>
      <c r="L77" s="10" t="s">
        <v>258</v>
      </c>
      <c r="M77" s="10">
        <v>1</v>
      </c>
      <c r="N77" s="10" t="s">
        <v>381</v>
      </c>
      <c r="O77" s="10" t="s">
        <v>455</v>
      </c>
      <c r="P77" s="10" t="s">
        <v>456</v>
      </c>
      <c r="Q77" s="10" t="s">
        <v>185</v>
      </c>
      <c r="R77" s="10">
        <v>5</v>
      </c>
      <c r="S77" s="10">
        <v>8</v>
      </c>
      <c r="T77" s="10">
        <v>75</v>
      </c>
      <c r="U77" s="10">
        <v>5</v>
      </c>
      <c r="V77" s="10">
        <v>7.5</v>
      </c>
      <c r="W77" s="16">
        <v>0.06</v>
      </c>
      <c r="X77" s="10">
        <v>0.5</v>
      </c>
      <c r="Y77" s="17">
        <v>53045</v>
      </c>
      <c r="Z77" s="313"/>
      <c r="AA77" s="313"/>
    </row>
    <row r="78" spans="1:27" ht="57.75">
      <c r="A78" s="293" t="s">
        <v>53</v>
      </c>
      <c r="B78" s="296">
        <v>74080</v>
      </c>
      <c r="C78" s="10" t="s">
        <v>54</v>
      </c>
      <c r="D78" s="10" t="s">
        <v>55</v>
      </c>
      <c r="E78" s="10">
        <v>1012460049</v>
      </c>
      <c r="F78" s="11" t="s">
        <v>37</v>
      </c>
      <c r="G78" s="12" t="s">
        <v>56</v>
      </c>
      <c r="H78" s="13" t="s">
        <v>23</v>
      </c>
      <c r="I78" s="10">
        <v>62</v>
      </c>
      <c r="J78" s="14">
        <v>45802</v>
      </c>
      <c r="K78" s="10"/>
      <c r="L78" s="10" t="s">
        <v>258</v>
      </c>
      <c r="M78" s="10">
        <v>1</v>
      </c>
      <c r="N78" s="10" t="s">
        <v>259</v>
      </c>
      <c r="O78" s="10" t="s">
        <v>382</v>
      </c>
      <c r="P78" s="10" t="s">
        <v>473</v>
      </c>
      <c r="Q78" s="10" t="s">
        <v>183</v>
      </c>
      <c r="R78" s="10">
        <v>15</v>
      </c>
      <c r="S78" s="15">
        <v>40</v>
      </c>
      <c r="T78" s="10">
        <v>2291</v>
      </c>
      <c r="U78" s="10">
        <v>10</v>
      </c>
      <c r="V78" s="10">
        <v>40.15</v>
      </c>
      <c r="W78" s="16">
        <v>0.1</v>
      </c>
      <c r="X78" s="10">
        <v>4</v>
      </c>
      <c r="Y78" s="17">
        <v>473272</v>
      </c>
      <c r="Z78" s="313" t="s">
        <v>57</v>
      </c>
      <c r="AA78" s="313"/>
    </row>
    <row r="79" spans="1:27" ht="36.75">
      <c r="A79" s="294"/>
      <c r="B79" s="297"/>
      <c r="C79" s="18"/>
      <c r="D79" s="18"/>
      <c r="E79" s="18"/>
      <c r="F79" s="18"/>
      <c r="G79" s="18"/>
      <c r="H79" s="18"/>
      <c r="I79" s="18"/>
      <c r="J79" s="18"/>
      <c r="K79" s="18"/>
      <c r="L79" s="18" t="s">
        <v>357</v>
      </c>
      <c r="M79" s="18">
        <v>1</v>
      </c>
      <c r="N79" s="18" t="s">
        <v>209</v>
      </c>
      <c r="O79" s="18" t="s">
        <v>382</v>
      </c>
      <c r="P79" s="18" t="s">
        <v>474</v>
      </c>
      <c r="Q79" s="18" t="s">
        <v>184</v>
      </c>
      <c r="R79" s="18">
        <v>8</v>
      </c>
      <c r="S79" s="19">
        <v>84</v>
      </c>
      <c r="T79" s="18">
        <v>3280</v>
      </c>
      <c r="U79" s="18">
        <v>15</v>
      </c>
      <c r="V79" s="18">
        <v>84.17</v>
      </c>
      <c r="W79" s="20">
        <v>0.1</v>
      </c>
      <c r="X79" s="18">
        <v>8.4</v>
      </c>
      <c r="Y79" s="21">
        <v>992162</v>
      </c>
      <c r="Z79" s="313"/>
      <c r="AA79" s="313"/>
    </row>
    <row r="80" spans="1:27" ht="24.75">
      <c r="A80" s="294"/>
      <c r="B80" s="297"/>
      <c r="C80" s="10"/>
      <c r="D80" s="10"/>
      <c r="E80" s="10"/>
      <c r="F80" s="11"/>
      <c r="G80" s="12"/>
      <c r="H80" s="13"/>
      <c r="I80" s="10"/>
      <c r="J80" s="10"/>
      <c r="K80" s="10"/>
      <c r="L80" s="10" t="s">
        <v>475</v>
      </c>
      <c r="M80" s="10">
        <v>1</v>
      </c>
      <c r="N80" s="10" t="s">
        <v>209</v>
      </c>
      <c r="O80" s="10" t="s">
        <v>382</v>
      </c>
      <c r="P80" s="10" t="s">
        <v>476</v>
      </c>
      <c r="Q80" s="10" t="s">
        <v>187</v>
      </c>
      <c r="R80" s="10">
        <v>3</v>
      </c>
      <c r="S80" s="15">
        <v>11</v>
      </c>
      <c r="T80" s="10">
        <v>245</v>
      </c>
      <c r="U80" s="10">
        <v>1</v>
      </c>
      <c r="V80" s="10">
        <v>11.46</v>
      </c>
      <c r="W80" s="16">
        <v>0.02</v>
      </c>
      <c r="X80" s="10">
        <v>0.2</v>
      </c>
      <c r="Y80" s="17">
        <v>27018</v>
      </c>
      <c r="Z80" s="313"/>
      <c r="AA80" s="313"/>
    </row>
    <row r="81" spans="1:27" ht="24.75">
      <c r="A81" s="294"/>
      <c r="B81" s="297"/>
      <c r="C81" s="18"/>
      <c r="D81" s="18"/>
      <c r="E81" s="18"/>
      <c r="F81" s="18"/>
      <c r="G81" s="18"/>
      <c r="H81" s="18"/>
      <c r="I81" s="18"/>
      <c r="J81" s="18"/>
      <c r="K81" s="18"/>
      <c r="L81" s="18" t="s">
        <v>477</v>
      </c>
      <c r="M81" s="18">
        <v>1</v>
      </c>
      <c r="N81" s="18" t="s">
        <v>259</v>
      </c>
      <c r="O81" s="18" t="s">
        <v>382</v>
      </c>
      <c r="P81" s="18" t="s">
        <v>478</v>
      </c>
      <c r="Q81" s="18" t="s">
        <v>187</v>
      </c>
      <c r="R81" s="18">
        <v>2</v>
      </c>
      <c r="S81" s="19">
        <v>5</v>
      </c>
      <c r="T81" s="18">
        <v>165</v>
      </c>
      <c r="U81" s="18">
        <v>1</v>
      </c>
      <c r="V81" s="18">
        <v>5.37</v>
      </c>
      <c r="W81" s="20">
        <v>0.02</v>
      </c>
      <c r="X81" s="18">
        <v>0.1</v>
      </c>
      <c r="Y81" s="21">
        <v>12660</v>
      </c>
      <c r="Z81" s="313"/>
      <c r="AA81" s="313"/>
    </row>
    <row r="82" spans="1:27" ht="24.75">
      <c r="A82" s="295"/>
      <c r="B82" s="298"/>
      <c r="C82" s="10"/>
      <c r="D82" s="10"/>
      <c r="E82" s="10"/>
      <c r="F82" s="10"/>
      <c r="G82" s="10"/>
      <c r="H82" s="10"/>
      <c r="I82" s="10"/>
      <c r="J82" s="10"/>
      <c r="K82" s="10"/>
      <c r="L82" s="10" t="s">
        <v>479</v>
      </c>
      <c r="M82" s="10">
        <v>1</v>
      </c>
      <c r="N82" s="10" t="s">
        <v>259</v>
      </c>
      <c r="O82" s="10" t="s">
        <v>382</v>
      </c>
      <c r="P82" s="10" t="s">
        <v>480</v>
      </c>
      <c r="Q82" s="10" t="s">
        <v>187</v>
      </c>
      <c r="R82" s="10">
        <v>2</v>
      </c>
      <c r="S82" s="15">
        <v>5</v>
      </c>
      <c r="T82" s="10">
        <v>165</v>
      </c>
      <c r="U82" s="10">
        <v>1</v>
      </c>
      <c r="V82" s="10">
        <v>5.37</v>
      </c>
      <c r="W82" s="16">
        <v>0.02</v>
      </c>
      <c r="X82" s="10">
        <v>0.1</v>
      </c>
      <c r="Y82" s="17">
        <v>12660</v>
      </c>
      <c r="Z82" s="313"/>
      <c r="AA82" s="313"/>
    </row>
    <row r="83" spans="1:27" ht="72.75">
      <c r="A83" s="293" t="s">
        <v>58</v>
      </c>
      <c r="B83" s="296">
        <v>69886</v>
      </c>
      <c r="C83" s="10" t="s">
        <v>59</v>
      </c>
      <c r="D83" s="10" t="s">
        <v>60</v>
      </c>
      <c r="E83" s="10" t="s">
        <v>61</v>
      </c>
      <c r="F83" s="11" t="s">
        <v>21</v>
      </c>
      <c r="G83" s="12" t="s">
        <v>30</v>
      </c>
      <c r="H83" s="13" t="s">
        <v>31</v>
      </c>
      <c r="I83" s="10">
        <v>200</v>
      </c>
      <c r="J83" s="14">
        <v>46016</v>
      </c>
      <c r="K83" s="10" t="s">
        <v>52</v>
      </c>
      <c r="L83" s="10" t="s">
        <v>481</v>
      </c>
      <c r="M83" s="10">
        <v>1</v>
      </c>
      <c r="N83" s="10" t="s">
        <v>259</v>
      </c>
      <c r="O83" s="10" t="s">
        <v>382</v>
      </c>
      <c r="P83" s="10" t="s">
        <v>482</v>
      </c>
      <c r="Q83" s="10" t="s">
        <v>187</v>
      </c>
      <c r="R83" s="10">
        <v>2</v>
      </c>
      <c r="S83" s="15">
        <v>4</v>
      </c>
      <c r="T83" s="10">
        <v>50</v>
      </c>
      <c r="U83" s="10">
        <v>1</v>
      </c>
      <c r="V83" s="10">
        <v>4.4000000000000004</v>
      </c>
      <c r="W83" s="16">
        <v>0.02</v>
      </c>
      <c r="X83" s="10">
        <v>0.1</v>
      </c>
      <c r="Y83" s="17">
        <v>10373</v>
      </c>
      <c r="Z83" s="312"/>
      <c r="AA83" s="312"/>
    </row>
    <row r="84" spans="1:27" ht="36.75">
      <c r="A84" s="294"/>
      <c r="B84" s="297"/>
      <c r="C84" s="18"/>
      <c r="D84" s="18"/>
      <c r="E84" s="18"/>
      <c r="F84" s="18"/>
      <c r="G84" s="18"/>
      <c r="H84" s="18"/>
      <c r="I84" s="18"/>
      <c r="J84" s="24"/>
      <c r="K84" s="18"/>
      <c r="L84" s="18" t="s">
        <v>483</v>
      </c>
      <c r="M84" s="18">
        <v>2</v>
      </c>
      <c r="N84" s="18" t="s">
        <v>209</v>
      </c>
      <c r="O84" s="18" t="s">
        <v>382</v>
      </c>
      <c r="P84" s="18" t="s">
        <v>484</v>
      </c>
      <c r="Q84" s="18" t="s">
        <v>183</v>
      </c>
      <c r="R84" s="18">
        <v>6</v>
      </c>
      <c r="S84" s="19">
        <v>17</v>
      </c>
      <c r="T84" s="18">
        <v>400</v>
      </c>
      <c r="U84" s="18">
        <v>8</v>
      </c>
      <c r="V84" s="18">
        <v>33.200000000000003</v>
      </c>
      <c r="W84" s="20">
        <v>0.1</v>
      </c>
      <c r="X84" s="18">
        <v>3.3</v>
      </c>
      <c r="Y84" s="21">
        <v>391348</v>
      </c>
      <c r="Z84" s="312"/>
      <c r="AA84" s="312"/>
    </row>
    <row r="85" spans="1:27" ht="84.75">
      <c r="A85" s="294"/>
      <c r="B85" s="297"/>
      <c r="C85" s="10"/>
      <c r="D85" s="10"/>
      <c r="E85" s="10"/>
      <c r="F85" s="11"/>
      <c r="G85" s="12"/>
      <c r="H85" s="13"/>
      <c r="I85" s="10"/>
      <c r="J85" s="14"/>
      <c r="K85" s="10"/>
      <c r="L85" s="10" t="s">
        <v>485</v>
      </c>
      <c r="M85" s="10">
        <v>7</v>
      </c>
      <c r="N85" s="10" t="s">
        <v>209</v>
      </c>
      <c r="O85" s="10" t="s">
        <v>382</v>
      </c>
      <c r="P85" s="10" t="s">
        <v>486</v>
      </c>
      <c r="Q85" s="10" t="s">
        <v>183</v>
      </c>
      <c r="R85" s="10">
        <v>8</v>
      </c>
      <c r="S85" s="15">
        <v>19</v>
      </c>
      <c r="T85" s="10">
        <v>1400</v>
      </c>
      <c r="U85" s="10">
        <v>28</v>
      </c>
      <c r="V85" s="10">
        <v>131.81</v>
      </c>
      <c r="W85" s="16">
        <v>0.1</v>
      </c>
      <c r="X85" s="10">
        <v>13.2</v>
      </c>
      <c r="Y85" s="17">
        <v>1553724</v>
      </c>
      <c r="Z85" s="312"/>
      <c r="AA85" s="312"/>
    </row>
    <row r="86" spans="1:27" ht="96.75">
      <c r="A86" s="294"/>
      <c r="B86" s="297"/>
      <c r="C86" s="18"/>
      <c r="D86" s="18"/>
      <c r="E86" s="18"/>
      <c r="F86" s="18"/>
      <c r="G86" s="18"/>
      <c r="H86" s="18"/>
      <c r="I86" s="18"/>
      <c r="J86" s="24"/>
      <c r="K86" s="18"/>
      <c r="L86" s="18" t="s">
        <v>487</v>
      </c>
      <c r="M86" s="18">
        <v>8</v>
      </c>
      <c r="N86" s="18" t="s">
        <v>209</v>
      </c>
      <c r="O86" s="18" t="s">
        <v>382</v>
      </c>
      <c r="P86" s="18" t="s">
        <v>416</v>
      </c>
      <c r="Q86" s="18" t="s">
        <v>183</v>
      </c>
      <c r="R86" s="18">
        <v>10</v>
      </c>
      <c r="S86" s="19">
        <v>22</v>
      </c>
      <c r="T86" s="18">
        <v>1600</v>
      </c>
      <c r="U86" s="18">
        <v>32</v>
      </c>
      <c r="V86" s="18">
        <v>176</v>
      </c>
      <c r="W86" s="20">
        <v>0.1</v>
      </c>
      <c r="X86" s="18">
        <v>17.600000000000001</v>
      </c>
      <c r="Y86" s="21">
        <v>2074618</v>
      </c>
      <c r="Z86" s="312"/>
      <c r="AA86" s="312"/>
    </row>
    <row r="87" spans="1:27" ht="36.75">
      <c r="A87" s="294"/>
      <c r="B87" s="297"/>
      <c r="C87" s="10"/>
      <c r="D87" s="10"/>
      <c r="E87" s="10"/>
      <c r="F87" s="10"/>
      <c r="G87" s="10"/>
      <c r="H87" s="10"/>
      <c r="I87" s="10"/>
      <c r="J87" s="14"/>
      <c r="K87" s="10"/>
      <c r="L87" s="10" t="s">
        <v>488</v>
      </c>
      <c r="M87" s="10">
        <v>2</v>
      </c>
      <c r="N87" s="10" t="s">
        <v>259</v>
      </c>
      <c r="O87" s="10" t="s">
        <v>382</v>
      </c>
      <c r="P87" s="10" t="s">
        <v>484</v>
      </c>
      <c r="Q87" s="10" t="s">
        <v>183</v>
      </c>
      <c r="R87" s="10">
        <v>6</v>
      </c>
      <c r="S87" s="15">
        <v>16</v>
      </c>
      <c r="T87" s="10">
        <v>400</v>
      </c>
      <c r="U87" s="10">
        <v>8</v>
      </c>
      <c r="V87" s="10">
        <v>32.9</v>
      </c>
      <c r="W87" s="16">
        <v>0.1</v>
      </c>
      <c r="X87" s="10">
        <v>3.3</v>
      </c>
      <c r="Y87" s="17">
        <v>387812</v>
      </c>
      <c r="Z87" s="312"/>
      <c r="AA87" s="312"/>
    </row>
    <row r="88" spans="1:27" ht="36.75">
      <c r="A88" s="294"/>
      <c r="B88" s="297"/>
      <c r="C88" s="18"/>
      <c r="D88" s="18"/>
      <c r="E88" s="18"/>
      <c r="F88" s="18"/>
      <c r="G88" s="18"/>
      <c r="H88" s="18"/>
      <c r="I88" s="18"/>
      <c r="J88" s="24"/>
      <c r="K88" s="18"/>
      <c r="L88" s="18" t="s">
        <v>489</v>
      </c>
      <c r="M88" s="18">
        <v>1</v>
      </c>
      <c r="N88" s="18" t="s">
        <v>259</v>
      </c>
      <c r="O88" s="18" t="s">
        <v>382</v>
      </c>
      <c r="P88" s="18" t="s">
        <v>490</v>
      </c>
      <c r="Q88" s="18" t="s">
        <v>186</v>
      </c>
      <c r="R88" s="18">
        <v>8</v>
      </c>
      <c r="S88" s="19">
        <v>14</v>
      </c>
      <c r="T88" s="18">
        <v>200</v>
      </c>
      <c r="U88" s="18">
        <v>2</v>
      </c>
      <c r="V88" s="18">
        <v>13.96</v>
      </c>
      <c r="W88" s="20">
        <v>0.02</v>
      </c>
      <c r="X88" s="18">
        <v>0.3</v>
      </c>
      <c r="Y88" s="21">
        <v>32912</v>
      </c>
      <c r="Z88" s="312"/>
      <c r="AA88" s="312"/>
    </row>
    <row r="89" spans="1:27" ht="48.75">
      <c r="A89" s="294"/>
      <c r="B89" s="297"/>
      <c r="C89" s="10"/>
      <c r="D89" s="10"/>
      <c r="E89" s="10"/>
      <c r="F89" s="10"/>
      <c r="G89" s="10"/>
      <c r="H89" s="10"/>
      <c r="I89" s="10"/>
      <c r="J89" s="14"/>
      <c r="K89" s="10"/>
      <c r="L89" s="10" t="s">
        <v>491</v>
      </c>
      <c r="M89" s="10">
        <v>4</v>
      </c>
      <c r="N89" s="10" t="s">
        <v>209</v>
      </c>
      <c r="O89" s="10" t="s">
        <v>382</v>
      </c>
      <c r="P89" s="10" t="s">
        <v>492</v>
      </c>
      <c r="Q89" s="10" t="s">
        <v>183</v>
      </c>
      <c r="R89" s="10">
        <v>12</v>
      </c>
      <c r="S89" s="15">
        <v>22</v>
      </c>
      <c r="T89" s="10">
        <v>800</v>
      </c>
      <c r="U89" s="10">
        <v>24</v>
      </c>
      <c r="V89" s="10">
        <v>88.9</v>
      </c>
      <c r="W89" s="16">
        <v>0.1</v>
      </c>
      <c r="X89" s="10">
        <v>8.9</v>
      </c>
      <c r="Y89" s="17">
        <v>1047918</v>
      </c>
      <c r="Z89" s="312"/>
      <c r="AA89" s="312"/>
    </row>
    <row r="90" spans="1:27" ht="36.75">
      <c r="A90" s="295"/>
      <c r="B90" s="298"/>
      <c r="C90" s="18"/>
      <c r="D90" s="18"/>
      <c r="E90" s="18"/>
      <c r="F90" s="18"/>
      <c r="G90" s="18"/>
      <c r="H90" s="18"/>
      <c r="I90" s="18"/>
      <c r="J90" s="24"/>
      <c r="K90" s="18"/>
      <c r="L90" s="18" t="s">
        <v>493</v>
      </c>
      <c r="M90" s="18">
        <v>2</v>
      </c>
      <c r="N90" s="18" t="s">
        <v>209</v>
      </c>
      <c r="O90" s="18" t="s">
        <v>382</v>
      </c>
      <c r="P90" s="18" t="s">
        <v>494</v>
      </c>
      <c r="Q90" s="18" t="s">
        <v>183</v>
      </c>
      <c r="R90" s="18">
        <v>18</v>
      </c>
      <c r="S90" s="19">
        <v>44</v>
      </c>
      <c r="T90" s="18">
        <v>800</v>
      </c>
      <c r="U90" s="18">
        <v>32</v>
      </c>
      <c r="V90" s="18">
        <v>88</v>
      </c>
      <c r="W90" s="20">
        <v>0.1</v>
      </c>
      <c r="X90" s="18">
        <v>8.8000000000000007</v>
      </c>
      <c r="Y90" s="21">
        <v>1037309</v>
      </c>
      <c r="Z90" s="312"/>
      <c r="AA90" s="312"/>
    </row>
    <row r="91" spans="1:27" ht="57.75">
      <c r="A91" s="293" t="s">
        <v>62</v>
      </c>
      <c r="B91" s="296">
        <v>75540</v>
      </c>
      <c r="C91" s="10" t="s">
        <v>63</v>
      </c>
      <c r="D91" s="10" t="s">
        <v>63</v>
      </c>
      <c r="E91" s="10">
        <v>2028500003</v>
      </c>
      <c r="F91" s="11" t="s">
        <v>21</v>
      </c>
      <c r="G91" s="12" t="s">
        <v>30</v>
      </c>
      <c r="H91" s="13" t="s">
        <v>31</v>
      </c>
      <c r="I91" s="10">
        <v>175</v>
      </c>
      <c r="J91" s="14">
        <v>46015</v>
      </c>
      <c r="K91" s="10" t="s">
        <v>52</v>
      </c>
      <c r="L91" s="10" t="s">
        <v>495</v>
      </c>
      <c r="M91" s="10">
        <v>2</v>
      </c>
      <c r="N91" s="10" t="s">
        <v>259</v>
      </c>
      <c r="O91" s="10" t="s">
        <v>260</v>
      </c>
      <c r="P91" s="10" t="s">
        <v>496</v>
      </c>
      <c r="Q91" s="10" t="s">
        <v>187</v>
      </c>
      <c r="R91" s="10">
        <v>2</v>
      </c>
      <c r="S91" s="15">
        <v>3</v>
      </c>
      <c r="T91" s="10">
        <v>50</v>
      </c>
      <c r="U91" s="10">
        <v>1</v>
      </c>
      <c r="V91" s="10">
        <v>6.4</v>
      </c>
      <c r="W91" s="16">
        <v>0.02</v>
      </c>
      <c r="X91" s="10">
        <v>0.1</v>
      </c>
      <c r="Y91" s="17">
        <v>15089</v>
      </c>
      <c r="Z91" s="312"/>
      <c r="AA91" s="312"/>
    </row>
    <row r="92" spans="1:27" ht="204.75">
      <c r="A92" s="294"/>
      <c r="B92" s="297"/>
      <c r="C92" s="18"/>
      <c r="D92" s="18"/>
      <c r="E92" s="18"/>
      <c r="F92" s="18"/>
      <c r="G92" s="18"/>
      <c r="H92" s="18"/>
      <c r="I92" s="18"/>
      <c r="J92" s="18"/>
      <c r="K92" s="18"/>
      <c r="L92" s="18" t="s">
        <v>497</v>
      </c>
      <c r="M92" s="18">
        <v>14</v>
      </c>
      <c r="N92" s="18" t="s">
        <v>209</v>
      </c>
      <c r="O92" s="18" t="s">
        <v>260</v>
      </c>
      <c r="P92" s="18" t="s">
        <v>498</v>
      </c>
      <c r="Q92" s="18" t="s">
        <v>183</v>
      </c>
      <c r="R92" s="18">
        <v>6</v>
      </c>
      <c r="S92" s="19">
        <v>34</v>
      </c>
      <c r="T92" s="18">
        <v>2800</v>
      </c>
      <c r="U92" s="18">
        <v>68</v>
      </c>
      <c r="V92" s="18">
        <v>480.76</v>
      </c>
      <c r="W92" s="20">
        <v>0.1</v>
      </c>
      <c r="X92" s="18">
        <v>48.1</v>
      </c>
      <c r="Y92" s="21">
        <v>5667007</v>
      </c>
      <c r="Z92" s="312"/>
      <c r="AA92" s="312"/>
    </row>
    <row r="93" spans="1:27" ht="144.75">
      <c r="A93" s="294"/>
      <c r="B93" s="297"/>
      <c r="C93" s="10"/>
      <c r="D93" s="10"/>
      <c r="E93" s="10"/>
      <c r="F93" s="11"/>
      <c r="G93" s="12"/>
      <c r="H93" s="13"/>
      <c r="I93" s="10"/>
      <c r="J93" s="14"/>
      <c r="K93" s="10"/>
      <c r="L93" s="10" t="s">
        <v>499</v>
      </c>
      <c r="M93" s="10">
        <v>11</v>
      </c>
      <c r="N93" s="10" t="s">
        <v>209</v>
      </c>
      <c r="O93" s="10" t="s">
        <v>260</v>
      </c>
      <c r="P93" s="10" t="s">
        <v>500</v>
      </c>
      <c r="Q93" s="10" t="s">
        <v>183</v>
      </c>
      <c r="R93" s="10">
        <v>8</v>
      </c>
      <c r="S93" s="15">
        <v>45</v>
      </c>
      <c r="T93" s="10">
        <v>2200</v>
      </c>
      <c r="U93" s="10">
        <v>48</v>
      </c>
      <c r="V93" s="10">
        <v>494.01</v>
      </c>
      <c r="W93" s="16">
        <v>0.1</v>
      </c>
      <c r="X93" s="10">
        <v>49.4</v>
      </c>
      <c r="Y93" s="17">
        <v>5823192</v>
      </c>
      <c r="Z93" s="312"/>
      <c r="AA93" s="312"/>
    </row>
    <row r="94" spans="1:27" ht="36.75">
      <c r="A94" s="294"/>
      <c r="B94" s="297"/>
      <c r="C94" s="18"/>
      <c r="D94" s="18"/>
      <c r="E94" s="18"/>
      <c r="F94" s="18"/>
      <c r="G94" s="18"/>
      <c r="H94" s="18"/>
      <c r="I94" s="18"/>
      <c r="J94" s="18"/>
      <c r="K94" s="18"/>
      <c r="L94" s="18" t="s">
        <v>501</v>
      </c>
      <c r="M94" s="18">
        <v>3</v>
      </c>
      <c r="N94" s="18" t="s">
        <v>209</v>
      </c>
      <c r="O94" s="18" t="s">
        <v>260</v>
      </c>
      <c r="P94" s="18" t="s">
        <v>502</v>
      </c>
      <c r="Q94" s="18" t="s">
        <v>183</v>
      </c>
      <c r="R94" s="18">
        <v>10</v>
      </c>
      <c r="S94" s="19">
        <v>49</v>
      </c>
      <c r="T94" s="18">
        <v>600</v>
      </c>
      <c r="U94" s="18">
        <v>12</v>
      </c>
      <c r="V94" s="18">
        <v>146.1</v>
      </c>
      <c r="W94" s="20">
        <v>0.1</v>
      </c>
      <c r="X94" s="18">
        <v>14.6</v>
      </c>
      <c r="Y94" s="21">
        <v>1722168</v>
      </c>
      <c r="Z94" s="312"/>
      <c r="AA94" s="312"/>
    </row>
    <row r="95" spans="1:27" ht="36.75">
      <c r="A95" s="294"/>
      <c r="B95" s="297"/>
      <c r="C95" s="10"/>
      <c r="D95" s="10"/>
      <c r="E95" s="10"/>
      <c r="F95" s="10"/>
      <c r="G95" s="10"/>
      <c r="H95" s="10"/>
      <c r="I95" s="10"/>
      <c r="J95" s="10"/>
      <c r="K95" s="10"/>
      <c r="L95" s="10" t="s">
        <v>503</v>
      </c>
      <c r="M95" s="10">
        <v>3</v>
      </c>
      <c r="N95" s="10" t="s">
        <v>259</v>
      </c>
      <c r="O95" s="10" t="s">
        <v>260</v>
      </c>
      <c r="P95" s="10" t="s">
        <v>498</v>
      </c>
      <c r="Q95" s="10" t="s">
        <v>183</v>
      </c>
      <c r="R95" s="10">
        <v>6</v>
      </c>
      <c r="S95" s="15">
        <v>34</v>
      </c>
      <c r="T95" s="10">
        <v>600</v>
      </c>
      <c r="U95" s="10">
        <v>12</v>
      </c>
      <c r="V95" s="10">
        <v>103.02</v>
      </c>
      <c r="W95" s="16">
        <v>0.1</v>
      </c>
      <c r="X95" s="10">
        <v>10.3</v>
      </c>
      <c r="Y95" s="17">
        <v>1214359</v>
      </c>
      <c r="Z95" s="312"/>
      <c r="AA95" s="312"/>
    </row>
    <row r="96" spans="1:27" ht="36.75">
      <c r="A96" s="295"/>
      <c r="B96" s="298"/>
      <c r="C96" s="18"/>
      <c r="D96" s="18"/>
      <c r="E96" s="18"/>
      <c r="F96" s="18"/>
      <c r="G96" s="18"/>
      <c r="H96" s="18"/>
      <c r="I96" s="18"/>
      <c r="J96" s="18"/>
      <c r="K96" s="18"/>
      <c r="L96" s="18" t="s">
        <v>504</v>
      </c>
      <c r="M96" s="18">
        <v>1</v>
      </c>
      <c r="N96" s="18" t="s">
        <v>259</v>
      </c>
      <c r="O96" s="18" t="s">
        <v>260</v>
      </c>
      <c r="P96" s="18" t="s">
        <v>500</v>
      </c>
      <c r="Q96" s="18" t="s">
        <v>183</v>
      </c>
      <c r="R96" s="18">
        <v>8</v>
      </c>
      <c r="S96" s="19">
        <v>45</v>
      </c>
      <c r="T96" s="18">
        <v>200</v>
      </c>
      <c r="U96" s="18">
        <v>4</v>
      </c>
      <c r="V96" s="18">
        <v>44.91</v>
      </c>
      <c r="W96" s="20">
        <v>0.1</v>
      </c>
      <c r="X96" s="18">
        <v>4.5</v>
      </c>
      <c r="Y96" s="21">
        <v>529381</v>
      </c>
      <c r="Z96" s="312"/>
      <c r="AA96" s="312"/>
    </row>
    <row r="97" spans="1:27" ht="72.75" customHeight="1">
      <c r="A97" s="279" t="s">
        <v>65</v>
      </c>
      <c r="B97" s="303">
        <v>72811</v>
      </c>
      <c r="C97" s="209" t="s">
        <v>66</v>
      </c>
      <c r="D97" s="209" t="s">
        <v>67</v>
      </c>
      <c r="E97" s="209" t="s">
        <v>68</v>
      </c>
      <c r="F97" s="213" t="s">
        <v>37</v>
      </c>
      <c r="G97" s="33" t="s">
        <v>30</v>
      </c>
      <c r="H97" s="33" t="s">
        <v>31</v>
      </c>
      <c r="I97" s="209">
        <v>180</v>
      </c>
      <c r="J97" s="214">
        <v>45833</v>
      </c>
      <c r="K97" s="209"/>
      <c r="L97" s="27" t="s">
        <v>505</v>
      </c>
      <c r="M97" s="27">
        <v>1</v>
      </c>
      <c r="N97" s="27" t="s">
        <v>259</v>
      </c>
      <c r="O97" s="27" t="s">
        <v>382</v>
      </c>
      <c r="P97" s="27" t="s">
        <v>506</v>
      </c>
      <c r="Q97" s="27" t="s">
        <v>185</v>
      </c>
      <c r="R97" s="27">
        <v>3</v>
      </c>
      <c r="S97" s="209">
        <v>31</v>
      </c>
      <c r="T97" s="27">
        <v>180</v>
      </c>
      <c r="U97" s="27">
        <v>2</v>
      </c>
      <c r="V97" s="209">
        <v>30.63</v>
      </c>
      <c r="W97" s="209" t="e">
        <v>#NAME?</v>
      </c>
      <c r="X97" s="209" t="e">
        <v>#NAME?</v>
      </c>
      <c r="Y97" s="209" t="s">
        <v>400</v>
      </c>
      <c r="Z97" s="312"/>
      <c r="AA97" s="312"/>
    </row>
    <row r="98" spans="1:27" ht="36.75">
      <c r="A98" s="280"/>
      <c r="B98" s="304"/>
      <c r="C98" s="212"/>
      <c r="D98" s="212"/>
      <c r="E98" s="212"/>
      <c r="F98" s="212"/>
      <c r="G98" s="212"/>
      <c r="H98" s="212"/>
      <c r="I98" s="212"/>
      <c r="J98" s="212"/>
      <c r="K98" s="212"/>
      <c r="L98" s="28" t="s">
        <v>507</v>
      </c>
      <c r="M98" s="28">
        <v>1</v>
      </c>
      <c r="N98" s="28" t="s">
        <v>450</v>
      </c>
      <c r="O98" s="28" t="s">
        <v>382</v>
      </c>
      <c r="P98" s="28" t="s">
        <v>508</v>
      </c>
      <c r="Q98" s="28" t="s">
        <v>183</v>
      </c>
      <c r="R98" s="28">
        <v>16</v>
      </c>
      <c r="S98" s="212">
        <v>127</v>
      </c>
      <c r="T98" s="28">
        <v>700</v>
      </c>
      <c r="U98" s="28">
        <v>5</v>
      </c>
      <c r="V98" s="212">
        <v>126.7</v>
      </c>
      <c r="W98" s="212" t="e">
        <v>#NAME?</v>
      </c>
      <c r="X98" s="212" t="e">
        <v>#NAME?</v>
      </c>
      <c r="Y98" s="212" t="s">
        <v>400</v>
      </c>
      <c r="Z98" s="312"/>
      <c r="AA98" s="312"/>
    </row>
    <row r="99" spans="1:27" ht="36.75">
      <c r="A99" s="280"/>
      <c r="B99" s="304"/>
      <c r="C99" s="209"/>
      <c r="D99" s="209"/>
      <c r="E99" s="209"/>
      <c r="F99" s="213"/>
      <c r="G99" s="33"/>
      <c r="H99" s="33"/>
      <c r="I99" s="209"/>
      <c r="J99" s="209"/>
      <c r="K99" s="209"/>
      <c r="L99" s="27" t="s">
        <v>509</v>
      </c>
      <c r="M99" s="27">
        <v>1</v>
      </c>
      <c r="N99" s="27" t="s">
        <v>259</v>
      </c>
      <c r="O99" s="27" t="s">
        <v>382</v>
      </c>
      <c r="P99" s="27" t="s">
        <v>510</v>
      </c>
      <c r="Q99" s="27" t="s">
        <v>184</v>
      </c>
      <c r="R99" s="27">
        <v>5</v>
      </c>
      <c r="S99" s="209">
        <v>43</v>
      </c>
      <c r="T99" s="27">
        <v>240</v>
      </c>
      <c r="U99" s="27">
        <v>2</v>
      </c>
      <c r="V99" s="209">
        <v>42.59</v>
      </c>
      <c r="W99" s="209" t="e">
        <v>#NAME?</v>
      </c>
      <c r="X99" s="209" t="e">
        <v>#NAME?</v>
      </c>
      <c r="Y99" s="209" t="s">
        <v>400</v>
      </c>
      <c r="Z99" s="312"/>
      <c r="AA99" s="312"/>
    </row>
    <row r="100" spans="1:27" ht="36.75">
      <c r="A100" s="280"/>
      <c r="B100" s="304"/>
      <c r="C100" s="212"/>
      <c r="D100" s="212"/>
      <c r="E100" s="212"/>
      <c r="F100" s="212"/>
      <c r="G100" s="212"/>
      <c r="H100" s="212"/>
      <c r="I100" s="212"/>
      <c r="J100" s="212"/>
      <c r="K100" s="212"/>
      <c r="L100" s="28" t="s">
        <v>511</v>
      </c>
      <c r="M100" s="28">
        <v>1</v>
      </c>
      <c r="N100" s="28" t="s">
        <v>259</v>
      </c>
      <c r="O100" s="28" t="s">
        <v>382</v>
      </c>
      <c r="P100" s="28" t="s">
        <v>506</v>
      </c>
      <c r="Q100" s="28" t="s">
        <v>187</v>
      </c>
      <c r="R100" s="28">
        <v>3</v>
      </c>
      <c r="S100" s="212">
        <v>17</v>
      </c>
      <c r="T100" s="28">
        <v>80</v>
      </c>
      <c r="U100" s="28">
        <v>1</v>
      </c>
      <c r="V100" s="212">
        <v>16.53</v>
      </c>
      <c r="W100" s="212" t="e">
        <v>#NAME?</v>
      </c>
      <c r="X100" s="212" t="e">
        <v>#NAME?</v>
      </c>
      <c r="Y100" s="212" t="s">
        <v>400</v>
      </c>
      <c r="Z100" s="312"/>
      <c r="AA100" s="312"/>
    </row>
    <row r="101" spans="1:27" ht="14.25" customHeight="1">
      <c r="A101" s="280"/>
      <c r="B101" s="304"/>
      <c r="C101" s="209"/>
      <c r="D101" s="209"/>
      <c r="E101" s="209"/>
      <c r="F101" s="209"/>
      <c r="G101" s="209"/>
      <c r="H101" s="209"/>
      <c r="I101" s="209"/>
      <c r="J101" s="209"/>
      <c r="K101" s="209"/>
      <c r="L101" s="27"/>
      <c r="M101" s="27"/>
      <c r="N101" s="27"/>
      <c r="O101" s="27"/>
      <c r="P101" s="27"/>
      <c r="Q101" s="27"/>
      <c r="R101" s="27"/>
      <c r="S101" s="209">
        <v>25</v>
      </c>
      <c r="T101" s="27">
        <v>180</v>
      </c>
      <c r="U101" s="27">
        <v>2</v>
      </c>
      <c r="V101" s="209">
        <v>0</v>
      </c>
      <c r="W101" s="209" t="e">
        <v>#NAME?</v>
      </c>
      <c r="X101" s="209" t="e">
        <v>#NAME?</v>
      </c>
      <c r="Y101" s="209" t="s">
        <v>400</v>
      </c>
      <c r="Z101" s="312"/>
      <c r="AA101" s="312"/>
    </row>
    <row r="102" spans="1:27" ht="14.25" customHeight="1">
      <c r="A102" s="280"/>
      <c r="B102" s="304"/>
      <c r="C102" s="212"/>
      <c r="D102" s="212"/>
      <c r="E102" s="212"/>
      <c r="F102" s="212"/>
      <c r="G102" s="212"/>
      <c r="H102" s="212"/>
      <c r="I102" s="212"/>
      <c r="J102" s="212"/>
      <c r="K102" s="212"/>
      <c r="L102" s="28"/>
      <c r="M102" s="28"/>
      <c r="N102" s="28"/>
      <c r="O102" s="28"/>
      <c r="P102" s="28"/>
      <c r="Q102" s="28"/>
      <c r="R102" s="28"/>
      <c r="S102" s="212">
        <v>99</v>
      </c>
      <c r="T102" s="28">
        <v>700</v>
      </c>
      <c r="U102" s="28">
        <v>5</v>
      </c>
      <c r="V102" s="212">
        <v>0</v>
      </c>
      <c r="W102" s="212" t="e">
        <v>#NAME?</v>
      </c>
      <c r="X102" s="212" t="e">
        <v>#NAME?</v>
      </c>
      <c r="Y102" s="212" t="s">
        <v>400</v>
      </c>
      <c r="Z102" s="312"/>
      <c r="AA102" s="312"/>
    </row>
    <row r="103" spans="1:27" ht="14.25" customHeight="1">
      <c r="A103" s="280"/>
      <c r="B103" s="304"/>
      <c r="C103" s="209"/>
      <c r="D103" s="209"/>
      <c r="E103" s="209"/>
      <c r="F103" s="209"/>
      <c r="G103" s="209"/>
      <c r="H103" s="209"/>
      <c r="I103" s="209"/>
      <c r="J103" s="209"/>
      <c r="K103" s="209"/>
      <c r="L103" s="27"/>
      <c r="M103" s="27"/>
      <c r="N103" s="27"/>
      <c r="O103" s="27"/>
      <c r="P103" s="27"/>
      <c r="Q103" s="27"/>
      <c r="R103" s="27"/>
      <c r="S103" s="209">
        <v>34</v>
      </c>
      <c r="T103" s="27">
        <v>240</v>
      </c>
      <c r="U103" s="27">
        <v>2</v>
      </c>
      <c r="V103" s="209">
        <v>0</v>
      </c>
      <c r="W103" s="209" t="e">
        <v>#NAME?</v>
      </c>
      <c r="X103" s="209" t="e">
        <v>#NAME?</v>
      </c>
      <c r="Y103" s="209" t="s">
        <v>400</v>
      </c>
      <c r="Z103" s="312"/>
      <c r="AA103" s="312"/>
    </row>
    <row r="104" spans="1:27">
      <c r="A104" s="302"/>
      <c r="B104" s="305"/>
      <c r="C104" s="212"/>
      <c r="D104" s="212"/>
      <c r="E104" s="212"/>
      <c r="F104" s="212"/>
      <c r="G104" s="212"/>
      <c r="H104" s="212"/>
      <c r="I104" s="212"/>
      <c r="J104" s="212"/>
      <c r="K104" s="212"/>
      <c r="L104" s="28"/>
      <c r="M104" s="28"/>
      <c r="N104" s="28"/>
      <c r="O104" s="28"/>
      <c r="P104" s="28"/>
      <c r="Q104" s="28"/>
      <c r="R104" s="28"/>
      <c r="S104" s="212">
        <v>11</v>
      </c>
      <c r="T104" s="28">
        <v>80</v>
      </c>
      <c r="U104" s="28">
        <v>1</v>
      </c>
      <c r="V104" s="212">
        <v>0</v>
      </c>
      <c r="W104" s="212" t="e">
        <v>#NAME?</v>
      </c>
      <c r="X104" s="212" t="e">
        <v>#NAME?</v>
      </c>
      <c r="Y104" s="212" t="s">
        <v>400</v>
      </c>
      <c r="Z104" s="312"/>
      <c r="AA104" s="312"/>
    </row>
    <row r="105" spans="1:27" ht="57.75">
      <c r="A105" s="293" t="s">
        <v>70</v>
      </c>
      <c r="B105" s="296">
        <v>70484</v>
      </c>
      <c r="C105" s="10" t="s">
        <v>71</v>
      </c>
      <c r="D105" s="10" t="s">
        <v>72</v>
      </c>
      <c r="E105" s="10" t="s">
        <v>73</v>
      </c>
      <c r="F105" s="11" t="s">
        <v>74</v>
      </c>
      <c r="G105" s="12" t="s">
        <v>75</v>
      </c>
      <c r="H105" s="13" t="s">
        <v>23</v>
      </c>
      <c r="I105" s="10">
        <v>21</v>
      </c>
      <c r="J105" s="14">
        <v>45833</v>
      </c>
      <c r="K105" s="10" t="s">
        <v>76</v>
      </c>
      <c r="L105" s="10" t="s">
        <v>357</v>
      </c>
      <c r="M105" s="10">
        <v>1</v>
      </c>
      <c r="N105" s="10" t="s">
        <v>209</v>
      </c>
      <c r="O105" s="10" t="s">
        <v>362</v>
      </c>
      <c r="P105" s="10" t="s">
        <v>512</v>
      </c>
      <c r="Q105" s="10" t="s">
        <v>184</v>
      </c>
      <c r="R105" s="10">
        <v>8</v>
      </c>
      <c r="S105" s="15">
        <v>47</v>
      </c>
      <c r="T105" s="10"/>
      <c r="U105" s="10">
        <v>13</v>
      </c>
      <c r="V105" s="10">
        <v>47</v>
      </c>
      <c r="W105" s="16">
        <v>0.1</v>
      </c>
      <c r="X105" s="10">
        <v>4.7</v>
      </c>
      <c r="Y105" s="17">
        <v>554017</v>
      </c>
      <c r="Z105" s="312"/>
      <c r="AA105" s="312"/>
    </row>
    <row r="106" spans="1:27" ht="24.75">
      <c r="A106" s="294"/>
      <c r="B106" s="297"/>
      <c r="C106" s="18"/>
      <c r="D106" s="18"/>
      <c r="E106" s="18"/>
      <c r="F106" s="18"/>
      <c r="G106" s="18"/>
      <c r="H106" s="18"/>
      <c r="I106" s="18"/>
      <c r="J106" s="18"/>
      <c r="K106" s="18"/>
      <c r="L106" s="18" t="s">
        <v>358</v>
      </c>
      <c r="M106" s="18">
        <v>1</v>
      </c>
      <c r="N106" s="18" t="s">
        <v>209</v>
      </c>
      <c r="O106" s="18" t="s">
        <v>362</v>
      </c>
      <c r="P106" s="18" t="s">
        <v>512</v>
      </c>
      <c r="Q106" s="18" t="s">
        <v>184</v>
      </c>
      <c r="R106" s="18">
        <v>8</v>
      </c>
      <c r="S106" s="19">
        <v>47</v>
      </c>
      <c r="T106" s="18"/>
      <c r="U106" s="18">
        <v>13</v>
      </c>
      <c r="V106" s="18">
        <v>47</v>
      </c>
      <c r="W106" s="20">
        <v>0.1</v>
      </c>
      <c r="X106" s="18">
        <v>4.7</v>
      </c>
      <c r="Y106" s="21">
        <v>554017</v>
      </c>
      <c r="Z106" s="312"/>
      <c r="AA106" s="312"/>
    </row>
    <row r="107" spans="1:27" ht="24.75">
      <c r="A107" s="294"/>
      <c r="B107" s="297"/>
      <c r="C107" s="10"/>
      <c r="D107" s="10"/>
      <c r="E107" s="10"/>
      <c r="F107" s="11"/>
      <c r="G107" s="12"/>
      <c r="H107" s="13"/>
      <c r="I107" s="10"/>
      <c r="J107" s="10"/>
      <c r="K107" s="10"/>
      <c r="L107" s="10" t="s">
        <v>359</v>
      </c>
      <c r="M107" s="10">
        <v>1</v>
      </c>
      <c r="N107" s="10" t="s">
        <v>209</v>
      </c>
      <c r="O107" s="10" t="s">
        <v>362</v>
      </c>
      <c r="P107" s="10" t="s">
        <v>369</v>
      </c>
      <c r="Q107" s="10" t="s">
        <v>184</v>
      </c>
      <c r="R107" s="10">
        <v>6</v>
      </c>
      <c r="S107" s="15">
        <v>32</v>
      </c>
      <c r="T107" s="10"/>
      <c r="U107" s="10">
        <v>8</v>
      </c>
      <c r="V107" s="10">
        <v>32</v>
      </c>
      <c r="W107" s="16">
        <v>0.1</v>
      </c>
      <c r="X107" s="10">
        <v>3.2</v>
      </c>
      <c r="Y107" s="17">
        <v>377203</v>
      </c>
      <c r="Z107" s="312"/>
      <c r="AA107" s="312"/>
    </row>
    <row r="108" spans="1:27" ht="24.75">
      <c r="A108" s="295"/>
      <c r="B108" s="298"/>
      <c r="C108" s="18"/>
      <c r="D108" s="18"/>
      <c r="E108" s="18"/>
      <c r="F108" s="18"/>
      <c r="G108" s="18"/>
      <c r="H108" s="18"/>
      <c r="I108" s="18"/>
      <c r="J108" s="18"/>
      <c r="K108" s="18"/>
      <c r="L108" s="18" t="s">
        <v>360</v>
      </c>
      <c r="M108" s="18">
        <v>1</v>
      </c>
      <c r="N108" s="18" t="s">
        <v>209</v>
      </c>
      <c r="O108" s="18" t="s">
        <v>362</v>
      </c>
      <c r="P108" s="18" t="s">
        <v>369</v>
      </c>
      <c r="Q108" s="18" t="s">
        <v>184</v>
      </c>
      <c r="R108" s="18">
        <v>6</v>
      </c>
      <c r="S108" s="19">
        <v>32</v>
      </c>
      <c r="T108" s="18"/>
      <c r="U108" s="18">
        <v>10</v>
      </c>
      <c r="V108" s="18">
        <v>32</v>
      </c>
      <c r="W108" s="20">
        <v>0.1</v>
      </c>
      <c r="X108" s="18">
        <v>3.2</v>
      </c>
      <c r="Y108" s="21">
        <v>377203</v>
      </c>
      <c r="Z108" s="312"/>
      <c r="AA108" s="312"/>
    </row>
    <row r="109" spans="1:27" ht="60.75">
      <c r="A109" s="279" t="s">
        <v>77</v>
      </c>
      <c r="B109" s="296">
        <v>75241</v>
      </c>
      <c r="C109" s="10" t="s">
        <v>78</v>
      </c>
      <c r="D109" s="10" t="s">
        <v>78</v>
      </c>
      <c r="E109" s="10"/>
      <c r="F109" s="10" t="s">
        <v>79</v>
      </c>
      <c r="G109" s="10"/>
      <c r="H109" s="10" t="s">
        <v>31</v>
      </c>
      <c r="I109" s="10">
        <v>55</v>
      </c>
      <c r="J109" s="14">
        <v>45741</v>
      </c>
      <c r="K109" s="10" t="s">
        <v>32</v>
      </c>
      <c r="L109" s="10" t="s">
        <v>188</v>
      </c>
      <c r="M109" s="10">
        <v>1</v>
      </c>
      <c r="N109" s="10" t="s">
        <v>188</v>
      </c>
      <c r="O109" s="10" t="s">
        <v>260</v>
      </c>
      <c r="P109" s="10" t="s">
        <v>446</v>
      </c>
      <c r="Q109" s="10" t="s">
        <v>187</v>
      </c>
      <c r="R109" s="10">
        <v>2</v>
      </c>
      <c r="S109" s="15">
        <v>6</v>
      </c>
      <c r="T109" s="10">
        <v>20</v>
      </c>
      <c r="U109" s="10">
        <v>2</v>
      </c>
      <c r="V109" s="10">
        <v>6.4</v>
      </c>
      <c r="W109" s="16">
        <v>0.02</v>
      </c>
      <c r="X109" s="10">
        <v>0.1</v>
      </c>
      <c r="Y109" s="17">
        <v>15089</v>
      </c>
      <c r="Z109" s="312"/>
      <c r="AA109" s="312"/>
    </row>
    <row r="110" spans="1:27" ht="24.75">
      <c r="A110" s="280"/>
      <c r="B110" s="297"/>
      <c r="C110" s="18"/>
      <c r="D110" s="18"/>
      <c r="E110" s="18"/>
      <c r="F110" s="18"/>
      <c r="G110" s="18"/>
      <c r="H110" s="18"/>
      <c r="I110" s="18"/>
      <c r="J110" s="24"/>
      <c r="K110" s="18"/>
      <c r="L110" s="18" t="s">
        <v>513</v>
      </c>
      <c r="M110" s="18">
        <v>2</v>
      </c>
      <c r="N110" s="18" t="s">
        <v>514</v>
      </c>
      <c r="O110" s="18" t="s">
        <v>260</v>
      </c>
      <c r="P110" s="18" t="s">
        <v>515</v>
      </c>
      <c r="Q110" s="18" t="s">
        <v>184</v>
      </c>
      <c r="R110" s="18">
        <v>8</v>
      </c>
      <c r="S110" s="19">
        <v>30</v>
      </c>
      <c r="T110" s="18" t="s">
        <v>516</v>
      </c>
      <c r="U110" s="18" t="s">
        <v>517</v>
      </c>
      <c r="V110" s="18">
        <v>60.92</v>
      </c>
      <c r="W110" s="20">
        <v>0.1</v>
      </c>
      <c r="X110" s="18">
        <v>6.1</v>
      </c>
      <c r="Y110" s="21">
        <v>718101</v>
      </c>
      <c r="Z110" s="312"/>
      <c r="AA110" s="312"/>
    </row>
    <row r="111" spans="1:27" ht="24.75">
      <c r="A111" s="280"/>
      <c r="B111" s="297"/>
      <c r="C111" s="10"/>
      <c r="D111" s="10"/>
      <c r="E111" s="10"/>
      <c r="F111" s="10"/>
      <c r="G111" s="10"/>
      <c r="H111" s="10"/>
      <c r="I111" s="10"/>
      <c r="J111" s="14"/>
      <c r="K111" s="10"/>
      <c r="L111" s="10" t="s">
        <v>518</v>
      </c>
      <c r="M111" s="10">
        <v>2</v>
      </c>
      <c r="N111" s="10" t="s">
        <v>514</v>
      </c>
      <c r="O111" s="10" t="s">
        <v>260</v>
      </c>
      <c r="P111" s="10" t="s">
        <v>519</v>
      </c>
      <c r="Q111" s="10" t="s">
        <v>184</v>
      </c>
      <c r="R111" s="10">
        <v>10</v>
      </c>
      <c r="S111" s="15">
        <v>37</v>
      </c>
      <c r="T111" s="10" t="s">
        <v>520</v>
      </c>
      <c r="U111" s="10" t="s">
        <v>521</v>
      </c>
      <c r="V111" s="10">
        <v>74.8</v>
      </c>
      <c r="W111" s="16">
        <v>0.1</v>
      </c>
      <c r="X111" s="10">
        <v>7.5</v>
      </c>
      <c r="Y111" s="17">
        <v>881712</v>
      </c>
      <c r="Z111" s="312"/>
      <c r="AA111" s="312"/>
    </row>
    <row r="112" spans="1:27" ht="24.75">
      <c r="A112" s="280"/>
      <c r="B112" s="297"/>
      <c r="C112" s="18"/>
      <c r="D112" s="18"/>
      <c r="E112" s="18"/>
      <c r="F112" s="18"/>
      <c r="G112" s="18"/>
      <c r="H112" s="18"/>
      <c r="I112" s="18"/>
      <c r="J112" s="24"/>
      <c r="K112" s="18"/>
      <c r="L112" s="18" t="s">
        <v>522</v>
      </c>
      <c r="M112" s="18">
        <v>3</v>
      </c>
      <c r="N112" s="18" t="s">
        <v>514</v>
      </c>
      <c r="O112" s="18" t="s">
        <v>260</v>
      </c>
      <c r="P112" s="18" t="s">
        <v>523</v>
      </c>
      <c r="Q112" s="18" t="s">
        <v>184</v>
      </c>
      <c r="R112" s="18">
        <v>12</v>
      </c>
      <c r="S112" s="19">
        <v>40</v>
      </c>
      <c r="T112" s="18" t="s">
        <v>524</v>
      </c>
      <c r="U112" s="18" t="s">
        <v>525</v>
      </c>
      <c r="V112" s="18">
        <v>118.5</v>
      </c>
      <c r="W112" s="20">
        <v>0.1</v>
      </c>
      <c r="X112" s="18">
        <v>11.9</v>
      </c>
      <c r="Y112" s="21">
        <v>1396831</v>
      </c>
      <c r="Z112" s="312"/>
      <c r="AA112" s="312"/>
    </row>
    <row r="113" spans="1:27" ht="24.75">
      <c r="A113" s="280"/>
      <c r="B113" s="297"/>
      <c r="C113" s="10"/>
      <c r="D113" s="10"/>
      <c r="E113" s="10"/>
      <c r="F113" s="10"/>
      <c r="G113" s="10"/>
      <c r="H113" s="10"/>
      <c r="I113" s="10"/>
      <c r="J113" s="14"/>
      <c r="K113" s="10"/>
      <c r="L113" s="10" t="s">
        <v>526</v>
      </c>
      <c r="M113" s="10">
        <v>3</v>
      </c>
      <c r="N113" s="10" t="s">
        <v>514</v>
      </c>
      <c r="O113" s="10" t="s">
        <v>260</v>
      </c>
      <c r="P113" s="10" t="s">
        <v>527</v>
      </c>
      <c r="Q113" s="10" t="s">
        <v>184</v>
      </c>
      <c r="R113" s="10">
        <v>14</v>
      </c>
      <c r="S113" s="15">
        <v>44</v>
      </c>
      <c r="T113" s="10" t="s">
        <v>528</v>
      </c>
      <c r="U113" s="10" t="s">
        <v>529</v>
      </c>
      <c r="V113" s="10">
        <v>132.09</v>
      </c>
      <c r="W113" s="16">
        <v>0.1</v>
      </c>
      <c r="X113" s="10">
        <v>13.2</v>
      </c>
      <c r="Y113" s="17">
        <v>1557024</v>
      </c>
      <c r="Z113" s="312"/>
      <c r="AA113" s="312"/>
    </row>
    <row r="114" spans="1:27" ht="24.75">
      <c r="A114" s="302"/>
      <c r="B114" s="298"/>
      <c r="C114" s="18"/>
      <c r="D114" s="18"/>
      <c r="E114" s="18"/>
      <c r="F114" s="18"/>
      <c r="G114" s="18"/>
      <c r="H114" s="18"/>
      <c r="I114" s="18"/>
      <c r="J114" s="24"/>
      <c r="K114" s="18"/>
      <c r="L114" s="18" t="s">
        <v>530</v>
      </c>
      <c r="M114" s="18">
        <v>1</v>
      </c>
      <c r="N114" s="18" t="s">
        <v>514</v>
      </c>
      <c r="O114" s="18" t="s">
        <v>260</v>
      </c>
      <c r="P114" s="18" t="s">
        <v>531</v>
      </c>
      <c r="Q114" s="18" t="s">
        <v>184</v>
      </c>
      <c r="R114" s="18">
        <v>18</v>
      </c>
      <c r="S114" s="19">
        <v>83</v>
      </c>
      <c r="T114" s="18">
        <v>220</v>
      </c>
      <c r="U114" s="18">
        <v>16</v>
      </c>
      <c r="V114" s="18">
        <v>83.03</v>
      </c>
      <c r="W114" s="20">
        <v>0.1</v>
      </c>
      <c r="X114" s="18">
        <v>8.3000000000000007</v>
      </c>
      <c r="Y114" s="21">
        <v>978724</v>
      </c>
      <c r="Z114" s="312"/>
      <c r="AA114" s="312"/>
    </row>
    <row r="115" spans="1:27" ht="57.75">
      <c r="A115" s="293" t="s">
        <v>80</v>
      </c>
      <c r="B115" s="296">
        <v>72412</v>
      </c>
      <c r="C115" s="10" t="s">
        <v>81</v>
      </c>
      <c r="D115" s="10" t="s">
        <v>82</v>
      </c>
      <c r="E115" s="10" t="s">
        <v>83</v>
      </c>
      <c r="F115" s="11" t="s">
        <v>21</v>
      </c>
      <c r="G115" s="12"/>
      <c r="H115" s="13" t="s">
        <v>31</v>
      </c>
      <c r="I115" s="10">
        <v>316</v>
      </c>
      <c r="J115" s="10" t="s">
        <v>84</v>
      </c>
      <c r="K115" s="10"/>
      <c r="L115" s="10" t="s">
        <v>511</v>
      </c>
      <c r="M115" s="10">
        <v>1</v>
      </c>
      <c r="N115" s="10" t="s">
        <v>209</v>
      </c>
      <c r="O115" s="10" t="s">
        <v>382</v>
      </c>
      <c r="P115" s="10" t="s">
        <v>532</v>
      </c>
      <c r="Q115" s="10" t="s">
        <v>184</v>
      </c>
      <c r="R115" s="10">
        <v>14</v>
      </c>
      <c r="S115" s="15">
        <v>76</v>
      </c>
      <c r="T115" s="10">
        <v>1096</v>
      </c>
      <c r="U115" s="10">
        <v>578</v>
      </c>
      <c r="V115" s="10">
        <v>76.09</v>
      </c>
      <c r="W115" s="16">
        <v>0.1</v>
      </c>
      <c r="X115" s="10">
        <v>7.6</v>
      </c>
      <c r="Y115" s="17">
        <v>896918</v>
      </c>
      <c r="Z115" s="313" t="s">
        <v>85</v>
      </c>
      <c r="AA115" s="313"/>
    </row>
    <row r="116" spans="1:27" ht="36.75">
      <c r="A116" s="294"/>
      <c r="B116" s="297"/>
      <c r="C116" s="18"/>
      <c r="D116" s="18"/>
      <c r="E116" s="18"/>
      <c r="F116" s="18"/>
      <c r="G116" s="18"/>
      <c r="H116" s="18"/>
      <c r="I116" s="18"/>
      <c r="J116" s="18"/>
      <c r="K116" s="18"/>
      <c r="L116" s="18" t="s">
        <v>533</v>
      </c>
      <c r="M116" s="18">
        <v>1</v>
      </c>
      <c r="N116" s="18" t="s">
        <v>209</v>
      </c>
      <c r="O116" s="18" t="s">
        <v>382</v>
      </c>
      <c r="P116" s="18" t="s">
        <v>534</v>
      </c>
      <c r="Q116" s="18" t="s">
        <v>184</v>
      </c>
      <c r="R116" s="18">
        <v>18</v>
      </c>
      <c r="S116" s="19">
        <v>78</v>
      </c>
      <c r="T116" s="18">
        <v>1135</v>
      </c>
      <c r="U116" s="18">
        <v>356</v>
      </c>
      <c r="V116" s="18">
        <v>77.790000000000006</v>
      </c>
      <c r="W116" s="20">
        <v>0.1</v>
      </c>
      <c r="X116" s="18">
        <v>7.8</v>
      </c>
      <c r="Y116" s="21">
        <v>916957</v>
      </c>
      <c r="Z116" s="313"/>
      <c r="AA116" s="313"/>
    </row>
    <row r="117" spans="1:27" ht="36.75">
      <c r="A117" s="294"/>
      <c r="B117" s="297"/>
      <c r="C117" s="10"/>
      <c r="D117" s="10"/>
      <c r="E117" s="10"/>
      <c r="F117" s="11"/>
      <c r="G117" s="12"/>
      <c r="H117" s="13"/>
      <c r="I117" s="10"/>
      <c r="J117" s="10"/>
      <c r="K117" s="10"/>
      <c r="L117" s="10" t="s">
        <v>535</v>
      </c>
      <c r="M117" s="10">
        <v>1</v>
      </c>
      <c r="N117" s="10" t="s">
        <v>209</v>
      </c>
      <c r="O117" s="10" t="s">
        <v>382</v>
      </c>
      <c r="P117" s="10" t="s">
        <v>536</v>
      </c>
      <c r="Q117" s="10" t="s">
        <v>184</v>
      </c>
      <c r="R117" s="10">
        <v>12</v>
      </c>
      <c r="S117" s="15">
        <v>67</v>
      </c>
      <c r="T117" s="10">
        <v>1485</v>
      </c>
      <c r="U117" s="10">
        <v>276</v>
      </c>
      <c r="V117" s="10">
        <v>66.959999999999994</v>
      </c>
      <c r="W117" s="16">
        <v>0.1</v>
      </c>
      <c r="X117" s="10">
        <v>6.7</v>
      </c>
      <c r="Y117" s="17">
        <v>789298</v>
      </c>
      <c r="Z117" s="313"/>
      <c r="AA117" s="313"/>
    </row>
    <row r="118" spans="1:27" ht="36.75">
      <c r="A118" s="294"/>
      <c r="B118" s="297"/>
      <c r="C118" s="18"/>
      <c r="D118" s="18"/>
      <c r="E118" s="18"/>
      <c r="F118" s="18"/>
      <c r="G118" s="18"/>
      <c r="H118" s="18"/>
      <c r="I118" s="18"/>
      <c r="J118" s="18"/>
      <c r="K118" s="18"/>
      <c r="L118" s="18" t="s">
        <v>537</v>
      </c>
      <c r="M118" s="18">
        <v>1</v>
      </c>
      <c r="N118" s="18" t="s">
        <v>209</v>
      </c>
      <c r="O118" s="18" t="s">
        <v>382</v>
      </c>
      <c r="P118" s="18" t="s">
        <v>536</v>
      </c>
      <c r="Q118" s="18" t="s">
        <v>184</v>
      </c>
      <c r="R118" s="18">
        <v>12</v>
      </c>
      <c r="S118" s="19">
        <v>75</v>
      </c>
      <c r="T118" s="18">
        <v>1583</v>
      </c>
      <c r="U118" s="18">
        <v>268</v>
      </c>
      <c r="V118" s="18">
        <v>74.959999999999994</v>
      </c>
      <c r="W118" s="20">
        <v>0.1</v>
      </c>
      <c r="X118" s="18">
        <v>7.5</v>
      </c>
      <c r="Y118" s="21">
        <v>883598</v>
      </c>
      <c r="Z118" s="313"/>
      <c r="AA118" s="313"/>
    </row>
    <row r="119" spans="1:27" ht="36.75">
      <c r="A119" s="294"/>
      <c r="B119" s="297"/>
      <c r="C119" s="10"/>
      <c r="D119" s="10"/>
      <c r="E119" s="10"/>
      <c r="F119" s="10"/>
      <c r="G119" s="10"/>
      <c r="H119" s="10"/>
      <c r="I119" s="10"/>
      <c r="J119" s="10"/>
      <c r="K119" s="10"/>
      <c r="L119" s="10" t="s">
        <v>538</v>
      </c>
      <c r="M119" s="10">
        <v>1</v>
      </c>
      <c r="N119" s="10" t="s">
        <v>209</v>
      </c>
      <c r="O119" s="10" t="s">
        <v>382</v>
      </c>
      <c r="P119" s="10" t="s">
        <v>474</v>
      </c>
      <c r="Q119" s="10" t="s">
        <v>184</v>
      </c>
      <c r="R119" s="10">
        <v>8</v>
      </c>
      <c r="S119" s="15">
        <v>41</v>
      </c>
      <c r="T119" s="10">
        <v>623</v>
      </c>
      <c r="U119" s="10">
        <v>122</v>
      </c>
      <c r="V119" s="10">
        <v>41.1</v>
      </c>
      <c r="W119" s="16">
        <v>0.1</v>
      </c>
      <c r="X119" s="10">
        <v>4.0999999999999996</v>
      </c>
      <c r="Y119" s="17">
        <v>484470</v>
      </c>
      <c r="Z119" s="313"/>
      <c r="AA119" s="313"/>
    </row>
    <row r="120" spans="1:27" ht="36.75">
      <c r="A120" s="294"/>
      <c r="B120" s="297"/>
      <c r="C120" s="18"/>
      <c r="D120" s="18"/>
      <c r="E120" s="18"/>
      <c r="F120" s="18"/>
      <c r="G120" s="18"/>
      <c r="H120" s="18"/>
      <c r="I120" s="18"/>
      <c r="J120" s="18"/>
      <c r="K120" s="18"/>
      <c r="L120" s="18" t="s">
        <v>539</v>
      </c>
      <c r="M120" s="18">
        <v>1</v>
      </c>
      <c r="N120" s="18" t="s">
        <v>209</v>
      </c>
      <c r="O120" s="18" t="s">
        <v>382</v>
      </c>
      <c r="P120" s="18" t="s">
        <v>532</v>
      </c>
      <c r="Q120" s="18" t="s">
        <v>184</v>
      </c>
      <c r="R120" s="18">
        <v>14</v>
      </c>
      <c r="S120" s="19">
        <v>73</v>
      </c>
      <c r="T120" s="18">
        <v>1061</v>
      </c>
      <c r="U120" s="18">
        <v>156</v>
      </c>
      <c r="V120" s="18">
        <v>73.38</v>
      </c>
      <c r="W120" s="20">
        <v>0.1</v>
      </c>
      <c r="X120" s="18">
        <v>7.3</v>
      </c>
      <c r="Y120" s="21">
        <v>864974</v>
      </c>
      <c r="Z120" s="313"/>
      <c r="AA120" s="313"/>
    </row>
    <row r="121" spans="1:27" ht="36.75">
      <c r="A121" s="294"/>
      <c r="B121" s="297"/>
      <c r="C121" s="10"/>
      <c r="D121" s="10"/>
      <c r="E121" s="10"/>
      <c r="F121" s="10"/>
      <c r="G121" s="10"/>
      <c r="H121" s="10"/>
      <c r="I121" s="10"/>
      <c r="J121" s="10"/>
      <c r="K121" s="10"/>
      <c r="L121" s="10" t="s">
        <v>540</v>
      </c>
      <c r="M121" s="10">
        <v>1</v>
      </c>
      <c r="N121" s="10" t="s">
        <v>209</v>
      </c>
      <c r="O121" s="10" t="s">
        <v>382</v>
      </c>
      <c r="P121" s="10" t="s">
        <v>536</v>
      </c>
      <c r="Q121" s="10" t="s">
        <v>184</v>
      </c>
      <c r="R121" s="10">
        <v>12</v>
      </c>
      <c r="S121" s="15">
        <v>75</v>
      </c>
      <c r="T121" s="10">
        <v>1026</v>
      </c>
      <c r="U121" s="10">
        <v>156</v>
      </c>
      <c r="V121" s="10">
        <v>74.63</v>
      </c>
      <c r="W121" s="16">
        <v>0.1</v>
      </c>
      <c r="X121" s="10">
        <v>7.5</v>
      </c>
      <c r="Y121" s="17">
        <v>879709</v>
      </c>
      <c r="Z121" s="313"/>
      <c r="AA121" s="313"/>
    </row>
    <row r="122" spans="1:27" ht="36.75">
      <c r="A122" s="294"/>
      <c r="B122" s="297"/>
      <c r="C122" s="18"/>
      <c r="D122" s="18"/>
      <c r="E122" s="18"/>
      <c r="F122" s="18"/>
      <c r="G122" s="18"/>
      <c r="H122" s="18"/>
      <c r="I122" s="18"/>
      <c r="J122" s="18"/>
      <c r="K122" s="18"/>
      <c r="L122" s="18" t="s">
        <v>541</v>
      </c>
      <c r="M122" s="18">
        <v>1</v>
      </c>
      <c r="N122" s="18" t="s">
        <v>209</v>
      </c>
      <c r="O122" s="18" t="s">
        <v>382</v>
      </c>
      <c r="P122" s="18" t="s">
        <v>542</v>
      </c>
      <c r="Q122" s="18" t="s">
        <v>185</v>
      </c>
      <c r="R122" s="18">
        <v>4</v>
      </c>
      <c r="S122" s="19">
        <v>25</v>
      </c>
      <c r="T122" s="18">
        <v>425</v>
      </c>
      <c r="U122" s="18">
        <v>68</v>
      </c>
      <c r="V122" s="18">
        <v>24.83</v>
      </c>
      <c r="W122" s="20">
        <v>0.06</v>
      </c>
      <c r="X122" s="18">
        <v>1.5</v>
      </c>
      <c r="Y122" s="21">
        <v>175613</v>
      </c>
      <c r="Z122" s="313"/>
      <c r="AA122" s="313"/>
    </row>
    <row r="123" spans="1:27" ht="36.75">
      <c r="A123" s="294"/>
      <c r="B123" s="297"/>
      <c r="C123" s="10"/>
      <c r="D123" s="10"/>
      <c r="E123" s="10"/>
      <c r="F123" s="10"/>
      <c r="G123" s="10"/>
      <c r="H123" s="10"/>
      <c r="I123" s="10"/>
      <c r="J123" s="10"/>
      <c r="K123" s="10"/>
      <c r="L123" s="10" t="s">
        <v>543</v>
      </c>
      <c r="M123" s="10">
        <v>1</v>
      </c>
      <c r="N123" s="10" t="s">
        <v>209</v>
      </c>
      <c r="O123" s="10" t="s">
        <v>382</v>
      </c>
      <c r="P123" s="10" t="s">
        <v>397</v>
      </c>
      <c r="Q123" s="10" t="s">
        <v>184</v>
      </c>
      <c r="R123" s="10">
        <v>10</v>
      </c>
      <c r="S123" s="15">
        <v>53</v>
      </c>
      <c r="T123" s="10">
        <v>834</v>
      </c>
      <c r="U123" s="10">
        <v>142</v>
      </c>
      <c r="V123" s="10">
        <v>53.08</v>
      </c>
      <c r="W123" s="16">
        <v>0.1</v>
      </c>
      <c r="X123" s="10">
        <v>5.3</v>
      </c>
      <c r="Y123" s="17">
        <v>625686</v>
      </c>
      <c r="Z123" s="313"/>
      <c r="AA123" s="313"/>
    </row>
    <row r="124" spans="1:27" ht="36.75">
      <c r="A124" s="294"/>
      <c r="B124" s="297"/>
      <c r="C124" s="18"/>
      <c r="D124" s="18"/>
      <c r="E124" s="18"/>
      <c r="F124" s="18"/>
      <c r="G124" s="18"/>
      <c r="H124" s="18"/>
      <c r="I124" s="18"/>
      <c r="J124" s="18"/>
      <c r="K124" s="18"/>
      <c r="L124" s="18" t="s">
        <v>544</v>
      </c>
      <c r="M124" s="18">
        <v>1</v>
      </c>
      <c r="N124" s="18" t="s">
        <v>209</v>
      </c>
      <c r="O124" s="18" t="s">
        <v>382</v>
      </c>
      <c r="P124" s="18" t="s">
        <v>397</v>
      </c>
      <c r="Q124" s="18" t="s">
        <v>184</v>
      </c>
      <c r="R124" s="18">
        <v>10</v>
      </c>
      <c r="S124" s="19">
        <v>56</v>
      </c>
      <c r="T124" s="18">
        <v>934</v>
      </c>
      <c r="U124" s="18">
        <v>142</v>
      </c>
      <c r="V124" s="18">
        <v>56.02</v>
      </c>
      <c r="W124" s="20">
        <v>0.1</v>
      </c>
      <c r="X124" s="18">
        <v>5.6</v>
      </c>
      <c r="Y124" s="21">
        <v>660341</v>
      </c>
      <c r="Z124" s="313"/>
      <c r="AA124" s="313"/>
    </row>
    <row r="125" spans="1:27" ht="36.75">
      <c r="A125" s="294"/>
      <c r="B125" s="297"/>
      <c r="C125" s="10"/>
      <c r="D125" s="10"/>
      <c r="E125" s="10"/>
      <c r="F125" s="10"/>
      <c r="G125" s="10"/>
      <c r="H125" s="10"/>
      <c r="I125" s="10"/>
      <c r="J125" s="10"/>
      <c r="K125" s="10"/>
      <c r="L125" s="10" t="s">
        <v>545</v>
      </c>
      <c r="M125" s="10">
        <v>1</v>
      </c>
      <c r="N125" s="10" t="s">
        <v>209</v>
      </c>
      <c r="O125" s="10" t="s">
        <v>382</v>
      </c>
      <c r="P125" s="10" t="s">
        <v>474</v>
      </c>
      <c r="Q125" s="10" t="s">
        <v>184</v>
      </c>
      <c r="R125" s="10">
        <v>8</v>
      </c>
      <c r="S125" s="10">
        <v>43</v>
      </c>
      <c r="T125" s="10">
        <v>646</v>
      </c>
      <c r="U125" s="10">
        <v>92</v>
      </c>
      <c r="V125" s="10">
        <v>42.87</v>
      </c>
      <c r="W125" s="16">
        <v>0.1</v>
      </c>
      <c r="X125" s="10">
        <v>4.3</v>
      </c>
      <c r="Y125" s="17">
        <v>505334</v>
      </c>
      <c r="Z125" s="313"/>
      <c r="AA125" s="313"/>
    </row>
    <row r="126" spans="1:27" ht="36.75">
      <c r="A126" s="294"/>
      <c r="B126" s="297"/>
      <c r="C126" s="18"/>
      <c r="D126" s="18"/>
      <c r="E126" s="18"/>
      <c r="F126" s="18"/>
      <c r="G126" s="18"/>
      <c r="H126" s="18"/>
      <c r="I126" s="18"/>
      <c r="J126" s="18"/>
      <c r="K126" s="18"/>
      <c r="L126" s="18" t="s">
        <v>546</v>
      </c>
      <c r="M126" s="18">
        <v>1</v>
      </c>
      <c r="N126" s="18" t="s">
        <v>209</v>
      </c>
      <c r="O126" s="18" t="s">
        <v>382</v>
      </c>
      <c r="P126" s="18" t="s">
        <v>397</v>
      </c>
      <c r="Q126" s="18" t="s">
        <v>184</v>
      </c>
      <c r="R126" s="18">
        <v>10</v>
      </c>
      <c r="S126" s="18">
        <v>51</v>
      </c>
      <c r="T126" s="18">
        <v>834</v>
      </c>
      <c r="U126" s="18">
        <v>140</v>
      </c>
      <c r="V126" s="18">
        <v>50.83</v>
      </c>
      <c r="W126" s="20">
        <v>0.1</v>
      </c>
      <c r="X126" s="18">
        <v>5.0999999999999996</v>
      </c>
      <c r="Y126" s="21">
        <v>599164</v>
      </c>
      <c r="Z126" s="313"/>
      <c r="AA126" s="313"/>
    </row>
    <row r="127" spans="1:27" ht="36.75">
      <c r="A127" s="294"/>
      <c r="B127" s="297"/>
      <c r="C127" s="10"/>
      <c r="D127" s="10"/>
      <c r="E127" s="10"/>
      <c r="F127" s="10"/>
      <c r="G127" s="10"/>
      <c r="H127" s="10"/>
      <c r="I127" s="10"/>
      <c r="J127" s="10"/>
      <c r="K127" s="10"/>
      <c r="L127" s="10" t="s">
        <v>547</v>
      </c>
      <c r="M127" s="10">
        <v>1</v>
      </c>
      <c r="N127" s="10" t="s">
        <v>209</v>
      </c>
      <c r="O127" s="10" t="s">
        <v>382</v>
      </c>
      <c r="P127" s="10" t="s">
        <v>397</v>
      </c>
      <c r="Q127" s="10" t="s">
        <v>184</v>
      </c>
      <c r="R127" s="10">
        <v>10</v>
      </c>
      <c r="S127" s="10">
        <v>54</v>
      </c>
      <c r="T127" s="10">
        <v>1027</v>
      </c>
      <c r="U127" s="10">
        <v>180</v>
      </c>
      <c r="V127" s="10">
        <v>54.48</v>
      </c>
      <c r="W127" s="16">
        <v>0.1</v>
      </c>
      <c r="X127" s="10">
        <v>5.4</v>
      </c>
      <c r="Y127" s="17">
        <v>642188</v>
      </c>
      <c r="Z127" s="313"/>
      <c r="AA127" s="313"/>
    </row>
    <row r="128" spans="1:27" ht="36.75">
      <c r="A128" s="294"/>
      <c r="B128" s="297"/>
      <c r="C128" s="18"/>
      <c r="D128" s="18"/>
      <c r="E128" s="18"/>
      <c r="F128" s="18"/>
      <c r="G128" s="18"/>
      <c r="H128" s="18"/>
      <c r="I128" s="18"/>
      <c r="J128" s="18"/>
      <c r="K128" s="18"/>
      <c r="L128" s="18" t="s">
        <v>548</v>
      </c>
      <c r="M128" s="18">
        <v>1</v>
      </c>
      <c r="N128" s="18" t="s">
        <v>209</v>
      </c>
      <c r="O128" s="18" t="s">
        <v>382</v>
      </c>
      <c r="P128" s="18" t="s">
        <v>474</v>
      </c>
      <c r="Q128" s="18" t="s">
        <v>184</v>
      </c>
      <c r="R128" s="18">
        <v>8</v>
      </c>
      <c r="S128" s="18">
        <v>46</v>
      </c>
      <c r="T128" s="18">
        <v>798</v>
      </c>
      <c r="U128" s="18">
        <v>116</v>
      </c>
      <c r="V128" s="18">
        <v>46.1</v>
      </c>
      <c r="W128" s="20">
        <v>0.1</v>
      </c>
      <c r="X128" s="18">
        <v>4.5999999999999996</v>
      </c>
      <c r="Y128" s="21">
        <v>543408</v>
      </c>
      <c r="Z128" s="313"/>
      <c r="AA128" s="313"/>
    </row>
    <row r="129" spans="1:27" ht="36.75">
      <c r="A129" s="294"/>
      <c r="B129" s="297"/>
      <c r="C129" s="10"/>
      <c r="D129" s="10"/>
      <c r="E129" s="10"/>
      <c r="F129" s="10"/>
      <c r="G129" s="10"/>
      <c r="H129" s="10"/>
      <c r="I129" s="10"/>
      <c r="J129" s="10"/>
      <c r="K129" s="10"/>
      <c r="L129" s="10" t="s">
        <v>549</v>
      </c>
      <c r="M129" s="10">
        <v>1</v>
      </c>
      <c r="N129" s="10" t="s">
        <v>209</v>
      </c>
      <c r="O129" s="10" t="s">
        <v>382</v>
      </c>
      <c r="P129" s="10" t="s">
        <v>532</v>
      </c>
      <c r="Q129" s="10" t="s">
        <v>184</v>
      </c>
      <c r="R129" s="10">
        <v>14</v>
      </c>
      <c r="S129" s="10">
        <v>69</v>
      </c>
      <c r="T129" s="10">
        <v>885</v>
      </c>
      <c r="U129" s="10">
        <v>300</v>
      </c>
      <c r="V129" s="10">
        <v>68.599999999999994</v>
      </c>
      <c r="W129" s="16">
        <v>0.1</v>
      </c>
      <c r="X129" s="10">
        <v>6.9</v>
      </c>
      <c r="Y129" s="17">
        <v>808629</v>
      </c>
      <c r="Z129" s="313"/>
      <c r="AA129" s="313"/>
    </row>
    <row r="130" spans="1:27" ht="36.75">
      <c r="A130" s="294"/>
      <c r="B130" s="297"/>
      <c r="C130" s="18"/>
      <c r="D130" s="18"/>
      <c r="E130" s="18"/>
      <c r="F130" s="18"/>
      <c r="G130" s="18"/>
      <c r="H130" s="18"/>
      <c r="I130" s="18"/>
      <c r="J130" s="18"/>
      <c r="K130" s="18"/>
      <c r="L130" s="18" t="s">
        <v>550</v>
      </c>
      <c r="M130" s="18">
        <v>1</v>
      </c>
      <c r="N130" s="18" t="s">
        <v>209</v>
      </c>
      <c r="O130" s="18" t="s">
        <v>382</v>
      </c>
      <c r="P130" s="18" t="s">
        <v>536</v>
      </c>
      <c r="Q130" s="18" t="s">
        <v>184</v>
      </c>
      <c r="R130" s="18">
        <v>12</v>
      </c>
      <c r="S130" s="18">
        <v>58</v>
      </c>
      <c r="T130" s="18">
        <v>875</v>
      </c>
      <c r="U130" s="18">
        <v>284</v>
      </c>
      <c r="V130" s="18">
        <v>57.8</v>
      </c>
      <c r="W130" s="20">
        <v>0.1</v>
      </c>
      <c r="X130" s="18">
        <v>5.8</v>
      </c>
      <c r="Y130" s="21">
        <v>681323</v>
      </c>
      <c r="Z130" s="313"/>
      <c r="AA130" s="313"/>
    </row>
    <row r="131" spans="1:27" ht="36.75">
      <c r="A131" s="294"/>
      <c r="B131" s="297"/>
      <c r="C131" s="10"/>
      <c r="D131" s="10"/>
      <c r="E131" s="10"/>
      <c r="F131" s="10"/>
      <c r="G131" s="10"/>
      <c r="H131" s="10"/>
      <c r="I131" s="10"/>
      <c r="J131" s="10"/>
      <c r="K131" s="10"/>
      <c r="L131" s="10" t="s">
        <v>551</v>
      </c>
      <c r="M131" s="10">
        <v>1</v>
      </c>
      <c r="N131" s="10" t="s">
        <v>209</v>
      </c>
      <c r="O131" s="10" t="s">
        <v>382</v>
      </c>
      <c r="P131" s="10" t="s">
        <v>397</v>
      </c>
      <c r="Q131" s="10" t="s">
        <v>184</v>
      </c>
      <c r="R131" s="10">
        <v>10</v>
      </c>
      <c r="S131" s="10">
        <v>43</v>
      </c>
      <c r="T131" s="10">
        <v>492</v>
      </c>
      <c r="U131" s="10">
        <v>220</v>
      </c>
      <c r="V131" s="10">
        <v>43</v>
      </c>
      <c r="W131" s="16">
        <v>0.1</v>
      </c>
      <c r="X131" s="10">
        <v>4.3</v>
      </c>
      <c r="Y131" s="17">
        <v>506867</v>
      </c>
      <c r="Z131" s="313"/>
      <c r="AA131" s="313"/>
    </row>
    <row r="132" spans="1:27" ht="36.75">
      <c r="A132" s="294"/>
      <c r="B132" s="297"/>
      <c r="C132" s="18"/>
      <c r="D132" s="18"/>
      <c r="E132" s="18"/>
      <c r="F132" s="18"/>
      <c r="G132" s="18"/>
      <c r="H132" s="18"/>
      <c r="I132" s="18"/>
      <c r="J132" s="18"/>
      <c r="K132" s="18"/>
      <c r="L132" s="18" t="s">
        <v>552</v>
      </c>
      <c r="M132" s="18">
        <v>1</v>
      </c>
      <c r="N132" s="18" t="s">
        <v>209</v>
      </c>
      <c r="O132" s="18" t="s">
        <v>382</v>
      </c>
      <c r="P132" s="18" t="s">
        <v>532</v>
      </c>
      <c r="Q132" s="18" t="s">
        <v>184</v>
      </c>
      <c r="R132" s="18">
        <v>14</v>
      </c>
      <c r="S132" s="18">
        <v>46</v>
      </c>
      <c r="T132" s="18">
        <v>1018</v>
      </c>
      <c r="U132" s="18">
        <v>300</v>
      </c>
      <c r="V132" s="18">
        <v>46</v>
      </c>
      <c r="W132" s="25">
        <v>0.1</v>
      </c>
      <c r="X132" s="18">
        <v>4.5999999999999996</v>
      </c>
      <c r="Y132" s="21">
        <v>542230</v>
      </c>
      <c r="Z132" s="313"/>
      <c r="AA132" s="313"/>
    </row>
    <row r="133" spans="1:27" ht="36.75">
      <c r="A133" s="294"/>
      <c r="B133" s="297"/>
      <c r="C133" s="10"/>
      <c r="D133" s="10"/>
      <c r="E133" s="10"/>
      <c r="F133" s="10"/>
      <c r="G133" s="10"/>
      <c r="H133" s="10"/>
      <c r="I133" s="10"/>
      <c r="J133" s="10"/>
      <c r="K133" s="10"/>
      <c r="L133" s="10" t="s">
        <v>553</v>
      </c>
      <c r="M133" s="10">
        <v>1</v>
      </c>
      <c r="N133" s="10" t="s">
        <v>209</v>
      </c>
      <c r="O133" s="10" t="s">
        <v>382</v>
      </c>
      <c r="P133" s="10" t="s">
        <v>536</v>
      </c>
      <c r="Q133" s="10" t="s">
        <v>184</v>
      </c>
      <c r="R133" s="10">
        <v>12</v>
      </c>
      <c r="S133" s="10">
        <v>72</v>
      </c>
      <c r="T133" s="10">
        <v>1050</v>
      </c>
      <c r="U133" s="10">
        <v>268</v>
      </c>
      <c r="V133" s="10">
        <v>72</v>
      </c>
      <c r="W133" s="16">
        <v>0.1</v>
      </c>
      <c r="X133" s="10">
        <v>7.2</v>
      </c>
      <c r="Y133" s="17">
        <v>848707</v>
      </c>
      <c r="Z133" s="313"/>
      <c r="AA133" s="313"/>
    </row>
    <row r="134" spans="1:27" ht="36.75">
      <c r="A134" s="294"/>
      <c r="B134" s="297"/>
      <c r="C134" s="18"/>
      <c r="D134" s="18"/>
      <c r="E134" s="18"/>
      <c r="F134" s="18"/>
      <c r="G134" s="18"/>
      <c r="H134" s="18"/>
      <c r="I134" s="18"/>
      <c r="J134" s="18"/>
      <c r="K134" s="18"/>
      <c r="L134" s="18" t="s">
        <v>554</v>
      </c>
      <c r="M134" s="18">
        <v>1</v>
      </c>
      <c r="N134" s="18" t="s">
        <v>209</v>
      </c>
      <c r="O134" s="18" t="s">
        <v>382</v>
      </c>
      <c r="P134" s="18" t="s">
        <v>536</v>
      </c>
      <c r="Q134" s="18" t="s">
        <v>184</v>
      </c>
      <c r="R134" s="18">
        <v>12</v>
      </c>
      <c r="S134" s="18">
        <v>53</v>
      </c>
      <c r="T134" s="18">
        <v>627</v>
      </c>
      <c r="U134" s="18">
        <v>284</v>
      </c>
      <c r="V134" s="18">
        <v>53</v>
      </c>
      <c r="W134" s="20">
        <v>0.1</v>
      </c>
      <c r="X134" s="18">
        <v>5.3</v>
      </c>
      <c r="Y134" s="21">
        <v>624743</v>
      </c>
      <c r="Z134" s="313"/>
      <c r="AA134" s="313"/>
    </row>
    <row r="135" spans="1:27" ht="36.75">
      <c r="A135" s="294"/>
      <c r="B135" s="297"/>
      <c r="C135" s="10"/>
      <c r="D135" s="10"/>
      <c r="E135" s="10"/>
      <c r="F135" s="10"/>
      <c r="G135" s="10"/>
      <c r="H135" s="10"/>
      <c r="I135" s="10"/>
      <c r="J135" s="10"/>
      <c r="K135" s="10"/>
      <c r="L135" s="10" t="s">
        <v>555</v>
      </c>
      <c r="M135" s="10">
        <v>1</v>
      </c>
      <c r="N135" s="10" t="s">
        <v>209</v>
      </c>
      <c r="O135" s="10" t="s">
        <v>382</v>
      </c>
      <c r="P135" s="10" t="s">
        <v>534</v>
      </c>
      <c r="Q135" s="10" t="s">
        <v>184</v>
      </c>
      <c r="R135" s="10">
        <v>18</v>
      </c>
      <c r="S135" s="10">
        <v>70</v>
      </c>
      <c r="T135" s="10">
        <v>932</v>
      </c>
      <c r="U135" s="10">
        <v>316</v>
      </c>
      <c r="V135" s="10">
        <v>70</v>
      </c>
      <c r="W135" s="16">
        <v>0.1</v>
      </c>
      <c r="X135" s="10">
        <v>7</v>
      </c>
      <c r="Y135" s="17">
        <v>825132</v>
      </c>
      <c r="Z135" s="313"/>
      <c r="AA135" s="313"/>
    </row>
    <row r="136" spans="1:27" ht="36.75">
      <c r="A136" s="294"/>
      <c r="B136" s="297"/>
      <c r="C136" s="18"/>
      <c r="D136" s="18"/>
      <c r="E136" s="18"/>
      <c r="F136" s="18"/>
      <c r="G136" s="18"/>
      <c r="H136" s="18"/>
      <c r="I136" s="18"/>
      <c r="J136" s="18"/>
      <c r="K136" s="18"/>
      <c r="L136" s="18" t="s">
        <v>556</v>
      </c>
      <c r="M136" s="18">
        <v>1</v>
      </c>
      <c r="N136" s="18" t="s">
        <v>209</v>
      </c>
      <c r="O136" s="18" t="s">
        <v>382</v>
      </c>
      <c r="P136" s="18" t="s">
        <v>474</v>
      </c>
      <c r="Q136" s="18" t="s">
        <v>184</v>
      </c>
      <c r="R136" s="18">
        <v>8</v>
      </c>
      <c r="S136" s="18">
        <v>54</v>
      </c>
      <c r="T136" s="18">
        <v>811</v>
      </c>
      <c r="U136" s="18">
        <v>188</v>
      </c>
      <c r="V136" s="18">
        <v>54</v>
      </c>
      <c r="W136" s="20">
        <v>0.1</v>
      </c>
      <c r="X136" s="18">
        <v>5.4</v>
      </c>
      <c r="Y136" s="21">
        <v>636530</v>
      </c>
      <c r="Z136" s="313"/>
      <c r="AA136" s="313"/>
    </row>
    <row r="137" spans="1:27" ht="36.75">
      <c r="A137" s="294"/>
      <c r="B137" s="297"/>
      <c r="C137" s="10"/>
      <c r="D137" s="10"/>
      <c r="E137" s="10"/>
      <c r="F137" s="10"/>
      <c r="G137" s="10"/>
      <c r="H137" s="10"/>
      <c r="I137" s="10"/>
      <c r="J137" s="10"/>
      <c r="K137" s="10"/>
      <c r="L137" s="10" t="s">
        <v>557</v>
      </c>
      <c r="M137" s="10">
        <v>1</v>
      </c>
      <c r="N137" s="10" t="s">
        <v>209</v>
      </c>
      <c r="O137" s="10" t="s">
        <v>382</v>
      </c>
      <c r="P137" s="10" t="s">
        <v>536</v>
      </c>
      <c r="Q137" s="10" t="s">
        <v>184</v>
      </c>
      <c r="R137" s="10">
        <v>12</v>
      </c>
      <c r="S137" s="10">
        <v>58</v>
      </c>
      <c r="T137" s="10">
        <v>925</v>
      </c>
      <c r="U137" s="10">
        <v>252</v>
      </c>
      <c r="V137" s="10">
        <v>58.4</v>
      </c>
      <c r="W137" s="16">
        <v>0.1</v>
      </c>
      <c r="X137" s="10">
        <v>5.8</v>
      </c>
      <c r="Y137" s="17">
        <v>688396</v>
      </c>
      <c r="Z137" s="313"/>
      <c r="AA137" s="313"/>
    </row>
    <row r="138" spans="1:27" ht="36.75">
      <c r="A138" s="294"/>
      <c r="B138" s="297"/>
      <c r="C138" s="18"/>
      <c r="D138" s="18"/>
      <c r="E138" s="18"/>
      <c r="F138" s="18"/>
      <c r="G138" s="18"/>
      <c r="H138" s="18"/>
      <c r="I138" s="18"/>
      <c r="J138" s="18"/>
      <c r="K138" s="18"/>
      <c r="L138" s="18" t="s">
        <v>558</v>
      </c>
      <c r="M138" s="18">
        <v>2</v>
      </c>
      <c r="N138" s="18" t="s">
        <v>209</v>
      </c>
      <c r="O138" s="18" t="s">
        <v>382</v>
      </c>
      <c r="P138" s="18" t="s">
        <v>536</v>
      </c>
      <c r="Q138" s="18" t="s">
        <v>184</v>
      </c>
      <c r="R138" s="18">
        <v>12</v>
      </c>
      <c r="S138" s="18">
        <v>64</v>
      </c>
      <c r="T138" s="18">
        <v>945</v>
      </c>
      <c r="U138" s="18">
        <v>252</v>
      </c>
      <c r="V138" s="18">
        <v>128.6</v>
      </c>
      <c r="W138" s="20">
        <v>0.1</v>
      </c>
      <c r="X138" s="18">
        <v>12.9</v>
      </c>
      <c r="Y138" s="21">
        <v>1515885</v>
      </c>
      <c r="Z138" s="313"/>
      <c r="AA138" s="313"/>
    </row>
    <row r="139" spans="1:27" ht="36.75">
      <c r="A139" s="294"/>
      <c r="B139" s="297"/>
      <c r="C139" s="10"/>
      <c r="D139" s="10"/>
      <c r="E139" s="10"/>
      <c r="F139" s="10"/>
      <c r="G139" s="10"/>
      <c r="H139" s="10"/>
      <c r="I139" s="10"/>
      <c r="J139" s="10"/>
      <c r="K139" s="10"/>
      <c r="L139" s="10" t="s">
        <v>559</v>
      </c>
      <c r="M139" s="10">
        <v>1</v>
      </c>
      <c r="N139" s="10" t="s">
        <v>209</v>
      </c>
      <c r="O139" s="10" t="s">
        <v>382</v>
      </c>
      <c r="P139" s="10" t="s">
        <v>397</v>
      </c>
      <c r="Q139" s="10" t="s">
        <v>184</v>
      </c>
      <c r="R139" s="10">
        <v>10</v>
      </c>
      <c r="S139" s="10">
        <v>55</v>
      </c>
      <c r="T139" s="10">
        <v>900</v>
      </c>
      <c r="U139" s="10">
        <v>220</v>
      </c>
      <c r="V139" s="10">
        <v>55</v>
      </c>
      <c r="W139" s="16">
        <v>0.1</v>
      </c>
      <c r="X139" s="10">
        <v>5.5</v>
      </c>
      <c r="Y139" s="17">
        <v>648318</v>
      </c>
      <c r="Z139" s="313"/>
      <c r="AA139" s="313"/>
    </row>
    <row r="140" spans="1:27" ht="36.75">
      <c r="A140" s="294"/>
      <c r="B140" s="297"/>
      <c r="C140" s="18"/>
      <c r="D140" s="18"/>
      <c r="E140" s="18"/>
      <c r="F140" s="18"/>
      <c r="G140" s="18"/>
      <c r="H140" s="18"/>
      <c r="I140" s="18"/>
      <c r="J140" s="18"/>
      <c r="K140" s="18"/>
      <c r="L140" s="18" t="s">
        <v>560</v>
      </c>
      <c r="M140" s="18">
        <v>1</v>
      </c>
      <c r="N140" s="18" t="s">
        <v>259</v>
      </c>
      <c r="O140" s="18" t="s">
        <v>382</v>
      </c>
      <c r="P140" s="18" t="s">
        <v>561</v>
      </c>
      <c r="Q140" s="18" t="s">
        <v>186</v>
      </c>
      <c r="R140" s="18">
        <v>3</v>
      </c>
      <c r="S140" s="18">
        <v>9</v>
      </c>
      <c r="T140" s="18">
        <v>100</v>
      </c>
      <c r="U140" s="18">
        <v>8</v>
      </c>
      <c r="V140" s="18">
        <v>8.82</v>
      </c>
      <c r="W140" s="20">
        <v>0.02</v>
      </c>
      <c r="X140" s="18">
        <v>0.2</v>
      </c>
      <c r="Y140" s="21">
        <v>20794</v>
      </c>
      <c r="Z140" s="313"/>
      <c r="AA140" s="313"/>
    </row>
    <row r="141" spans="1:27" ht="24.75">
      <c r="A141" s="294"/>
      <c r="B141" s="297"/>
      <c r="C141" s="10"/>
      <c r="D141" s="10"/>
      <c r="E141" s="10"/>
      <c r="F141" s="10"/>
      <c r="G141" s="10"/>
      <c r="H141" s="10"/>
      <c r="I141" s="10"/>
      <c r="J141" s="10"/>
      <c r="K141" s="10"/>
      <c r="L141" s="10" t="s">
        <v>562</v>
      </c>
      <c r="M141" s="10">
        <v>1</v>
      </c>
      <c r="N141" s="10" t="s">
        <v>259</v>
      </c>
      <c r="O141" s="10" t="s">
        <v>382</v>
      </c>
      <c r="P141" s="10" t="s">
        <v>563</v>
      </c>
      <c r="Q141" s="10" t="s">
        <v>187</v>
      </c>
      <c r="R141" s="10">
        <v>3</v>
      </c>
      <c r="S141" s="10">
        <v>12</v>
      </c>
      <c r="T141" s="10">
        <v>175</v>
      </c>
      <c r="U141" s="10">
        <v>4</v>
      </c>
      <c r="V141" s="10">
        <v>11.78</v>
      </c>
      <c r="W141" s="16">
        <v>0.02</v>
      </c>
      <c r="X141" s="10">
        <v>0.2</v>
      </c>
      <c r="Y141" s="17">
        <v>27773</v>
      </c>
      <c r="Z141" s="313"/>
      <c r="AA141" s="313"/>
    </row>
    <row r="142" spans="1:27" ht="36.75">
      <c r="A142" s="294"/>
      <c r="B142" s="297"/>
      <c r="C142" s="10"/>
      <c r="D142" s="10"/>
      <c r="E142" s="10"/>
      <c r="F142" s="11"/>
      <c r="G142" s="12"/>
      <c r="H142" s="13"/>
      <c r="I142" s="10"/>
      <c r="J142" s="10"/>
      <c r="K142" s="10"/>
      <c r="L142" s="10" t="s">
        <v>564</v>
      </c>
      <c r="M142" s="10">
        <v>1</v>
      </c>
      <c r="N142" s="10" t="s">
        <v>259</v>
      </c>
      <c r="O142" s="34" t="s">
        <v>382</v>
      </c>
      <c r="P142" s="10" t="s">
        <v>565</v>
      </c>
      <c r="Q142" s="10" t="s">
        <v>186</v>
      </c>
      <c r="R142" s="10">
        <v>2</v>
      </c>
      <c r="S142" s="10">
        <v>9</v>
      </c>
      <c r="T142" s="10">
        <v>100</v>
      </c>
      <c r="U142" s="10">
        <v>8</v>
      </c>
      <c r="V142" s="10">
        <v>8.8000000000000007</v>
      </c>
      <c r="W142" s="16">
        <v>0.02</v>
      </c>
      <c r="X142" s="10">
        <v>0.2</v>
      </c>
      <c r="Y142" s="17">
        <v>20747</v>
      </c>
      <c r="Z142" s="313"/>
      <c r="AA142" s="313"/>
    </row>
    <row r="143" spans="1:27" ht="36.75">
      <c r="A143" s="294"/>
      <c r="B143" s="297"/>
      <c r="C143" s="18"/>
      <c r="D143" s="18"/>
      <c r="E143" s="18"/>
      <c r="F143" s="18"/>
      <c r="G143" s="18"/>
      <c r="H143" s="18"/>
      <c r="I143" s="18"/>
      <c r="J143" s="18"/>
      <c r="K143" s="18"/>
      <c r="L143" s="18" t="s">
        <v>566</v>
      </c>
      <c r="M143" s="18">
        <v>1</v>
      </c>
      <c r="N143" s="18" t="s">
        <v>259</v>
      </c>
      <c r="O143" s="18" t="s">
        <v>382</v>
      </c>
      <c r="P143" s="18" t="s">
        <v>567</v>
      </c>
      <c r="Q143" s="18" t="s">
        <v>184</v>
      </c>
      <c r="R143" s="18">
        <v>6</v>
      </c>
      <c r="S143" s="19">
        <v>26</v>
      </c>
      <c r="T143" s="18">
        <v>125</v>
      </c>
      <c r="U143" s="18">
        <v>20</v>
      </c>
      <c r="V143" s="18">
        <v>26</v>
      </c>
      <c r="W143" s="20">
        <v>0.1</v>
      </c>
      <c r="X143" s="18">
        <v>2.6</v>
      </c>
      <c r="Y143" s="21">
        <v>306478</v>
      </c>
      <c r="Z143" s="313"/>
      <c r="AA143" s="313"/>
    </row>
    <row r="144" spans="1:27" ht="36.75">
      <c r="A144" s="294"/>
      <c r="B144" s="297"/>
      <c r="C144" s="10"/>
      <c r="D144" s="10"/>
      <c r="E144" s="10"/>
      <c r="F144" s="11"/>
      <c r="G144" s="12"/>
      <c r="H144" s="13"/>
      <c r="I144" s="10"/>
      <c r="J144" s="10"/>
      <c r="K144" s="10"/>
      <c r="L144" s="10" t="s">
        <v>568</v>
      </c>
      <c r="M144" s="10">
        <v>2</v>
      </c>
      <c r="N144" s="10" t="s">
        <v>259</v>
      </c>
      <c r="O144" s="10" t="s">
        <v>382</v>
      </c>
      <c r="P144" s="10" t="s">
        <v>569</v>
      </c>
      <c r="Q144" s="10" t="s">
        <v>184</v>
      </c>
      <c r="R144" s="10">
        <v>2</v>
      </c>
      <c r="S144" s="15">
        <v>9</v>
      </c>
      <c r="T144" s="10">
        <v>150</v>
      </c>
      <c r="U144" s="10">
        <v>4</v>
      </c>
      <c r="V144" s="10">
        <v>18.38</v>
      </c>
      <c r="W144" s="16">
        <v>0.1</v>
      </c>
      <c r="X144" s="10">
        <v>1.8</v>
      </c>
      <c r="Y144" s="17">
        <v>216656</v>
      </c>
      <c r="Z144" s="313"/>
      <c r="AA144" s="313"/>
    </row>
    <row r="145" spans="1:27" ht="36.75">
      <c r="A145" s="294"/>
      <c r="B145" s="297"/>
      <c r="C145" s="18"/>
      <c r="D145" s="18"/>
      <c r="E145" s="18"/>
      <c r="F145" s="18"/>
      <c r="G145" s="18"/>
      <c r="H145" s="18"/>
      <c r="I145" s="18"/>
      <c r="J145" s="18"/>
      <c r="K145" s="18"/>
      <c r="L145" s="18" t="s">
        <v>570</v>
      </c>
      <c r="M145" s="18">
        <v>1</v>
      </c>
      <c r="N145" s="18" t="s">
        <v>259</v>
      </c>
      <c r="O145" s="18" t="s">
        <v>382</v>
      </c>
      <c r="P145" s="18" t="s">
        <v>571</v>
      </c>
      <c r="Q145" s="18" t="s">
        <v>183</v>
      </c>
      <c r="R145" s="18">
        <v>10</v>
      </c>
      <c r="S145" s="19">
        <v>56</v>
      </c>
      <c r="T145" s="18">
        <v>937</v>
      </c>
      <c r="U145" s="18">
        <v>48</v>
      </c>
      <c r="V145" s="18">
        <v>55.6</v>
      </c>
      <c r="W145" s="20">
        <v>0.1</v>
      </c>
      <c r="X145" s="18">
        <v>5.6</v>
      </c>
      <c r="Y145" s="21">
        <v>655391</v>
      </c>
      <c r="Z145" s="313"/>
      <c r="AA145" s="313"/>
    </row>
    <row r="146" spans="1:27" ht="36.75">
      <c r="A146" s="294"/>
      <c r="B146" s="297"/>
      <c r="C146" s="10"/>
      <c r="D146" s="10"/>
      <c r="E146" s="10"/>
      <c r="F146" s="10"/>
      <c r="G146" s="10"/>
      <c r="H146" s="10"/>
      <c r="I146" s="10"/>
      <c r="J146" s="10"/>
      <c r="K146" s="10"/>
      <c r="L146" s="10" t="s">
        <v>572</v>
      </c>
      <c r="M146" s="10">
        <v>1</v>
      </c>
      <c r="N146" s="10" t="s">
        <v>259</v>
      </c>
      <c r="O146" s="10" t="s">
        <v>382</v>
      </c>
      <c r="P146" s="10" t="s">
        <v>573</v>
      </c>
      <c r="Q146" s="10" t="s">
        <v>183</v>
      </c>
      <c r="R146" s="10">
        <v>6</v>
      </c>
      <c r="S146" s="15">
        <v>48</v>
      </c>
      <c r="T146" s="10">
        <v>899</v>
      </c>
      <c r="U146" s="10">
        <v>36</v>
      </c>
      <c r="V146" s="10">
        <v>48</v>
      </c>
      <c r="W146" s="16">
        <v>0.1</v>
      </c>
      <c r="X146" s="10">
        <v>4.8</v>
      </c>
      <c r="Y146" s="17">
        <v>565805</v>
      </c>
      <c r="Z146" s="313"/>
      <c r="AA146" s="313"/>
    </row>
    <row r="147" spans="1:27" ht="36.75">
      <c r="A147" s="294"/>
      <c r="B147" s="297"/>
      <c r="C147" s="18"/>
      <c r="D147" s="18"/>
      <c r="E147" s="18"/>
      <c r="F147" s="18"/>
      <c r="G147" s="18"/>
      <c r="H147" s="18"/>
      <c r="I147" s="18"/>
      <c r="J147" s="18"/>
      <c r="K147" s="18"/>
      <c r="L147" s="18" t="s">
        <v>574</v>
      </c>
      <c r="M147" s="18">
        <v>1</v>
      </c>
      <c r="N147" s="18" t="s">
        <v>259</v>
      </c>
      <c r="O147" s="18" t="s">
        <v>382</v>
      </c>
      <c r="P147" s="18" t="s">
        <v>573</v>
      </c>
      <c r="Q147" s="18" t="s">
        <v>183</v>
      </c>
      <c r="R147" s="18">
        <v>6</v>
      </c>
      <c r="S147" s="19">
        <v>37</v>
      </c>
      <c r="T147" s="18">
        <v>236</v>
      </c>
      <c r="U147" s="18">
        <v>6</v>
      </c>
      <c r="V147" s="18">
        <v>37</v>
      </c>
      <c r="W147" s="20">
        <v>0.1</v>
      </c>
      <c r="X147" s="18">
        <v>3.7</v>
      </c>
      <c r="Y147" s="21">
        <v>436141</v>
      </c>
      <c r="Z147" s="313"/>
      <c r="AA147" s="313"/>
    </row>
    <row r="148" spans="1:27" ht="36.75">
      <c r="A148" s="294"/>
      <c r="B148" s="297"/>
      <c r="C148" s="10"/>
      <c r="D148" s="10"/>
      <c r="E148" s="10"/>
      <c r="F148" s="10"/>
      <c r="G148" s="10"/>
      <c r="H148" s="10"/>
      <c r="I148" s="10"/>
      <c r="J148" s="10"/>
      <c r="K148" s="10"/>
      <c r="L148" s="10" t="s">
        <v>575</v>
      </c>
      <c r="M148" s="10">
        <v>1</v>
      </c>
      <c r="N148" s="10" t="s">
        <v>259</v>
      </c>
      <c r="O148" s="10" t="s">
        <v>382</v>
      </c>
      <c r="P148" s="10" t="s">
        <v>576</v>
      </c>
      <c r="Q148" s="10" t="s">
        <v>183</v>
      </c>
      <c r="R148" s="10">
        <v>8</v>
      </c>
      <c r="S148" s="15">
        <v>53</v>
      </c>
      <c r="T148" s="10">
        <v>561</v>
      </c>
      <c r="U148" s="10">
        <v>28</v>
      </c>
      <c r="V148" s="10">
        <v>53</v>
      </c>
      <c r="W148" s="16">
        <v>0.1</v>
      </c>
      <c r="X148" s="10">
        <v>5.3</v>
      </c>
      <c r="Y148" s="17">
        <v>624743</v>
      </c>
      <c r="Z148" s="313"/>
      <c r="AA148" s="313"/>
    </row>
    <row r="149" spans="1:27" ht="36.75">
      <c r="A149" s="294"/>
      <c r="B149" s="297"/>
      <c r="C149" s="18"/>
      <c r="D149" s="18"/>
      <c r="E149" s="18"/>
      <c r="F149" s="18"/>
      <c r="G149" s="18"/>
      <c r="H149" s="18"/>
      <c r="I149" s="18"/>
      <c r="J149" s="18"/>
      <c r="K149" s="18"/>
      <c r="L149" s="18" t="s">
        <v>577</v>
      </c>
      <c r="M149" s="18">
        <v>1</v>
      </c>
      <c r="N149" s="18" t="s">
        <v>259</v>
      </c>
      <c r="O149" s="18" t="s">
        <v>382</v>
      </c>
      <c r="P149" s="18" t="s">
        <v>576</v>
      </c>
      <c r="Q149" s="18" t="s">
        <v>183</v>
      </c>
      <c r="R149" s="18">
        <v>8</v>
      </c>
      <c r="S149" s="19">
        <v>63</v>
      </c>
      <c r="T149" s="18">
        <v>1099</v>
      </c>
      <c r="U149" s="18">
        <v>44</v>
      </c>
      <c r="V149" s="18">
        <v>63</v>
      </c>
      <c r="W149" s="20">
        <v>0.1</v>
      </c>
      <c r="X149" s="18">
        <v>6.3</v>
      </c>
      <c r="Y149" s="21">
        <v>742619</v>
      </c>
      <c r="Z149" s="313"/>
      <c r="AA149" s="313"/>
    </row>
    <row r="150" spans="1:27" ht="24.75">
      <c r="A150" s="294"/>
      <c r="B150" s="297"/>
      <c r="C150" s="10"/>
      <c r="D150" s="10"/>
      <c r="E150" s="10"/>
      <c r="F150" s="10"/>
      <c r="G150" s="10"/>
      <c r="H150" s="10"/>
      <c r="I150" s="10"/>
      <c r="J150" s="10"/>
      <c r="K150" s="10"/>
      <c r="L150" s="10" t="s">
        <v>578</v>
      </c>
      <c r="M150" s="10">
        <v>1</v>
      </c>
      <c r="N150" s="10" t="s">
        <v>259</v>
      </c>
      <c r="O150" s="10" t="s">
        <v>382</v>
      </c>
      <c r="P150" s="10" t="s">
        <v>579</v>
      </c>
      <c r="Q150" s="10" t="s">
        <v>187</v>
      </c>
      <c r="R150" s="10">
        <v>2</v>
      </c>
      <c r="S150" s="15">
        <v>11</v>
      </c>
      <c r="T150" s="10">
        <v>150</v>
      </c>
      <c r="U150" s="10">
        <v>4</v>
      </c>
      <c r="V150" s="10">
        <v>11.2</v>
      </c>
      <c r="W150" s="16">
        <v>0.02</v>
      </c>
      <c r="X150" s="10">
        <v>0.2</v>
      </c>
      <c r="Y150" s="17">
        <v>26405</v>
      </c>
      <c r="Z150" s="313"/>
      <c r="AA150" s="313"/>
    </row>
    <row r="151" spans="1:27" ht="36.75">
      <c r="A151" s="294"/>
      <c r="B151" s="297"/>
      <c r="C151" s="18"/>
      <c r="D151" s="18"/>
      <c r="E151" s="18"/>
      <c r="F151" s="18"/>
      <c r="G151" s="18"/>
      <c r="H151" s="18"/>
      <c r="I151" s="18"/>
      <c r="J151" s="18"/>
      <c r="K151" s="18"/>
      <c r="L151" s="18" t="s">
        <v>580</v>
      </c>
      <c r="M151" s="18">
        <v>1</v>
      </c>
      <c r="N151" s="18" t="s">
        <v>259</v>
      </c>
      <c r="O151" s="18" t="s">
        <v>382</v>
      </c>
      <c r="P151" s="18" t="s">
        <v>581</v>
      </c>
      <c r="Q151" s="18" t="s">
        <v>187</v>
      </c>
      <c r="R151" s="18">
        <v>2</v>
      </c>
      <c r="S151" s="19">
        <v>4</v>
      </c>
      <c r="T151" s="18">
        <v>75</v>
      </c>
      <c r="U151" s="18">
        <v>4</v>
      </c>
      <c r="V151" s="18">
        <v>4</v>
      </c>
      <c r="W151" s="20">
        <v>0.02</v>
      </c>
      <c r="X151" s="18">
        <v>0.1</v>
      </c>
      <c r="Y151" s="21">
        <v>9430</v>
      </c>
      <c r="Z151" s="313"/>
      <c r="AA151" s="313"/>
    </row>
    <row r="152" spans="1:27" ht="36.75">
      <c r="A152" s="294"/>
      <c r="B152" s="297"/>
      <c r="C152" s="10"/>
      <c r="D152" s="10"/>
      <c r="E152" s="10"/>
      <c r="F152" s="10"/>
      <c r="G152" s="10"/>
      <c r="H152" s="10"/>
      <c r="I152" s="10"/>
      <c r="J152" s="10"/>
      <c r="K152" s="10"/>
      <c r="L152" s="10"/>
      <c r="M152" s="10">
        <v>1</v>
      </c>
      <c r="N152" s="10" t="s">
        <v>259</v>
      </c>
      <c r="O152" s="10" t="s">
        <v>382</v>
      </c>
      <c r="P152" s="10" t="s">
        <v>582</v>
      </c>
      <c r="Q152" s="10" t="s">
        <v>186</v>
      </c>
      <c r="R152" s="10">
        <v>2</v>
      </c>
      <c r="S152" s="10">
        <v>9</v>
      </c>
      <c r="T152" s="10">
        <v>100</v>
      </c>
      <c r="U152" s="10">
        <v>8</v>
      </c>
      <c r="V152" s="10">
        <v>8.8000000000000007</v>
      </c>
      <c r="W152" s="16">
        <v>0.02</v>
      </c>
      <c r="X152" s="10">
        <v>0.2</v>
      </c>
      <c r="Y152" s="17">
        <v>20747</v>
      </c>
      <c r="Z152" s="313"/>
      <c r="AA152" s="313"/>
    </row>
    <row r="153" spans="1:27" ht="36.75">
      <c r="A153" s="294"/>
      <c r="B153" s="297"/>
      <c r="C153" s="18"/>
      <c r="D153" s="18"/>
      <c r="E153" s="18"/>
      <c r="F153" s="18"/>
      <c r="G153" s="18"/>
      <c r="H153" s="18"/>
      <c r="I153" s="18"/>
      <c r="J153" s="18"/>
      <c r="K153" s="18"/>
      <c r="L153" s="18" t="s">
        <v>583</v>
      </c>
      <c r="M153" s="18">
        <v>1</v>
      </c>
      <c r="N153" s="18" t="s">
        <v>259</v>
      </c>
      <c r="O153" s="18" t="s">
        <v>382</v>
      </c>
      <c r="P153" s="18" t="s">
        <v>397</v>
      </c>
      <c r="Q153" s="18" t="s">
        <v>184</v>
      </c>
      <c r="R153" s="18">
        <v>10</v>
      </c>
      <c r="S153" s="18">
        <v>39</v>
      </c>
      <c r="T153" s="18">
        <v>255</v>
      </c>
      <c r="U153" s="18">
        <v>68</v>
      </c>
      <c r="V153" s="18">
        <v>39</v>
      </c>
      <c r="W153" s="20">
        <v>0.1</v>
      </c>
      <c r="X153" s="18">
        <v>3.9</v>
      </c>
      <c r="Y153" s="21">
        <v>459716</v>
      </c>
      <c r="Z153" s="313"/>
      <c r="AA153" s="313"/>
    </row>
    <row r="154" spans="1:27" ht="36.75">
      <c r="A154" s="294"/>
      <c r="B154" s="297"/>
      <c r="C154" s="10"/>
      <c r="D154" s="10"/>
      <c r="E154" s="10"/>
      <c r="F154" s="10"/>
      <c r="G154" s="10"/>
      <c r="H154" s="10"/>
      <c r="I154" s="10"/>
      <c r="J154" s="10"/>
      <c r="K154" s="10"/>
      <c r="L154" s="10" t="s">
        <v>584</v>
      </c>
      <c r="M154" s="10">
        <v>1</v>
      </c>
      <c r="N154" s="10" t="s">
        <v>259</v>
      </c>
      <c r="O154" s="10" t="s">
        <v>382</v>
      </c>
      <c r="P154" s="10" t="s">
        <v>397</v>
      </c>
      <c r="Q154" s="10" t="s">
        <v>184</v>
      </c>
      <c r="R154" s="10">
        <v>10</v>
      </c>
      <c r="S154" s="10">
        <v>46</v>
      </c>
      <c r="T154" s="10">
        <v>345</v>
      </c>
      <c r="U154" s="10">
        <v>68</v>
      </c>
      <c r="V154" s="10">
        <v>46</v>
      </c>
      <c r="W154" s="16">
        <v>0.1</v>
      </c>
      <c r="X154" s="10">
        <v>4.5999999999999996</v>
      </c>
      <c r="Y154" s="17">
        <v>542230</v>
      </c>
      <c r="Z154" s="313"/>
      <c r="AA154" s="313"/>
    </row>
    <row r="155" spans="1:27" ht="36.75">
      <c r="A155" s="294"/>
      <c r="B155" s="297"/>
      <c r="C155" s="18"/>
      <c r="D155" s="18"/>
      <c r="E155" s="18"/>
      <c r="F155" s="18"/>
      <c r="G155" s="18"/>
      <c r="H155" s="18"/>
      <c r="I155" s="18"/>
      <c r="J155" s="18"/>
      <c r="K155" s="18"/>
      <c r="L155" s="18" t="s">
        <v>585</v>
      </c>
      <c r="M155" s="18">
        <v>1</v>
      </c>
      <c r="N155" s="18" t="s">
        <v>259</v>
      </c>
      <c r="O155" s="18" t="s">
        <v>382</v>
      </c>
      <c r="P155" s="18" t="s">
        <v>474</v>
      </c>
      <c r="Q155" s="18" t="s">
        <v>184</v>
      </c>
      <c r="R155" s="18">
        <v>8</v>
      </c>
      <c r="S155" s="18">
        <v>34</v>
      </c>
      <c r="T155" s="18">
        <v>180</v>
      </c>
      <c r="U155" s="18">
        <v>52</v>
      </c>
      <c r="V155" s="18">
        <v>34</v>
      </c>
      <c r="W155" s="20">
        <v>0.1</v>
      </c>
      <c r="X155" s="18">
        <v>3.4</v>
      </c>
      <c r="Y155" s="21">
        <v>400778</v>
      </c>
      <c r="Z155" s="313"/>
      <c r="AA155" s="313"/>
    </row>
    <row r="156" spans="1:27" ht="36.75">
      <c r="A156" s="294"/>
      <c r="B156" s="297"/>
      <c r="C156" s="10"/>
      <c r="D156" s="10"/>
      <c r="E156" s="10"/>
      <c r="F156" s="10"/>
      <c r="G156" s="10"/>
      <c r="H156" s="10"/>
      <c r="I156" s="10"/>
      <c r="J156" s="10"/>
      <c r="K156" s="10"/>
      <c r="L156" s="10" t="s">
        <v>586</v>
      </c>
      <c r="M156" s="10">
        <v>1</v>
      </c>
      <c r="N156" s="10" t="s">
        <v>259</v>
      </c>
      <c r="O156" s="10" t="s">
        <v>382</v>
      </c>
      <c r="P156" s="10" t="s">
        <v>587</v>
      </c>
      <c r="Q156" s="10" t="s">
        <v>183</v>
      </c>
      <c r="R156" s="10">
        <v>24</v>
      </c>
      <c r="S156" s="10">
        <v>75</v>
      </c>
      <c r="T156" s="10" t="s">
        <v>22</v>
      </c>
      <c r="U156" s="10">
        <v>30</v>
      </c>
      <c r="V156" s="10">
        <v>75.2</v>
      </c>
      <c r="W156" s="16">
        <v>0.1</v>
      </c>
      <c r="X156" s="10">
        <v>7.5</v>
      </c>
      <c r="Y156" s="17">
        <v>886428</v>
      </c>
      <c r="Z156" s="313"/>
      <c r="AA156" s="313"/>
    </row>
    <row r="157" spans="1:27" ht="36.75">
      <c r="A157" s="294"/>
      <c r="B157" s="297"/>
      <c r="C157" s="18"/>
      <c r="D157" s="18"/>
      <c r="E157" s="18"/>
      <c r="F157" s="18"/>
      <c r="G157" s="18"/>
      <c r="H157" s="18"/>
      <c r="I157" s="18"/>
      <c r="J157" s="18"/>
      <c r="K157" s="18"/>
      <c r="L157" s="18" t="s">
        <v>588</v>
      </c>
      <c r="M157" s="18">
        <v>1</v>
      </c>
      <c r="N157" s="18" t="s">
        <v>259</v>
      </c>
      <c r="O157" s="18" t="s">
        <v>382</v>
      </c>
      <c r="P157" s="18" t="s">
        <v>589</v>
      </c>
      <c r="Q157" s="18" t="s">
        <v>183</v>
      </c>
      <c r="R157" s="18">
        <v>14</v>
      </c>
      <c r="S157" s="18">
        <v>49</v>
      </c>
      <c r="T157" s="18" t="s">
        <v>22</v>
      </c>
      <c r="U157" s="18">
        <v>18</v>
      </c>
      <c r="V157" s="18">
        <v>49</v>
      </c>
      <c r="W157" s="20">
        <v>0.1</v>
      </c>
      <c r="X157" s="18">
        <v>4.9000000000000004</v>
      </c>
      <c r="Y157" s="21">
        <v>577592</v>
      </c>
      <c r="Z157" s="313"/>
      <c r="AA157" s="313"/>
    </row>
    <row r="158" spans="1:27" ht="36.75">
      <c r="A158" s="294"/>
      <c r="B158" s="297"/>
      <c r="C158" s="10"/>
      <c r="D158" s="10"/>
      <c r="E158" s="10"/>
      <c r="F158" s="10"/>
      <c r="G158" s="10"/>
      <c r="H158" s="10"/>
      <c r="I158" s="10"/>
      <c r="J158" s="10"/>
      <c r="K158" s="10"/>
      <c r="L158" s="10" t="s">
        <v>590</v>
      </c>
      <c r="M158" s="10">
        <v>1</v>
      </c>
      <c r="N158" s="10" t="s">
        <v>259</v>
      </c>
      <c r="O158" s="10" t="s">
        <v>382</v>
      </c>
      <c r="P158" s="10" t="s">
        <v>591</v>
      </c>
      <c r="Q158" s="10" t="s">
        <v>183</v>
      </c>
      <c r="R158" s="10">
        <v>16</v>
      </c>
      <c r="S158" s="10">
        <v>60</v>
      </c>
      <c r="T158" s="10" t="s">
        <v>22</v>
      </c>
      <c r="U158" s="10">
        <v>22</v>
      </c>
      <c r="V158" s="10">
        <v>60</v>
      </c>
      <c r="W158" s="16">
        <v>0.1</v>
      </c>
      <c r="X158" s="10">
        <v>6</v>
      </c>
      <c r="Y158" s="17">
        <v>707256</v>
      </c>
      <c r="Z158" s="313"/>
      <c r="AA158" s="313"/>
    </row>
    <row r="159" spans="1:27" ht="36.75">
      <c r="A159" s="294"/>
      <c r="B159" s="297"/>
      <c r="C159" s="18"/>
      <c r="D159" s="18"/>
      <c r="E159" s="18"/>
      <c r="F159" s="18"/>
      <c r="G159" s="18"/>
      <c r="H159" s="18"/>
      <c r="I159" s="18"/>
      <c r="J159" s="18"/>
      <c r="K159" s="18"/>
      <c r="L159" s="18" t="s">
        <v>592</v>
      </c>
      <c r="M159" s="18">
        <v>1</v>
      </c>
      <c r="N159" s="18" t="s">
        <v>259</v>
      </c>
      <c r="O159" s="18" t="s">
        <v>382</v>
      </c>
      <c r="P159" s="18" t="s">
        <v>587</v>
      </c>
      <c r="Q159" s="18" t="s">
        <v>183</v>
      </c>
      <c r="R159" s="18">
        <v>24</v>
      </c>
      <c r="S159" s="18">
        <v>75</v>
      </c>
      <c r="T159" s="18" t="s">
        <v>22</v>
      </c>
      <c r="U159" s="18">
        <v>30</v>
      </c>
      <c r="V159" s="18">
        <v>75</v>
      </c>
      <c r="W159" s="25">
        <v>0.1</v>
      </c>
      <c r="X159" s="18">
        <v>7.5</v>
      </c>
      <c r="Y159" s="21">
        <v>884070</v>
      </c>
      <c r="Z159" s="313"/>
      <c r="AA159" s="313"/>
    </row>
    <row r="160" spans="1:27" ht="36.75">
      <c r="A160" s="295"/>
      <c r="B160" s="298"/>
      <c r="C160" s="10"/>
      <c r="D160" s="10"/>
      <c r="E160" s="10"/>
      <c r="F160" s="10"/>
      <c r="G160" s="10"/>
      <c r="H160" s="10"/>
      <c r="I160" s="10"/>
      <c r="J160" s="10"/>
      <c r="K160" s="10"/>
      <c r="L160" s="10" t="s">
        <v>593</v>
      </c>
      <c r="M160" s="10">
        <v>1</v>
      </c>
      <c r="N160" s="10" t="s">
        <v>259</v>
      </c>
      <c r="O160" s="10" t="s">
        <v>382</v>
      </c>
      <c r="P160" s="10" t="s">
        <v>594</v>
      </c>
      <c r="Q160" s="10" t="s">
        <v>183</v>
      </c>
      <c r="R160" s="10">
        <v>28</v>
      </c>
      <c r="S160" s="10">
        <v>79</v>
      </c>
      <c r="T160" s="10" t="s">
        <v>22</v>
      </c>
      <c r="U160" s="10">
        <v>44</v>
      </c>
      <c r="V160" s="10">
        <v>79</v>
      </c>
      <c r="W160" s="16">
        <v>0.1</v>
      </c>
      <c r="X160" s="10">
        <v>7.9</v>
      </c>
      <c r="Y160" s="17">
        <v>931220</v>
      </c>
      <c r="Z160" s="313"/>
      <c r="AA160" s="313"/>
    </row>
    <row r="161" spans="1:27" ht="57.75" customHeight="1">
      <c r="A161" s="293" t="s">
        <v>86</v>
      </c>
      <c r="B161" s="296">
        <v>71238</v>
      </c>
      <c r="C161" s="10" t="s">
        <v>87</v>
      </c>
      <c r="D161" s="10" t="s">
        <v>88</v>
      </c>
      <c r="E161" s="10">
        <v>243633</v>
      </c>
      <c r="F161" s="11" t="s">
        <v>89</v>
      </c>
      <c r="G161" s="12" t="s">
        <v>75</v>
      </c>
      <c r="H161" s="13" t="s">
        <v>23</v>
      </c>
      <c r="I161" s="10">
        <v>34</v>
      </c>
      <c r="J161" s="14">
        <v>45772</v>
      </c>
      <c r="K161" s="10" t="s">
        <v>76</v>
      </c>
      <c r="L161" s="10" t="s">
        <v>595</v>
      </c>
      <c r="M161" s="10">
        <v>6</v>
      </c>
      <c r="N161" s="10" t="s">
        <v>209</v>
      </c>
      <c r="O161" s="10" t="s">
        <v>596</v>
      </c>
      <c r="P161" s="10" t="s">
        <v>512</v>
      </c>
      <c r="Q161" s="10" t="s">
        <v>184</v>
      </c>
      <c r="R161" s="10">
        <v>8</v>
      </c>
      <c r="S161" s="15">
        <v>39</v>
      </c>
      <c r="T161" s="10">
        <v>311</v>
      </c>
      <c r="U161" s="10">
        <v>8</v>
      </c>
      <c r="V161" s="10">
        <v>236.64</v>
      </c>
      <c r="W161" s="16">
        <v>0.1</v>
      </c>
      <c r="X161" s="10">
        <v>23.7</v>
      </c>
      <c r="Y161" s="17">
        <v>2789418</v>
      </c>
      <c r="Z161" s="313"/>
      <c r="AA161" s="313"/>
    </row>
    <row r="162" spans="1:27" ht="24.75">
      <c r="A162" s="294"/>
      <c r="B162" s="297"/>
      <c r="C162" s="18"/>
      <c r="D162" s="18"/>
      <c r="E162" s="18"/>
      <c r="F162" s="18"/>
      <c r="G162" s="18"/>
      <c r="H162" s="18"/>
      <c r="I162" s="18"/>
      <c r="J162" s="18"/>
      <c r="K162" s="18"/>
      <c r="L162" s="18" t="s">
        <v>597</v>
      </c>
      <c r="M162" s="18">
        <v>2</v>
      </c>
      <c r="N162" s="18" t="s">
        <v>209</v>
      </c>
      <c r="O162" s="18" t="s">
        <v>362</v>
      </c>
      <c r="P162" s="18" t="s">
        <v>365</v>
      </c>
      <c r="Q162" s="18" t="s">
        <v>184</v>
      </c>
      <c r="R162" s="18">
        <v>18</v>
      </c>
      <c r="S162" s="19">
        <v>70</v>
      </c>
      <c r="T162" s="18">
        <v>687</v>
      </c>
      <c r="U162" s="18">
        <v>24</v>
      </c>
      <c r="V162" s="18">
        <v>139.76</v>
      </c>
      <c r="W162" s="20">
        <v>0.1</v>
      </c>
      <c r="X162" s="18">
        <v>14</v>
      </c>
      <c r="Y162" s="21">
        <v>1647435</v>
      </c>
      <c r="Z162" s="313"/>
      <c r="AA162" s="313"/>
    </row>
    <row r="163" spans="1:27" ht="24.75">
      <c r="A163" s="294"/>
      <c r="B163" s="297"/>
      <c r="C163" s="10"/>
      <c r="D163" s="10"/>
      <c r="E163" s="10"/>
      <c r="F163" s="11"/>
      <c r="G163" s="12"/>
      <c r="H163" s="13"/>
      <c r="I163" s="10"/>
      <c r="J163" s="14"/>
      <c r="K163" s="10"/>
      <c r="L163" s="10" t="s">
        <v>598</v>
      </c>
      <c r="M163" s="10">
        <v>4</v>
      </c>
      <c r="N163" s="10" t="s">
        <v>209</v>
      </c>
      <c r="O163" s="10" t="s">
        <v>362</v>
      </c>
      <c r="P163" s="10" t="s">
        <v>599</v>
      </c>
      <c r="Q163" s="10" t="s">
        <v>184</v>
      </c>
      <c r="R163" s="10">
        <v>14</v>
      </c>
      <c r="S163" s="15">
        <v>48</v>
      </c>
      <c r="T163" s="10">
        <v>449</v>
      </c>
      <c r="U163" s="10">
        <v>16</v>
      </c>
      <c r="V163" s="10">
        <v>193.44</v>
      </c>
      <c r="W163" s="16">
        <v>0.1</v>
      </c>
      <c r="X163" s="10">
        <v>19.3</v>
      </c>
      <c r="Y163" s="17">
        <v>2280193</v>
      </c>
      <c r="Z163" s="313"/>
      <c r="AA163" s="313"/>
    </row>
    <row r="164" spans="1:27" ht="24.75">
      <c r="A164" s="295"/>
      <c r="B164" s="298"/>
      <c r="C164" s="18"/>
      <c r="D164" s="18"/>
      <c r="E164" s="18"/>
      <c r="F164" s="18"/>
      <c r="G164" s="18"/>
      <c r="H164" s="18"/>
      <c r="I164" s="18"/>
      <c r="J164" s="18"/>
      <c r="K164" s="18"/>
      <c r="L164" s="18" t="s">
        <v>600</v>
      </c>
      <c r="M164" s="18">
        <v>1</v>
      </c>
      <c r="N164" s="18" t="s">
        <v>209</v>
      </c>
      <c r="O164" s="18" t="s">
        <v>362</v>
      </c>
      <c r="P164" s="18" t="s">
        <v>363</v>
      </c>
      <c r="Q164" s="18" t="s">
        <v>184</v>
      </c>
      <c r="R164" s="18">
        <v>16</v>
      </c>
      <c r="S164" s="19">
        <v>54</v>
      </c>
      <c r="T164" s="18">
        <v>600</v>
      </c>
      <c r="U164" s="18">
        <v>16</v>
      </c>
      <c r="V164" s="18">
        <v>54.36</v>
      </c>
      <c r="W164" s="20">
        <v>0.1</v>
      </c>
      <c r="X164" s="18">
        <v>5.4</v>
      </c>
      <c r="Y164" s="21">
        <v>640774</v>
      </c>
      <c r="Z164" s="313"/>
      <c r="AA164" s="313"/>
    </row>
    <row r="165" spans="1:27" ht="60.75">
      <c r="A165" s="293" t="s">
        <v>91</v>
      </c>
      <c r="B165" s="296" t="s">
        <v>92</v>
      </c>
      <c r="C165" s="10" t="s">
        <v>93</v>
      </c>
      <c r="D165" s="10" t="s">
        <v>94</v>
      </c>
      <c r="E165" s="10" t="s">
        <v>95</v>
      </c>
      <c r="F165" s="11" t="s">
        <v>21</v>
      </c>
      <c r="G165" s="12" t="s">
        <v>30</v>
      </c>
      <c r="H165" s="13" t="s">
        <v>31</v>
      </c>
      <c r="I165" s="10">
        <v>103</v>
      </c>
      <c r="J165" s="14">
        <v>45833</v>
      </c>
      <c r="K165" s="10" t="s">
        <v>52</v>
      </c>
      <c r="L165" s="10" t="s">
        <v>258</v>
      </c>
      <c r="M165" s="10">
        <v>1</v>
      </c>
      <c r="N165" s="10" t="s">
        <v>259</v>
      </c>
      <c r="O165" s="10" t="s">
        <v>382</v>
      </c>
      <c r="P165" s="10" t="s">
        <v>534</v>
      </c>
      <c r="Q165" s="10" t="s">
        <v>184</v>
      </c>
      <c r="R165" s="10">
        <v>16</v>
      </c>
      <c r="S165" s="15">
        <v>53</v>
      </c>
      <c r="T165" s="10">
        <v>509</v>
      </c>
      <c r="U165" s="10">
        <v>22</v>
      </c>
      <c r="V165" s="10">
        <v>53.2</v>
      </c>
      <c r="W165" s="16">
        <v>0.1</v>
      </c>
      <c r="X165" s="10">
        <v>5.3</v>
      </c>
      <c r="Y165" s="17">
        <v>627100</v>
      </c>
      <c r="Z165" s="312"/>
      <c r="AA165" s="312"/>
    </row>
    <row r="166" spans="1:27" ht="36.75">
      <c r="A166" s="294"/>
      <c r="B166" s="297"/>
      <c r="C166" s="18"/>
      <c r="D166" s="18"/>
      <c r="E166" s="18"/>
      <c r="F166" s="18"/>
      <c r="G166" s="18"/>
      <c r="H166" s="18"/>
      <c r="I166" s="18"/>
      <c r="J166" s="18"/>
      <c r="K166" s="18"/>
      <c r="L166" s="18" t="s">
        <v>357</v>
      </c>
      <c r="M166" s="18">
        <v>1</v>
      </c>
      <c r="N166" s="18" t="s">
        <v>209</v>
      </c>
      <c r="O166" s="18" t="s">
        <v>382</v>
      </c>
      <c r="P166" s="18" t="s">
        <v>534</v>
      </c>
      <c r="Q166" s="18" t="s">
        <v>184</v>
      </c>
      <c r="R166" s="18">
        <v>16</v>
      </c>
      <c r="S166" s="19">
        <v>50</v>
      </c>
      <c r="T166" s="18">
        <v>394</v>
      </c>
      <c r="U166" s="18">
        <v>22</v>
      </c>
      <c r="V166" s="18">
        <v>50.1</v>
      </c>
      <c r="W166" s="20">
        <v>0.1</v>
      </c>
      <c r="X166" s="18">
        <v>5</v>
      </c>
      <c r="Y166" s="21">
        <v>590559</v>
      </c>
      <c r="Z166" s="312"/>
      <c r="AA166" s="312"/>
    </row>
    <row r="167" spans="1:27" ht="36.75">
      <c r="A167" s="294"/>
      <c r="B167" s="297"/>
      <c r="C167" s="10"/>
      <c r="D167" s="10"/>
      <c r="E167" s="10"/>
      <c r="F167" s="11"/>
      <c r="G167" s="12"/>
      <c r="H167" s="13"/>
      <c r="I167" s="10"/>
      <c r="J167" s="10"/>
      <c r="K167" s="10"/>
      <c r="L167" s="10" t="s">
        <v>358</v>
      </c>
      <c r="M167" s="10">
        <v>1</v>
      </c>
      <c r="N167" s="10" t="s">
        <v>209</v>
      </c>
      <c r="O167" s="10" t="s">
        <v>382</v>
      </c>
      <c r="P167" s="10" t="s">
        <v>532</v>
      </c>
      <c r="Q167" s="10" t="s">
        <v>184</v>
      </c>
      <c r="R167" s="10">
        <v>14</v>
      </c>
      <c r="S167" s="15">
        <v>50</v>
      </c>
      <c r="T167" s="10">
        <v>496</v>
      </c>
      <c r="U167" s="10">
        <v>22</v>
      </c>
      <c r="V167" s="10">
        <v>50.1</v>
      </c>
      <c r="W167" s="16">
        <v>0.1</v>
      </c>
      <c r="X167" s="10">
        <v>5</v>
      </c>
      <c r="Y167" s="17">
        <v>590559</v>
      </c>
      <c r="Z167" s="312"/>
      <c r="AA167" s="312"/>
    </row>
    <row r="168" spans="1:27" ht="36.75">
      <c r="A168" s="294"/>
      <c r="B168" s="297"/>
      <c r="C168" s="18"/>
      <c r="D168" s="18"/>
      <c r="E168" s="18"/>
      <c r="F168" s="18"/>
      <c r="G168" s="18"/>
      <c r="H168" s="18"/>
      <c r="I168" s="18"/>
      <c r="J168" s="18"/>
      <c r="K168" s="18"/>
      <c r="L168" s="18" t="s">
        <v>359</v>
      </c>
      <c r="M168" s="18">
        <v>1</v>
      </c>
      <c r="N168" s="18" t="s">
        <v>209</v>
      </c>
      <c r="O168" s="18" t="s">
        <v>382</v>
      </c>
      <c r="P168" s="18" t="s">
        <v>567</v>
      </c>
      <c r="Q168" s="18" t="s">
        <v>184</v>
      </c>
      <c r="R168" s="18">
        <v>6</v>
      </c>
      <c r="S168" s="19">
        <v>29</v>
      </c>
      <c r="T168" s="18">
        <v>273</v>
      </c>
      <c r="U168" s="18">
        <v>11</v>
      </c>
      <c r="V168" s="18">
        <v>28.9</v>
      </c>
      <c r="W168" s="20">
        <v>0.1</v>
      </c>
      <c r="X168" s="18">
        <v>2.9</v>
      </c>
      <c r="Y168" s="21">
        <v>340662</v>
      </c>
      <c r="Z168" s="312"/>
      <c r="AA168" s="312"/>
    </row>
    <row r="169" spans="1:27" ht="36.75">
      <c r="A169" s="294"/>
      <c r="B169" s="297"/>
      <c r="C169" s="10"/>
      <c r="D169" s="10"/>
      <c r="E169" s="10"/>
      <c r="F169" s="10"/>
      <c r="G169" s="10"/>
      <c r="H169" s="10"/>
      <c r="I169" s="10"/>
      <c r="J169" s="10"/>
      <c r="K169" s="10"/>
      <c r="L169" s="10" t="s">
        <v>360</v>
      </c>
      <c r="M169" s="10">
        <v>1</v>
      </c>
      <c r="N169" s="10" t="s">
        <v>209</v>
      </c>
      <c r="O169" s="10" t="s">
        <v>382</v>
      </c>
      <c r="P169" s="10" t="s">
        <v>536</v>
      </c>
      <c r="Q169" s="10" t="s">
        <v>184</v>
      </c>
      <c r="R169" s="10">
        <v>12</v>
      </c>
      <c r="S169" s="15">
        <v>45</v>
      </c>
      <c r="T169" s="10">
        <v>391</v>
      </c>
      <c r="U169" s="10">
        <v>22</v>
      </c>
      <c r="V169" s="10">
        <v>44.5</v>
      </c>
      <c r="W169" s="16">
        <v>0.1</v>
      </c>
      <c r="X169" s="10">
        <v>4.5</v>
      </c>
      <c r="Y169" s="17">
        <v>524548</v>
      </c>
      <c r="Z169" s="312"/>
      <c r="AA169" s="312"/>
    </row>
    <row r="170" spans="1:27" ht="36.75">
      <c r="A170" s="294"/>
      <c r="B170" s="297"/>
      <c r="C170" s="18"/>
      <c r="D170" s="18"/>
      <c r="E170" s="18"/>
      <c r="F170" s="18"/>
      <c r="G170" s="18"/>
      <c r="H170" s="18"/>
      <c r="I170" s="18"/>
      <c r="J170" s="18"/>
      <c r="K170" s="18"/>
      <c r="L170" s="18" t="s">
        <v>405</v>
      </c>
      <c r="M170" s="18">
        <v>1</v>
      </c>
      <c r="N170" s="18" t="s">
        <v>209</v>
      </c>
      <c r="O170" s="18" t="s">
        <v>382</v>
      </c>
      <c r="P170" s="18" t="s">
        <v>397</v>
      </c>
      <c r="Q170" s="18" t="s">
        <v>184</v>
      </c>
      <c r="R170" s="18">
        <v>10</v>
      </c>
      <c r="S170" s="19">
        <v>40</v>
      </c>
      <c r="T170" s="18">
        <v>400</v>
      </c>
      <c r="U170" s="18">
        <v>22</v>
      </c>
      <c r="V170" s="18">
        <v>40.1</v>
      </c>
      <c r="W170" s="20">
        <v>0.1</v>
      </c>
      <c r="X170" s="18">
        <v>4</v>
      </c>
      <c r="Y170" s="21">
        <v>472683</v>
      </c>
      <c r="Z170" s="312"/>
      <c r="AA170" s="312"/>
    </row>
    <row r="171" spans="1:27" ht="36.75">
      <c r="A171" s="294"/>
      <c r="B171" s="297"/>
      <c r="C171" s="10"/>
      <c r="D171" s="10"/>
      <c r="E171" s="10"/>
      <c r="F171" s="10"/>
      <c r="G171" s="10"/>
      <c r="H171" s="10"/>
      <c r="I171" s="10"/>
      <c r="J171" s="10"/>
      <c r="K171" s="10"/>
      <c r="L171" s="10" t="s">
        <v>407</v>
      </c>
      <c r="M171" s="10">
        <v>1</v>
      </c>
      <c r="N171" s="10" t="s">
        <v>209</v>
      </c>
      <c r="O171" s="10" t="s">
        <v>382</v>
      </c>
      <c r="P171" s="10" t="s">
        <v>536</v>
      </c>
      <c r="Q171" s="10" t="s">
        <v>184</v>
      </c>
      <c r="R171" s="10">
        <v>12</v>
      </c>
      <c r="S171" s="15">
        <v>45</v>
      </c>
      <c r="T171" s="10">
        <v>391</v>
      </c>
      <c r="U171" s="10">
        <v>22</v>
      </c>
      <c r="V171" s="10">
        <v>44.5</v>
      </c>
      <c r="W171" s="16">
        <v>0.1</v>
      </c>
      <c r="X171" s="10">
        <v>4.5</v>
      </c>
      <c r="Y171" s="17">
        <v>524548</v>
      </c>
      <c r="Z171" s="312"/>
      <c r="AA171" s="312"/>
    </row>
    <row r="172" spans="1:27" ht="36.75">
      <c r="A172" s="294"/>
      <c r="B172" s="297"/>
      <c r="C172" s="18"/>
      <c r="D172" s="18"/>
      <c r="E172" s="18"/>
      <c r="F172" s="18"/>
      <c r="G172" s="18"/>
      <c r="H172" s="18"/>
      <c r="I172" s="18"/>
      <c r="J172" s="18"/>
      <c r="K172" s="18"/>
      <c r="L172" s="18" t="s">
        <v>601</v>
      </c>
      <c r="M172" s="18">
        <v>1</v>
      </c>
      <c r="N172" s="18" t="s">
        <v>209</v>
      </c>
      <c r="O172" s="18" t="s">
        <v>382</v>
      </c>
      <c r="P172" s="18" t="s">
        <v>602</v>
      </c>
      <c r="Q172" s="18" t="s">
        <v>184</v>
      </c>
      <c r="R172" s="18">
        <v>18</v>
      </c>
      <c r="S172" s="19">
        <v>67</v>
      </c>
      <c r="T172" s="18">
        <v>620</v>
      </c>
      <c r="U172" s="18">
        <v>26</v>
      </c>
      <c r="V172" s="18">
        <v>66.5</v>
      </c>
      <c r="W172" s="20">
        <v>0.1</v>
      </c>
      <c r="X172" s="18">
        <v>6.7</v>
      </c>
      <c r="Y172" s="21">
        <v>783875</v>
      </c>
      <c r="Z172" s="312"/>
      <c r="AA172" s="312"/>
    </row>
    <row r="173" spans="1:27" ht="36.75">
      <c r="A173" s="294"/>
      <c r="B173" s="297"/>
      <c r="C173" s="10"/>
      <c r="D173" s="10"/>
      <c r="E173" s="10"/>
      <c r="F173" s="10"/>
      <c r="G173" s="10"/>
      <c r="H173" s="10"/>
      <c r="I173" s="10"/>
      <c r="J173" s="10"/>
      <c r="K173" s="10"/>
      <c r="L173" s="10" t="s">
        <v>409</v>
      </c>
      <c r="M173" s="10">
        <v>1</v>
      </c>
      <c r="N173" s="10" t="s">
        <v>209</v>
      </c>
      <c r="O173" s="10" t="s">
        <v>382</v>
      </c>
      <c r="P173" s="10" t="s">
        <v>397</v>
      </c>
      <c r="Q173" s="10" t="s">
        <v>184</v>
      </c>
      <c r="R173" s="10">
        <v>10</v>
      </c>
      <c r="S173" s="15">
        <v>41</v>
      </c>
      <c r="T173" s="10">
        <v>348</v>
      </c>
      <c r="U173" s="10">
        <v>12</v>
      </c>
      <c r="V173" s="10">
        <v>41.3</v>
      </c>
      <c r="W173" s="16">
        <v>0.1</v>
      </c>
      <c r="X173" s="10">
        <v>4.0999999999999996</v>
      </c>
      <c r="Y173" s="17">
        <v>486828</v>
      </c>
      <c r="Z173" s="312"/>
      <c r="AA173" s="312"/>
    </row>
    <row r="174" spans="1:27" ht="36.75">
      <c r="A174" s="294"/>
      <c r="B174" s="297"/>
      <c r="C174" s="18"/>
      <c r="D174" s="18"/>
      <c r="E174" s="18"/>
      <c r="F174" s="18"/>
      <c r="G174" s="18"/>
      <c r="H174" s="18"/>
      <c r="I174" s="18"/>
      <c r="J174" s="18"/>
      <c r="K174" s="18"/>
      <c r="L174" s="18" t="s">
        <v>417</v>
      </c>
      <c r="M174" s="18">
        <v>1</v>
      </c>
      <c r="N174" s="18" t="s">
        <v>209</v>
      </c>
      <c r="O174" s="18" t="s">
        <v>382</v>
      </c>
      <c r="P174" s="18" t="s">
        <v>397</v>
      </c>
      <c r="Q174" s="18" t="s">
        <v>184</v>
      </c>
      <c r="R174" s="18">
        <v>10</v>
      </c>
      <c r="S174" s="19">
        <v>37</v>
      </c>
      <c r="T174" s="18">
        <v>380</v>
      </c>
      <c r="U174" s="18">
        <v>18</v>
      </c>
      <c r="V174" s="18">
        <v>37</v>
      </c>
      <c r="W174" s="20">
        <v>0.1</v>
      </c>
      <c r="X174" s="18">
        <v>3.7</v>
      </c>
      <c r="Y174" s="21">
        <v>436141</v>
      </c>
      <c r="Z174" s="312"/>
      <c r="AA174" s="312"/>
    </row>
    <row r="175" spans="1:27" ht="36.75">
      <c r="A175" s="294"/>
      <c r="B175" s="297"/>
      <c r="C175" s="10"/>
      <c r="D175" s="10"/>
      <c r="E175" s="10"/>
      <c r="F175" s="10"/>
      <c r="G175" s="10"/>
      <c r="H175" s="10"/>
      <c r="I175" s="10"/>
      <c r="J175" s="10"/>
      <c r="K175" s="10"/>
      <c r="L175" s="10" t="s">
        <v>600</v>
      </c>
      <c r="M175" s="10">
        <v>1</v>
      </c>
      <c r="N175" s="10" t="s">
        <v>209</v>
      </c>
      <c r="O175" s="10" t="s">
        <v>382</v>
      </c>
      <c r="P175" s="10" t="s">
        <v>397</v>
      </c>
      <c r="Q175" s="10" t="s">
        <v>184</v>
      </c>
      <c r="R175" s="10">
        <v>10</v>
      </c>
      <c r="S175" s="10">
        <v>34</v>
      </c>
      <c r="T175" s="10">
        <v>245</v>
      </c>
      <c r="U175" s="10">
        <v>9</v>
      </c>
      <c r="V175" s="10">
        <v>34</v>
      </c>
      <c r="W175" s="16">
        <v>0.1</v>
      </c>
      <c r="X175" s="10">
        <v>3.4</v>
      </c>
      <c r="Y175" s="17">
        <v>400778</v>
      </c>
      <c r="Z175" s="312"/>
      <c r="AA175" s="312"/>
    </row>
    <row r="176" spans="1:27" ht="36.75">
      <c r="A176" s="294"/>
      <c r="B176" s="297"/>
      <c r="C176" s="18"/>
      <c r="D176" s="18"/>
      <c r="E176" s="18"/>
      <c r="F176" s="18"/>
      <c r="G176" s="18"/>
      <c r="H176" s="18"/>
      <c r="I176" s="18"/>
      <c r="J176" s="18"/>
      <c r="K176" s="18"/>
      <c r="L176" s="18" t="s">
        <v>603</v>
      </c>
      <c r="M176" s="18">
        <v>1</v>
      </c>
      <c r="N176" s="18" t="s">
        <v>209</v>
      </c>
      <c r="O176" s="18" t="s">
        <v>382</v>
      </c>
      <c r="P176" s="18" t="s">
        <v>536</v>
      </c>
      <c r="Q176" s="18" t="s">
        <v>184</v>
      </c>
      <c r="R176" s="18">
        <v>12</v>
      </c>
      <c r="S176" s="18">
        <v>38</v>
      </c>
      <c r="T176" s="18">
        <v>251</v>
      </c>
      <c r="U176" s="18">
        <v>9</v>
      </c>
      <c r="V176" s="18">
        <v>38.1</v>
      </c>
      <c r="W176" s="20">
        <v>0.1</v>
      </c>
      <c r="X176" s="18">
        <v>3.8</v>
      </c>
      <c r="Y176" s="21">
        <v>449108</v>
      </c>
      <c r="Z176" s="312"/>
      <c r="AA176" s="312"/>
    </row>
    <row r="177" spans="1:27" ht="36.75">
      <c r="A177" s="294"/>
      <c r="B177" s="297"/>
      <c r="C177" s="10"/>
      <c r="D177" s="10"/>
      <c r="E177" s="10"/>
      <c r="F177" s="10"/>
      <c r="G177" s="10"/>
      <c r="H177" s="10"/>
      <c r="I177" s="10"/>
      <c r="J177" s="10"/>
      <c r="K177" s="10"/>
      <c r="L177" s="10" t="s">
        <v>604</v>
      </c>
      <c r="M177" s="10">
        <v>1</v>
      </c>
      <c r="N177" s="10" t="s">
        <v>259</v>
      </c>
      <c r="O177" s="10" t="s">
        <v>382</v>
      </c>
      <c r="P177" s="10" t="s">
        <v>397</v>
      </c>
      <c r="Q177" s="10" t="s">
        <v>184</v>
      </c>
      <c r="R177" s="10">
        <v>10</v>
      </c>
      <c r="S177" s="10">
        <v>45</v>
      </c>
      <c r="T177" s="10">
        <v>372</v>
      </c>
      <c r="U177" s="10">
        <v>7</v>
      </c>
      <c r="V177" s="10">
        <v>45.4</v>
      </c>
      <c r="W177" s="16">
        <v>0.1</v>
      </c>
      <c r="X177" s="10">
        <v>4.5</v>
      </c>
      <c r="Y177" s="17">
        <v>535157</v>
      </c>
      <c r="Z177" s="312"/>
      <c r="AA177" s="312"/>
    </row>
    <row r="178" spans="1:27" ht="36.75">
      <c r="A178" s="294"/>
      <c r="B178" s="297"/>
      <c r="C178" s="18"/>
      <c r="D178" s="18"/>
      <c r="E178" s="18"/>
      <c r="F178" s="18"/>
      <c r="G178" s="18"/>
      <c r="H178" s="18"/>
      <c r="I178" s="18"/>
      <c r="J178" s="18"/>
      <c r="K178" s="18"/>
      <c r="L178" s="18" t="s">
        <v>605</v>
      </c>
      <c r="M178" s="18">
        <v>1</v>
      </c>
      <c r="N178" s="18" t="s">
        <v>259</v>
      </c>
      <c r="O178" s="18" t="s">
        <v>382</v>
      </c>
      <c r="P178" s="18" t="s">
        <v>536</v>
      </c>
      <c r="Q178" s="18" t="s">
        <v>184</v>
      </c>
      <c r="R178" s="18">
        <v>12</v>
      </c>
      <c r="S178" s="18">
        <v>59</v>
      </c>
      <c r="T178" s="18">
        <v>549</v>
      </c>
      <c r="U178" s="18">
        <v>9</v>
      </c>
      <c r="V178" s="18">
        <v>58.6</v>
      </c>
      <c r="W178" s="20">
        <v>0.1</v>
      </c>
      <c r="X178" s="18">
        <v>5.9</v>
      </c>
      <c r="Y178" s="21">
        <v>690753</v>
      </c>
      <c r="Z178" s="312"/>
      <c r="AA178" s="312"/>
    </row>
    <row r="179" spans="1:27" ht="24.75">
      <c r="A179" s="294"/>
      <c r="B179" s="297"/>
      <c r="C179" s="10"/>
      <c r="D179" s="10"/>
      <c r="E179" s="10"/>
      <c r="F179" s="10"/>
      <c r="G179" s="10"/>
      <c r="H179" s="10"/>
      <c r="I179" s="10"/>
      <c r="J179" s="10"/>
      <c r="K179" s="10"/>
      <c r="L179" s="10" t="s">
        <v>606</v>
      </c>
      <c r="M179" s="10">
        <v>1</v>
      </c>
      <c r="N179" s="10" t="s">
        <v>259</v>
      </c>
      <c r="O179" s="10" t="s">
        <v>382</v>
      </c>
      <c r="P179" s="10" t="s">
        <v>607</v>
      </c>
      <c r="Q179" s="10" t="s">
        <v>187</v>
      </c>
      <c r="R179" s="10">
        <v>2</v>
      </c>
      <c r="S179" s="10">
        <v>11</v>
      </c>
      <c r="T179" s="10">
        <v>150</v>
      </c>
      <c r="U179" s="10">
        <v>1</v>
      </c>
      <c r="V179" s="10">
        <v>11.2</v>
      </c>
      <c r="W179" s="16">
        <v>0.02</v>
      </c>
      <c r="X179" s="10">
        <v>0.2</v>
      </c>
      <c r="Y179" s="17">
        <v>26405</v>
      </c>
      <c r="Z179" s="312"/>
      <c r="AA179" s="312"/>
    </row>
    <row r="180" spans="1:27" ht="24.75">
      <c r="A180" s="295"/>
      <c r="B180" s="298"/>
      <c r="C180" s="18"/>
      <c r="D180" s="18"/>
      <c r="E180" s="18"/>
      <c r="F180" s="18"/>
      <c r="G180" s="18"/>
      <c r="H180" s="18"/>
      <c r="I180" s="18"/>
      <c r="J180" s="18"/>
      <c r="K180" s="18"/>
      <c r="L180" s="18" t="s">
        <v>477</v>
      </c>
      <c r="M180" s="18">
        <v>1</v>
      </c>
      <c r="N180" s="18" t="s">
        <v>259</v>
      </c>
      <c r="O180" s="18" t="s">
        <v>382</v>
      </c>
      <c r="P180" s="18" t="s">
        <v>607</v>
      </c>
      <c r="Q180" s="18" t="s">
        <v>187</v>
      </c>
      <c r="R180" s="18">
        <v>2</v>
      </c>
      <c r="S180" s="18">
        <v>8</v>
      </c>
      <c r="T180" s="18">
        <v>11</v>
      </c>
      <c r="U180" s="18">
        <v>1</v>
      </c>
      <c r="V180" s="18">
        <v>7.7</v>
      </c>
      <c r="W180" s="20">
        <v>0.02</v>
      </c>
      <c r="X180" s="18">
        <v>0.2</v>
      </c>
      <c r="Y180" s="21">
        <v>18154</v>
      </c>
      <c r="Z180" s="312"/>
      <c r="AA180" s="312"/>
    </row>
    <row r="181" spans="1:27" ht="60.75">
      <c r="A181" s="293" t="s">
        <v>96</v>
      </c>
      <c r="B181" s="296">
        <v>68758</v>
      </c>
      <c r="C181" s="10" t="s">
        <v>97</v>
      </c>
      <c r="D181" s="10" t="s">
        <v>98</v>
      </c>
      <c r="E181" s="10">
        <v>4155640040</v>
      </c>
      <c r="F181" s="11" t="s">
        <v>21</v>
      </c>
      <c r="G181" s="12" t="s">
        <v>22</v>
      </c>
      <c r="H181" s="13" t="s">
        <v>31</v>
      </c>
      <c r="I181" s="10">
        <v>92</v>
      </c>
      <c r="J181" s="14">
        <v>46015</v>
      </c>
      <c r="K181" s="10"/>
      <c r="L181" s="10" t="s">
        <v>608</v>
      </c>
      <c r="M181" s="10">
        <v>1</v>
      </c>
      <c r="N181" s="10" t="s">
        <v>259</v>
      </c>
      <c r="O181" s="10" t="s">
        <v>260</v>
      </c>
      <c r="P181" s="10" t="s">
        <v>609</v>
      </c>
      <c r="Q181" s="10" t="s">
        <v>183</v>
      </c>
      <c r="R181" s="10">
        <v>16</v>
      </c>
      <c r="S181" s="15">
        <v>79</v>
      </c>
      <c r="T181" s="10">
        <v>400</v>
      </c>
      <c r="U181" s="10">
        <v>64</v>
      </c>
      <c r="V181" s="10">
        <v>79.209999999999994</v>
      </c>
      <c r="W181" s="16">
        <v>0.1</v>
      </c>
      <c r="X181" s="10">
        <v>7.9</v>
      </c>
      <c r="Y181" s="17">
        <v>933696</v>
      </c>
      <c r="Z181" s="312"/>
      <c r="AA181" s="312"/>
    </row>
    <row r="182" spans="1:27" ht="24.75">
      <c r="A182" s="294"/>
      <c r="B182" s="297"/>
      <c r="C182" s="18"/>
      <c r="D182" s="18"/>
      <c r="E182" s="18"/>
      <c r="F182" s="18"/>
      <c r="G182" s="18"/>
      <c r="H182" s="18"/>
      <c r="I182" s="18"/>
      <c r="J182" s="18"/>
      <c r="K182" s="18"/>
      <c r="L182" s="18" t="s">
        <v>610</v>
      </c>
      <c r="M182" s="18">
        <v>1</v>
      </c>
      <c r="N182" s="18" t="s">
        <v>209</v>
      </c>
      <c r="O182" s="18" t="s">
        <v>260</v>
      </c>
      <c r="P182" s="18" t="s">
        <v>611</v>
      </c>
      <c r="Q182" s="18" t="s">
        <v>185</v>
      </c>
      <c r="R182" s="18">
        <v>6</v>
      </c>
      <c r="S182" s="19">
        <v>21</v>
      </c>
      <c r="T182" s="18">
        <v>210</v>
      </c>
      <c r="U182" s="18">
        <v>96</v>
      </c>
      <c r="V182" s="18">
        <v>21.05</v>
      </c>
      <c r="W182" s="20">
        <v>0.06</v>
      </c>
      <c r="X182" s="18">
        <v>1.3</v>
      </c>
      <c r="Y182" s="21">
        <v>148878</v>
      </c>
      <c r="Z182" s="312"/>
      <c r="AA182" s="312"/>
    </row>
    <row r="183" spans="1:27" ht="24.75">
      <c r="A183" s="294"/>
      <c r="B183" s="297"/>
      <c r="C183" s="10"/>
      <c r="D183" s="10"/>
      <c r="E183" s="10"/>
      <c r="F183" s="11"/>
      <c r="G183" s="12"/>
      <c r="H183" s="13"/>
      <c r="I183" s="10"/>
      <c r="J183" s="10"/>
      <c r="K183" s="10"/>
      <c r="L183" s="10" t="s">
        <v>612</v>
      </c>
      <c r="M183" s="10">
        <v>1</v>
      </c>
      <c r="N183" s="10" t="s">
        <v>209</v>
      </c>
      <c r="O183" s="10" t="s">
        <v>260</v>
      </c>
      <c r="P183" s="10" t="s">
        <v>515</v>
      </c>
      <c r="Q183" s="10" t="s">
        <v>185</v>
      </c>
      <c r="R183" s="10">
        <v>8</v>
      </c>
      <c r="S183" s="15">
        <v>32</v>
      </c>
      <c r="T183" s="10">
        <v>250</v>
      </c>
      <c r="U183" s="10">
        <v>128</v>
      </c>
      <c r="V183" s="10">
        <v>31.84</v>
      </c>
      <c r="W183" s="16">
        <v>0.06</v>
      </c>
      <c r="X183" s="10">
        <v>1.9</v>
      </c>
      <c r="Y183" s="17">
        <v>225192</v>
      </c>
      <c r="Z183" s="312"/>
      <c r="AA183" s="312"/>
    </row>
    <row r="184" spans="1:27" ht="24.75">
      <c r="A184" s="294"/>
      <c r="B184" s="297"/>
      <c r="C184" s="18"/>
      <c r="D184" s="18"/>
      <c r="E184" s="18"/>
      <c r="F184" s="18"/>
      <c r="G184" s="18"/>
      <c r="H184" s="18"/>
      <c r="I184" s="18"/>
      <c r="J184" s="18"/>
      <c r="K184" s="18"/>
      <c r="L184" s="18" t="s">
        <v>613</v>
      </c>
      <c r="M184" s="18">
        <v>1</v>
      </c>
      <c r="N184" s="18" t="s">
        <v>209</v>
      </c>
      <c r="O184" s="18" t="s">
        <v>260</v>
      </c>
      <c r="P184" s="18" t="s">
        <v>515</v>
      </c>
      <c r="Q184" s="18" t="s">
        <v>185</v>
      </c>
      <c r="R184" s="18">
        <v>8</v>
      </c>
      <c r="S184" s="19">
        <v>32</v>
      </c>
      <c r="T184" s="18">
        <v>250</v>
      </c>
      <c r="U184" s="18">
        <v>128</v>
      </c>
      <c r="V184" s="18">
        <v>31.84</v>
      </c>
      <c r="W184" s="20">
        <v>0.06</v>
      </c>
      <c r="X184" s="18">
        <v>1.9</v>
      </c>
      <c r="Y184" s="21">
        <v>225192</v>
      </c>
      <c r="Z184" s="312"/>
      <c r="AA184" s="312"/>
    </row>
    <row r="185" spans="1:27" ht="24.75">
      <c r="A185" s="294"/>
      <c r="B185" s="297"/>
      <c r="C185" s="10"/>
      <c r="D185" s="10"/>
      <c r="E185" s="10"/>
      <c r="F185" s="10"/>
      <c r="G185" s="10"/>
      <c r="H185" s="10"/>
      <c r="I185" s="10"/>
      <c r="J185" s="10"/>
      <c r="K185" s="10"/>
      <c r="L185" s="10" t="s">
        <v>614</v>
      </c>
      <c r="M185" s="10">
        <v>1</v>
      </c>
      <c r="N185" s="10" t="s">
        <v>209</v>
      </c>
      <c r="O185" s="10" t="s">
        <v>260</v>
      </c>
      <c r="P185" s="10" t="s">
        <v>515</v>
      </c>
      <c r="Q185" s="10" t="s">
        <v>185</v>
      </c>
      <c r="R185" s="10">
        <v>8</v>
      </c>
      <c r="S185" s="15">
        <v>33</v>
      </c>
      <c r="T185" s="10">
        <v>305</v>
      </c>
      <c r="U185" s="10">
        <v>128</v>
      </c>
      <c r="V185" s="10">
        <v>32.9</v>
      </c>
      <c r="W185" s="16">
        <v>0.06</v>
      </c>
      <c r="X185" s="10">
        <v>2</v>
      </c>
      <c r="Y185" s="17">
        <v>232689</v>
      </c>
      <c r="Z185" s="312"/>
      <c r="AA185" s="312"/>
    </row>
    <row r="186" spans="1:27" ht="24.75">
      <c r="A186" s="294"/>
      <c r="B186" s="297"/>
      <c r="C186" s="18"/>
      <c r="D186" s="18"/>
      <c r="E186" s="18"/>
      <c r="F186" s="18"/>
      <c r="G186" s="18"/>
      <c r="H186" s="18"/>
      <c r="I186" s="18"/>
      <c r="J186" s="18"/>
      <c r="K186" s="18"/>
      <c r="L186" s="18" t="s">
        <v>538</v>
      </c>
      <c r="M186" s="18">
        <v>1</v>
      </c>
      <c r="N186" s="18" t="s">
        <v>209</v>
      </c>
      <c r="O186" s="18" t="s">
        <v>260</v>
      </c>
      <c r="P186" s="18" t="s">
        <v>515</v>
      </c>
      <c r="Q186" s="18" t="s">
        <v>185</v>
      </c>
      <c r="R186" s="18">
        <v>8</v>
      </c>
      <c r="S186" s="19">
        <v>46</v>
      </c>
      <c r="T186" s="18">
        <v>585</v>
      </c>
      <c r="U186" s="18">
        <v>128</v>
      </c>
      <c r="V186" s="18">
        <v>46.12</v>
      </c>
      <c r="W186" s="20">
        <v>0.06</v>
      </c>
      <c r="X186" s="18">
        <v>2.8</v>
      </c>
      <c r="Y186" s="21">
        <v>326188</v>
      </c>
      <c r="Z186" s="312"/>
      <c r="AA186" s="312"/>
    </row>
    <row r="187" spans="1:27" ht="24.75">
      <c r="A187" s="294"/>
      <c r="B187" s="297"/>
      <c r="C187" s="10"/>
      <c r="D187" s="10"/>
      <c r="E187" s="10"/>
      <c r="F187" s="10"/>
      <c r="G187" s="10"/>
      <c r="H187" s="10"/>
      <c r="I187" s="10"/>
      <c r="J187" s="10"/>
      <c r="K187" s="10"/>
      <c r="L187" s="10" t="s">
        <v>539</v>
      </c>
      <c r="M187" s="10">
        <v>1</v>
      </c>
      <c r="N187" s="10" t="s">
        <v>209</v>
      </c>
      <c r="O187" s="10" t="s">
        <v>260</v>
      </c>
      <c r="P187" s="10" t="s">
        <v>515</v>
      </c>
      <c r="Q187" s="10" t="s">
        <v>185</v>
      </c>
      <c r="R187" s="10">
        <v>8</v>
      </c>
      <c r="S187" s="15">
        <v>46</v>
      </c>
      <c r="T187" s="10">
        <v>590</v>
      </c>
      <c r="U187" s="10">
        <v>128</v>
      </c>
      <c r="V187" s="10">
        <v>46.31</v>
      </c>
      <c r="W187" s="16">
        <v>0.06</v>
      </c>
      <c r="X187" s="10">
        <v>2.8</v>
      </c>
      <c r="Y187" s="17">
        <v>327532</v>
      </c>
      <c r="Z187" s="312"/>
      <c r="AA187" s="312"/>
    </row>
    <row r="188" spans="1:27" ht="24.75">
      <c r="A188" s="294"/>
      <c r="B188" s="297"/>
      <c r="C188" s="18"/>
      <c r="D188" s="18"/>
      <c r="E188" s="18"/>
      <c r="F188" s="18"/>
      <c r="G188" s="18"/>
      <c r="H188" s="18"/>
      <c r="I188" s="18"/>
      <c r="J188" s="18"/>
      <c r="K188" s="18"/>
      <c r="L188" s="18" t="s">
        <v>540</v>
      </c>
      <c r="M188" s="18">
        <v>1</v>
      </c>
      <c r="N188" s="18" t="s">
        <v>209</v>
      </c>
      <c r="O188" s="18" t="s">
        <v>260</v>
      </c>
      <c r="P188" s="18" t="s">
        <v>515</v>
      </c>
      <c r="Q188" s="18" t="s">
        <v>185</v>
      </c>
      <c r="R188" s="18">
        <v>8</v>
      </c>
      <c r="S188" s="19">
        <v>47</v>
      </c>
      <c r="T188" s="18">
        <v>620</v>
      </c>
      <c r="U188" s="18">
        <v>128</v>
      </c>
      <c r="V188" s="18">
        <v>46.63</v>
      </c>
      <c r="W188" s="20">
        <v>0.06</v>
      </c>
      <c r="X188" s="18">
        <v>2.8</v>
      </c>
      <c r="Y188" s="21">
        <v>329795</v>
      </c>
      <c r="Z188" s="312"/>
      <c r="AA188" s="312"/>
    </row>
    <row r="189" spans="1:27" ht="24.75">
      <c r="A189" s="294"/>
      <c r="B189" s="297"/>
      <c r="C189" s="10"/>
      <c r="D189" s="10"/>
      <c r="E189" s="10"/>
      <c r="F189" s="10"/>
      <c r="G189" s="10"/>
      <c r="H189" s="10"/>
      <c r="I189" s="10"/>
      <c r="J189" s="10"/>
      <c r="K189" s="10"/>
      <c r="L189" s="10" t="s">
        <v>541</v>
      </c>
      <c r="M189" s="10">
        <v>1</v>
      </c>
      <c r="N189" s="10" t="s">
        <v>209</v>
      </c>
      <c r="O189" s="10" t="s">
        <v>260</v>
      </c>
      <c r="P189" s="10" t="s">
        <v>515</v>
      </c>
      <c r="Q189" s="10" t="s">
        <v>185</v>
      </c>
      <c r="R189" s="10">
        <v>8</v>
      </c>
      <c r="S189" s="15">
        <v>46</v>
      </c>
      <c r="T189" s="10">
        <v>645</v>
      </c>
      <c r="U189" s="10">
        <v>128</v>
      </c>
      <c r="V189" s="10">
        <v>46.44</v>
      </c>
      <c r="W189" s="16">
        <v>0.06</v>
      </c>
      <c r="X189" s="10">
        <v>2.8</v>
      </c>
      <c r="Y189" s="17">
        <v>328452</v>
      </c>
      <c r="Z189" s="312"/>
      <c r="AA189" s="312"/>
    </row>
    <row r="190" spans="1:27" ht="24.75">
      <c r="A190" s="294"/>
      <c r="B190" s="297"/>
      <c r="C190" s="18"/>
      <c r="D190" s="18"/>
      <c r="E190" s="18"/>
      <c r="F190" s="18"/>
      <c r="G190" s="18"/>
      <c r="H190" s="18"/>
      <c r="I190" s="18"/>
      <c r="J190" s="18"/>
      <c r="K190" s="18"/>
      <c r="L190" s="18" t="s">
        <v>606</v>
      </c>
      <c r="M190" s="18">
        <v>1</v>
      </c>
      <c r="N190" s="18" t="s">
        <v>259</v>
      </c>
      <c r="O190" s="18" t="s">
        <v>260</v>
      </c>
      <c r="P190" s="18" t="s">
        <v>615</v>
      </c>
      <c r="Q190" s="18" t="s">
        <v>187</v>
      </c>
      <c r="R190" s="18">
        <v>2</v>
      </c>
      <c r="S190" s="19">
        <v>4</v>
      </c>
      <c r="T190" s="18">
        <v>50</v>
      </c>
      <c r="U190" s="18">
        <v>8</v>
      </c>
      <c r="V190" s="18">
        <v>3.87</v>
      </c>
      <c r="W190" s="20">
        <v>0.02</v>
      </c>
      <c r="X190" s="18">
        <v>0.1</v>
      </c>
      <c r="Y190" s="21">
        <v>9124</v>
      </c>
      <c r="Z190" s="312"/>
      <c r="AA190" s="312"/>
    </row>
    <row r="191" spans="1:27" ht="24.75">
      <c r="A191" s="295"/>
      <c r="B191" s="298"/>
      <c r="C191" s="10"/>
      <c r="D191" s="10"/>
      <c r="E191" s="10"/>
      <c r="F191" s="10"/>
      <c r="G191" s="10"/>
      <c r="H191" s="10"/>
      <c r="I191" s="10"/>
      <c r="J191" s="10"/>
      <c r="K191" s="10"/>
      <c r="L191" s="10" t="s">
        <v>477</v>
      </c>
      <c r="M191" s="10">
        <v>1</v>
      </c>
      <c r="N191" s="10" t="s">
        <v>259</v>
      </c>
      <c r="O191" s="10" t="s">
        <v>260</v>
      </c>
      <c r="P191" s="10" t="s">
        <v>616</v>
      </c>
      <c r="Q191" s="10" t="s">
        <v>187</v>
      </c>
      <c r="R191" s="10">
        <v>2</v>
      </c>
      <c r="S191" s="10">
        <v>5</v>
      </c>
      <c r="T191" s="10">
        <v>111</v>
      </c>
      <c r="U191" s="10">
        <v>8</v>
      </c>
      <c r="V191" s="10">
        <v>4.5599999999999996</v>
      </c>
      <c r="W191" s="16">
        <v>0.02</v>
      </c>
      <c r="X191" s="10">
        <v>0.1</v>
      </c>
      <c r="Y191" s="17">
        <v>10751</v>
      </c>
      <c r="Z191" s="312"/>
      <c r="AA191" s="312"/>
    </row>
    <row r="192" spans="1:27" ht="57.75">
      <c r="A192" s="293" t="s">
        <v>100</v>
      </c>
      <c r="B192" s="306">
        <v>69022</v>
      </c>
      <c r="C192" s="10" t="s">
        <v>101</v>
      </c>
      <c r="D192" s="10" t="s">
        <v>101</v>
      </c>
      <c r="E192" s="10">
        <v>34891</v>
      </c>
      <c r="F192" s="11" t="s">
        <v>21</v>
      </c>
      <c r="G192" s="12" t="s">
        <v>30</v>
      </c>
      <c r="H192" s="13" t="s">
        <v>31</v>
      </c>
      <c r="I192" s="10">
        <v>95</v>
      </c>
      <c r="J192" s="14">
        <v>45802</v>
      </c>
      <c r="K192" s="10" t="s">
        <v>32</v>
      </c>
      <c r="L192" s="10" t="s">
        <v>258</v>
      </c>
      <c r="M192" s="10">
        <v>1</v>
      </c>
      <c r="N192" s="10" t="s">
        <v>209</v>
      </c>
      <c r="O192" s="10" t="s">
        <v>382</v>
      </c>
      <c r="P192" s="10" t="s">
        <v>617</v>
      </c>
      <c r="Q192" s="10" t="s">
        <v>184</v>
      </c>
      <c r="R192" s="10">
        <v>11</v>
      </c>
      <c r="S192" s="15">
        <v>81</v>
      </c>
      <c r="T192" s="10">
        <v>600</v>
      </c>
      <c r="U192" s="10">
        <v>10</v>
      </c>
      <c r="V192" s="10">
        <v>81.36</v>
      </c>
      <c r="W192" s="16">
        <v>0.1</v>
      </c>
      <c r="X192" s="10">
        <v>8.1</v>
      </c>
      <c r="Y192" s="17">
        <v>959039</v>
      </c>
      <c r="Z192" s="312"/>
      <c r="AA192" s="312"/>
    </row>
    <row r="193" spans="1:27" ht="36.75">
      <c r="A193" s="294"/>
      <c r="B193" s="307"/>
      <c r="C193" s="18"/>
      <c r="D193" s="18"/>
      <c r="E193" s="18"/>
      <c r="F193" s="18"/>
      <c r="G193" s="18"/>
      <c r="H193" s="18"/>
      <c r="I193" s="18"/>
      <c r="J193" s="18"/>
      <c r="K193" s="18"/>
      <c r="L193" s="18" t="s">
        <v>357</v>
      </c>
      <c r="M193" s="18">
        <v>1</v>
      </c>
      <c r="N193" s="18" t="s">
        <v>209</v>
      </c>
      <c r="O193" s="18" t="s">
        <v>382</v>
      </c>
      <c r="P193" s="18" t="s">
        <v>617</v>
      </c>
      <c r="Q193" s="18" t="s">
        <v>184</v>
      </c>
      <c r="R193" s="18">
        <v>11</v>
      </c>
      <c r="S193" s="19">
        <v>79</v>
      </c>
      <c r="T193" s="18">
        <v>450</v>
      </c>
      <c r="U193" s="18">
        <v>10</v>
      </c>
      <c r="V193" s="18">
        <v>79.33</v>
      </c>
      <c r="W193" s="20">
        <v>0.1</v>
      </c>
      <c r="X193" s="18">
        <v>7.9</v>
      </c>
      <c r="Y193" s="21">
        <v>935110</v>
      </c>
      <c r="Z193" s="312"/>
      <c r="AA193" s="312"/>
    </row>
    <row r="194" spans="1:27" ht="36.75">
      <c r="A194" s="294"/>
      <c r="B194" s="307"/>
      <c r="C194" s="10"/>
      <c r="D194" s="10"/>
      <c r="E194" s="10"/>
      <c r="F194" s="11"/>
      <c r="G194" s="12"/>
      <c r="H194" s="13"/>
      <c r="I194" s="10"/>
      <c r="J194" s="10"/>
      <c r="K194" s="10"/>
      <c r="L194" s="10" t="s">
        <v>358</v>
      </c>
      <c r="M194" s="10">
        <v>1</v>
      </c>
      <c r="N194" s="10" t="s">
        <v>209</v>
      </c>
      <c r="O194" s="10" t="s">
        <v>382</v>
      </c>
      <c r="P194" s="10" t="s">
        <v>474</v>
      </c>
      <c r="Q194" s="10" t="s">
        <v>184</v>
      </c>
      <c r="R194" s="10">
        <v>8</v>
      </c>
      <c r="S194" s="15">
        <v>33</v>
      </c>
      <c r="T194" s="10">
        <v>180</v>
      </c>
      <c r="U194" s="10">
        <v>11</v>
      </c>
      <c r="V194" s="10">
        <v>33</v>
      </c>
      <c r="W194" s="16">
        <v>0.1</v>
      </c>
      <c r="X194" s="10">
        <v>3.3</v>
      </c>
      <c r="Y194" s="17">
        <v>388991</v>
      </c>
      <c r="Z194" s="312"/>
      <c r="AA194" s="312"/>
    </row>
    <row r="195" spans="1:27" ht="36.75">
      <c r="A195" s="294"/>
      <c r="B195" s="307"/>
      <c r="C195" s="18"/>
      <c r="D195" s="18"/>
      <c r="E195" s="18"/>
      <c r="F195" s="18"/>
      <c r="G195" s="18"/>
      <c r="H195" s="18"/>
      <c r="I195" s="18"/>
      <c r="J195" s="18"/>
      <c r="K195" s="18"/>
      <c r="L195" s="18" t="s">
        <v>618</v>
      </c>
      <c r="M195" s="18">
        <v>2</v>
      </c>
      <c r="N195" s="18" t="s">
        <v>209</v>
      </c>
      <c r="O195" s="18" t="s">
        <v>382</v>
      </c>
      <c r="P195" s="18" t="s">
        <v>567</v>
      </c>
      <c r="Q195" s="18" t="s">
        <v>184</v>
      </c>
      <c r="R195" s="18">
        <v>6</v>
      </c>
      <c r="S195" s="19">
        <v>27</v>
      </c>
      <c r="T195" s="18">
        <v>190</v>
      </c>
      <c r="U195" s="18">
        <v>9</v>
      </c>
      <c r="V195" s="18">
        <v>54</v>
      </c>
      <c r="W195" s="20">
        <v>0.1</v>
      </c>
      <c r="X195" s="18">
        <v>5.4</v>
      </c>
      <c r="Y195" s="21">
        <v>636530</v>
      </c>
      <c r="Z195" s="312"/>
      <c r="AA195" s="312"/>
    </row>
    <row r="196" spans="1:27" ht="36.75">
      <c r="A196" s="294"/>
      <c r="B196" s="307"/>
      <c r="C196" s="10"/>
      <c r="D196" s="10"/>
      <c r="E196" s="10"/>
      <c r="F196" s="10"/>
      <c r="G196" s="10"/>
      <c r="H196" s="10"/>
      <c r="I196" s="10"/>
      <c r="J196" s="10"/>
      <c r="K196" s="10"/>
      <c r="L196" s="10" t="s">
        <v>619</v>
      </c>
      <c r="M196" s="10">
        <v>4</v>
      </c>
      <c r="N196" s="10" t="s">
        <v>209</v>
      </c>
      <c r="O196" s="10" t="s">
        <v>382</v>
      </c>
      <c r="P196" s="10" t="s">
        <v>474</v>
      </c>
      <c r="Q196" s="10" t="s">
        <v>184</v>
      </c>
      <c r="R196" s="10">
        <v>8</v>
      </c>
      <c r="S196" s="15">
        <v>35</v>
      </c>
      <c r="T196" s="10">
        <v>215</v>
      </c>
      <c r="U196" s="10">
        <v>19</v>
      </c>
      <c r="V196" s="10">
        <v>140</v>
      </c>
      <c r="W196" s="16">
        <v>0.1</v>
      </c>
      <c r="X196" s="10">
        <v>14</v>
      </c>
      <c r="Y196" s="17">
        <v>1650264</v>
      </c>
      <c r="Z196" s="312"/>
      <c r="AA196" s="312"/>
    </row>
    <row r="197" spans="1:27" ht="36.75">
      <c r="A197" s="294"/>
      <c r="B197" s="307"/>
      <c r="C197" s="18"/>
      <c r="D197" s="18"/>
      <c r="E197" s="18"/>
      <c r="F197" s="18"/>
      <c r="G197" s="18"/>
      <c r="H197" s="18"/>
      <c r="I197" s="18"/>
      <c r="J197" s="18"/>
      <c r="K197" s="18"/>
      <c r="L197" s="18" t="s">
        <v>407</v>
      </c>
      <c r="M197" s="18">
        <v>1</v>
      </c>
      <c r="N197" s="18" t="s">
        <v>209</v>
      </c>
      <c r="O197" s="18" t="s">
        <v>382</v>
      </c>
      <c r="P197" s="18" t="s">
        <v>536</v>
      </c>
      <c r="Q197" s="18" t="s">
        <v>184</v>
      </c>
      <c r="R197" s="18">
        <v>12</v>
      </c>
      <c r="S197" s="19">
        <v>44</v>
      </c>
      <c r="T197" s="18">
        <v>215</v>
      </c>
      <c r="U197" s="18">
        <v>19</v>
      </c>
      <c r="V197" s="18">
        <v>44</v>
      </c>
      <c r="W197" s="20">
        <v>0.1</v>
      </c>
      <c r="X197" s="18">
        <v>4.4000000000000004</v>
      </c>
      <c r="Y197" s="21">
        <v>518654</v>
      </c>
      <c r="Z197" s="312"/>
      <c r="AA197" s="312"/>
    </row>
    <row r="198" spans="1:27" ht="36.75">
      <c r="A198" s="294"/>
      <c r="B198" s="307"/>
      <c r="C198" s="10"/>
      <c r="D198" s="10"/>
      <c r="E198" s="10"/>
      <c r="F198" s="10"/>
      <c r="G198" s="10"/>
      <c r="H198" s="10"/>
      <c r="I198" s="10"/>
      <c r="J198" s="10"/>
      <c r="K198" s="10"/>
      <c r="L198" s="10" t="s">
        <v>601</v>
      </c>
      <c r="M198" s="10">
        <v>1</v>
      </c>
      <c r="N198" s="10" t="s">
        <v>209</v>
      </c>
      <c r="O198" s="10" t="s">
        <v>382</v>
      </c>
      <c r="P198" s="10" t="s">
        <v>397</v>
      </c>
      <c r="Q198" s="10" t="s">
        <v>184</v>
      </c>
      <c r="R198" s="10">
        <v>10</v>
      </c>
      <c r="S198" s="10">
        <v>38</v>
      </c>
      <c r="T198" s="10">
        <v>215</v>
      </c>
      <c r="U198" s="10">
        <v>19</v>
      </c>
      <c r="V198" s="10">
        <v>38</v>
      </c>
      <c r="W198" s="16">
        <v>0.1</v>
      </c>
      <c r="X198" s="10">
        <v>3.8</v>
      </c>
      <c r="Y198" s="17">
        <v>447929</v>
      </c>
      <c r="Z198" s="312"/>
      <c r="AA198" s="312"/>
    </row>
    <row r="199" spans="1:27" ht="36.75">
      <c r="A199" s="294"/>
      <c r="B199" s="307"/>
      <c r="C199" s="18"/>
      <c r="D199" s="18"/>
      <c r="E199" s="18"/>
      <c r="F199" s="18"/>
      <c r="G199" s="18"/>
      <c r="H199" s="18"/>
      <c r="I199" s="18"/>
      <c r="J199" s="18"/>
      <c r="K199" s="18"/>
      <c r="L199" s="18" t="s">
        <v>600</v>
      </c>
      <c r="M199" s="18">
        <v>1</v>
      </c>
      <c r="N199" s="18" t="s">
        <v>209</v>
      </c>
      <c r="O199" s="18" t="s">
        <v>382</v>
      </c>
      <c r="P199" s="18" t="s">
        <v>397</v>
      </c>
      <c r="Q199" s="18" t="s">
        <v>184</v>
      </c>
      <c r="R199" s="18">
        <v>9</v>
      </c>
      <c r="S199" s="18">
        <v>43</v>
      </c>
      <c r="T199" s="18">
        <v>325</v>
      </c>
      <c r="U199" s="18">
        <v>19</v>
      </c>
      <c r="V199" s="18">
        <v>43</v>
      </c>
      <c r="W199" s="20">
        <v>0.1</v>
      </c>
      <c r="X199" s="18">
        <v>4.3</v>
      </c>
      <c r="Y199" s="21">
        <v>506867</v>
      </c>
      <c r="Z199" s="312"/>
      <c r="AA199" s="312"/>
    </row>
    <row r="200" spans="1:27" ht="36.75">
      <c r="A200" s="294"/>
      <c r="B200" s="307"/>
      <c r="C200" s="10"/>
      <c r="D200" s="10"/>
      <c r="E200" s="10"/>
      <c r="F200" s="10"/>
      <c r="G200" s="10"/>
      <c r="H200" s="10"/>
      <c r="I200" s="10"/>
      <c r="J200" s="10"/>
      <c r="K200" s="10"/>
      <c r="L200" s="10" t="s">
        <v>604</v>
      </c>
      <c r="M200" s="10">
        <v>1</v>
      </c>
      <c r="N200" s="10" t="s">
        <v>209</v>
      </c>
      <c r="O200" s="10" t="s">
        <v>382</v>
      </c>
      <c r="P200" s="10" t="s">
        <v>474</v>
      </c>
      <c r="Q200" s="10" t="s">
        <v>184</v>
      </c>
      <c r="R200" s="10">
        <v>8</v>
      </c>
      <c r="S200" s="10">
        <v>39</v>
      </c>
      <c r="T200" s="10">
        <v>325</v>
      </c>
      <c r="U200" s="10">
        <v>19</v>
      </c>
      <c r="V200" s="10">
        <v>39</v>
      </c>
      <c r="W200" s="16">
        <v>0.1</v>
      </c>
      <c r="X200" s="10">
        <v>3.9</v>
      </c>
      <c r="Y200" s="17">
        <v>459716</v>
      </c>
      <c r="Z200" s="312"/>
      <c r="AA200" s="312"/>
    </row>
    <row r="201" spans="1:27" ht="36.75">
      <c r="A201" s="294"/>
      <c r="B201" s="307"/>
      <c r="C201" s="18"/>
      <c r="D201" s="18"/>
      <c r="E201" s="18"/>
      <c r="F201" s="18"/>
      <c r="G201" s="18"/>
      <c r="H201" s="18"/>
      <c r="I201" s="18"/>
      <c r="J201" s="18"/>
      <c r="K201" s="18"/>
      <c r="L201" s="18" t="s">
        <v>620</v>
      </c>
      <c r="M201" s="18">
        <v>3</v>
      </c>
      <c r="N201" s="18" t="s">
        <v>259</v>
      </c>
      <c r="O201" s="18" t="s">
        <v>382</v>
      </c>
      <c r="P201" s="18" t="s">
        <v>383</v>
      </c>
      <c r="Q201" s="18" t="s">
        <v>187</v>
      </c>
      <c r="R201" s="18">
        <v>3</v>
      </c>
      <c r="S201" s="18">
        <v>23</v>
      </c>
      <c r="T201" s="18">
        <v>200</v>
      </c>
      <c r="U201" s="18">
        <v>1</v>
      </c>
      <c r="V201" s="18">
        <v>69</v>
      </c>
      <c r="W201" s="20">
        <v>0.02</v>
      </c>
      <c r="X201" s="18">
        <v>1.4</v>
      </c>
      <c r="Y201" s="21">
        <v>162674</v>
      </c>
      <c r="Z201" s="312"/>
      <c r="AA201" s="312"/>
    </row>
    <row r="202" spans="1:27" ht="36.75">
      <c r="A202" s="295"/>
      <c r="B202" s="308"/>
      <c r="C202" s="10"/>
      <c r="D202" s="10"/>
      <c r="E202" s="10"/>
      <c r="F202" s="10"/>
      <c r="G202" s="10"/>
      <c r="H202" s="10"/>
      <c r="I202" s="10"/>
      <c r="J202" s="10"/>
      <c r="K202" s="10"/>
      <c r="L202" s="10" t="s">
        <v>511</v>
      </c>
      <c r="M202" s="10">
        <v>1</v>
      </c>
      <c r="N202" s="10" t="s">
        <v>259</v>
      </c>
      <c r="O202" s="10" t="s">
        <v>382</v>
      </c>
      <c r="P202" s="10" t="s">
        <v>383</v>
      </c>
      <c r="Q202" s="10" t="s">
        <v>187</v>
      </c>
      <c r="R202" s="10">
        <v>3</v>
      </c>
      <c r="S202" s="10">
        <v>23</v>
      </c>
      <c r="T202" s="10">
        <v>200</v>
      </c>
      <c r="U202" s="10">
        <v>1</v>
      </c>
      <c r="V202" s="10">
        <v>23</v>
      </c>
      <c r="W202" s="16">
        <v>0.02</v>
      </c>
      <c r="X202" s="10">
        <v>0.5</v>
      </c>
      <c r="Y202" s="17">
        <v>54225</v>
      </c>
      <c r="Z202" s="312"/>
      <c r="AA202" s="312"/>
    </row>
    <row r="203" spans="1:27" ht="69">
      <c r="A203" s="293" t="s">
        <v>96</v>
      </c>
      <c r="B203" s="296">
        <v>73014</v>
      </c>
      <c r="C203" s="10" t="s">
        <v>102</v>
      </c>
      <c r="D203" s="10" t="s">
        <v>103</v>
      </c>
      <c r="E203" s="10">
        <v>1018080008</v>
      </c>
      <c r="F203" s="11" t="s">
        <v>29</v>
      </c>
      <c r="G203" s="12" t="s">
        <v>22</v>
      </c>
      <c r="H203" s="13" t="s">
        <v>104</v>
      </c>
      <c r="I203" s="10" t="s">
        <v>621</v>
      </c>
      <c r="J203" s="14">
        <v>46016</v>
      </c>
      <c r="K203" s="10" t="s">
        <v>76</v>
      </c>
      <c r="L203" s="10" t="s">
        <v>511</v>
      </c>
      <c r="M203" s="10">
        <v>1</v>
      </c>
      <c r="N203" s="10" t="s">
        <v>381</v>
      </c>
      <c r="O203" s="10" t="s">
        <v>382</v>
      </c>
      <c r="P203" s="10" t="s">
        <v>576</v>
      </c>
      <c r="Q203" s="10" t="s">
        <v>184</v>
      </c>
      <c r="R203" s="10">
        <v>8</v>
      </c>
      <c r="S203" s="15">
        <v>42</v>
      </c>
      <c r="T203" s="10">
        <v>300</v>
      </c>
      <c r="U203" s="10">
        <v>32</v>
      </c>
      <c r="V203" s="10">
        <v>42</v>
      </c>
      <c r="W203" s="16">
        <v>0.1</v>
      </c>
      <c r="X203" s="10">
        <v>4.2</v>
      </c>
      <c r="Y203" s="17">
        <v>495079</v>
      </c>
      <c r="Z203" s="312"/>
      <c r="AA203" s="312"/>
    </row>
    <row r="204" spans="1:27" ht="36.75">
      <c r="A204" s="294"/>
      <c r="B204" s="297"/>
      <c r="C204" s="18"/>
      <c r="D204" s="18"/>
      <c r="E204" s="18"/>
      <c r="F204" s="18"/>
      <c r="G204" s="18"/>
      <c r="H204" s="18"/>
      <c r="I204" s="18"/>
      <c r="J204" s="18"/>
      <c r="K204" s="18"/>
      <c r="L204" s="18" t="s">
        <v>622</v>
      </c>
      <c r="M204" s="18">
        <v>2</v>
      </c>
      <c r="N204" s="18" t="s">
        <v>381</v>
      </c>
      <c r="O204" s="18" t="s">
        <v>382</v>
      </c>
      <c r="P204" s="18" t="s">
        <v>573</v>
      </c>
      <c r="Q204" s="18" t="s">
        <v>184</v>
      </c>
      <c r="R204" s="18">
        <v>6</v>
      </c>
      <c r="S204" s="19">
        <v>36</v>
      </c>
      <c r="T204" s="18">
        <v>320</v>
      </c>
      <c r="U204" s="18">
        <v>24</v>
      </c>
      <c r="V204" s="18">
        <v>72.92</v>
      </c>
      <c r="W204" s="20">
        <v>0.1</v>
      </c>
      <c r="X204" s="18">
        <v>7.3</v>
      </c>
      <c r="Y204" s="21">
        <v>859552</v>
      </c>
      <c r="Z204" s="312"/>
      <c r="AA204" s="312"/>
    </row>
    <row r="205" spans="1:27" ht="36.75">
      <c r="A205" s="294"/>
      <c r="B205" s="297"/>
      <c r="C205" s="10"/>
      <c r="D205" s="10"/>
      <c r="E205" s="10"/>
      <c r="F205" s="11"/>
      <c r="G205" s="12"/>
      <c r="H205" s="13"/>
      <c r="I205" s="10"/>
      <c r="J205" s="10"/>
      <c r="K205" s="10"/>
      <c r="L205" s="10" t="s">
        <v>537</v>
      </c>
      <c r="M205" s="10">
        <v>1</v>
      </c>
      <c r="N205" s="10" t="s">
        <v>381</v>
      </c>
      <c r="O205" s="10" t="s">
        <v>382</v>
      </c>
      <c r="P205" s="10" t="s">
        <v>573</v>
      </c>
      <c r="Q205" s="10" t="s">
        <v>184</v>
      </c>
      <c r="R205" s="10">
        <v>6</v>
      </c>
      <c r="S205" s="15">
        <v>35</v>
      </c>
      <c r="T205" s="10">
        <v>250</v>
      </c>
      <c r="U205" s="10">
        <v>8</v>
      </c>
      <c r="V205" s="10">
        <v>35</v>
      </c>
      <c r="W205" s="16">
        <v>0.1</v>
      </c>
      <c r="X205" s="10">
        <v>3.5</v>
      </c>
      <c r="Y205" s="17">
        <v>412566</v>
      </c>
      <c r="Z205" s="312"/>
      <c r="AA205" s="312"/>
    </row>
    <row r="206" spans="1:27" ht="36.75">
      <c r="A206" s="294"/>
      <c r="B206" s="297"/>
      <c r="C206" s="18"/>
      <c r="D206" s="18"/>
      <c r="E206" s="18"/>
      <c r="F206" s="18"/>
      <c r="G206" s="18"/>
      <c r="H206" s="18"/>
      <c r="I206" s="18"/>
      <c r="J206" s="18"/>
      <c r="K206" s="18"/>
      <c r="L206" s="18" t="s">
        <v>623</v>
      </c>
      <c r="M206" s="18">
        <v>2</v>
      </c>
      <c r="N206" s="18" t="s">
        <v>381</v>
      </c>
      <c r="O206" s="18" t="s">
        <v>382</v>
      </c>
      <c r="P206" s="18" t="s">
        <v>573</v>
      </c>
      <c r="Q206" s="18" t="s">
        <v>184</v>
      </c>
      <c r="R206" s="18">
        <v>6</v>
      </c>
      <c r="S206" s="19">
        <v>32</v>
      </c>
      <c r="T206" s="18">
        <v>230</v>
      </c>
      <c r="U206" s="18">
        <v>16</v>
      </c>
      <c r="V206" s="18">
        <v>64</v>
      </c>
      <c r="W206" s="20">
        <v>0.1</v>
      </c>
      <c r="X206" s="18">
        <v>6.4</v>
      </c>
      <c r="Y206" s="21">
        <v>754406</v>
      </c>
      <c r="Z206" s="312"/>
      <c r="AA206" s="312"/>
    </row>
    <row r="207" spans="1:27" ht="36.75">
      <c r="A207" s="294"/>
      <c r="B207" s="297"/>
      <c r="C207" s="10"/>
      <c r="D207" s="10"/>
      <c r="E207" s="10"/>
      <c r="F207" s="10"/>
      <c r="G207" s="10"/>
      <c r="H207" s="10"/>
      <c r="I207" s="10"/>
      <c r="J207" s="10"/>
      <c r="K207" s="10"/>
      <c r="L207" s="10" t="s">
        <v>624</v>
      </c>
      <c r="M207" s="10">
        <v>1</v>
      </c>
      <c r="N207" s="10" t="s">
        <v>381</v>
      </c>
      <c r="O207" s="10" t="s">
        <v>382</v>
      </c>
      <c r="P207" s="10" t="s">
        <v>573</v>
      </c>
      <c r="Q207" s="10" t="s">
        <v>184</v>
      </c>
      <c r="R207" s="10">
        <v>6</v>
      </c>
      <c r="S207" s="15">
        <v>36</v>
      </c>
      <c r="T207" s="10">
        <v>400</v>
      </c>
      <c r="U207" s="10">
        <v>8</v>
      </c>
      <c r="V207" s="10">
        <v>36</v>
      </c>
      <c r="W207" s="16">
        <v>0.1</v>
      </c>
      <c r="X207" s="10">
        <v>3.6</v>
      </c>
      <c r="Y207" s="17">
        <v>424354</v>
      </c>
      <c r="Z207" s="312"/>
      <c r="AA207" s="312"/>
    </row>
    <row r="208" spans="1:27" ht="36.75">
      <c r="A208" s="294"/>
      <c r="B208" s="297"/>
      <c r="C208" s="18"/>
      <c r="D208" s="18"/>
      <c r="E208" s="18"/>
      <c r="F208" s="18"/>
      <c r="G208" s="18"/>
      <c r="H208" s="18"/>
      <c r="I208" s="18"/>
      <c r="J208" s="18"/>
      <c r="K208" s="18"/>
      <c r="L208" s="18" t="s">
        <v>625</v>
      </c>
      <c r="M208" s="18">
        <v>2</v>
      </c>
      <c r="N208" s="18" t="s">
        <v>381</v>
      </c>
      <c r="O208" s="18" t="s">
        <v>382</v>
      </c>
      <c r="P208" s="18" t="s">
        <v>573</v>
      </c>
      <c r="Q208" s="18" t="s">
        <v>184</v>
      </c>
      <c r="R208" s="18">
        <v>6</v>
      </c>
      <c r="S208" s="19">
        <v>35</v>
      </c>
      <c r="T208" s="18">
        <v>200</v>
      </c>
      <c r="U208" s="18">
        <v>8</v>
      </c>
      <c r="V208" s="18">
        <v>69</v>
      </c>
      <c r="W208" s="20">
        <v>0.1</v>
      </c>
      <c r="X208" s="18">
        <v>6.9</v>
      </c>
      <c r="Y208" s="21">
        <v>813344</v>
      </c>
      <c r="Z208" s="312"/>
      <c r="AA208" s="312"/>
    </row>
    <row r="209" spans="1:27" ht="36.75">
      <c r="A209" s="294"/>
      <c r="B209" s="297"/>
      <c r="C209" s="10"/>
      <c r="D209" s="10"/>
      <c r="E209" s="10"/>
      <c r="F209" s="10"/>
      <c r="G209" s="10"/>
      <c r="H209" s="10"/>
      <c r="I209" s="10"/>
      <c r="J209" s="10"/>
      <c r="K209" s="10"/>
      <c r="L209" s="10" t="s">
        <v>551</v>
      </c>
      <c r="M209" s="10">
        <v>1</v>
      </c>
      <c r="N209" s="10" t="s">
        <v>381</v>
      </c>
      <c r="O209" s="10" t="s">
        <v>382</v>
      </c>
      <c r="P209" s="10" t="s">
        <v>626</v>
      </c>
      <c r="Q209" s="10" t="s">
        <v>185</v>
      </c>
      <c r="R209" s="10">
        <v>4</v>
      </c>
      <c r="S209" s="15">
        <v>22</v>
      </c>
      <c r="T209" s="10">
        <v>330</v>
      </c>
      <c r="U209" s="10">
        <v>8</v>
      </c>
      <c r="V209" s="10">
        <v>22</v>
      </c>
      <c r="W209" s="16">
        <v>0.06</v>
      </c>
      <c r="X209" s="10">
        <v>1.3</v>
      </c>
      <c r="Y209" s="17">
        <v>155597</v>
      </c>
      <c r="Z209" s="312"/>
      <c r="AA209" s="312"/>
    </row>
    <row r="210" spans="1:27" ht="36.75">
      <c r="A210" s="294"/>
      <c r="B210" s="297"/>
      <c r="C210" s="18"/>
      <c r="D210" s="18"/>
      <c r="E210" s="18"/>
      <c r="F210" s="18"/>
      <c r="G210" s="18"/>
      <c r="H210" s="18"/>
      <c r="I210" s="18"/>
      <c r="J210" s="18"/>
      <c r="K210" s="18"/>
      <c r="L210" s="18" t="s">
        <v>552</v>
      </c>
      <c r="M210" s="18">
        <v>1</v>
      </c>
      <c r="N210" s="18" t="s">
        <v>381</v>
      </c>
      <c r="O210" s="18" t="s">
        <v>382</v>
      </c>
      <c r="P210" s="18" t="s">
        <v>576</v>
      </c>
      <c r="Q210" s="18" t="s">
        <v>184</v>
      </c>
      <c r="R210" s="18">
        <v>8</v>
      </c>
      <c r="S210" s="19">
        <v>35</v>
      </c>
      <c r="T210" s="18">
        <v>300</v>
      </c>
      <c r="U210" s="18">
        <v>32</v>
      </c>
      <c r="V210" s="18">
        <v>35</v>
      </c>
      <c r="W210" s="20">
        <v>0.1</v>
      </c>
      <c r="X210" s="18">
        <v>3.5</v>
      </c>
      <c r="Y210" s="21">
        <v>412566</v>
      </c>
      <c r="Z210" s="312"/>
      <c r="AA210" s="312"/>
    </row>
    <row r="211" spans="1:27" ht="36.75">
      <c r="A211" s="294"/>
      <c r="B211" s="297"/>
      <c r="C211" s="10"/>
      <c r="D211" s="10"/>
      <c r="E211" s="10"/>
      <c r="F211" s="10"/>
      <c r="G211" s="10"/>
      <c r="H211" s="10"/>
      <c r="I211" s="10"/>
      <c r="J211" s="10"/>
      <c r="K211" s="10"/>
      <c r="L211" s="10" t="s">
        <v>554</v>
      </c>
      <c r="M211" s="10">
        <v>1</v>
      </c>
      <c r="N211" s="10" t="s">
        <v>381</v>
      </c>
      <c r="O211" s="10" t="s">
        <v>382</v>
      </c>
      <c r="P211" s="10" t="s">
        <v>627</v>
      </c>
      <c r="Q211" s="10" t="s">
        <v>185</v>
      </c>
      <c r="R211" s="10">
        <v>3</v>
      </c>
      <c r="S211" s="15">
        <v>22</v>
      </c>
      <c r="T211" s="10">
        <v>300</v>
      </c>
      <c r="U211" s="10">
        <v>8</v>
      </c>
      <c r="V211" s="10">
        <v>22</v>
      </c>
      <c r="W211" s="16">
        <v>0.06</v>
      </c>
      <c r="X211" s="10">
        <v>1.3</v>
      </c>
      <c r="Y211" s="17">
        <v>155597</v>
      </c>
      <c r="Z211" s="312"/>
      <c r="AA211" s="312"/>
    </row>
    <row r="212" spans="1:27" ht="36.75">
      <c r="A212" s="294"/>
      <c r="B212" s="297"/>
      <c r="C212" s="18"/>
      <c r="D212" s="18"/>
      <c r="E212" s="18"/>
      <c r="F212" s="18"/>
      <c r="G212" s="18"/>
      <c r="H212" s="18"/>
      <c r="I212" s="18"/>
      <c r="J212" s="18"/>
      <c r="K212" s="18"/>
      <c r="L212" s="18" t="s">
        <v>628</v>
      </c>
      <c r="M212" s="18">
        <v>1</v>
      </c>
      <c r="N212" s="18" t="s">
        <v>381</v>
      </c>
      <c r="O212" s="18" t="s">
        <v>382</v>
      </c>
      <c r="P212" s="18" t="s">
        <v>573</v>
      </c>
      <c r="Q212" s="18" t="s">
        <v>184</v>
      </c>
      <c r="R212" s="18">
        <v>6</v>
      </c>
      <c r="S212" s="19">
        <v>32</v>
      </c>
      <c r="T212" s="18">
        <v>220</v>
      </c>
      <c r="U212" s="18">
        <v>8</v>
      </c>
      <c r="V212" s="18">
        <v>32</v>
      </c>
      <c r="W212" s="20">
        <v>0.1</v>
      </c>
      <c r="X212" s="18">
        <v>3.2</v>
      </c>
      <c r="Y212" s="21">
        <v>377203</v>
      </c>
      <c r="Z212" s="312"/>
      <c r="AA212" s="312"/>
    </row>
    <row r="213" spans="1:27" ht="36.75">
      <c r="A213" s="294"/>
      <c r="B213" s="297"/>
      <c r="C213" s="10"/>
      <c r="D213" s="10"/>
      <c r="E213" s="10"/>
      <c r="F213" s="10"/>
      <c r="G213" s="10"/>
      <c r="H213" s="10"/>
      <c r="I213" s="10"/>
      <c r="J213" s="10"/>
      <c r="K213" s="10"/>
      <c r="L213" s="10" t="s">
        <v>629</v>
      </c>
      <c r="M213" s="10">
        <v>1</v>
      </c>
      <c r="N213" s="10" t="s">
        <v>381</v>
      </c>
      <c r="O213" s="10" t="s">
        <v>382</v>
      </c>
      <c r="P213" s="10" t="s">
        <v>573</v>
      </c>
      <c r="Q213" s="10" t="s">
        <v>184</v>
      </c>
      <c r="R213" s="10">
        <v>6</v>
      </c>
      <c r="S213" s="10">
        <v>34</v>
      </c>
      <c r="T213" s="10">
        <v>320</v>
      </c>
      <c r="U213" s="10">
        <v>8</v>
      </c>
      <c r="V213" s="10">
        <v>34</v>
      </c>
      <c r="W213" s="16">
        <v>0.1</v>
      </c>
      <c r="X213" s="10">
        <v>3.4</v>
      </c>
      <c r="Y213" s="17">
        <v>400778</v>
      </c>
      <c r="Z213" s="312"/>
      <c r="AA213" s="312"/>
    </row>
    <row r="214" spans="1:27" ht="36.75">
      <c r="A214" s="294"/>
      <c r="B214" s="297"/>
      <c r="C214" s="18"/>
      <c r="D214" s="18"/>
      <c r="E214" s="18"/>
      <c r="F214" s="18"/>
      <c r="G214" s="18"/>
      <c r="H214" s="18"/>
      <c r="I214" s="18"/>
      <c r="J214" s="18"/>
      <c r="K214" s="18"/>
      <c r="L214" s="18" t="s">
        <v>555</v>
      </c>
      <c r="M214" s="18">
        <v>1</v>
      </c>
      <c r="N214" s="18" t="s">
        <v>381</v>
      </c>
      <c r="O214" s="18" t="s">
        <v>382</v>
      </c>
      <c r="P214" s="18" t="s">
        <v>573</v>
      </c>
      <c r="Q214" s="18" t="s">
        <v>184</v>
      </c>
      <c r="R214" s="18">
        <v>6</v>
      </c>
      <c r="S214" s="18">
        <v>30</v>
      </c>
      <c r="T214" s="18">
        <v>220</v>
      </c>
      <c r="U214" s="18">
        <v>16</v>
      </c>
      <c r="V214" s="18">
        <v>30</v>
      </c>
      <c r="W214" s="20">
        <v>0.1</v>
      </c>
      <c r="X214" s="18">
        <v>3</v>
      </c>
      <c r="Y214" s="21">
        <v>353628</v>
      </c>
      <c r="Z214" s="312"/>
      <c r="AA214" s="312"/>
    </row>
    <row r="215" spans="1:27" ht="36.75">
      <c r="A215" s="294"/>
      <c r="B215" s="297"/>
      <c r="C215" s="10"/>
      <c r="D215" s="10"/>
      <c r="E215" s="10"/>
      <c r="F215" s="10"/>
      <c r="G215" s="10"/>
      <c r="H215" s="10"/>
      <c r="I215" s="10"/>
      <c r="J215" s="10"/>
      <c r="K215" s="10"/>
      <c r="L215" s="10" t="s">
        <v>630</v>
      </c>
      <c r="M215" s="10">
        <v>2</v>
      </c>
      <c r="N215" s="10" t="s">
        <v>381</v>
      </c>
      <c r="O215" s="10" t="s">
        <v>382</v>
      </c>
      <c r="P215" s="10" t="s">
        <v>573</v>
      </c>
      <c r="Q215" s="10" t="s">
        <v>184</v>
      </c>
      <c r="R215" s="10">
        <v>6</v>
      </c>
      <c r="S215" s="10">
        <v>29</v>
      </c>
      <c r="T215" s="10">
        <v>200</v>
      </c>
      <c r="U215" s="10">
        <v>8</v>
      </c>
      <c r="V215" s="10">
        <v>58</v>
      </c>
      <c r="W215" s="16">
        <v>0.1</v>
      </c>
      <c r="X215" s="10">
        <v>5.8</v>
      </c>
      <c r="Y215" s="17">
        <v>683681</v>
      </c>
      <c r="Z215" s="312"/>
      <c r="AA215" s="312"/>
    </row>
    <row r="216" spans="1:27" ht="36.75">
      <c r="A216" s="294"/>
      <c r="B216" s="297"/>
      <c r="C216" s="18"/>
      <c r="D216" s="18"/>
      <c r="E216" s="18"/>
      <c r="F216" s="18"/>
      <c r="G216" s="18"/>
      <c r="H216" s="18"/>
      <c r="I216" s="18"/>
      <c r="J216" s="18"/>
      <c r="K216" s="18"/>
      <c r="L216" s="18" t="s">
        <v>631</v>
      </c>
      <c r="M216" s="18">
        <v>1</v>
      </c>
      <c r="N216" s="18" t="s">
        <v>381</v>
      </c>
      <c r="O216" s="18" t="s">
        <v>382</v>
      </c>
      <c r="P216" s="18" t="s">
        <v>576</v>
      </c>
      <c r="Q216" s="18" t="s">
        <v>184</v>
      </c>
      <c r="R216" s="18">
        <v>8</v>
      </c>
      <c r="S216" s="18">
        <v>40</v>
      </c>
      <c r="T216" s="18">
        <v>400</v>
      </c>
      <c r="U216" s="18">
        <v>8</v>
      </c>
      <c r="V216" s="18">
        <v>40</v>
      </c>
      <c r="W216" s="20">
        <v>0.1</v>
      </c>
      <c r="X216" s="18">
        <v>4</v>
      </c>
      <c r="Y216" s="21">
        <v>471504</v>
      </c>
      <c r="Z216" s="312"/>
      <c r="AA216" s="312"/>
    </row>
    <row r="217" spans="1:27" ht="36.75">
      <c r="A217" s="294"/>
      <c r="B217" s="297"/>
      <c r="C217" s="10"/>
      <c r="D217" s="10"/>
      <c r="E217" s="10"/>
      <c r="F217" s="10"/>
      <c r="G217" s="10"/>
      <c r="H217" s="10"/>
      <c r="I217" s="10"/>
      <c r="J217" s="10"/>
      <c r="K217" s="10"/>
      <c r="L217" s="10" t="s">
        <v>632</v>
      </c>
      <c r="M217" s="10">
        <v>1</v>
      </c>
      <c r="N217" s="10" t="s">
        <v>381</v>
      </c>
      <c r="O217" s="10" t="s">
        <v>382</v>
      </c>
      <c r="P217" s="10" t="s">
        <v>576</v>
      </c>
      <c r="Q217" s="10" t="s">
        <v>184</v>
      </c>
      <c r="R217" s="10">
        <v>8</v>
      </c>
      <c r="S217" s="10">
        <v>40</v>
      </c>
      <c r="T217" s="10">
        <v>200</v>
      </c>
      <c r="U217" s="10">
        <v>8</v>
      </c>
      <c r="V217" s="10">
        <v>40</v>
      </c>
      <c r="W217" s="16">
        <v>0.1</v>
      </c>
      <c r="X217" s="10">
        <v>4</v>
      </c>
      <c r="Y217" s="17">
        <v>471504</v>
      </c>
      <c r="Z217" s="312"/>
      <c r="AA217" s="312"/>
    </row>
    <row r="218" spans="1:27" ht="36.75">
      <c r="A218" s="294"/>
      <c r="B218" s="297"/>
      <c r="C218" s="18"/>
      <c r="D218" s="18"/>
      <c r="E218" s="18"/>
      <c r="F218" s="18"/>
      <c r="G218" s="18"/>
      <c r="H218" s="18"/>
      <c r="I218" s="18"/>
      <c r="J218" s="18"/>
      <c r="K218" s="18"/>
      <c r="L218" s="18" t="s">
        <v>633</v>
      </c>
      <c r="M218" s="18">
        <v>2</v>
      </c>
      <c r="N218" s="18" t="s">
        <v>381</v>
      </c>
      <c r="O218" s="18" t="s">
        <v>382</v>
      </c>
      <c r="P218" s="18" t="s">
        <v>573</v>
      </c>
      <c r="Q218" s="18" t="s">
        <v>184</v>
      </c>
      <c r="R218" s="18">
        <v>6</v>
      </c>
      <c r="S218" s="18">
        <v>30</v>
      </c>
      <c r="T218" s="18">
        <v>180</v>
      </c>
      <c r="U218" s="18">
        <v>8</v>
      </c>
      <c r="V218" s="18">
        <v>60</v>
      </c>
      <c r="W218" s="20">
        <v>0.1</v>
      </c>
      <c r="X218" s="18">
        <v>6</v>
      </c>
      <c r="Y218" s="21">
        <v>707256</v>
      </c>
      <c r="Z218" s="312"/>
      <c r="AA218" s="312"/>
    </row>
    <row r="219" spans="1:27" ht="36.75">
      <c r="A219" s="294"/>
      <c r="B219" s="297"/>
      <c r="C219" s="10"/>
      <c r="D219" s="10"/>
      <c r="E219" s="10"/>
      <c r="F219" s="10"/>
      <c r="G219" s="10"/>
      <c r="H219" s="10"/>
      <c r="I219" s="10"/>
      <c r="J219" s="10"/>
      <c r="K219" s="10"/>
      <c r="L219" s="10" t="s">
        <v>575</v>
      </c>
      <c r="M219" s="10">
        <v>1</v>
      </c>
      <c r="N219" s="10" t="s">
        <v>381</v>
      </c>
      <c r="O219" s="10" t="s">
        <v>382</v>
      </c>
      <c r="P219" s="10" t="s">
        <v>573</v>
      </c>
      <c r="Q219" s="10" t="s">
        <v>184</v>
      </c>
      <c r="R219" s="10">
        <v>6</v>
      </c>
      <c r="S219" s="10">
        <v>28</v>
      </c>
      <c r="T219" s="10">
        <v>320</v>
      </c>
      <c r="U219" s="10">
        <v>8</v>
      </c>
      <c r="V219" s="10">
        <v>28</v>
      </c>
      <c r="W219" s="16">
        <v>0.1</v>
      </c>
      <c r="X219" s="10">
        <v>2.8</v>
      </c>
      <c r="Y219" s="17">
        <v>330053</v>
      </c>
      <c r="Z219" s="312"/>
      <c r="AA219" s="312"/>
    </row>
    <row r="220" spans="1:27" ht="36.75">
      <c r="A220" s="294"/>
      <c r="B220" s="297"/>
      <c r="C220" s="18"/>
      <c r="D220" s="18"/>
      <c r="E220" s="18"/>
      <c r="F220" s="18"/>
      <c r="G220" s="18"/>
      <c r="H220" s="18"/>
      <c r="I220" s="18"/>
      <c r="J220" s="18"/>
      <c r="K220" s="18"/>
      <c r="L220" s="18" t="s">
        <v>634</v>
      </c>
      <c r="M220" s="18">
        <v>1</v>
      </c>
      <c r="N220" s="18" t="s">
        <v>381</v>
      </c>
      <c r="O220" s="18" t="s">
        <v>382</v>
      </c>
      <c r="P220" s="18" t="s">
        <v>573</v>
      </c>
      <c r="Q220" s="18" t="s">
        <v>184</v>
      </c>
      <c r="R220" s="18">
        <v>6</v>
      </c>
      <c r="S220" s="18">
        <v>28</v>
      </c>
      <c r="T220" s="18">
        <v>300</v>
      </c>
      <c r="U220" s="18">
        <v>8</v>
      </c>
      <c r="V220" s="18">
        <v>28</v>
      </c>
      <c r="W220" s="25">
        <v>0.1</v>
      </c>
      <c r="X220" s="18">
        <v>2.8</v>
      </c>
      <c r="Y220" s="21">
        <v>330053</v>
      </c>
      <c r="Z220" s="312"/>
      <c r="AA220" s="312"/>
    </row>
    <row r="221" spans="1:27" ht="36.75">
      <c r="A221" s="294"/>
      <c r="B221" s="297"/>
      <c r="C221" s="10"/>
      <c r="D221" s="10"/>
      <c r="E221" s="10"/>
      <c r="F221" s="10"/>
      <c r="G221" s="10"/>
      <c r="H221" s="10"/>
      <c r="I221" s="10"/>
      <c r="J221" s="10"/>
      <c r="K221" s="10"/>
      <c r="L221" s="10" t="s">
        <v>635</v>
      </c>
      <c r="M221" s="10">
        <v>2</v>
      </c>
      <c r="N221" s="10" t="s">
        <v>381</v>
      </c>
      <c r="O221" s="10" t="s">
        <v>382</v>
      </c>
      <c r="P221" s="10" t="s">
        <v>617</v>
      </c>
      <c r="Q221" s="10" t="s">
        <v>184</v>
      </c>
      <c r="R221" s="10">
        <v>12</v>
      </c>
      <c r="S221" s="10">
        <v>42</v>
      </c>
      <c r="T221" s="10">
        <v>120</v>
      </c>
      <c r="U221" s="10">
        <v>24</v>
      </c>
      <c r="V221" s="10">
        <v>84</v>
      </c>
      <c r="W221" s="16">
        <v>0.1</v>
      </c>
      <c r="X221" s="10">
        <v>8.4</v>
      </c>
      <c r="Y221" s="17">
        <v>990158</v>
      </c>
      <c r="Z221" s="312"/>
      <c r="AA221" s="312"/>
    </row>
    <row r="222" spans="1:27" ht="36.75">
      <c r="A222" s="294"/>
      <c r="B222" s="297"/>
      <c r="C222" s="18"/>
      <c r="D222" s="18"/>
      <c r="E222" s="18"/>
      <c r="F222" s="18"/>
      <c r="G222" s="18"/>
      <c r="H222" s="18"/>
      <c r="I222" s="18"/>
      <c r="J222" s="18"/>
      <c r="K222" s="18"/>
      <c r="L222" s="18" t="s">
        <v>636</v>
      </c>
      <c r="M222" s="18">
        <v>1</v>
      </c>
      <c r="N222" s="18" t="s">
        <v>381</v>
      </c>
      <c r="O222" s="18" t="s">
        <v>382</v>
      </c>
      <c r="P222" s="18" t="s">
        <v>573</v>
      </c>
      <c r="Q222" s="18" t="s">
        <v>184</v>
      </c>
      <c r="R222" s="18">
        <v>6</v>
      </c>
      <c r="S222" s="18">
        <v>26</v>
      </c>
      <c r="T222" s="18">
        <v>130</v>
      </c>
      <c r="U222" s="18">
        <v>24</v>
      </c>
      <c r="V222" s="18">
        <v>26</v>
      </c>
      <c r="W222" s="20">
        <v>0.1</v>
      </c>
      <c r="X222" s="18">
        <v>2.6</v>
      </c>
      <c r="Y222" s="21">
        <v>306478</v>
      </c>
      <c r="Z222" s="312"/>
      <c r="AA222" s="312"/>
    </row>
    <row r="223" spans="1:27" ht="36.75">
      <c r="A223" s="294"/>
      <c r="B223" s="297"/>
      <c r="C223" s="10"/>
      <c r="D223" s="10"/>
      <c r="E223" s="10"/>
      <c r="F223" s="10"/>
      <c r="G223" s="10"/>
      <c r="H223" s="10"/>
      <c r="I223" s="10"/>
      <c r="J223" s="10"/>
      <c r="K223" s="10"/>
      <c r="L223" s="10" t="s">
        <v>637</v>
      </c>
      <c r="M223" s="10">
        <v>1</v>
      </c>
      <c r="N223" s="10" t="s">
        <v>381</v>
      </c>
      <c r="O223" s="10" t="s">
        <v>382</v>
      </c>
      <c r="P223" s="10" t="s">
        <v>638</v>
      </c>
      <c r="Q223" s="10" t="s">
        <v>184</v>
      </c>
      <c r="R223" s="10">
        <v>5</v>
      </c>
      <c r="S223" s="10">
        <v>28</v>
      </c>
      <c r="T223" s="10">
        <v>390</v>
      </c>
      <c r="U223" s="10">
        <v>40</v>
      </c>
      <c r="V223" s="10">
        <v>28</v>
      </c>
      <c r="W223" s="16">
        <v>0.1</v>
      </c>
      <c r="X223" s="10">
        <v>2.8</v>
      </c>
      <c r="Y223" s="17">
        <v>330053</v>
      </c>
      <c r="Z223" s="312"/>
      <c r="AA223" s="312"/>
    </row>
    <row r="224" spans="1:27" ht="36.75">
      <c r="A224" s="294"/>
      <c r="B224" s="297"/>
      <c r="C224" s="18"/>
      <c r="D224" s="18"/>
      <c r="E224" s="18"/>
      <c r="F224" s="18"/>
      <c r="G224" s="18"/>
      <c r="H224" s="18"/>
      <c r="I224" s="18"/>
      <c r="J224" s="18"/>
      <c r="K224" s="18"/>
      <c r="L224" s="18" t="s">
        <v>639</v>
      </c>
      <c r="M224" s="18">
        <v>1</v>
      </c>
      <c r="N224" s="18" t="s">
        <v>381</v>
      </c>
      <c r="O224" s="18" t="s">
        <v>382</v>
      </c>
      <c r="P224" s="18" t="s">
        <v>591</v>
      </c>
      <c r="Q224" s="18" t="s">
        <v>184</v>
      </c>
      <c r="R224" s="18">
        <v>16</v>
      </c>
      <c r="S224" s="18">
        <v>50</v>
      </c>
      <c r="T224" s="18">
        <v>150</v>
      </c>
      <c r="U224" s="18">
        <v>32</v>
      </c>
      <c r="V224" s="18">
        <v>50</v>
      </c>
      <c r="W224" s="20">
        <v>0.1</v>
      </c>
      <c r="X224" s="18">
        <v>5</v>
      </c>
      <c r="Y224" s="21">
        <v>589380</v>
      </c>
      <c r="Z224" s="312"/>
      <c r="AA224" s="312"/>
    </row>
    <row r="225" spans="1:27" ht="36.75">
      <c r="A225" s="294"/>
      <c r="B225" s="297"/>
      <c r="C225" s="10"/>
      <c r="D225" s="10"/>
      <c r="E225" s="10"/>
      <c r="F225" s="10"/>
      <c r="G225" s="10"/>
      <c r="H225" s="10"/>
      <c r="I225" s="10"/>
      <c r="J225" s="10"/>
      <c r="K225" s="10"/>
      <c r="L225" s="10" t="s">
        <v>640</v>
      </c>
      <c r="M225" s="10">
        <v>1</v>
      </c>
      <c r="N225" s="10" t="s">
        <v>381</v>
      </c>
      <c r="O225" s="10" t="s">
        <v>382</v>
      </c>
      <c r="P225" s="10" t="s">
        <v>641</v>
      </c>
      <c r="Q225" s="10" t="s">
        <v>184</v>
      </c>
      <c r="R225" s="10">
        <v>20</v>
      </c>
      <c r="S225" s="10">
        <v>50</v>
      </c>
      <c r="T225" s="10">
        <v>120</v>
      </c>
      <c r="U225" s="10">
        <v>40</v>
      </c>
      <c r="V225" s="10">
        <v>50</v>
      </c>
      <c r="W225" s="16">
        <v>0.1</v>
      </c>
      <c r="X225" s="10">
        <v>5</v>
      </c>
      <c r="Y225" s="17">
        <v>589380</v>
      </c>
      <c r="Z225" s="312"/>
      <c r="AA225" s="312"/>
    </row>
    <row r="226" spans="1:27" ht="24.75">
      <c r="A226" s="294"/>
      <c r="B226" s="297"/>
      <c r="C226" s="18"/>
      <c r="D226" s="18"/>
      <c r="E226" s="18"/>
      <c r="F226" s="18"/>
      <c r="G226" s="18"/>
      <c r="H226" s="18"/>
      <c r="I226" s="18"/>
      <c r="J226" s="18"/>
      <c r="K226" s="18"/>
      <c r="L226" s="18" t="s">
        <v>448</v>
      </c>
      <c r="M226" s="18">
        <v>1</v>
      </c>
      <c r="N226" s="18" t="s">
        <v>381</v>
      </c>
      <c r="O226" s="18" t="s">
        <v>382</v>
      </c>
      <c r="P226" s="18" t="s">
        <v>642</v>
      </c>
      <c r="Q226" s="18" t="s">
        <v>187</v>
      </c>
      <c r="R226" s="18">
        <v>2</v>
      </c>
      <c r="S226" s="18">
        <v>12</v>
      </c>
      <c r="T226" s="18">
        <v>10</v>
      </c>
      <c r="U226" s="18">
        <v>8</v>
      </c>
      <c r="V226" s="18">
        <v>12</v>
      </c>
      <c r="W226" s="20">
        <v>0.02</v>
      </c>
      <c r="X226" s="18">
        <v>0.2</v>
      </c>
      <c r="Y226" s="21">
        <v>28291</v>
      </c>
      <c r="Z226" s="312"/>
      <c r="AA226" s="312"/>
    </row>
    <row r="227" spans="1:27" ht="24.75">
      <c r="A227" s="295"/>
      <c r="B227" s="298"/>
      <c r="C227" s="10"/>
      <c r="D227" s="10"/>
      <c r="E227" s="10"/>
      <c r="F227" s="10"/>
      <c r="G227" s="10"/>
      <c r="H227" s="10"/>
      <c r="I227" s="10"/>
      <c r="J227" s="10"/>
      <c r="K227" s="10"/>
      <c r="L227" s="10" t="s">
        <v>643</v>
      </c>
      <c r="M227" s="10">
        <v>1</v>
      </c>
      <c r="N227" s="10" t="s">
        <v>381</v>
      </c>
      <c r="O227" s="10" t="s">
        <v>382</v>
      </c>
      <c r="P227" s="10" t="s">
        <v>642</v>
      </c>
      <c r="Q227" s="10" t="s">
        <v>187</v>
      </c>
      <c r="R227" s="10">
        <v>2</v>
      </c>
      <c r="S227" s="10">
        <v>12</v>
      </c>
      <c r="T227" s="10">
        <v>60</v>
      </c>
      <c r="U227" s="10">
        <v>8</v>
      </c>
      <c r="V227" s="10">
        <v>12</v>
      </c>
      <c r="W227" s="16">
        <v>0.02</v>
      </c>
      <c r="X227" s="10">
        <v>0.2</v>
      </c>
      <c r="Y227" s="17">
        <v>28291</v>
      </c>
      <c r="Z227" s="312"/>
      <c r="AA227" s="312"/>
    </row>
    <row r="228" spans="1:27" ht="60.75">
      <c r="A228" s="293" t="s">
        <v>96</v>
      </c>
      <c r="B228" s="296">
        <v>75039</v>
      </c>
      <c r="C228" s="10" t="s">
        <v>105</v>
      </c>
      <c r="D228" s="10" t="s">
        <v>106</v>
      </c>
      <c r="E228" s="10" t="s">
        <v>107</v>
      </c>
      <c r="F228" s="11" t="s">
        <v>108</v>
      </c>
      <c r="G228" s="12"/>
      <c r="H228" s="13" t="s">
        <v>31</v>
      </c>
      <c r="I228" s="10">
        <v>400</v>
      </c>
      <c r="J228" s="14">
        <v>45833</v>
      </c>
      <c r="K228" s="10" t="s">
        <v>52</v>
      </c>
      <c r="L228" s="10" t="s">
        <v>420</v>
      </c>
      <c r="M228" s="10">
        <v>3</v>
      </c>
      <c r="N228" s="10" t="s">
        <v>209</v>
      </c>
      <c r="O228" s="10" t="s">
        <v>260</v>
      </c>
      <c r="P228" s="10" t="s">
        <v>421</v>
      </c>
      <c r="Q228" s="10" t="s">
        <v>184</v>
      </c>
      <c r="R228" s="10">
        <v>14</v>
      </c>
      <c r="S228" s="15">
        <v>39</v>
      </c>
      <c r="T228" s="10">
        <v>250</v>
      </c>
      <c r="U228" s="10">
        <v>88</v>
      </c>
      <c r="V228" s="10">
        <v>115.5</v>
      </c>
      <c r="W228" s="16">
        <v>0.1</v>
      </c>
      <c r="X228" s="10">
        <v>11.6</v>
      </c>
      <c r="Y228" s="17">
        <v>1361468</v>
      </c>
      <c r="Z228" s="312"/>
      <c r="AA228" s="312"/>
    </row>
    <row r="229" spans="1:27" ht="24.75">
      <c r="A229" s="294"/>
      <c r="B229" s="297"/>
      <c r="C229" s="18"/>
      <c r="D229" s="18"/>
      <c r="E229" s="18"/>
      <c r="F229" s="18"/>
      <c r="G229" s="18"/>
      <c r="H229" s="18"/>
      <c r="I229" s="18"/>
      <c r="J229" s="18"/>
      <c r="K229" s="18"/>
      <c r="L229" s="18" t="s">
        <v>422</v>
      </c>
      <c r="M229" s="18">
        <v>2</v>
      </c>
      <c r="N229" s="18" t="s">
        <v>209</v>
      </c>
      <c r="O229" s="18" t="s">
        <v>260</v>
      </c>
      <c r="P229" s="18" t="s">
        <v>421</v>
      </c>
      <c r="Q229" s="18" t="s">
        <v>184</v>
      </c>
      <c r="R229" s="18">
        <v>14</v>
      </c>
      <c r="S229" s="19">
        <v>39</v>
      </c>
      <c r="T229" s="18">
        <v>310</v>
      </c>
      <c r="U229" s="18">
        <v>72</v>
      </c>
      <c r="V229" s="18">
        <v>77</v>
      </c>
      <c r="W229" s="20">
        <v>0.1</v>
      </c>
      <c r="X229" s="18">
        <v>7.7</v>
      </c>
      <c r="Y229" s="21">
        <v>907645</v>
      </c>
      <c r="Z229" s="312"/>
      <c r="AA229" s="312"/>
    </row>
    <row r="230" spans="1:27" ht="48.75">
      <c r="A230" s="294"/>
      <c r="B230" s="297"/>
      <c r="C230" s="10"/>
      <c r="D230" s="10"/>
      <c r="E230" s="10"/>
      <c r="F230" s="11"/>
      <c r="G230" s="12"/>
      <c r="H230" s="13"/>
      <c r="I230" s="10"/>
      <c r="J230" s="10"/>
      <c r="K230" s="10"/>
      <c r="L230" s="10" t="s">
        <v>423</v>
      </c>
      <c r="M230" s="10">
        <v>10</v>
      </c>
      <c r="N230" s="10" t="s">
        <v>209</v>
      </c>
      <c r="O230" s="10" t="s">
        <v>260</v>
      </c>
      <c r="P230" s="10" t="s">
        <v>424</v>
      </c>
      <c r="Q230" s="10" t="s">
        <v>184</v>
      </c>
      <c r="R230" s="10">
        <v>10</v>
      </c>
      <c r="S230" s="15">
        <v>46</v>
      </c>
      <c r="T230" s="10">
        <v>400</v>
      </c>
      <c r="U230" s="10">
        <v>80</v>
      </c>
      <c r="V230" s="10">
        <v>460</v>
      </c>
      <c r="W230" s="16">
        <v>0.1</v>
      </c>
      <c r="X230" s="10">
        <v>46</v>
      </c>
      <c r="Y230" s="17">
        <v>5422296</v>
      </c>
      <c r="Z230" s="312"/>
      <c r="AA230" s="312"/>
    </row>
    <row r="231" spans="1:27" ht="48.75">
      <c r="A231" s="294"/>
      <c r="B231" s="297"/>
      <c r="C231" s="18"/>
      <c r="D231" s="18"/>
      <c r="E231" s="18"/>
      <c r="F231" s="18"/>
      <c r="G231" s="18"/>
      <c r="H231" s="18"/>
      <c r="I231" s="18"/>
      <c r="J231" s="18"/>
      <c r="K231" s="18"/>
      <c r="L231" s="18" t="s">
        <v>425</v>
      </c>
      <c r="M231" s="18">
        <v>9</v>
      </c>
      <c r="N231" s="18" t="s">
        <v>209</v>
      </c>
      <c r="O231" s="18" t="s">
        <v>260</v>
      </c>
      <c r="P231" s="18" t="s">
        <v>424</v>
      </c>
      <c r="Q231" s="18" t="s">
        <v>184</v>
      </c>
      <c r="R231" s="18">
        <v>10</v>
      </c>
      <c r="S231" s="19">
        <v>33</v>
      </c>
      <c r="T231" s="18">
        <v>250</v>
      </c>
      <c r="U231" s="18">
        <v>88</v>
      </c>
      <c r="V231" s="18">
        <v>297</v>
      </c>
      <c r="W231" s="20">
        <v>0.1</v>
      </c>
      <c r="X231" s="18">
        <v>29.7</v>
      </c>
      <c r="Y231" s="21">
        <v>3500917</v>
      </c>
      <c r="Z231" s="312"/>
      <c r="AA231" s="312"/>
    </row>
    <row r="232" spans="1:27" ht="24.75">
      <c r="A232" s="294"/>
      <c r="B232" s="297"/>
      <c r="C232" s="10"/>
      <c r="D232" s="10"/>
      <c r="E232" s="10"/>
      <c r="F232" s="10"/>
      <c r="G232" s="10"/>
      <c r="H232" s="10"/>
      <c r="I232" s="10"/>
      <c r="J232" s="10"/>
      <c r="K232" s="10"/>
      <c r="L232" s="10" t="s">
        <v>426</v>
      </c>
      <c r="M232" s="10">
        <v>1</v>
      </c>
      <c r="N232" s="10" t="s">
        <v>209</v>
      </c>
      <c r="O232" s="10" t="s">
        <v>260</v>
      </c>
      <c r="P232" s="10" t="s">
        <v>424</v>
      </c>
      <c r="Q232" s="10" t="s">
        <v>184</v>
      </c>
      <c r="R232" s="10">
        <v>10</v>
      </c>
      <c r="S232" s="15">
        <v>32</v>
      </c>
      <c r="T232" s="10">
        <v>250</v>
      </c>
      <c r="U232" s="10">
        <v>72</v>
      </c>
      <c r="V232" s="10">
        <v>32</v>
      </c>
      <c r="W232" s="16">
        <v>0.1</v>
      </c>
      <c r="X232" s="10">
        <v>3.2</v>
      </c>
      <c r="Y232" s="17">
        <v>377203</v>
      </c>
      <c r="Z232" s="312"/>
      <c r="AA232" s="312"/>
    </row>
    <row r="233" spans="1:27" ht="36.75">
      <c r="A233" s="294"/>
      <c r="B233" s="297"/>
      <c r="C233" s="18"/>
      <c r="D233" s="18"/>
      <c r="E233" s="18"/>
      <c r="F233" s="18"/>
      <c r="G233" s="18"/>
      <c r="H233" s="18"/>
      <c r="I233" s="18"/>
      <c r="J233" s="18"/>
      <c r="K233" s="18"/>
      <c r="L233" s="18" t="s">
        <v>427</v>
      </c>
      <c r="M233" s="18">
        <v>5</v>
      </c>
      <c r="N233" s="18" t="s">
        <v>209</v>
      </c>
      <c r="O233" s="18" t="s">
        <v>260</v>
      </c>
      <c r="P233" s="18" t="s">
        <v>428</v>
      </c>
      <c r="Q233" s="18" t="s">
        <v>184</v>
      </c>
      <c r="R233" s="18">
        <v>8</v>
      </c>
      <c r="S233" s="19">
        <v>31</v>
      </c>
      <c r="T233" s="18">
        <v>330</v>
      </c>
      <c r="U233" s="18">
        <v>72</v>
      </c>
      <c r="V233" s="18">
        <v>155</v>
      </c>
      <c r="W233" s="20">
        <v>0.1</v>
      </c>
      <c r="X233" s="18">
        <v>15.5</v>
      </c>
      <c r="Y233" s="21">
        <v>1827078</v>
      </c>
      <c r="Z233" s="312"/>
      <c r="AA233" s="312"/>
    </row>
    <row r="234" spans="1:27" ht="72.75">
      <c r="A234" s="294"/>
      <c r="B234" s="297"/>
      <c r="C234" s="10"/>
      <c r="D234" s="10"/>
      <c r="E234" s="10"/>
      <c r="F234" s="10"/>
      <c r="G234" s="10"/>
      <c r="H234" s="10"/>
      <c r="I234" s="10"/>
      <c r="J234" s="10"/>
      <c r="K234" s="10"/>
      <c r="L234" s="10" t="s">
        <v>429</v>
      </c>
      <c r="M234" s="10">
        <v>19</v>
      </c>
      <c r="N234" s="10" t="s">
        <v>209</v>
      </c>
      <c r="O234" s="10" t="s">
        <v>260</v>
      </c>
      <c r="P234" s="10" t="s">
        <v>428</v>
      </c>
      <c r="Q234" s="10" t="s">
        <v>184</v>
      </c>
      <c r="R234" s="10">
        <v>8</v>
      </c>
      <c r="S234" s="15">
        <v>41</v>
      </c>
      <c r="T234" s="10">
        <v>520</v>
      </c>
      <c r="U234" s="10">
        <v>80</v>
      </c>
      <c r="V234" s="10">
        <v>769.5</v>
      </c>
      <c r="W234" s="16">
        <v>0.1</v>
      </c>
      <c r="X234" s="10">
        <v>77</v>
      </c>
      <c r="Y234" s="17">
        <v>9070558</v>
      </c>
      <c r="Z234" s="312"/>
      <c r="AA234" s="312"/>
    </row>
    <row r="235" spans="1:27" ht="60.75">
      <c r="A235" s="294"/>
      <c r="B235" s="297"/>
      <c r="C235" s="18"/>
      <c r="D235" s="18"/>
      <c r="E235" s="18"/>
      <c r="F235" s="18"/>
      <c r="G235" s="18"/>
      <c r="H235" s="18"/>
      <c r="I235" s="18"/>
      <c r="J235" s="18"/>
      <c r="K235" s="18"/>
      <c r="L235" s="18" t="s">
        <v>430</v>
      </c>
      <c r="M235" s="18">
        <v>12</v>
      </c>
      <c r="N235" s="18" t="s">
        <v>209</v>
      </c>
      <c r="O235" s="18" t="s">
        <v>260</v>
      </c>
      <c r="P235" s="18" t="s">
        <v>428</v>
      </c>
      <c r="Q235" s="18" t="s">
        <v>184</v>
      </c>
      <c r="R235" s="18">
        <v>8</v>
      </c>
      <c r="S235" s="19">
        <v>32</v>
      </c>
      <c r="T235" s="18">
        <v>250</v>
      </c>
      <c r="U235" s="18">
        <v>88</v>
      </c>
      <c r="V235" s="18">
        <v>384</v>
      </c>
      <c r="W235" s="20">
        <v>0.1</v>
      </c>
      <c r="X235" s="18">
        <v>38.4</v>
      </c>
      <c r="Y235" s="21">
        <v>4526438</v>
      </c>
      <c r="Z235" s="312"/>
      <c r="AA235" s="312"/>
    </row>
    <row r="236" spans="1:27" ht="24.75">
      <c r="A236" s="294"/>
      <c r="B236" s="297"/>
      <c r="C236" s="10"/>
      <c r="D236" s="10"/>
      <c r="E236" s="10"/>
      <c r="F236" s="10"/>
      <c r="G236" s="10"/>
      <c r="H236" s="10"/>
      <c r="I236" s="10"/>
      <c r="J236" s="10"/>
      <c r="K236" s="10"/>
      <c r="L236" s="10" t="s">
        <v>431</v>
      </c>
      <c r="M236" s="10">
        <v>1</v>
      </c>
      <c r="N236" s="10" t="s">
        <v>209</v>
      </c>
      <c r="O236" s="10" t="s">
        <v>260</v>
      </c>
      <c r="P236" s="10" t="s">
        <v>428</v>
      </c>
      <c r="Q236" s="10" t="s">
        <v>184</v>
      </c>
      <c r="R236" s="10">
        <v>8</v>
      </c>
      <c r="S236" s="15">
        <v>42</v>
      </c>
      <c r="T236" s="10">
        <v>600</v>
      </c>
      <c r="U236" s="10">
        <v>80</v>
      </c>
      <c r="V236" s="10">
        <v>42</v>
      </c>
      <c r="W236" s="16">
        <v>0.1</v>
      </c>
      <c r="X236" s="10">
        <v>4.2</v>
      </c>
      <c r="Y236" s="17">
        <v>495079</v>
      </c>
      <c r="Z236" s="312"/>
      <c r="AA236" s="312"/>
    </row>
    <row r="237" spans="1:27" ht="36.75">
      <c r="A237" s="294"/>
      <c r="B237" s="297"/>
      <c r="C237" s="18"/>
      <c r="D237" s="18"/>
      <c r="E237" s="18"/>
      <c r="F237" s="18"/>
      <c r="G237" s="18"/>
      <c r="H237" s="18"/>
      <c r="I237" s="18"/>
      <c r="J237" s="18"/>
      <c r="K237" s="18"/>
      <c r="L237" s="18" t="s">
        <v>432</v>
      </c>
      <c r="M237" s="18">
        <v>8</v>
      </c>
      <c r="N237" s="18" t="s">
        <v>209</v>
      </c>
      <c r="O237" s="18" t="s">
        <v>260</v>
      </c>
      <c r="P237" s="18" t="s">
        <v>433</v>
      </c>
      <c r="Q237" s="18" t="s">
        <v>184</v>
      </c>
      <c r="R237" s="18">
        <v>16</v>
      </c>
      <c r="S237" s="19">
        <v>67</v>
      </c>
      <c r="T237" s="18">
        <v>480</v>
      </c>
      <c r="U237" s="18">
        <v>80</v>
      </c>
      <c r="V237" s="18">
        <v>532.79999999999995</v>
      </c>
      <c r="W237" s="20">
        <v>0.1</v>
      </c>
      <c r="X237" s="18">
        <v>53.3</v>
      </c>
      <c r="Y237" s="21">
        <v>6280433</v>
      </c>
      <c r="Z237" s="312"/>
      <c r="AA237" s="312"/>
    </row>
    <row r="238" spans="1:27" ht="24.75">
      <c r="A238" s="294"/>
      <c r="B238" s="297"/>
      <c r="C238" s="10"/>
      <c r="D238" s="10"/>
      <c r="E238" s="10"/>
      <c r="F238" s="10"/>
      <c r="G238" s="10"/>
      <c r="H238" s="10"/>
      <c r="I238" s="10"/>
      <c r="J238" s="10"/>
      <c r="K238" s="10"/>
      <c r="L238" s="10" t="s">
        <v>434</v>
      </c>
      <c r="M238" s="10">
        <v>1</v>
      </c>
      <c r="N238" s="10" t="s">
        <v>209</v>
      </c>
      <c r="O238" s="10" t="s">
        <v>260</v>
      </c>
      <c r="P238" s="10" t="s">
        <v>433</v>
      </c>
      <c r="Q238" s="10" t="s">
        <v>184</v>
      </c>
      <c r="R238" s="10">
        <v>16</v>
      </c>
      <c r="S238" s="10">
        <v>56</v>
      </c>
      <c r="T238" s="10">
        <v>250</v>
      </c>
      <c r="U238" s="10">
        <v>72</v>
      </c>
      <c r="V238" s="10">
        <v>55.6</v>
      </c>
      <c r="W238" s="16">
        <v>0.1</v>
      </c>
      <c r="X238" s="10">
        <v>5.6</v>
      </c>
      <c r="Y238" s="17">
        <v>655391</v>
      </c>
      <c r="Z238" s="312"/>
      <c r="AA238" s="312"/>
    </row>
    <row r="239" spans="1:27" ht="24.75">
      <c r="A239" s="294"/>
      <c r="B239" s="297"/>
      <c r="C239" s="18"/>
      <c r="D239" s="18"/>
      <c r="E239" s="18"/>
      <c r="F239" s="18"/>
      <c r="G239" s="18"/>
      <c r="H239" s="18"/>
      <c r="I239" s="18"/>
      <c r="J239" s="18"/>
      <c r="K239" s="18"/>
      <c r="L239" s="18" t="s">
        <v>435</v>
      </c>
      <c r="M239" s="18">
        <v>2</v>
      </c>
      <c r="N239" s="18" t="s">
        <v>209</v>
      </c>
      <c r="O239" s="18" t="s">
        <v>260</v>
      </c>
      <c r="P239" s="18" t="s">
        <v>436</v>
      </c>
      <c r="Q239" s="18" t="s">
        <v>184</v>
      </c>
      <c r="R239" s="18">
        <v>18</v>
      </c>
      <c r="S239" s="18">
        <v>56</v>
      </c>
      <c r="T239" s="18">
        <v>250</v>
      </c>
      <c r="U239" s="18">
        <v>88</v>
      </c>
      <c r="V239" s="18">
        <v>111</v>
      </c>
      <c r="W239" s="20">
        <v>0.1</v>
      </c>
      <c r="X239" s="18">
        <v>11.1</v>
      </c>
      <c r="Y239" s="21">
        <v>1308424</v>
      </c>
      <c r="Z239" s="312"/>
      <c r="AA239" s="312"/>
    </row>
    <row r="240" spans="1:27" ht="36.75">
      <c r="A240" s="294"/>
      <c r="B240" s="297"/>
      <c r="C240" s="10"/>
      <c r="D240" s="10"/>
      <c r="E240" s="10"/>
      <c r="F240" s="10"/>
      <c r="G240" s="10"/>
      <c r="H240" s="10"/>
      <c r="I240" s="10"/>
      <c r="J240" s="10"/>
      <c r="K240" s="10"/>
      <c r="L240" s="10" t="s">
        <v>437</v>
      </c>
      <c r="M240" s="10">
        <v>6</v>
      </c>
      <c r="N240" s="10" t="s">
        <v>209</v>
      </c>
      <c r="O240" s="10" t="s">
        <v>260</v>
      </c>
      <c r="P240" s="10" t="s">
        <v>438</v>
      </c>
      <c r="Q240" s="10" t="s">
        <v>184</v>
      </c>
      <c r="R240" s="10">
        <v>12</v>
      </c>
      <c r="S240" s="10">
        <v>38</v>
      </c>
      <c r="T240" s="10">
        <v>310</v>
      </c>
      <c r="U240" s="10">
        <v>88</v>
      </c>
      <c r="V240" s="10">
        <v>228</v>
      </c>
      <c r="W240" s="16">
        <v>0.1</v>
      </c>
      <c r="X240" s="10">
        <v>22.8</v>
      </c>
      <c r="Y240" s="17">
        <v>2687573</v>
      </c>
      <c r="Z240" s="312"/>
      <c r="AA240" s="312"/>
    </row>
    <row r="241" spans="1:27" ht="24.75">
      <c r="A241" s="294"/>
      <c r="B241" s="297"/>
      <c r="C241" s="18"/>
      <c r="D241" s="18"/>
      <c r="E241" s="18"/>
      <c r="F241" s="18"/>
      <c r="G241" s="18"/>
      <c r="H241" s="18"/>
      <c r="I241" s="18"/>
      <c r="J241" s="18"/>
      <c r="K241" s="18"/>
      <c r="L241" s="18" t="s">
        <v>439</v>
      </c>
      <c r="M241" s="18">
        <v>1</v>
      </c>
      <c r="N241" s="18" t="s">
        <v>209</v>
      </c>
      <c r="O241" s="18" t="s">
        <v>260</v>
      </c>
      <c r="P241" s="18" t="s">
        <v>438</v>
      </c>
      <c r="Q241" s="18" t="s">
        <v>184</v>
      </c>
      <c r="R241" s="18">
        <v>12</v>
      </c>
      <c r="S241" s="18">
        <v>52</v>
      </c>
      <c r="T241" s="18">
        <v>560</v>
      </c>
      <c r="U241" s="18">
        <v>64</v>
      </c>
      <c r="V241" s="18">
        <v>52</v>
      </c>
      <c r="W241" s="20">
        <v>0.1</v>
      </c>
      <c r="X241" s="18">
        <v>5.2</v>
      </c>
      <c r="Y241" s="21">
        <v>612955</v>
      </c>
      <c r="Z241" s="312"/>
      <c r="AA241" s="312"/>
    </row>
    <row r="242" spans="1:27" ht="24.75">
      <c r="A242" s="294"/>
      <c r="B242" s="297"/>
      <c r="C242" s="10"/>
      <c r="D242" s="10"/>
      <c r="E242" s="10"/>
      <c r="F242" s="10"/>
      <c r="G242" s="10"/>
      <c r="H242" s="10"/>
      <c r="I242" s="10"/>
      <c r="J242" s="10"/>
      <c r="K242" s="10"/>
      <c r="L242" s="10" t="s">
        <v>440</v>
      </c>
      <c r="M242" s="10">
        <v>2</v>
      </c>
      <c r="N242" s="10" t="s">
        <v>209</v>
      </c>
      <c r="O242" s="10" t="s">
        <v>260</v>
      </c>
      <c r="P242" s="10" t="s">
        <v>441</v>
      </c>
      <c r="Q242" s="10" t="s">
        <v>184</v>
      </c>
      <c r="R242" s="10">
        <v>6</v>
      </c>
      <c r="S242" s="10">
        <v>18</v>
      </c>
      <c r="T242" s="10">
        <v>160</v>
      </c>
      <c r="U242" s="10">
        <v>48</v>
      </c>
      <c r="V242" s="10">
        <v>36</v>
      </c>
      <c r="W242" s="16">
        <v>0.1</v>
      </c>
      <c r="X242" s="10">
        <v>3.6</v>
      </c>
      <c r="Y242" s="17">
        <v>424354</v>
      </c>
      <c r="Z242" s="312"/>
      <c r="AA242" s="312"/>
    </row>
    <row r="243" spans="1:27" ht="24.75">
      <c r="A243" s="294"/>
      <c r="B243" s="297"/>
      <c r="C243" s="18"/>
      <c r="D243" s="18"/>
      <c r="E243" s="18"/>
      <c r="F243" s="18"/>
      <c r="G243" s="18"/>
      <c r="H243" s="18"/>
      <c r="I243" s="18"/>
      <c r="J243" s="18"/>
      <c r="K243" s="18"/>
      <c r="L243" s="18" t="s">
        <v>442</v>
      </c>
      <c r="M243" s="18">
        <v>2</v>
      </c>
      <c r="N243" s="18" t="s">
        <v>209</v>
      </c>
      <c r="O243" s="18" t="s">
        <v>260</v>
      </c>
      <c r="P243" s="18" t="s">
        <v>441</v>
      </c>
      <c r="Q243" s="18" t="s">
        <v>184</v>
      </c>
      <c r="R243" s="18">
        <v>6</v>
      </c>
      <c r="S243" s="18">
        <v>30</v>
      </c>
      <c r="T243" s="18">
        <v>400</v>
      </c>
      <c r="U243" s="18">
        <v>64</v>
      </c>
      <c r="V243" s="18">
        <v>60</v>
      </c>
      <c r="W243" s="20">
        <v>0.1</v>
      </c>
      <c r="X243" s="18">
        <v>6</v>
      </c>
      <c r="Y243" s="21">
        <v>707256</v>
      </c>
      <c r="Z243" s="312"/>
      <c r="AA243" s="312"/>
    </row>
    <row r="244" spans="1:27" ht="24.75">
      <c r="A244" s="294"/>
      <c r="B244" s="297"/>
      <c r="C244" s="10"/>
      <c r="D244" s="10"/>
      <c r="E244" s="10"/>
      <c r="F244" s="10"/>
      <c r="G244" s="10"/>
      <c r="H244" s="10"/>
      <c r="I244" s="10"/>
      <c r="J244" s="10"/>
      <c r="K244" s="10"/>
      <c r="L244" s="10" t="s">
        <v>443</v>
      </c>
      <c r="M244" s="10">
        <v>1</v>
      </c>
      <c r="N244" s="10" t="s">
        <v>209</v>
      </c>
      <c r="O244" s="10" t="s">
        <v>260</v>
      </c>
      <c r="P244" s="10" t="s">
        <v>441</v>
      </c>
      <c r="Q244" s="10" t="s">
        <v>184</v>
      </c>
      <c r="R244" s="10">
        <v>6</v>
      </c>
      <c r="S244" s="10">
        <v>18</v>
      </c>
      <c r="T244" s="10">
        <v>100</v>
      </c>
      <c r="U244" s="10">
        <v>32</v>
      </c>
      <c r="V244" s="10">
        <v>18</v>
      </c>
      <c r="W244" s="16">
        <v>0.1</v>
      </c>
      <c r="X244" s="10">
        <v>1.8</v>
      </c>
      <c r="Y244" s="17">
        <v>212177</v>
      </c>
      <c r="Z244" s="312"/>
      <c r="AA244" s="312"/>
    </row>
    <row r="245" spans="1:27" ht="24.75">
      <c r="A245" s="294"/>
      <c r="B245" s="297"/>
      <c r="C245" s="18"/>
      <c r="D245" s="18"/>
      <c r="E245" s="18"/>
      <c r="F245" s="18"/>
      <c r="G245" s="18"/>
      <c r="H245" s="18"/>
      <c r="I245" s="18"/>
      <c r="J245" s="18"/>
      <c r="K245" s="18"/>
      <c r="L245" s="18" t="s">
        <v>444</v>
      </c>
      <c r="M245" s="18">
        <v>1</v>
      </c>
      <c r="N245" s="18" t="s">
        <v>209</v>
      </c>
      <c r="O245" s="18" t="s">
        <v>260</v>
      </c>
      <c r="P245" s="18" t="s">
        <v>441</v>
      </c>
      <c r="Q245" s="18" t="s">
        <v>184</v>
      </c>
      <c r="R245" s="18">
        <v>6</v>
      </c>
      <c r="S245" s="18">
        <v>29</v>
      </c>
      <c r="T245" s="18">
        <v>400</v>
      </c>
      <c r="U245" s="18">
        <v>40</v>
      </c>
      <c r="V245" s="18">
        <v>29</v>
      </c>
      <c r="W245" s="25">
        <v>0.1</v>
      </c>
      <c r="X245" s="18">
        <v>2.9</v>
      </c>
      <c r="Y245" s="21">
        <v>341840</v>
      </c>
      <c r="Z245" s="312"/>
      <c r="AA245" s="312"/>
    </row>
    <row r="246" spans="1:27" ht="24.75">
      <c r="A246" s="294"/>
      <c r="B246" s="297"/>
      <c r="C246" s="10"/>
      <c r="D246" s="10"/>
      <c r="E246" s="10"/>
      <c r="F246" s="10"/>
      <c r="G246" s="10"/>
      <c r="H246" s="10"/>
      <c r="I246" s="10"/>
      <c r="J246" s="10"/>
      <c r="K246" s="10"/>
      <c r="L246" s="10" t="s">
        <v>445</v>
      </c>
      <c r="M246" s="10">
        <v>1</v>
      </c>
      <c r="N246" s="10" t="s">
        <v>259</v>
      </c>
      <c r="O246" s="10" t="s">
        <v>260</v>
      </c>
      <c r="P246" s="10" t="s">
        <v>446</v>
      </c>
      <c r="Q246" s="10" t="s">
        <v>187</v>
      </c>
      <c r="R246" s="10">
        <v>2</v>
      </c>
      <c r="S246" s="10">
        <v>10</v>
      </c>
      <c r="T246" s="10">
        <v>10</v>
      </c>
      <c r="U246" s="10">
        <v>8</v>
      </c>
      <c r="V246" s="10">
        <v>10</v>
      </c>
      <c r="W246" s="16">
        <v>0.02</v>
      </c>
      <c r="X246" s="10">
        <v>0.2</v>
      </c>
      <c r="Y246" s="17">
        <v>23576</v>
      </c>
      <c r="Z246" s="312"/>
      <c r="AA246" s="312"/>
    </row>
    <row r="247" spans="1:27" ht="24.75">
      <c r="A247" s="294"/>
      <c r="B247" s="297"/>
      <c r="C247" s="18"/>
      <c r="D247" s="18"/>
      <c r="E247" s="18"/>
      <c r="F247" s="18"/>
      <c r="G247" s="18"/>
      <c r="H247" s="18"/>
      <c r="I247" s="18"/>
      <c r="J247" s="18"/>
      <c r="K247" s="18"/>
      <c r="L247" s="18" t="s">
        <v>447</v>
      </c>
      <c r="M247" s="18">
        <v>1</v>
      </c>
      <c r="N247" s="18" t="s">
        <v>259</v>
      </c>
      <c r="O247" s="18" t="s">
        <v>260</v>
      </c>
      <c r="P247" s="18" t="s">
        <v>446</v>
      </c>
      <c r="Q247" s="18" t="s">
        <v>187</v>
      </c>
      <c r="R247" s="18">
        <v>2</v>
      </c>
      <c r="S247" s="18">
        <v>10</v>
      </c>
      <c r="T247" s="18">
        <v>270</v>
      </c>
      <c r="U247" s="18">
        <v>8</v>
      </c>
      <c r="V247" s="18">
        <v>10</v>
      </c>
      <c r="W247" s="20">
        <v>0.02</v>
      </c>
      <c r="X247" s="18">
        <v>0.2</v>
      </c>
      <c r="Y247" s="21">
        <v>23576</v>
      </c>
      <c r="Z247" s="312"/>
      <c r="AA247" s="312"/>
    </row>
    <row r="248" spans="1:27" ht="24.75">
      <c r="A248" s="294"/>
      <c r="B248" s="297"/>
      <c r="C248" s="10"/>
      <c r="D248" s="10"/>
      <c r="E248" s="10"/>
      <c r="F248" s="10"/>
      <c r="G248" s="10"/>
      <c r="H248" s="10"/>
      <c r="I248" s="10"/>
      <c r="J248" s="10"/>
      <c r="K248" s="10"/>
      <c r="L248" s="10" t="s">
        <v>448</v>
      </c>
      <c r="M248" s="10">
        <v>1</v>
      </c>
      <c r="N248" s="10" t="s">
        <v>259</v>
      </c>
      <c r="O248" s="10" t="s">
        <v>260</v>
      </c>
      <c r="P248" s="10" t="s">
        <v>446</v>
      </c>
      <c r="Q248" s="10" t="s">
        <v>187</v>
      </c>
      <c r="R248" s="10">
        <v>2</v>
      </c>
      <c r="S248" s="10">
        <v>10</v>
      </c>
      <c r="T248" s="10">
        <v>225</v>
      </c>
      <c r="U248" s="10">
        <v>8</v>
      </c>
      <c r="V248" s="10">
        <v>10</v>
      </c>
      <c r="W248" s="16">
        <v>0.02</v>
      </c>
      <c r="X248" s="10">
        <v>0.2</v>
      </c>
      <c r="Y248" s="17">
        <v>23576</v>
      </c>
      <c r="Z248" s="312"/>
      <c r="AA248" s="312"/>
    </row>
    <row r="249" spans="1:27" ht="36.75">
      <c r="A249" s="294"/>
      <c r="B249" s="297"/>
      <c r="C249" s="18"/>
      <c r="D249" s="18"/>
      <c r="E249" s="18"/>
      <c r="F249" s="18"/>
      <c r="G249" s="18"/>
      <c r="H249" s="18"/>
      <c r="I249" s="18"/>
      <c r="J249" s="18"/>
      <c r="K249" s="18"/>
      <c r="L249" s="18" t="s">
        <v>449</v>
      </c>
      <c r="M249" s="18">
        <v>2</v>
      </c>
      <c r="N249" s="18" t="s">
        <v>450</v>
      </c>
      <c r="O249" s="18" t="s">
        <v>260</v>
      </c>
      <c r="P249" s="18" t="s">
        <v>451</v>
      </c>
      <c r="Q249" s="18" t="s">
        <v>183</v>
      </c>
      <c r="R249" s="18">
        <v>10</v>
      </c>
      <c r="S249" s="18">
        <v>56</v>
      </c>
      <c r="T249" s="18">
        <v>440</v>
      </c>
      <c r="U249" s="18">
        <v>72</v>
      </c>
      <c r="V249" s="18">
        <v>112</v>
      </c>
      <c r="W249" s="20">
        <v>0.1</v>
      </c>
      <c r="X249" s="18">
        <v>11.2</v>
      </c>
      <c r="Y249" s="21">
        <v>1320211</v>
      </c>
      <c r="Z249" s="312"/>
      <c r="AA249" s="312"/>
    </row>
    <row r="250" spans="1:27" ht="36.75">
      <c r="A250" s="294"/>
      <c r="B250" s="297"/>
      <c r="C250" s="10"/>
      <c r="D250" s="10"/>
      <c r="E250" s="10"/>
      <c r="F250" s="10"/>
      <c r="G250" s="10"/>
      <c r="H250" s="10"/>
      <c r="I250" s="10"/>
      <c r="J250" s="10"/>
      <c r="K250" s="10"/>
      <c r="L250" s="10" t="s">
        <v>452</v>
      </c>
      <c r="M250" s="10">
        <v>1</v>
      </c>
      <c r="N250" s="10" t="s">
        <v>450</v>
      </c>
      <c r="O250" s="10" t="s">
        <v>260</v>
      </c>
      <c r="P250" s="10" t="s">
        <v>453</v>
      </c>
      <c r="Q250" s="10" t="s">
        <v>183</v>
      </c>
      <c r="R250" s="10">
        <v>6</v>
      </c>
      <c r="S250" s="10">
        <v>30</v>
      </c>
      <c r="T250" s="10">
        <v>520</v>
      </c>
      <c r="U250" s="10">
        <v>24</v>
      </c>
      <c r="V250" s="10">
        <v>30</v>
      </c>
      <c r="W250" s="16">
        <v>0.1</v>
      </c>
      <c r="X250" s="10">
        <v>3</v>
      </c>
      <c r="Y250" s="17">
        <v>353628</v>
      </c>
      <c r="Z250" s="312"/>
      <c r="AA250" s="312"/>
    </row>
    <row r="251" spans="1:27" ht="36.75">
      <c r="A251" s="294"/>
      <c r="B251" s="297"/>
      <c r="C251" s="18"/>
      <c r="D251" s="18"/>
      <c r="E251" s="18"/>
      <c r="F251" s="18"/>
      <c r="G251" s="18"/>
      <c r="H251" s="18"/>
      <c r="I251" s="18"/>
      <c r="J251" s="18"/>
      <c r="K251" s="18"/>
      <c r="L251" s="18" t="s">
        <v>359</v>
      </c>
      <c r="M251" s="18">
        <v>1</v>
      </c>
      <c r="N251" s="18" t="s">
        <v>259</v>
      </c>
      <c r="O251" s="18" t="s">
        <v>260</v>
      </c>
      <c r="P251" s="18" t="s">
        <v>451</v>
      </c>
      <c r="Q251" s="18" t="s">
        <v>183</v>
      </c>
      <c r="R251" s="18">
        <v>10</v>
      </c>
      <c r="S251" s="18">
        <v>45</v>
      </c>
      <c r="T251" s="18">
        <v>450</v>
      </c>
      <c r="U251" s="18">
        <v>16</v>
      </c>
      <c r="V251" s="18">
        <v>45</v>
      </c>
      <c r="W251" s="20">
        <v>0.1</v>
      </c>
      <c r="X251" s="18">
        <v>4.5</v>
      </c>
      <c r="Y251" s="21">
        <v>530442</v>
      </c>
      <c r="Z251" s="312"/>
      <c r="AA251" s="312"/>
    </row>
    <row r="252" spans="1:27" ht="36.75">
      <c r="A252" s="295"/>
      <c r="B252" s="298"/>
      <c r="C252" s="10"/>
      <c r="D252" s="10"/>
      <c r="E252" s="10"/>
      <c r="F252" s="10"/>
      <c r="G252" s="10"/>
      <c r="H252" s="10"/>
      <c r="I252" s="10"/>
      <c r="J252" s="10"/>
      <c r="K252" s="10"/>
      <c r="L252" s="10" t="s">
        <v>417</v>
      </c>
      <c r="M252" s="10">
        <v>1</v>
      </c>
      <c r="N252" s="10" t="s">
        <v>259</v>
      </c>
      <c r="O252" s="10" t="s">
        <v>260</v>
      </c>
      <c r="P252" s="10" t="s">
        <v>451</v>
      </c>
      <c r="Q252" s="10" t="s">
        <v>183</v>
      </c>
      <c r="R252" s="10">
        <v>10</v>
      </c>
      <c r="S252" s="10">
        <v>56</v>
      </c>
      <c r="T252" s="10">
        <v>360</v>
      </c>
      <c r="U252" s="10">
        <v>16</v>
      </c>
      <c r="V252" s="10">
        <v>56</v>
      </c>
      <c r="W252" s="16">
        <v>0.1</v>
      </c>
      <c r="X252" s="10">
        <v>5.6</v>
      </c>
      <c r="Y252" s="17">
        <v>660106</v>
      </c>
      <c r="Z252" s="312"/>
      <c r="AA252" s="312"/>
    </row>
    <row r="253" spans="1:27" ht="69">
      <c r="A253" s="293" t="s">
        <v>96</v>
      </c>
      <c r="B253" s="296">
        <v>73014</v>
      </c>
      <c r="C253" s="10" t="s">
        <v>102</v>
      </c>
      <c r="D253" s="10" t="s">
        <v>109</v>
      </c>
      <c r="E253" s="10">
        <v>1018080008</v>
      </c>
      <c r="F253" s="11" t="s">
        <v>29</v>
      </c>
      <c r="G253" s="12" t="s">
        <v>22</v>
      </c>
      <c r="H253" s="13" t="s">
        <v>31</v>
      </c>
      <c r="I253" s="10">
        <v>282</v>
      </c>
      <c r="J253" s="14">
        <v>46016</v>
      </c>
      <c r="K253" s="10"/>
      <c r="L253" s="10" t="s">
        <v>258</v>
      </c>
      <c r="M253" s="10">
        <v>1</v>
      </c>
      <c r="N253" s="10" t="s">
        <v>259</v>
      </c>
      <c r="O253" s="10" t="s">
        <v>382</v>
      </c>
      <c r="P253" s="10" t="s">
        <v>484</v>
      </c>
      <c r="Q253" s="10" t="s">
        <v>184</v>
      </c>
      <c r="R253" s="10">
        <v>6</v>
      </c>
      <c r="S253" s="15">
        <v>32</v>
      </c>
      <c r="T253" s="10">
        <v>200</v>
      </c>
      <c r="U253" s="10">
        <v>24</v>
      </c>
      <c r="V253" s="10">
        <v>32.18</v>
      </c>
      <c r="W253" s="16">
        <v>0.1</v>
      </c>
      <c r="X253" s="10">
        <v>3.2</v>
      </c>
      <c r="Y253" s="17">
        <v>379325</v>
      </c>
      <c r="Z253" s="313"/>
      <c r="AA253" s="313"/>
    </row>
    <row r="254" spans="1:27" ht="36.75">
      <c r="A254" s="294"/>
      <c r="B254" s="297"/>
      <c r="C254" s="18"/>
      <c r="D254" s="18"/>
      <c r="E254" s="18"/>
      <c r="F254" s="18"/>
      <c r="G254" s="18"/>
      <c r="H254" s="18"/>
      <c r="I254" s="18"/>
      <c r="J254" s="18"/>
      <c r="K254" s="18"/>
      <c r="L254" s="18" t="s">
        <v>357</v>
      </c>
      <c r="M254" s="18">
        <v>1</v>
      </c>
      <c r="N254" s="18" t="s">
        <v>259</v>
      </c>
      <c r="O254" s="18" t="s">
        <v>382</v>
      </c>
      <c r="P254" s="18" t="s">
        <v>484</v>
      </c>
      <c r="Q254" s="18" t="s">
        <v>184</v>
      </c>
      <c r="R254" s="18">
        <v>6</v>
      </c>
      <c r="S254" s="19">
        <v>32</v>
      </c>
      <c r="T254" s="18">
        <v>230</v>
      </c>
      <c r="U254" s="18">
        <v>40</v>
      </c>
      <c r="V254" s="18">
        <v>32.24</v>
      </c>
      <c r="W254" s="20">
        <v>0.1</v>
      </c>
      <c r="X254" s="18">
        <v>3.2</v>
      </c>
      <c r="Y254" s="21">
        <v>380032</v>
      </c>
      <c r="Z254" s="313"/>
      <c r="AA254" s="313"/>
    </row>
    <row r="255" spans="1:27" ht="36.75">
      <c r="A255" s="294"/>
      <c r="B255" s="297"/>
      <c r="C255" s="10"/>
      <c r="D255" s="10"/>
      <c r="E255" s="10"/>
      <c r="F255" s="11"/>
      <c r="G255" s="12"/>
      <c r="H255" s="13"/>
      <c r="I255" s="10"/>
      <c r="J255" s="10"/>
      <c r="K255" s="10"/>
      <c r="L255" s="10" t="s">
        <v>358</v>
      </c>
      <c r="M255" s="10">
        <v>1</v>
      </c>
      <c r="N255" s="10" t="s">
        <v>259</v>
      </c>
      <c r="O255" s="10" t="s">
        <v>382</v>
      </c>
      <c r="P255" s="10" t="s">
        <v>492</v>
      </c>
      <c r="Q255" s="10" t="s">
        <v>184</v>
      </c>
      <c r="R255" s="10">
        <v>12</v>
      </c>
      <c r="S255" s="15">
        <v>69</v>
      </c>
      <c r="T255" s="10">
        <v>386</v>
      </c>
      <c r="U255" s="10">
        <v>32</v>
      </c>
      <c r="V255" s="10">
        <v>68.92</v>
      </c>
      <c r="W255" s="16">
        <v>0.1</v>
      </c>
      <c r="X255" s="10">
        <v>6.9</v>
      </c>
      <c r="Y255" s="17">
        <v>812401</v>
      </c>
      <c r="Z255" s="313"/>
      <c r="AA255" s="313"/>
    </row>
    <row r="256" spans="1:27" ht="36.75">
      <c r="A256" s="294"/>
      <c r="B256" s="297"/>
      <c r="C256" s="18"/>
      <c r="D256" s="18"/>
      <c r="E256" s="18"/>
      <c r="F256" s="18"/>
      <c r="G256" s="18"/>
      <c r="H256" s="18"/>
      <c r="I256" s="18"/>
      <c r="J256" s="18"/>
      <c r="K256" s="18"/>
      <c r="L256" s="18" t="s">
        <v>359</v>
      </c>
      <c r="M256" s="18">
        <v>1</v>
      </c>
      <c r="N256" s="18" t="s">
        <v>259</v>
      </c>
      <c r="O256" s="18" t="s">
        <v>382</v>
      </c>
      <c r="P256" s="18" t="s">
        <v>484</v>
      </c>
      <c r="Q256" s="18" t="s">
        <v>184</v>
      </c>
      <c r="R256" s="18">
        <v>6</v>
      </c>
      <c r="S256" s="19">
        <v>25</v>
      </c>
      <c r="T256" s="18">
        <v>99</v>
      </c>
      <c r="U256" s="18">
        <v>16</v>
      </c>
      <c r="V256" s="18">
        <v>24.61</v>
      </c>
      <c r="W256" s="20">
        <v>0.1</v>
      </c>
      <c r="X256" s="18">
        <v>2.5</v>
      </c>
      <c r="Y256" s="21">
        <v>290093</v>
      </c>
      <c r="Z256" s="313"/>
      <c r="AA256" s="313"/>
    </row>
    <row r="257" spans="1:27" ht="36.75">
      <c r="A257" s="294"/>
      <c r="B257" s="297"/>
      <c r="C257" s="10"/>
      <c r="D257" s="10"/>
      <c r="E257" s="10"/>
      <c r="F257" s="10"/>
      <c r="G257" s="10"/>
      <c r="H257" s="10"/>
      <c r="I257" s="10"/>
      <c r="J257" s="10"/>
      <c r="K257" s="10"/>
      <c r="L257" s="10" t="s">
        <v>644</v>
      </c>
      <c r="M257" s="10">
        <v>1</v>
      </c>
      <c r="N257" s="10" t="s">
        <v>259</v>
      </c>
      <c r="O257" s="10" t="s">
        <v>382</v>
      </c>
      <c r="P257" s="10" t="s">
        <v>416</v>
      </c>
      <c r="Q257" s="10" t="s">
        <v>184</v>
      </c>
      <c r="R257" s="10">
        <v>10</v>
      </c>
      <c r="S257" s="15">
        <v>41</v>
      </c>
      <c r="T257" s="10">
        <v>327</v>
      </c>
      <c r="U257" s="10">
        <v>54</v>
      </c>
      <c r="V257" s="10">
        <v>41.07</v>
      </c>
      <c r="W257" s="16">
        <v>0.1</v>
      </c>
      <c r="X257" s="10">
        <v>4.0999999999999996</v>
      </c>
      <c r="Y257" s="17">
        <v>484117</v>
      </c>
      <c r="Z257" s="313"/>
      <c r="AA257" s="313"/>
    </row>
    <row r="258" spans="1:27" ht="36.75">
      <c r="A258" s="294"/>
      <c r="B258" s="297"/>
      <c r="C258" s="18"/>
      <c r="D258" s="18"/>
      <c r="E258" s="18"/>
      <c r="F258" s="18"/>
      <c r="G258" s="18"/>
      <c r="H258" s="18"/>
      <c r="I258" s="18"/>
      <c r="J258" s="18"/>
      <c r="K258" s="18"/>
      <c r="L258" s="18" t="s">
        <v>645</v>
      </c>
      <c r="M258" s="18">
        <v>1</v>
      </c>
      <c r="N258" s="18" t="s">
        <v>259</v>
      </c>
      <c r="O258" s="18" t="s">
        <v>382</v>
      </c>
      <c r="P258" s="18" t="s">
        <v>416</v>
      </c>
      <c r="Q258" s="18" t="s">
        <v>184</v>
      </c>
      <c r="R258" s="18">
        <v>10</v>
      </c>
      <c r="S258" s="19">
        <v>41</v>
      </c>
      <c r="T258" s="18">
        <v>327</v>
      </c>
      <c r="U258" s="18">
        <v>54</v>
      </c>
      <c r="V258" s="18">
        <v>41.07</v>
      </c>
      <c r="W258" s="20">
        <v>0.1</v>
      </c>
      <c r="X258" s="18">
        <v>4.0999999999999996</v>
      </c>
      <c r="Y258" s="21">
        <v>484117</v>
      </c>
      <c r="Z258" s="313"/>
      <c r="AA258" s="313"/>
    </row>
    <row r="259" spans="1:27" ht="36.75">
      <c r="A259" s="294"/>
      <c r="B259" s="297"/>
      <c r="C259" s="10"/>
      <c r="D259" s="10"/>
      <c r="E259" s="10"/>
      <c r="F259" s="10"/>
      <c r="G259" s="10"/>
      <c r="H259" s="10"/>
      <c r="I259" s="10"/>
      <c r="J259" s="10"/>
      <c r="K259" s="10"/>
      <c r="L259" s="10" t="s">
        <v>646</v>
      </c>
      <c r="M259" s="10">
        <v>1</v>
      </c>
      <c r="N259" s="10" t="s">
        <v>259</v>
      </c>
      <c r="O259" s="10" t="s">
        <v>382</v>
      </c>
      <c r="P259" s="10" t="s">
        <v>416</v>
      </c>
      <c r="Q259" s="10" t="s">
        <v>184</v>
      </c>
      <c r="R259" s="10">
        <v>10</v>
      </c>
      <c r="S259" s="15">
        <v>35</v>
      </c>
      <c r="T259" s="10">
        <v>241</v>
      </c>
      <c r="U259" s="10">
        <v>48</v>
      </c>
      <c r="V259" s="10">
        <v>35.46</v>
      </c>
      <c r="W259" s="16">
        <v>0.1</v>
      </c>
      <c r="X259" s="10">
        <v>3.5</v>
      </c>
      <c r="Y259" s="17">
        <v>417988</v>
      </c>
      <c r="Z259" s="313"/>
      <c r="AA259" s="313"/>
    </row>
    <row r="260" spans="1:27" ht="60.75">
      <c r="A260" s="295"/>
      <c r="B260" s="298"/>
      <c r="C260" s="18"/>
      <c r="D260" s="18"/>
      <c r="E260" s="18"/>
      <c r="F260" s="18"/>
      <c r="G260" s="18"/>
      <c r="H260" s="18"/>
      <c r="I260" s="18"/>
      <c r="J260" s="18"/>
      <c r="K260" s="18"/>
      <c r="L260" s="18" t="s">
        <v>647</v>
      </c>
      <c r="M260" s="18">
        <v>3</v>
      </c>
      <c r="N260" s="18" t="s">
        <v>259</v>
      </c>
      <c r="O260" s="18" t="s">
        <v>382</v>
      </c>
      <c r="P260" s="18" t="s">
        <v>648</v>
      </c>
      <c r="Q260" s="18" t="s">
        <v>187</v>
      </c>
      <c r="R260" s="18">
        <v>2</v>
      </c>
      <c r="S260" s="19">
        <v>8</v>
      </c>
      <c r="T260" s="18">
        <v>50</v>
      </c>
      <c r="U260" s="18">
        <v>8</v>
      </c>
      <c r="V260" s="18">
        <v>24</v>
      </c>
      <c r="W260" s="20">
        <v>0.02</v>
      </c>
      <c r="X260" s="18">
        <v>0.5</v>
      </c>
      <c r="Y260" s="21">
        <v>56582</v>
      </c>
      <c r="Z260" s="313"/>
      <c r="AA260" s="313"/>
    </row>
    <row r="261" spans="1:27" ht="60.75">
      <c r="A261" s="293" t="s">
        <v>110</v>
      </c>
      <c r="B261" s="296">
        <v>75525</v>
      </c>
      <c r="C261" s="10" t="s">
        <v>111</v>
      </c>
      <c r="D261" s="10" t="s">
        <v>112</v>
      </c>
      <c r="E261" s="10">
        <v>134162</v>
      </c>
      <c r="F261" s="11" t="s">
        <v>37</v>
      </c>
      <c r="G261" s="12" t="s">
        <v>30</v>
      </c>
      <c r="H261" s="13" t="s">
        <v>31</v>
      </c>
      <c r="I261" s="10">
        <v>191</v>
      </c>
      <c r="J261" s="14">
        <v>45833</v>
      </c>
      <c r="K261" s="10" t="s">
        <v>76</v>
      </c>
      <c r="L261" s="10" t="s">
        <v>649</v>
      </c>
      <c r="M261" s="10">
        <v>1</v>
      </c>
      <c r="N261" s="10" t="s">
        <v>259</v>
      </c>
      <c r="O261" s="10" t="s">
        <v>362</v>
      </c>
      <c r="P261" s="10" t="s">
        <v>369</v>
      </c>
      <c r="Q261" s="10" t="s">
        <v>184</v>
      </c>
      <c r="R261" s="10">
        <v>6</v>
      </c>
      <c r="S261" s="15">
        <v>24</v>
      </c>
      <c r="T261" s="10">
        <v>179</v>
      </c>
      <c r="U261" s="10">
        <v>5</v>
      </c>
      <c r="V261" s="10">
        <v>23.71</v>
      </c>
      <c r="W261" s="16">
        <v>0.1</v>
      </c>
      <c r="X261" s="10">
        <v>2.4</v>
      </c>
      <c r="Y261" s="17">
        <v>279484</v>
      </c>
      <c r="Z261" s="313"/>
      <c r="AA261" s="313"/>
    </row>
    <row r="262" spans="1:27" ht="24.75">
      <c r="A262" s="294"/>
      <c r="B262" s="297"/>
      <c r="C262" s="18"/>
      <c r="D262" s="18"/>
      <c r="E262" s="18"/>
      <c r="F262" s="18"/>
      <c r="G262" s="18"/>
      <c r="H262" s="18"/>
      <c r="I262" s="18"/>
      <c r="J262" s="35"/>
      <c r="K262" s="18"/>
      <c r="L262" s="18" t="s">
        <v>650</v>
      </c>
      <c r="M262" s="18">
        <v>1</v>
      </c>
      <c r="N262" s="18" t="s">
        <v>259</v>
      </c>
      <c r="O262" s="18" t="s">
        <v>362</v>
      </c>
      <c r="P262" s="18" t="s">
        <v>512</v>
      </c>
      <c r="Q262" s="18" t="s">
        <v>184</v>
      </c>
      <c r="R262" s="18">
        <v>8</v>
      </c>
      <c r="S262" s="19">
        <v>37</v>
      </c>
      <c r="T262" s="18">
        <v>251</v>
      </c>
      <c r="U262" s="18">
        <v>8</v>
      </c>
      <c r="V262" s="18">
        <v>36.72</v>
      </c>
      <c r="W262" s="20">
        <v>0.1</v>
      </c>
      <c r="X262" s="18">
        <v>3.7</v>
      </c>
      <c r="Y262" s="21">
        <v>432841</v>
      </c>
      <c r="Z262" s="313"/>
      <c r="AA262" s="313"/>
    </row>
    <row r="263" spans="1:27" ht="24.75">
      <c r="A263" s="294"/>
      <c r="B263" s="297"/>
      <c r="C263" s="10"/>
      <c r="D263" s="10"/>
      <c r="E263" s="10"/>
      <c r="F263" s="11"/>
      <c r="G263" s="12"/>
      <c r="H263" s="13"/>
      <c r="I263" s="10"/>
      <c r="J263" s="14"/>
      <c r="K263" s="10"/>
      <c r="L263" s="10" t="s">
        <v>651</v>
      </c>
      <c r="M263" s="10">
        <v>1</v>
      </c>
      <c r="N263" s="10" t="s">
        <v>259</v>
      </c>
      <c r="O263" s="10" t="s">
        <v>362</v>
      </c>
      <c r="P263" s="10" t="s">
        <v>512</v>
      </c>
      <c r="Q263" s="10" t="s">
        <v>184</v>
      </c>
      <c r="R263" s="10">
        <v>8</v>
      </c>
      <c r="S263" s="15">
        <v>50</v>
      </c>
      <c r="T263" s="10">
        <v>201</v>
      </c>
      <c r="U263" s="10">
        <v>5</v>
      </c>
      <c r="V263" s="10">
        <v>49.62</v>
      </c>
      <c r="W263" s="16">
        <v>0.1</v>
      </c>
      <c r="X263" s="10">
        <v>5</v>
      </c>
      <c r="Y263" s="17">
        <v>584901</v>
      </c>
      <c r="Z263" s="313"/>
      <c r="AA263" s="313"/>
    </row>
    <row r="264" spans="1:27" ht="24.75">
      <c r="A264" s="294"/>
      <c r="B264" s="297"/>
      <c r="C264" s="18"/>
      <c r="D264" s="18"/>
      <c r="E264" s="18"/>
      <c r="F264" s="18"/>
      <c r="G264" s="18"/>
      <c r="H264" s="18"/>
      <c r="I264" s="18"/>
      <c r="J264" s="35"/>
      <c r="K264" s="18"/>
      <c r="L264" s="18" t="s">
        <v>652</v>
      </c>
      <c r="M264" s="18">
        <v>1</v>
      </c>
      <c r="N264" s="18" t="s">
        <v>259</v>
      </c>
      <c r="O264" s="18" t="s">
        <v>362</v>
      </c>
      <c r="P264" s="18" t="s">
        <v>653</v>
      </c>
      <c r="Q264" s="18" t="s">
        <v>187</v>
      </c>
      <c r="R264" s="18">
        <v>4</v>
      </c>
      <c r="S264" s="19">
        <v>15</v>
      </c>
      <c r="T264" s="18">
        <v>201</v>
      </c>
      <c r="U264" s="18">
        <v>2</v>
      </c>
      <c r="V264" s="18">
        <v>15.14</v>
      </c>
      <c r="W264" s="20">
        <v>0.02</v>
      </c>
      <c r="X264" s="18">
        <v>0.3</v>
      </c>
      <c r="Y264" s="21">
        <v>35694</v>
      </c>
      <c r="Z264" s="313"/>
      <c r="AA264" s="313"/>
    </row>
    <row r="265" spans="1:27" ht="36.75">
      <c r="A265" s="294"/>
      <c r="B265" s="297"/>
      <c r="C265" s="10"/>
      <c r="D265" s="10"/>
      <c r="E265" s="10"/>
      <c r="F265" s="10"/>
      <c r="G265" s="10"/>
      <c r="H265" s="10"/>
      <c r="I265" s="10"/>
      <c r="J265" s="36"/>
      <c r="K265" s="10"/>
      <c r="L265" s="10" t="s">
        <v>654</v>
      </c>
      <c r="M265" s="10">
        <v>1</v>
      </c>
      <c r="N265" s="10" t="s">
        <v>259</v>
      </c>
      <c r="O265" s="10" t="s">
        <v>362</v>
      </c>
      <c r="P265" s="10" t="s">
        <v>377</v>
      </c>
      <c r="Q265" s="10" t="s">
        <v>187</v>
      </c>
      <c r="R265" s="10">
        <v>3</v>
      </c>
      <c r="S265" s="15">
        <v>15</v>
      </c>
      <c r="T265" s="10">
        <v>201</v>
      </c>
      <c r="U265" s="10">
        <v>2</v>
      </c>
      <c r="V265" s="10">
        <v>15.14</v>
      </c>
      <c r="W265" s="16">
        <v>0.02</v>
      </c>
      <c r="X265" s="10">
        <v>0.3</v>
      </c>
      <c r="Y265" s="17">
        <v>35694</v>
      </c>
      <c r="Z265" s="313"/>
      <c r="AA265" s="313"/>
    </row>
    <row r="266" spans="1:27" ht="24.75">
      <c r="A266" s="294"/>
      <c r="B266" s="297"/>
      <c r="C266" s="18"/>
      <c r="D266" s="18"/>
      <c r="E266" s="18"/>
      <c r="F266" s="18"/>
      <c r="G266" s="18"/>
      <c r="H266" s="18"/>
      <c r="I266" s="18"/>
      <c r="J266" s="35"/>
      <c r="K266" s="18"/>
      <c r="L266" s="18" t="s">
        <v>258</v>
      </c>
      <c r="M266" s="18">
        <v>1</v>
      </c>
      <c r="N266" s="18" t="s">
        <v>450</v>
      </c>
      <c r="O266" s="18" t="s">
        <v>362</v>
      </c>
      <c r="P266" s="18" t="s">
        <v>369</v>
      </c>
      <c r="Q266" s="18" t="s">
        <v>184</v>
      </c>
      <c r="R266" s="18">
        <v>6</v>
      </c>
      <c r="S266" s="19">
        <v>29</v>
      </c>
      <c r="T266" s="18">
        <v>304</v>
      </c>
      <c r="U266" s="18">
        <v>8</v>
      </c>
      <c r="V266" s="18">
        <v>29.34</v>
      </c>
      <c r="W266" s="20">
        <v>0.1</v>
      </c>
      <c r="X266" s="18">
        <v>2.9</v>
      </c>
      <c r="Y266" s="21">
        <v>345848</v>
      </c>
      <c r="Z266" s="313"/>
      <c r="AA266" s="313"/>
    </row>
    <row r="267" spans="1:27" ht="24.75">
      <c r="A267" s="294"/>
      <c r="B267" s="297"/>
      <c r="C267" s="10"/>
      <c r="D267" s="10"/>
      <c r="E267" s="10"/>
      <c r="F267" s="10"/>
      <c r="G267" s="10"/>
      <c r="H267" s="10"/>
      <c r="I267" s="10"/>
      <c r="J267" s="36"/>
      <c r="K267" s="10"/>
      <c r="L267" s="10" t="s">
        <v>655</v>
      </c>
      <c r="M267" s="10">
        <v>1</v>
      </c>
      <c r="N267" s="10" t="s">
        <v>259</v>
      </c>
      <c r="O267" s="10" t="s">
        <v>362</v>
      </c>
      <c r="P267" s="10" t="s">
        <v>653</v>
      </c>
      <c r="Q267" s="10" t="s">
        <v>185</v>
      </c>
      <c r="R267" s="10">
        <v>4</v>
      </c>
      <c r="S267" s="15">
        <v>19</v>
      </c>
      <c r="T267" s="10">
        <v>309</v>
      </c>
      <c r="U267" s="10">
        <v>11</v>
      </c>
      <c r="V267" s="10">
        <v>18.559999999999999</v>
      </c>
      <c r="W267" s="16">
        <v>0.06</v>
      </c>
      <c r="X267" s="10">
        <v>1.1000000000000001</v>
      </c>
      <c r="Y267" s="17">
        <v>131267</v>
      </c>
      <c r="Z267" s="313"/>
      <c r="AA267" s="313"/>
    </row>
    <row r="268" spans="1:27" ht="24.75">
      <c r="A268" s="294"/>
      <c r="B268" s="297"/>
      <c r="C268" s="18"/>
      <c r="D268" s="18"/>
      <c r="E268" s="18"/>
      <c r="F268" s="18"/>
      <c r="G268" s="18"/>
      <c r="H268" s="18"/>
      <c r="I268" s="18"/>
      <c r="J268" s="35"/>
      <c r="K268" s="18"/>
      <c r="L268" s="18" t="s">
        <v>656</v>
      </c>
      <c r="M268" s="18">
        <v>1</v>
      </c>
      <c r="N268" s="18" t="s">
        <v>259</v>
      </c>
      <c r="O268" s="18" t="s">
        <v>362</v>
      </c>
      <c r="P268" s="18" t="s">
        <v>657</v>
      </c>
      <c r="Q268" s="18" t="s">
        <v>187</v>
      </c>
      <c r="R268" s="18">
        <v>1</v>
      </c>
      <c r="S268" s="19">
        <v>2</v>
      </c>
      <c r="T268" s="18">
        <v>10</v>
      </c>
      <c r="U268" s="18">
        <v>2</v>
      </c>
      <c r="V268" s="18">
        <v>2.2000000000000002</v>
      </c>
      <c r="W268" s="20">
        <v>0.02</v>
      </c>
      <c r="X268" s="18">
        <v>0</v>
      </c>
      <c r="Y268" s="21">
        <v>5187</v>
      </c>
      <c r="Z268" s="313"/>
      <c r="AA268" s="313"/>
    </row>
    <row r="269" spans="1:27" ht="24.75">
      <c r="A269" s="295"/>
      <c r="B269" s="298"/>
      <c r="C269" s="10"/>
      <c r="D269" s="10"/>
      <c r="E269" s="10"/>
      <c r="F269" s="10"/>
      <c r="G269" s="10"/>
      <c r="H269" s="10"/>
      <c r="I269" s="10"/>
      <c r="J269" s="36"/>
      <c r="K269" s="10"/>
      <c r="L269" s="10" t="s">
        <v>658</v>
      </c>
      <c r="M269" s="10">
        <v>1</v>
      </c>
      <c r="N269" s="10" t="s">
        <v>259</v>
      </c>
      <c r="O269" s="10" t="s">
        <v>362</v>
      </c>
      <c r="P269" s="10" t="s">
        <v>657</v>
      </c>
      <c r="Q269" s="10" t="s">
        <v>187</v>
      </c>
      <c r="R269" s="10">
        <v>1</v>
      </c>
      <c r="S269" s="15">
        <v>2</v>
      </c>
      <c r="T269" s="10">
        <v>10</v>
      </c>
      <c r="U269" s="10">
        <v>2</v>
      </c>
      <c r="V269" s="10">
        <v>2.2000000000000002</v>
      </c>
      <c r="W269" s="16">
        <v>0.02</v>
      </c>
      <c r="X269" s="10">
        <v>0</v>
      </c>
      <c r="Y269" s="17">
        <v>5187</v>
      </c>
      <c r="Z269" s="313"/>
      <c r="AA269" s="313"/>
    </row>
    <row r="270" spans="1:27" ht="57.75">
      <c r="A270" s="293" t="s">
        <v>113</v>
      </c>
      <c r="B270" s="296">
        <v>73354</v>
      </c>
      <c r="C270" s="10" t="s">
        <v>114</v>
      </c>
      <c r="D270" s="10" t="s">
        <v>114</v>
      </c>
      <c r="E270" s="10">
        <v>2242621</v>
      </c>
      <c r="F270" s="11" t="s">
        <v>21</v>
      </c>
      <c r="G270" s="12" t="s">
        <v>22</v>
      </c>
      <c r="H270" s="13" t="s">
        <v>31</v>
      </c>
      <c r="I270" s="10">
        <v>72</v>
      </c>
      <c r="J270" s="14">
        <v>45741</v>
      </c>
      <c r="K270" s="10" t="s">
        <v>52</v>
      </c>
      <c r="L270" s="10" t="s">
        <v>659</v>
      </c>
      <c r="M270" s="10">
        <v>4</v>
      </c>
      <c r="N270" s="10" t="s">
        <v>209</v>
      </c>
      <c r="O270" s="10" t="s">
        <v>260</v>
      </c>
      <c r="P270" s="10" t="s">
        <v>609</v>
      </c>
      <c r="Q270" s="10" t="s">
        <v>184</v>
      </c>
      <c r="R270" s="10">
        <v>6</v>
      </c>
      <c r="S270" s="15">
        <v>60</v>
      </c>
      <c r="T270" s="10">
        <v>600</v>
      </c>
      <c r="U270" s="10">
        <v>12</v>
      </c>
      <c r="V270" s="10">
        <v>240</v>
      </c>
      <c r="W270" s="16">
        <v>0.1</v>
      </c>
      <c r="X270" s="10">
        <v>24</v>
      </c>
      <c r="Y270" s="17">
        <v>2829024</v>
      </c>
      <c r="Z270" s="313"/>
      <c r="AA270" s="313"/>
    </row>
    <row r="271" spans="1:27" ht="24.75">
      <c r="A271" s="294"/>
      <c r="B271" s="297"/>
      <c r="C271" s="18"/>
      <c r="D271" s="18"/>
      <c r="E271" s="18"/>
      <c r="F271" s="18"/>
      <c r="G271" s="18"/>
      <c r="H271" s="18"/>
      <c r="I271" s="18"/>
      <c r="J271" s="18"/>
      <c r="K271" s="18"/>
      <c r="L271" s="18"/>
      <c r="M271" s="18">
        <v>1</v>
      </c>
      <c r="N271" s="18" t="s">
        <v>381</v>
      </c>
      <c r="O271" s="18" t="s">
        <v>260</v>
      </c>
      <c r="P271" s="18" t="s">
        <v>609</v>
      </c>
      <c r="Q271" s="18" t="s">
        <v>184</v>
      </c>
      <c r="R271" s="18">
        <v>8</v>
      </c>
      <c r="S271" s="19">
        <v>80</v>
      </c>
      <c r="T271" s="18">
        <v>600</v>
      </c>
      <c r="U271" s="18">
        <v>9</v>
      </c>
      <c r="V271" s="18">
        <v>80</v>
      </c>
      <c r="W271" s="20">
        <v>0.1</v>
      </c>
      <c r="X271" s="18">
        <v>8</v>
      </c>
      <c r="Y271" s="21">
        <v>943008</v>
      </c>
      <c r="Z271" s="313"/>
      <c r="AA271" s="313"/>
    </row>
    <row r="272" spans="1:27" ht="24.75">
      <c r="A272" s="294"/>
      <c r="B272" s="297"/>
      <c r="C272" s="10"/>
      <c r="D272" s="10"/>
      <c r="E272" s="10"/>
      <c r="F272" s="11"/>
      <c r="G272" s="12"/>
      <c r="H272" s="13"/>
      <c r="I272" s="10"/>
      <c r="J272" s="10"/>
      <c r="K272" s="10"/>
      <c r="L272" s="10" t="s">
        <v>659</v>
      </c>
      <c r="M272" s="10">
        <v>2</v>
      </c>
      <c r="N272" s="10" t="s">
        <v>209</v>
      </c>
      <c r="O272" s="10" t="s">
        <v>260</v>
      </c>
      <c r="P272" s="10" t="s">
        <v>609</v>
      </c>
      <c r="Q272" s="10" t="s">
        <v>184</v>
      </c>
      <c r="R272" s="10">
        <v>6</v>
      </c>
      <c r="S272" s="15">
        <v>60</v>
      </c>
      <c r="T272" s="10">
        <v>600</v>
      </c>
      <c r="U272" s="10">
        <v>12</v>
      </c>
      <c r="V272" s="10">
        <v>120</v>
      </c>
      <c r="W272" s="16">
        <v>0.1</v>
      </c>
      <c r="X272" s="10">
        <v>12</v>
      </c>
      <c r="Y272" s="17">
        <v>1414512</v>
      </c>
      <c r="Z272" s="313"/>
      <c r="AA272" s="313"/>
    </row>
    <row r="273" spans="1:27" ht="24.75">
      <c r="A273" s="294"/>
      <c r="B273" s="297"/>
      <c r="C273" s="18"/>
      <c r="D273" s="18"/>
      <c r="E273" s="18"/>
      <c r="F273" s="18"/>
      <c r="G273" s="18"/>
      <c r="H273" s="18"/>
      <c r="I273" s="18"/>
      <c r="J273" s="18"/>
      <c r="K273" s="18"/>
      <c r="L273" s="18"/>
      <c r="M273" s="18">
        <v>1</v>
      </c>
      <c r="N273" s="18" t="s">
        <v>259</v>
      </c>
      <c r="O273" s="18" t="s">
        <v>260</v>
      </c>
      <c r="P273" s="18" t="s">
        <v>609</v>
      </c>
      <c r="Q273" s="18" t="s">
        <v>186</v>
      </c>
      <c r="R273" s="18">
        <v>7</v>
      </c>
      <c r="S273" s="19">
        <v>80</v>
      </c>
      <c r="T273" s="18">
        <v>600</v>
      </c>
      <c r="U273" s="18">
        <v>5</v>
      </c>
      <c r="V273" s="18">
        <v>80</v>
      </c>
      <c r="W273" s="20">
        <v>0.02</v>
      </c>
      <c r="X273" s="18">
        <v>1.6</v>
      </c>
      <c r="Y273" s="21">
        <v>188608</v>
      </c>
      <c r="Z273" s="313"/>
      <c r="AA273" s="313"/>
    </row>
    <row r="274" spans="1:27" ht="24.75">
      <c r="A274" s="294"/>
      <c r="B274" s="297"/>
      <c r="C274" s="10"/>
      <c r="D274" s="10"/>
      <c r="E274" s="10"/>
      <c r="F274" s="10"/>
      <c r="G274" s="10"/>
      <c r="H274" s="10"/>
      <c r="I274" s="10"/>
      <c r="J274" s="10"/>
      <c r="K274" s="10"/>
      <c r="L274" s="10" t="s">
        <v>660</v>
      </c>
      <c r="M274" s="10">
        <v>6</v>
      </c>
      <c r="N274" s="10" t="s">
        <v>209</v>
      </c>
      <c r="O274" s="10" t="s">
        <v>661</v>
      </c>
      <c r="P274" s="10" t="s">
        <v>662</v>
      </c>
      <c r="Q274" s="10" t="s">
        <v>184</v>
      </c>
      <c r="R274" s="10">
        <v>12</v>
      </c>
      <c r="S274" s="15">
        <v>55</v>
      </c>
      <c r="T274" s="10">
        <v>655</v>
      </c>
      <c r="U274" s="10">
        <v>50</v>
      </c>
      <c r="V274" s="10">
        <v>330</v>
      </c>
      <c r="W274" s="16">
        <v>0.1</v>
      </c>
      <c r="X274" s="10">
        <v>33</v>
      </c>
      <c r="Y274" s="17">
        <v>3889908</v>
      </c>
      <c r="Z274" s="313"/>
      <c r="AA274" s="313"/>
    </row>
    <row r="275" spans="1:27" ht="14.25" customHeight="1">
      <c r="A275" s="294"/>
      <c r="B275" s="297"/>
      <c r="C275" s="18"/>
      <c r="D275" s="18"/>
      <c r="E275" s="18"/>
      <c r="F275" s="18"/>
      <c r="G275" s="18"/>
      <c r="H275" s="18"/>
      <c r="I275" s="18"/>
      <c r="J275" s="18"/>
      <c r="K275" s="18"/>
      <c r="L275" s="18"/>
      <c r="M275" s="18"/>
      <c r="N275" s="18"/>
      <c r="O275" s="18"/>
      <c r="P275" s="18"/>
      <c r="Q275" s="18"/>
      <c r="R275" s="18"/>
      <c r="S275" s="19"/>
      <c r="T275" s="18"/>
      <c r="U275" s="18"/>
      <c r="V275" s="18">
        <v>0</v>
      </c>
      <c r="W275" s="20">
        <v>0</v>
      </c>
      <c r="X275" s="18">
        <v>0</v>
      </c>
      <c r="Y275" s="31" t="s">
        <v>457</v>
      </c>
      <c r="Z275" s="313"/>
      <c r="AA275" s="313"/>
    </row>
    <row r="276" spans="1:27" ht="24.75">
      <c r="A276" s="294"/>
      <c r="B276" s="297"/>
      <c r="C276" s="10"/>
      <c r="D276" s="10"/>
      <c r="E276" s="10"/>
      <c r="F276" s="10"/>
      <c r="G276" s="10"/>
      <c r="H276" s="10"/>
      <c r="I276" s="10"/>
      <c r="J276" s="10"/>
      <c r="K276" s="10"/>
      <c r="L276" s="10" t="s">
        <v>663</v>
      </c>
      <c r="M276" s="10">
        <v>2</v>
      </c>
      <c r="N276" s="10" t="s">
        <v>209</v>
      </c>
      <c r="O276" s="10" t="s">
        <v>661</v>
      </c>
      <c r="P276" s="10" t="s">
        <v>664</v>
      </c>
      <c r="Q276" s="10" t="s">
        <v>184</v>
      </c>
      <c r="R276" s="10">
        <v>14</v>
      </c>
      <c r="S276" s="15">
        <v>64</v>
      </c>
      <c r="T276" s="10">
        <v>700</v>
      </c>
      <c r="U276" s="10">
        <v>50</v>
      </c>
      <c r="V276" s="10">
        <v>128</v>
      </c>
      <c r="W276" s="16">
        <v>0.1</v>
      </c>
      <c r="X276" s="10">
        <v>12.8</v>
      </c>
      <c r="Y276" s="17">
        <v>1508813</v>
      </c>
      <c r="Z276" s="313"/>
      <c r="AA276" s="313"/>
    </row>
    <row r="277" spans="1:27" ht="14.25" customHeight="1">
      <c r="A277" s="294"/>
      <c r="B277" s="297"/>
      <c r="C277" s="18"/>
      <c r="D277" s="18"/>
      <c r="E277" s="18"/>
      <c r="F277" s="18"/>
      <c r="G277" s="18"/>
      <c r="H277" s="18"/>
      <c r="I277" s="18"/>
      <c r="J277" s="18"/>
      <c r="K277" s="18"/>
      <c r="L277" s="18"/>
      <c r="M277" s="18"/>
      <c r="N277" s="18"/>
      <c r="O277" s="18"/>
      <c r="P277" s="18"/>
      <c r="Q277" s="18"/>
      <c r="R277" s="18"/>
      <c r="S277" s="19"/>
      <c r="T277" s="18"/>
      <c r="U277" s="18"/>
      <c r="V277" s="18">
        <v>0</v>
      </c>
      <c r="W277" s="20">
        <v>0</v>
      </c>
      <c r="X277" s="18">
        <v>0</v>
      </c>
      <c r="Y277" s="31" t="s">
        <v>457</v>
      </c>
      <c r="Z277" s="313"/>
      <c r="AA277" s="313"/>
    </row>
    <row r="278" spans="1:27" ht="36.75">
      <c r="A278" s="294"/>
      <c r="B278" s="297"/>
      <c r="C278" s="10"/>
      <c r="D278" s="10"/>
      <c r="E278" s="10"/>
      <c r="F278" s="10"/>
      <c r="G278" s="10"/>
      <c r="H278" s="10"/>
      <c r="I278" s="10"/>
      <c r="J278" s="10"/>
      <c r="K278" s="10"/>
      <c r="L278" s="10" t="s">
        <v>665</v>
      </c>
      <c r="M278" s="10">
        <v>1</v>
      </c>
      <c r="N278" s="10" t="s">
        <v>666</v>
      </c>
      <c r="O278" s="10" t="s">
        <v>661</v>
      </c>
      <c r="P278" s="10" t="s">
        <v>667</v>
      </c>
      <c r="Q278" s="10" t="s">
        <v>183</v>
      </c>
      <c r="R278" s="10">
        <v>6</v>
      </c>
      <c r="S278" s="15">
        <v>30</v>
      </c>
      <c r="T278" s="10">
        <v>160</v>
      </c>
      <c r="U278" s="10">
        <v>14</v>
      </c>
      <c r="V278" s="10">
        <v>30</v>
      </c>
      <c r="W278" s="16">
        <v>0.1</v>
      </c>
      <c r="X278" s="10">
        <v>3</v>
      </c>
      <c r="Y278" s="17">
        <v>353628</v>
      </c>
      <c r="Z278" s="313"/>
      <c r="AA278" s="313"/>
    </row>
    <row r="279" spans="1:27" ht="14.25" customHeight="1">
      <c r="A279" s="294"/>
      <c r="B279" s="297"/>
      <c r="C279" s="18"/>
      <c r="D279" s="18"/>
      <c r="E279" s="18"/>
      <c r="F279" s="18"/>
      <c r="G279" s="18"/>
      <c r="H279" s="18"/>
      <c r="I279" s="18"/>
      <c r="J279" s="18"/>
      <c r="K279" s="18"/>
      <c r="L279" s="18"/>
      <c r="M279" s="18"/>
      <c r="N279" s="18"/>
      <c r="O279" s="18"/>
      <c r="P279" s="18"/>
      <c r="Q279" s="18"/>
      <c r="R279" s="18"/>
      <c r="S279" s="19"/>
      <c r="T279" s="18"/>
      <c r="U279" s="18"/>
      <c r="V279" s="18">
        <v>0</v>
      </c>
      <c r="W279" s="20">
        <v>0</v>
      </c>
      <c r="X279" s="18">
        <v>0</v>
      </c>
      <c r="Y279" s="31" t="s">
        <v>457</v>
      </c>
      <c r="Z279" s="313"/>
      <c r="AA279" s="313"/>
    </row>
    <row r="280" spans="1:27" ht="36.75">
      <c r="A280" s="294"/>
      <c r="B280" s="297"/>
      <c r="C280" s="10"/>
      <c r="D280" s="10"/>
      <c r="E280" s="10"/>
      <c r="F280" s="10"/>
      <c r="G280" s="10"/>
      <c r="H280" s="10"/>
      <c r="I280" s="10"/>
      <c r="J280" s="10"/>
      <c r="K280" s="10"/>
      <c r="L280" s="10" t="s">
        <v>668</v>
      </c>
      <c r="M280" s="10">
        <v>2</v>
      </c>
      <c r="N280" s="10" t="s">
        <v>666</v>
      </c>
      <c r="O280" s="10" t="s">
        <v>661</v>
      </c>
      <c r="P280" s="10" t="s">
        <v>669</v>
      </c>
      <c r="Q280" s="10" t="s">
        <v>183</v>
      </c>
      <c r="R280" s="10">
        <v>14</v>
      </c>
      <c r="S280" s="10">
        <v>63</v>
      </c>
      <c r="T280" s="10">
        <v>170</v>
      </c>
      <c r="U280" s="10">
        <v>22</v>
      </c>
      <c r="V280" s="10">
        <v>126</v>
      </c>
      <c r="W280" s="16">
        <v>0.1</v>
      </c>
      <c r="X280" s="10">
        <v>12.6</v>
      </c>
      <c r="Y280" s="17">
        <v>1485238</v>
      </c>
      <c r="Z280" s="313"/>
      <c r="AA280" s="313"/>
    </row>
    <row r="281" spans="1:27" ht="14.25" customHeight="1">
      <c r="A281" s="294"/>
      <c r="B281" s="297"/>
      <c r="C281" s="18"/>
      <c r="D281" s="18"/>
      <c r="E281" s="18"/>
      <c r="F281" s="18"/>
      <c r="G281" s="18"/>
      <c r="H281" s="18"/>
      <c r="I281" s="18"/>
      <c r="J281" s="18"/>
      <c r="K281" s="18"/>
      <c r="L281" s="18"/>
      <c r="M281" s="18"/>
      <c r="N281" s="18"/>
      <c r="O281" s="18"/>
      <c r="P281" s="18"/>
      <c r="Q281" s="18"/>
      <c r="R281" s="18"/>
      <c r="S281" s="18"/>
      <c r="T281" s="18"/>
      <c r="U281" s="18"/>
      <c r="V281" s="18">
        <v>0</v>
      </c>
      <c r="W281" s="20">
        <v>0</v>
      </c>
      <c r="X281" s="18">
        <v>0</v>
      </c>
      <c r="Y281" s="31" t="s">
        <v>457</v>
      </c>
      <c r="Z281" s="313"/>
      <c r="AA281" s="313"/>
    </row>
    <row r="282" spans="1:27" ht="24.75">
      <c r="A282" s="295"/>
      <c r="B282" s="298"/>
      <c r="C282" s="10"/>
      <c r="D282" s="10"/>
      <c r="E282" s="10"/>
      <c r="F282" s="10"/>
      <c r="G282" s="10"/>
      <c r="H282" s="10"/>
      <c r="I282" s="10"/>
      <c r="J282" s="10"/>
      <c r="K282" s="10"/>
      <c r="L282" s="10" t="s">
        <v>477</v>
      </c>
      <c r="M282" s="10">
        <v>1</v>
      </c>
      <c r="N282" s="10" t="s">
        <v>666</v>
      </c>
      <c r="O282" s="10" t="s">
        <v>661</v>
      </c>
      <c r="P282" s="10" t="s">
        <v>607</v>
      </c>
      <c r="Q282" s="10" t="s">
        <v>187</v>
      </c>
      <c r="R282" s="10">
        <v>2</v>
      </c>
      <c r="S282" s="10">
        <v>8</v>
      </c>
      <c r="T282" s="10">
        <v>40</v>
      </c>
      <c r="U282" s="10">
        <v>4</v>
      </c>
      <c r="V282" s="10">
        <v>8</v>
      </c>
      <c r="W282" s="16">
        <v>0.02</v>
      </c>
      <c r="X282" s="10">
        <v>0.2</v>
      </c>
      <c r="Y282" s="17">
        <v>18861</v>
      </c>
      <c r="Z282" s="313"/>
      <c r="AA282" s="313"/>
    </row>
    <row r="283" spans="1:27" ht="72.75" customHeight="1">
      <c r="A283" s="293" t="s">
        <v>116</v>
      </c>
      <c r="B283" s="309"/>
      <c r="C283" s="10" t="s">
        <v>117</v>
      </c>
      <c r="D283" s="10" t="s">
        <v>118</v>
      </c>
      <c r="E283" s="10">
        <v>2822128</v>
      </c>
      <c r="F283" s="11" t="s">
        <v>119</v>
      </c>
      <c r="G283" s="12" t="s">
        <v>120</v>
      </c>
      <c r="H283" s="13" t="s">
        <v>23</v>
      </c>
      <c r="I283" s="10">
        <v>20</v>
      </c>
      <c r="J283" s="10" t="s">
        <v>121</v>
      </c>
      <c r="K283" s="10" t="s">
        <v>32</v>
      </c>
      <c r="L283" s="10" t="s">
        <v>670</v>
      </c>
      <c r="M283" s="10">
        <v>4</v>
      </c>
      <c r="N283" s="10" t="s">
        <v>209</v>
      </c>
      <c r="O283" s="10" t="s">
        <v>362</v>
      </c>
      <c r="P283" s="10" t="s">
        <v>671</v>
      </c>
      <c r="Q283" s="10" t="s">
        <v>185</v>
      </c>
      <c r="R283" s="10">
        <v>4</v>
      </c>
      <c r="S283" s="15">
        <v>14</v>
      </c>
      <c r="T283" s="10">
        <v>175</v>
      </c>
      <c r="U283" s="10">
        <v>8</v>
      </c>
      <c r="V283" s="10">
        <v>56</v>
      </c>
      <c r="W283" s="16">
        <v>0.06</v>
      </c>
      <c r="X283" s="10">
        <v>3.4</v>
      </c>
      <c r="Y283" s="17">
        <v>396066</v>
      </c>
      <c r="Z283" s="313" t="s">
        <v>122</v>
      </c>
      <c r="AA283" s="313"/>
    </row>
    <row r="284" spans="1:27" ht="24.75">
      <c r="A284" s="294"/>
      <c r="B284" s="310"/>
      <c r="C284" s="18"/>
      <c r="D284" s="18"/>
      <c r="E284" s="18"/>
      <c r="F284" s="22"/>
      <c r="G284" s="23"/>
      <c r="H284" s="13"/>
      <c r="I284" s="18"/>
      <c r="J284" s="18"/>
      <c r="K284" s="18"/>
      <c r="L284" s="18" t="s">
        <v>670</v>
      </c>
      <c r="M284" s="18">
        <v>4</v>
      </c>
      <c r="N284" s="18" t="s">
        <v>381</v>
      </c>
      <c r="O284" s="18" t="s">
        <v>362</v>
      </c>
      <c r="P284" s="18" t="s">
        <v>671</v>
      </c>
      <c r="Q284" s="18" t="s">
        <v>185</v>
      </c>
      <c r="R284" s="18">
        <v>4</v>
      </c>
      <c r="S284" s="19">
        <v>14</v>
      </c>
      <c r="T284" s="18">
        <v>175</v>
      </c>
      <c r="U284" s="18">
        <v>8</v>
      </c>
      <c r="V284" s="18">
        <v>56</v>
      </c>
      <c r="W284" s="20">
        <v>0.06</v>
      </c>
      <c r="X284" s="18">
        <v>3.4</v>
      </c>
      <c r="Y284" s="21">
        <v>396066</v>
      </c>
      <c r="Z284" s="313"/>
      <c r="AA284" s="313"/>
    </row>
    <row r="285" spans="1:27" ht="24.75">
      <c r="A285" s="294"/>
      <c r="B285" s="310"/>
      <c r="C285" s="10"/>
      <c r="D285" s="10"/>
      <c r="E285" s="10"/>
      <c r="F285" s="11"/>
      <c r="G285" s="12"/>
      <c r="H285" s="13"/>
      <c r="I285" s="10"/>
      <c r="J285" s="10"/>
      <c r="K285" s="10"/>
      <c r="L285" s="10" t="s">
        <v>670</v>
      </c>
      <c r="M285" s="10">
        <v>4</v>
      </c>
      <c r="N285" s="10" t="s">
        <v>209</v>
      </c>
      <c r="O285" s="10" t="s">
        <v>362</v>
      </c>
      <c r="P285" s="10" t="s">
        <v>671</v>
      </c>
      <c r="Q285" s="10" t="s">
        <v>185</v>
      </c>
      <c r="R285" s="10">
        <v>4</v>
      </c>
      <c r="S285" s="15">
        <v>14</v>
      </c>
      <c r="T285" s="10">
        <v>175</v>
      </c>
      <c r="U285" s="10">
        <v>8</v>
      </c>
      <c r="V285" s="10">
        <v>56</v>
      </c>
      <c r="W285" s="16">
        <v>0.06</v>
      </c>
      <c r="X285" s="10">
        <v>3.4</v>
      </c>
      <c r="Y285" s="17">
        <v>396066</v>
      </c>
      <c r="Z285" s="313"/>
      <c r="AA285" s="313"/>
    </row>
    <row r="286" spans="1:27" ht="24.75">
      <c r="A286" s="294"/>
      <c r="B286" s="310"/>
      <c r="C286" s="18"/>
      <c r="D286" s="18"/>
      <c r="E286" s="18"/>
      <c r="F286" s="22"/>
      <c r="G286" s="23"/>
      <c r="H286" s="13"/>
      <c r="I286" s="18"/>
      <c r="J286" s="18"/>
      <c r="K286" s="18"/>
      <c r="L286" s="18" t="s">
        <v>670</v>
      </c>
      <c r="M286" s="18">
        <v>2</v>
      </c>
      <c r="N286" s="18" t="s">
        <v>209</v>
      </c>
      <c r="O286" s="18" t="s">
        <v>362</v>
      </c>
      <c r="P286" s="18" t="s">
        <v>672</v>
      </c>
      <c r="Q286" s="18" t="s">
        <v>185</v>
      </c>
      <c r="R286" s="18">
        <v>5</v>
      </c>
      <c r="S286" s="19">
        <v>17</v>
      </c>
      <c r="T286" s="18">
        <v>240</v>
      </c>
      <c r="U286" s="18">
        <v>10</v>
      </c>
      <c r="V286" s="18">
        <v>34</v>
      </c>
      <c r="W286" s="20">
        <v>0.06</v>
      </c>
      <c r="X286" s="18">
        <v>2</v>
      </c>
      <c r="Y286" s="21">
        <v>240468</v>
      </c>
      <c r="Z286" s="313"/>
      <c r="AA286" s="313"/>
    </row>
    <row r="287" spans="1:27" ht="24.75">
      <c r="A287" s="294"/>
      <c r="B287" s="310"/>
      <c r="C287" s="10"/>
      <c r="D287" s="10"/>
      <c r="E287" s="10"/>
      <c r="F287" s="11"/>
      <c r="G287" s="12"/>
      <c r="H287" s="13"/>
      <c r="I287" s="10"/>
      <c r="J287" s="10"/>
      <c r="K287" s="10"/>
      <c r="L287" s="10" t="s">
        <v>670</v>
      </c>
      <c r="M287" s="10">
        <v>4</v>
      </c>
      <c r="N287" s="10" t="s">
        <v>209</v>
      </c>
      <c r="O287" s="10" t="s">
        <v>362</v>
      </c>
      <c r="P287" s="10" t="s">
        <v>672</v>
      </c>
      <c r="Q287" s="10" t="s">
        <v>185</v>
      </c>
      <c r="R287" s="10">
        <v>5</v>
      </c>
      <c r="S287" s="15">
        <v>17</v>
      </c>
      <c r="T287" s="10">
        <v>240</v>
      </c>
      <c r="U287" s="10">
        <v>10</v>
      </c>
      <c r="V287" s="10">
        <v>68</v>
      </c>
      <c r="W287" s="16">
        <v>0.06</v>
      </c>
      <c r="X287" s="10">
        <v>4.0999999999999996</v>
      </c>
      <c r="Y287" s="17">
        <v>480937</v>
      </c>
      <c r="Z287" s="313"/>
      <c r="AA287" s="313"/>
    </row>
    <row r="288" spans="1:27" ht="24.75">
      <c r="A288" s="295"/>
      <c r="B288" s="311"/>
      <c r="C288" s="18"/>
      <c r="D288" s="18"/>
      <c r="E288" s="18"/>
      <c r="F288" s="18"/>
      <c r="G288" s="18"/>
      <c r="H288" s="18"/>
      <c r="I288" s="18"/>
      <c r="J288" s="18"/>
      <c r="K288" s="18"/>
      <c r="L288" s="18" t="s">
        <v>673</v>
      </c>
      <c r="M288" s="18">
        <v>3</v>
      </c>
      <c r="N288" s="18" t="s">
        <v>209</v>
      </c>
      <c r="O288" s="18" t="s">
        <v>362</v>
      </c>
      <c r="P288" s="18" t="s">
        <v>671</v>
      </c>
      <c r="Q288" s="18" t="s">
        <v>185</v>
      </c>
      <c r="R288" s="18">
        <v>4</v>
      </c>
      <c r="S288" s="19">
        <v>14</v>
      </c>
      <c r="T288" s="18">
        <v>175</v>
      </c>
      <c r="U288" s="18">
        <v>8</v>
      </c>
      <c r="V288" s="18">
        <v>42</v>
      </c>
      <c r="W288" s="20">
        <v>0.06</v>
      </c>
      <c r="X288" s="18">
        <v>2.5</v>
      </c>
      <c r="Y288" s="21">
        <v>297049</v>
      </c>
      <c r="Z288" s="313"/>
      <c r="AA288" s="313"/>
    </row>
    <row r="289" spans="1:27" ht="72.75">
      <c r="A289" s="293" t="s">
        <v>123</v>
      </c>
      <c r="B289" s="296">
        <v>64898</v>
      </c>
      <c r="C289" s="10" t="s">
        <v>124</v>
      </c>
      <c r="D289" s="10" t="s">
        <v>125</v>
      </c>
      <c r="E289" s="10">
        <v>2023610026</v>
      </c>
      <c r="F289" s="11" t="s">
        <v>29</v>
      </c>
      <c r="G289" s="12" t="s">
        <v>22</v>
      </c>
      <c r="H289" s="13" t="s">
        <v>31</v>
      </c>
      <c r="I289" s="10">
        <v>166</v>
      </c>
      <c r="J289" s="14">
        <v>45772</v>
      </c>
      <c r="K289" s="10" t="s">
        <v>32</v>
      </c>
      <c r="L289" s="10" t="s">
        <v>674</v>
      </c>
      <c r="M289" s="10">
        <v>4</v>
      </c>
      <c r="N289" s="10" t="s">
        <v>209</v>
      </c>
      <c r="O289" s="10" t="s">
        <v>382</v>
      </c>
      <c r="P289" s="10" t="s">
        <v>675</v>
      </c>
      <c r="Q289" s="10" t="s">
        <v>185</v>
      </c>
      <c r="R289" s="10">
        <v>4</v>
      </c>
      <c r="S289" s="15">
        <v>32</v>
      </c>
      <c r="T289" s="10">
        <v>400</v>
      </c>
      <c r="U289" s="10">
        <v>35</v>
      </c>
      <c r="V289" s="10">
        <v>126.8</v>
      </c>
      <c r="W289" s="16">
        <v>0.06</v>
      </c>
      <c r="X289" s="10">
        <v>7.6</v>
      </c>
      <c r="Y289" s="17">
        <v>896806</v>
      </c>
      <c r="Z289" s="313"/>
      <c r="AA289" s="313"/>
    </row>
    <row r="290" spans="1:27" ht="24.75">
      <c r="A290" s="294"/>
      <c r="B290" s="297"/>
      <c r="C290" s="18"/>
      <c r="D290" s="18"/>
      <c r="E290" s="18"/>
      <c r="F290" s="18"/>
      <c r="G290" s="18"/>
      <c r="H290" s="18"/>
      <c r="I290" s="18"/>
      <c r="J290" s="18"/>
      <c r="K290" s="18"/>
      <c r="L290" s="18" t="s">
        <v>358</v>
      </c>
      <c r="M290" s="18">
        <v>1</v>
      </c>
      <c r="N290" s="18" t="s">
        <v>209</v>
      </c>
      <c r="O290" s="18" t="s">
        <v>382</v>
      </c>
      <c r="P290" s="18" t="s">
        <v>675</v>
      </c>
      <c r="Q290" s="18" t="s">
        <v>185</v>
      </c>
      <c r="R290" s="18">
        <v>4</v>
      </c>
      <c r="S290" s="19">
        <v>30</v>
      </c>
      <c r="T290" s="18">
        <v>340</v>
      </c>
      <c r="U290" s="18">
        <v>29</v>
      </c>
      <c r="V290" s="18">
        <v>30</v>
      </c>
      <c r="W290" s="20">
        <v>0.06</v>
      </c>
      <c r="X290" s="18">
        <v>1.8</v>
      </c>
      <c r="Y290" s="21">
        <v>212178</v>
      </c>
      <c r="Z290" s="313"/>
      <c r="AA290" s="313"/>
    </row>
    <row r="291" spans="1:27" ht="24.75">
      <c r="A291" s="294"/>
      <c r="B291" s="297"/>
      <c r="C291" s="10"/>
      <c r="D291" s="10"/>
      <c r="E291" s="10"/>
      <c r="F291" s="11"/>
      <c r="G291" s="12"/>
      <c r="H291" s="13"/>
      <c r="I291" s="10"/>
      <c r="J291" s="14"/>
      <c r="K291" s="10"/>
      <c r="L291" s="10" t="s">
        <v>405</v>
      </c>
      <c r="M291" s="10">
        <v>1</v>
      </c>
      <c r="N291" s="10" t="s">
        <v>209</v>
      </c>
      <c r="O291" s="10" t="s">
        <v>382</v>
      </c>
      <c r="P291" s="10" t="s">
        <v>675</v>
      </c>
      <c r="Q291" s="10" t="s">
        <v>185</v>
      </c>
      <c r="R291" s="10">
        <v>4</v>
      </c>
      <c r="S291" s="15">
        <v>36</v>
      </c>
      <c r="T291" s="10">
        <v>530</v>
      </c>
      <c r="U291" s="10">
        <v>47</v>
      </c>
      <c r="V291" s="10">
        <v>36.200000000000003</v>
      </c>
      <c r="W291" s="16">
        <v>0.06</v>
      </c>
      <c r="X291" s="10">
        <v>2.2000000000000002</v>
      </c>
      <c r="Y291" s="17">
        <v>256028</v>
      </c>
      <c r="Z291" s="313"/>
      <c r="AA291" s="313"/>
    </row>
    <row r="292" spans="1:27" ht="24.75">
      <c r="A292" s="294"/>
      <c r="B292" s="297"/>
      <c r="C292" s="18"/>
      <c r="D292" s="18"/>
      <c r="E292" s="18"/>
      <c r="F292" s="18"/>
      <c r="G292" s="18"/>
      <c r="H292" s="18"/>
      <c r="I292" s="18"/>
      <c r="J292" s="18"/>
      <c r="K292" s="18"/>
      <c r="L292" s="18" t="s">
        <v>407</v>
      </c>
      <c r="M292" s="18">
        <v>1</v>
      </c>
      <c r="N292" s="18" t="s">
        <v>209</v>
      </c>
      <c r="O292" s="18" t="s">
        <v>382</v>
      </c>
      <c r="P292" s="18" t="s">
        <v>402</v>
      </c>
      <c r="Q292" s="18" t="s">
        <v>184</v>
      </c>
      <c r="R292" s="18">
        <v>6</v>
      </c>
      <c r="S292" s="18">
        <v>48</v>
      </c>
      <c r="T292" s="18">
        <v>620</v>
      </c>
      <c r="U292" s="18">
        <v>55</v>
      </c>
      <c r="V292" s="18">
        <v>48</v>
      </c>
      <c r="W292" s="20">
        <v>0.1</v>
      </c>
      <c r="X292" s="18">
        <v>4.8</v>
      </c>
      <c r="Y292" s="21">
        <v>565805</v>
      </c>
      <c r="Z292" s="313"/>
      <c r="AA292" s="313"/>
    </row>
    <row r="293" spans="1:27" ht="36.75">
      <c r="A293" s="294"/>
      <c r="B293" s="297"/>
      <c r="C293" s="10"/>
      <c r="D293" s="10"/>
      <c r="E293" s="10"/>
      <c r="F293" s="10"/>
      <c r="G293" s="10"/>
      <c r="H293" s="10"/>
      <c r="I293" s="10"/>
      <c r="J293" s="10"/>
      <c r="K293" s="10"/>
      <c r="L293" s="10" t="s">
        <v>676</v>
      </c>
      <c r="M293" s="10">
        <v>3</v>
      </c>
      <c r="N293" s="10" t="s">
        <v>209</v>
      </c>
      <c r="O293" s="10" t="s">
        <v>382</v>
      </c>
      <c r="P293" s="10" t="s">
        <v>677</v>
      </c>
      <c r="Q293" s="10" t="s">
        <v>184</v>
      </c>
      <c r="R293" s="10">
        <v>7</v>
      </c>
      <c r="S293" s="10">
        <v>56</v>
      </c>
      <c r="T293" s="10">
        <v>770</v>
      </c>
      <c r="U293" s="10">
        <v>71</v>
      </c>
      <c r="V293" s="10">
        <v>168</v>
      </c>
      <c r="W293" s="16">
        <v>0.1</v>
      </c>
      <c r="X293" s="10">
        <v>16.8</v>
      </c>
      <c r="Y293" s="17">
        <v>1980317</v>
      </c>
      <c r="Z293" s="313"/>
      <c r="AA293" s="313"/>
    </row>
    <row r="294" spans="1:27" ht="36.75">
      <c r="A294" s="294"/>
      <c r="B294" s="297"/>
      <c r="C294" s="18"/>
      <c r="D294" s="18"/>
      <c r="E294" s="18"/>
      <c r="F294" s="18"/>
      <c r="G294" s="18"/>
      <c r="H294" s="18"/>
      <c r="I294" s="18"/>
      <c r="J294" s="18"/>
      <c r="K294" s="18"/>
      <c r="L294" s="18" t="s">
        <v>678</v>
      </c>
      <c r="M294" s="18">
        <v>5</v>
      </c>
      <c r="N294" s="18" t="s">
        <v>209</v>
      </c>
      <c r="O294" s="18" t="s">
        <v>382</v>
      </c>
      <c r="P294" s="18" t="s">
        <v>675</v>
      </c>
      <c r="Q294" s="18" t="s">
        <v>185</v>
      </c>
      <c r="R294" s="18">
        <v>4</v>
      </c>
      <c r="S294" s="19">
        <v>34</v>
      </c>
      <c r="T294" s="18">
        <v>450</v>
      </c>
      <c r="U294" s="18">
        <v>35</v>
      </c>
      <c r="V294" s="18">
        <v>170</v>
      </c>
      <c r="W294" s="20">
        <v>0.06</v>
      </c>
      <c r="X294" s="18">
        <v>10.199999999999999</v>
      </c>
      <c r="Y294" s="21">
        <v>1202342</v>
      </c>
      <c r="Z294" s="313"/>
      <c r="AA294" s="313"/>
    </row>
    <row r="295" spans="1:27" ht="24.75">
      <c r="A295" s="294"/>
      <c r="B295" s="297"/>
      <c r="C295" s="10"/>
      <c r="D295" s="10"/>
      <c r="E295" s="10"/>
      <c r="F295" s="10"/>
      <c r="G295" s="10"/>
      <c r="H295" s="10"/>
      <c r="I295" s="10"/>
      <c r="J295" s="10"/>
      <c r="K295" s="10"/>
      <c r="L295" s="10" t="s">
        <v>679</v>
      </c>
      <c r="M295" s="10">
        <v>1</v>
      </c>
      <c r="N295" s="10" t="s">
        <v>209</v>
      </c>
      <c r="O295" s="10" t="s">
        <v>382</v>
      </c>
      <c r="P295" s="10" t="s">
        <v>675</v>
      </c>
      <c r="Q295" s="10" t="s">
        <v>185</v>
      </c>
      <c r="R295" s="10">
        <v>4</v>
      </c>
      <c r="S295" s="10">
        <v>38</v>
      </c>
      <c r="T295" s="10">
        <v>580</v>
      </c>
      <c r="U295" s="10">
        <v>47</v>
      </c>
      <c r="V295" s="10">
        <v>38</v>
      </c>
      <c r="W295" s="16">
        <v>0.06</v>
      </c>
      <c r="X295" s="10">
        <v>2.2999999999999998</v>
      </c>
      <c r="Y295" s="17">
        <v>268759</v>
      </c>
      <c r="Z295" s="313"/>
      <c r="AA295" s="313"/>
    </row>
    <row r="296" spans="1:27" ht="36.75">
      <c r="A296" s="294"/>
      <c r="B296" s="297"/>
      <c r="C296" s="18"/>
      <c r="D296" s="18"/>
      <c r="E296" s="18"/>
      <c r="F296" s="18"/>
      <c r="G296" s="18"/>
      <c r="H296" s="18"/>
      <c r="I296" s="18"/>
      <c r="J296" s="18"/>
      <c r="K296" s="18"/>
      <c r="L296" s="18" t="s">
        <v>680</v>
      </c>
      <c r="M296" s="18">
        <v>1</v>
      </c>
      <c r="N296" s="18" t="s">
        <v>209</v>
      </c>
      <c r="O296" s="18" t="s">
        <v>382</v>
      </c>
      <c r="P296" s="18" t="s">
        <v>677</v>
      </c>
      <c r="Q296" s="18" t="s">
        <v>184</v>
      </c>
      <c r="R296" s="18">
        <v>7</v>
      </c>
      <c r="S296" s="18">
        <v>59</v>
      </c>
      <c r="T296" s="18">
        <v>830</v>
      </c>
      <c r="U296" s="18">
        <v>71</v>
      </c>
      <c r="V296" s="18">
        <v>59</v>
      </c>
      <c r="W296" s="20">
        <v>0.1</v>
      </c>
      <c r="X296" s="18">
        <v>5.9</v>
      </c>
      <c r="Y296" s="21">
        <v>695468</v>
      </c>
      <c r="Z296" s="313"/>
      <c r="AA296" s="313"/>
    </row>
    <row r="297" spans="1:27" ht="36.75">
      <c r="A297" s="294"/>
      <c r="B297" s="297"/>
      <c r="C297" s="10"/>
      <c r="D297" s="10"/>
      <c r="E297" s="10"/>
      <c r="F297" s="10"/>
      <c r="G297" s="10"/>
      <c r="H297" s="10"/>
      <c r="I297" s="10"/>
      <c r="J297" s="10"/>
      <c r="K297" s="10"/>
      <c r="L297" s="10" t="s">
        <v>454</v>
      </c>
      <c r="M297" s="10">
        <v>1</v>
      </c>
      <c r="N297" s="10" t="s">
        <v>209</v>
      </c>
      <c r="O297" s="10" t="s">
        <v>382</v>
      </c>
      <c r="P297" s="10" t="s">
        <v>677</v>
      </c>
      <c r="Q297" s="10" t="s">
        <v>184</v>
      </c>
      <c r="R297" s="10">
        <v>7</v>
      </c>
      <c r="S297" s="10">
        <v>59</v>
      </c>
      <c r="T297" s="10">
        <v>820</v>
      </c>
      <c r="U297" s="10">
        <v>71</v>
      </c>
      <c r="V297" s="10">
        <v>59</v>
      </c>
      <c r="W297" s="16">
        <v>0.1</v>
      </c>
      <c r="X297" s="10">
        <v>5.9</v>
      </c>
      <c r="Y297" s="17">
        <v>695468</v>
      </c>
      <c r="Z297" s="313"/>
      <c r="AA297" s="313"/>
    </row>
    <row r="298" spans="1:27" ht="24.75">
      <c r="A298" s="294"/>
      <c r="B298" s="297"/>
      <c r="C298" s="18"/>
      <c r="D298" s="18"/>
      <c r="E298" s="18"/>
      <c r="F298" s="18"/>
      <c r="G298" s="18"/>
      <c r="H298" s="18"/>
      <c r="I298" s="18"/>
      <c r="J298" s="18"/>
      <c r="K298" s="18"/>
      <c r="L298" s="18" t="s">
        <v>681</v>
      </c>
      <c r="M298" s="18">
        <v>2</v>
      </c>
      <c r="N298" s="18" t="s">
        <v>450</v>
      </c>
      <c r="O298" s="18" t="s">
        <v>382</v>
      </c>
      <c r="P298" s="18" t="s">
        <v>682</v>
      </c>
      <c r="Q298" s="18" t="s">
        <v>184</v>
      </c>
      <c r="R298" s="18">
        <v>9</v>
      </c>
      <c r="S298" s="18">
        <v>43</v>
      </c>
      <c r="T298" s="18">
        <v>200</v>
      </c>
      <c r="U298" s="18">
        <v>5</v>
      </c>
      <c r="V298" s="18">
        <v>86</v>
      </c>
      <c r="W298" s="20">
        <v>0.1</v>
      </c>
      <c r="X298" s="18">
        <v>8.6</v>
      </c>
      <c r="Y298" s="21">
        <v>1013734</v>
      </c>
      <c r="Z298" s="313"/>
      <c r="AA298" s="313"/>
    </row>
    <row r="299" spans="1:27" ht="24.75">
      <c r="A299" s="294"/>
      <c r="B299" s="297"/>
      <c r="C299" s="10"/>
      <c r="D299" s="10"/>
      <c r="E299" s="10"/>
      <c r="F299" s="10"/>
      <c r="G299" s="10"/>
      <c r="H299" s="10"/>
      <c r="I299" s="10"/>
      <c r="J299" s="10"/>
      <c r="K299" s="10"/>
      <c r="L299" s="10" t="s">
        <v>535</v>
      </c>
      <c r="M299" s="10">
        <v>1</v>
      </c>
      <c r="N299" s="10" t="s">
        <v>450</v>
      </c>
      <c r="O299" s="10" t="s">
        <v>382</v>
      </c>
      <c r="P299" s="10" t="s">
        <v>410</v>
      </c>
      <c r="Q299" s="10" t="s">
        <v>184</v>
      </c>
      <c r="R299" s="10">
        <v>7</v>
      </c>
      <c r="S299" s="10">
        <v>37</v>
      </c>
      <c r="T299" s="10">
        <v>200</v>
      </c>
      <c r="U299" s="10">
        <v>5</v>
      </c>
      <c r="V299" s="10">
        <v>37</v>
      </c>
      <c r="W299" s="16">
        <v>0.1</v>
      </c>
      <c r="X299" s="10">
        <v>3.7</v>
      </c>
      <c r="Y299" s="17">
        <v>436141</v>
      </c>
      <c r="Z299" s="313"/>
      <c r="AA299" s="313"/>
    </row>
    <row r="300" spans="1:27" ht="24.75">
      <c r="A300" s="294"/>
      <c r="B300" s="297"/>
      <c r="C300" s="18"/>
      <c r="D300" s="18"/>
      <c r="E300" s="18"/>
      <c r="F300" s="18"/>
      <c r="G300" s="18"/>
      <c r="H300" s="18"/>
      <c r="I300" s="18"/>
      <c r="J300" s="18"/>
      <c r="K300" s="18"/>
      <c r="L300" s="18" t="s">
        <v>683</v>
      </c>
      <c r="M300" s="18">
        <v>2</v>
      </c>
      <c r="N300" s="18" t="s">
        <v>259</v>
      </c>
      <c r="O300" s="18" t="s">
        <v>382</v>
      </c>
      <c r="P300" s="18" t="s">
        <v>607</v>
      </c>
      <c r="Q300" s="18" t="s">
        <v>187</v>
      </c>
      <c r="R300" s="18">
        <v>2</v>
      </c>
      <c r="S300" s="18">
        <v>8</v>
      </c>
      <c r="T300" s="18">
        <v>50</v>
      </c>
      <c r="U300" s="18">
        <v>1</v>
      </c>
      <c r="V300" s="18">
        <v>16</v>
      </c>
      <c r="W300" s="20">
        <v>0.02</v>
      </c>
      <c r="X300" s="18">
        <v>0.3</v>
      </c>
      <c r="Y300" s="21">
        <v>37722</v>
      </c>
      <c r="Z300" s="313"/>
      <c r="AA300" s="313"/>
    </row>
    <row r="301" spans="1:27" ht="24.75">
      <c r="A301" s="294"/>
      <c r="B301" s="297"/>
      <c r="C301" s="10"/>
      <c r="D301" s="10"/>
      <c r="E301" s="10"/>
      <c r="F301" s="10"/>
      <c r="G301" s="10"/>
      <c r="H301" s="10"/>
      <c r="I301" s="10"/>
      <c r="J301" s="10"/>
      <c r="K301" s="10"/>
      <c r="L301" s="10" t="s">
        <v>684</v>
      </c>
      <c r="M301" s="10">
        <v>1</v>
      </c>
      <c r="N301" s="10" t="s">
        <v>259</v>
      </c>
      <c r="O301" s="10" t="s">
        <v>382</v>
      </c>
      <c r="P301" s="10" t="s">
        <v>685</v>
      </c>
      <c r="Q301" s="10" t="s">
        <v>186</v>
      </c>
      <c r="R301" s="10">
        <v>2</v>
      </c>
      <c r="S301" s="10">
        <v>19</v>
      </c>
      <c r="T301" s="10">
        <v>80</v>
      </c>
      <c r="U301" s="10">
        <v>3</v>
      </c>
      <c r="V301" s="10">
        <v>19</v>
      </c>
      <c r="W301" s="16">
        <v>0.02</v>
      </c>
      <c r="X301" s="10">
        <v>0.4</v>
      </c>
      <c r="Y301" s="17">
        <v>44794</v>
      </c>
      <c r="Z301" s="313"/>
      <c r="AA301" s="313"/>
    </row>
    <row r="302" spans="1:27" ht="24.75">
      <c r="A302" s="294"/>
      <c r="B302" s="297"/>
      <c r="C302" s="18"/>
      <c r="D302" s="18"/>
      <c r="E302" s="18"/>
      <c r="F302" s="18"/>
      <c r="G302" s="18"/>
      <c r="H302" s="18"/>
      <c r="I302" s="18"/>
      <c r="J302" s="18"/>
      <c r="K302" s="18"/>
      <c r="L302" s="18" t="s">
        <v>686</v>
      </c>
      <c r="M302" s="18">
        <v>1</v>
      </c>
      <c r="N302" s="18" t="s">
        <v>259</v>
      </c>
      <c r="O302" s="18" t="s">
        <v>382</v>
      </c>
      <c r="P302" s="18" t="s">
        <v>402</v>
      </c>
      <c r="Q302" s="18" t="s">
        <v>184</v>
      </c>
      <c r="R302" s="18">
        <v>5</v>
      </c>
      <c r="S302" s="18">
        <v>40</v>
      </c>
      <c r="T302" s="18">
        <v>315</v>
      </c>
      <c r="U302" s="18">
        <v>5</v>
      </c>
      <c r="V302" s="18">
        <v>40</v>
      </c>
      <c r="W302" s="20">
        <v>0.1</v>
      </c>
      <c r="X302" s="18">
        <v>4</v>
      </c>
      <c r="Y302" s="21">
        <v>471504</v>
      </c>
      <c r="Z302" s="313"/>
      <c r="AA302" s="313"/>
    </row>
    <row r="303" spans="1:27" ht="36.75">
      <c r="A303" s="294"/>
      <c r="B303" s="297"/>
      <c r="C303" s="10"/>
      <c r="D303" s="10"/>
      <c r="E303" s="10"/>
      <c r="F303" s="10"/>
      <c r="G303" s="10"/>
      <c r="H303" s="10"/>
      <c r="I303" s="10"/>
      <c r="J303" s="10"/>
      <c r="K303" s="10"/>
      <c r="L303" s="10" t="s">
        <v>608</v>
      </c>
      <c r="M303" s="10">
        <v>1</v>
      </c>
      <c r="N303" s="10" t="s">
        <v>259</v>
      </c>
      <c r="O303" s="10" t="s">
        <v>382</v>
      </c>
      <c r="P303" s="10" t="s">
        <v>687</v>
      </c>
      <c r="Q303" s="10" t="s">
        <v>184</v>
      </c>
      <c r="R303" s="10">
        <v>9</v>
      </c>
      <c r="S303" s="10">
        <v>88</v>
      </c>
      <c r="T303" s="10">
        <v>835</v>
      </c>
      <c r="U303" s="10">
        <v>22</v>
      </c>
      <c r="V303" s="10">
        <v>88</v>
      </c>
      <c r="W303" s="16">
        <v>0.1</v>
      </c>
      <c r="X303" s="10">
        <v>8.8000000000000007</v>
      </c>
      <c r="Y303" s="17">
        <v>1037309</v>
      </c>
      <c r="Z303" s="313"/>
      <c r="AA303" s="313"/>
    </row>
    <row r="304" spans="1:27" ht="36.75">
      <c r="A304" s="294"/>
      <c r="B304" s="297"/>
      <c r="C304" s="18"/>
      <c r="D304" s="18"/>
      <c r="E304" s="18"/>
      <c r="F304" s="18"/>
      <c r="G304" s="18"/>
      <c r="H304" s="18"/>
      <c r="I304" s="18"/>
      <c r="J304" s="18"/>
      <c r="K304" s="18"/>
      <c r="L304" s="18" t="s">
        <v>688</v>
      </c>
      <c r="M304" s="18">
        <v>2</v>
      </c>
      <c r="N304" s="18" t="s">
        <v>259</v>
      </c>
      <c r="O304" s="18" t="s">
        <v>382</v>
      </c>
      <c r="P304" s="18" t="s">
        <v>689</v>
      </c>
      <c r="Q304" s="18" t="s">
        <v>184</v>
      </c>
      <c r="R304" s="18">
        <v>18</v>
      </c>
      <c r="S304" s="18">
        <v>61</v>
      </c>
      <c r="T304" s="18">
        <v>50</v>
      </c>
      <c r="U304" s="18">
        <v>5</v>
      </c>
      <c r="V304" s="18">
        <v>122</v>
      </c>
      <c r="W304" s="20">
        <v>0.1</v>
      </c>
      <c r="X304" s="18">
        <v>12.2</v>
      </c>
      <c r="Y304" s="21">
        <v>1438087</v>
      </c>
      <c r="Z304" s="313"/>
      <c r="AA304" s="313"/>
    </row>
    <row r="305" spans="1:27" ht="36.75">
      <c r="A305" s="294"/>
      <c r="B305" s="297"/>
      <c r="C305" s="37"/>
      <c r="D305" s="10"/>
      <c r="E305" s="10"/>
      <c r="F305" s="11"/>
      <c r="G305" s="12"/>
      <c r="H305" s="13"/>
      <c r="I305" s="10"/>
      <c r="J305" s="14"/>
      <c r="K305" s="10"/>
      <c r="L305" s="10" t="s">
        <v>690</v>
      </c>
      <c r="M305" s="10">
        <v>3</v>
      </c>
      <c r="N305" s="10" t="s">
        <v>209</v>
      </c>
      <c r="O305" s="10" t="s">
        <v>382</v>
      </c>
      <c r="P305" s="10" t="s">
        <v>677</v>
      </c>
      <c r="Q305" s="10" t="s">
        <v>184</v>
      </c>
      <c r="R305" s="10">
        <v>10</v>
      </c>
      <c r="S305" s="10">
        <v>46</v>
      </c>
      <c r="T305" s="10">
        <v>370</v>
      </c>
      <c r="U305" s="10">
        <v>31</v>
      </c>
      <c r="V305" s="10">
        <v>138</v>
      </c>
      <c r="W305" s="16">
        <v>0.1</v>
      </c>
      <c r="X305" s="10">
        <v>13.8</v>
      </c>
      <c r="Y305" s="17">
        <v>1626689</v>
      </c>
      <c r="Z305" s="313"/>
      <c r="AA305" s="313"/>
    </row>
    <row r="306" spans="1:27" ht="36.75">
      <c r="A306" s="294"/>
      <c r="B306" s="297"/>
      <c r="C306" s="18"/>
      <c r="D306" s="18"/>
      <c r="E306" s="18"/>
      <c r="F306" s="18"/>
      <c r="G306" s="18"/>
      <c r="H306" s="18"/>
      <c r="I306" s="18"/>
      <c r="J306" s="18"/>
      <c r="K306" s="18"/>
      <c r="L306" s="18" t="s">
        <v>357</v>
      </c>
      <c r="M306" s="18">
        <v>1</v>
      </c>
      <c r="N306" s="18" t="s">
        <v>209</v>
      </c>
      <c r="O306" s="18" t="s">
        <v>382</v>
      </c>
      <c r="P306" s="18" t="s">
        <v>691</v>
      </c>
      <c r="Q306" s="18" t="s">
        <v>184</v>
      </c>
      <c r="R306" s="18">
        <v>19</v>
      </c>
      <c r="S306" s="18">
        <v>92</v>
      </c>
      <c r="T306" s="18">
        <v>945</v>
      </c>
      <c r="U306" s="18">
        <v>79</v>
      </c>
      <c r="V306" s="18">
        <v>92</v>
      </c>
      <c r="W306" s="20">
        <v>0.1</v>
      </c>
      <c r="X306" s="18">
        <v>9.1999999999999993</v>
      </c>
      <c r="Y306" s="21">
        <v>1084459</v>
      </c>
      <c r="Z306" s="313"/>
      <c r="AA306" s="313"/>
    </row>
    <row r="307" spans="1:27" ht="36.75">
      <c r="A307" s="294"/>
      <c r="B307" s="297"/>
      <c r="C307" s="10"/>
      <c r="D307" s="10"/>
      <c r="E307" s="10"/>
      <c r="F307" s="11"/>
      <c r="G307" s="12"/>
      <c r="H307" s="13"/>
      <c r="I307" s="10"/>
      <c r="J307" s="14"/>
      <c r="K307" s="10"/>
      <c r="L307" s="10" t="s">
        <v>358</v>
      </c>
      <c r="M307" s="10">
        <v>1</v>
      </c>
      <c r="N307" s="10" t="s">
        <v>209</v>
      </c>
      <c r="O307" s="10" t="s">
        <v>382</v>
      </c>
      <c r="P307" s="10" t="s">
        <v>692</v>
      </c>
      <c r="Q307" s="10" t="s">
        <v>184</v>
      </c>
      <c r="R307" s="10">
        <v>16</v>
      </c>
      <c r="S307" s="10">
        <v>64</v>
      </c>
      <c r="T307" s="10">
        <v>540</v>
      </c>
      <c r="U307" s="10">
        <v>47</v>
      </c>
      <c r="V307" s="10">
        <v>64</v>
      </c>
      <c r="W307" s="16">
        <v>0.1</v>
      </c>
      <c r="X307" s="10">
        <v>6.4</v>
      </c>
      <c r="Y307" s="17">
        <v>754406</v>
      </c>
      <c r="Z307" s="313"/>
      <c r="AA307" s="313"/>
    </row>
    <row r="308" spans="1:27" ht="36.75">
      <c r="A308" s="294"/>
      <c r="B308" s="297"/>
      <c r="C308" s="18"/>
      <c r="D308" s="18"/>
      <c r="E308" s="18"/>
      <c r="F308" s="18"/>
      <c r="G308" s="18"/>
      <c r="H308" s="18"/>
      <c r="I308" s="18"/>
      <c r="J308" s="18"/>
      <c r="K308" s="18"/>
      <c r="L308" s="18" t="s">
        <v>359</v>
      </c>
      <c r="M308" s="18">
        <v>1</v>
      </c>
      <c r="N308" s="18" t="s">
        <v>209</v>
      </c>
      <c r="O308" s="18" t="s">
        <v>382</v>
      </c>
      <c r="P308" s="18" t="s">
        <v>693</v>
      </c>
      <c r="Q308" s="18" t="s">
        <v>184</v>
      </c>
      <c r="R308" s="18">
        <v>16</v>
      </c>
      <c r="S308" s="18">
        <v>82</v>
      </c>
      <c r="T308" s="18">
        <v>530</v>
      </c>
      <c r="U308" s="18">
        <v>47</v>
      </c>
      <c r="V308" s="18">
        <v>82</v>
      </c>
      <c r="W308" s="20">
        <v>0.1</v>
      </c>
      <c r="X308" s="18">
        <v>8.1999999999999993</v>
      </c>
      <c r="Y308" s="21">
        <v>966583</v>
      </c>
      <c r="Z308" s="313"/>
      <c r="AA308" s="313"/>
    </row>
    <row r="309" spans="1:27" ht="36.75">
      <c r="A309" s="294"/>
      <c r="B309" s="297"/>
      <c r="C309" s="10"/>
      <c r="D309" s="10"/>
      <c r="E309" s="10"/>
      <c r="F309" s="10"/>
      <c r="G309" s="10"/>
      <c r="H309" s="10"/>
      <c r="I309" s="10"/>
      <c r="J309" s="10"/>
      <c r="K309" s="10"/>
      <c r="L309" s="10" t="s">
        <v>694</v>
      </c>
      <c r="M309" s="10">
        <v>2</v>
      </c>
      <c r="N309" s="10" t="s">
        <v>209</v>
      </c>
      <c r="O309" s="10" t="s">
        <v>382</v>
      </c>
      <c r="P309" s="10" t="s">
        <v>677</v>
      </c>
      <c r="Q309" s="10" t="s">
        <v>184</v>
      </c>
      <c r="R309" s="10">
        <v>10</v>
      </c>
      <c r="S309" s="10">
        <v>44</v>
      </c>
      <c r="T309" s="10">
        <v>410</v>
      </c>
      <c r="U309" s="10">
        <v>31</v>
      </c>
      <c r="V309" s="10">
        <v>88</v>
      </c>
      <c r="W309" s="16">
        <v>0.1</v>
      </c>
      <c r="X309" s="10">
        <v>8.8000000000000007</v>
      </c>
      <c r="Y309" s="17">
        <v>1037309</v>
      </c>
      <c r="Z309" s="313"/>
      <c r="AA309" s="313"/>
    </row>
    <row r="310" spans="1:27" ht="36.75">
      <c r="A310" s="294"/>
      <c r="B310" s="297"/>
      <c r="C310" s="18"/>
      <c r="D310" s="18"/>
      <c r="E310" s="18"/>
      <c r="F310" s="18"/>
      <c r="G310" s="18"/>
      <c r="H310" s="18"/>
      <c r="I310" s="18"/>
      <c r="J310" s="18"/>
      <c r="K310" s="18"/>
      <c r="L310" s="18" t="s">
        <v>695</v>
      </c>
      <c r="M310" s="18">
        <v>2</v>
      </c>
      <c r="N310" s="18" t="s">
        <v>209</v>
      </c>
      <c r="O310" s="18" t="s">
        <v>382</v>
      </c>
      <c r="P310" s="18" t="s">
        <v>696</v>
      </c>
      <c r="Q310" s="18" t="s">
        <v>184</v>
      </c>
      <c r="R310" s="18">
        <v>13</v>
      </c>
      <c r="S310" s="18">
        <v>59</v>
      </c>
      <c r="T310" s="18">
        <v>580</v>
      </c>
      <c r="U310" s="18">
        <v>47</v>
      </c>
      <c r="V310" s="18">
        <v>118</v>
      </c>
      <c r="W310" s="20">
        <v>0.1</v>
      </c>
      <c r="X310" s="18">
        <v>11.8</v>
      </c>
      <c r="Y310" s="21">
        <v>1390937</v>
      </c>
      <c r="Z310" s="313"/>
      <c r="AA310" s="313"/>
    </row>
    <row r="311" spans="1:27" ht="36.75">
      <c r="A311" s="294"/>
      <c r="B311" s="297"/>
      <c r="C311" s="10"/>
      <c r="D311" s="10"/>
      <c r="E311" s="10"/>
      <c r="F311" s="10"/>
      <c r="G311" s="10"/>
      <c r="H311" s="10"/>
      <c r="I311" s="10"/>
      <c r="J311" s="10"/>
      <c r="K311" s="10"/>
      <c r="L311" s="10" t="s">
        <v>601</v>
      </c>
      <c r="M311" s="10">
        <v>1</v>
      </c>
      <c r="N311" s="10" t="s">
        <v>209</v>
      </c>
      <c r="O311" s="10" t="s">
        <v>382</v>
      </c>
      <c r="P311" s="10" t="s">
        <v>697</v>
      </c>
      <c r="Q311" s="10" t="s">
        <v>184</v>
      </c>
      <c r="R311" s="10">
        <v>18</v>
      </c>
      <c r="S311" s="10">
        <v>86</v>
      </c>
      <c r="T311" s="10">
        <v>710</v>
      </c>
      <c r="U311" s="10">
        <v>63</v>
      </c>
      <c r="V311" s="10">
        <v>86</v>
      </c>
      <c r="W311" s="16">
        <v>0.1</v>
      </c>
      <c r="X311" s="10">
        <v>8.6</v>
      </c>
      <c r="Y311" s="17">
        <v>1013734</v>
      </c>
      <c r="Z311" s="313"/>
      <c r="AA311" s="313"/>
    </row>
    <row r="312" spans="1:27" ht="36.75">
      <c r="A312" s="294"/>
      <c r="B312" s="297"/>
      <c r="C312" s="18"/>
      <c r="D312" s="18"/>
      <c r="E312" s="18"/>
      <c r="F312" s="18"/>
      <c r="G312" s="18"/>
      <c r="H312" s="18"/>
      <c r="I312" s="18"/>
      <c r="J312" s="18"/>
      <c r="K312" s="18"/>
      <c r="L312" s="18" t="s">
        <v>409</v>
      </c>
      <c r="M312" s="18">
        <v>1</v>
      </c>
      <c r="N312" s="18" t="s">
        <v>209</v>
      </c>
      <c r="O312" s="18" t="s">
        <v>382</v>
      </c>
      <c r="P312" s="18" t="s">
        <v>697</v>
      </c>
      <c r="Q312" s="18" t="s">
        <v>184</v>
      </c>
      <c r="R312" s="18">
        <v>17</v>
      </c>
      <c r="S312" s="18">
        <v>88</v>
      </c>
      <c r="T312" s="18">
        <v>784</v>
      </c>
      <c r="U312" s="18">
        <v>63</v>
      </c>
      <c r="V312" s="18">
        <v>88</v>
      </c>
      <c r="W312" s="20">
        <v>0.1</v>
      </c>
      <c r="X312" s="18">
        <v>8.8000000000000007</v>
      </c>
      <c r="Y312" s="21">
        <v>1037309</v>
      </c>
      <c r="Z312" s="313"/>
      <c r="AA312" s="313"/>
    </row>
    <row r="313" spans="1:27" ht="36.75">
      <c r="A313" s="294"/>
      <c r="B313" s="297"/>
      <c r="C313" s="10"/>
      <c r="D313" s="10"/>
      <c r="E313" s="10"/>
      <c r="F313" s="10"/>
      <c r="G313" s="10"/>
      <c r="H313" s="10"/>
      <c r="I313" s="10"/>
      <c r="J313" s="10"/>
      <c r="K313" s="10"/>
      <c r="L313" s="10" t="s">
        <v>417</v>
      </c>
      <c r="M313" s="10">
        <v>1</v>
      </c>
      <c r="N313" s="10" t="s">
        <v>209</v>
      </c>
      <c r="O313" s="10" t="s">
        <v>382</v>
      </c>
      <c r="P313" s="10" t="s">
        <v>696</v>
      </c>
      <c r="Q313" s="10" t="s">
        <v>184</v>
      </c>
      <c r="R313" s="10">
        <v>13</v>
      </c>
      <c r="S313" s="10">
        <v>60</v>
      </c>
      <c r="T313" s="10">
        <v>580</v>
      </c>
      <c r="U313" s="10">
        <v>47</v>
      </c>
      <c r="V313" s="10">
        <v>60</v>
      </c>
      <c r="W313" s="16">
        <v>0.1</v>
      </c>
      <c r="X313" s="10">
        <v>6</v>
      </c>
      <c r="Y313" s="17">
        <v>707256</v>
      </c>
      <c r="Z313" s="313"/>
      <c r="AA313" s="313"/>
    </row>
    <row r="314" spans="1:27" ht="36.75">
      <c r="A314" s="294"/>
      <c r="B314" s="297"/>
      <c r="C314" s="18"/>
      <c r="D314" s="18"/>
      <c r="E314" s="18"/>
      <c r="F314" s="18"/>
      <c r="G314" s="18"/>
      <c r="H314" s="18"/>
      <c r="I314" s="18"/>
      <c r="J314" s="18"/>
      <c r="K314" s="18"/>
      <c r="L314" s="18" t="s">
        <v>698</v>
      </c>
      <c r="M314" s="18">
        <v>3</v>
      </c>
      <c r="N314" s="18" t="s">
        <v>209</v>
      </c>
      <c r="O314" s="18" t="s">
        <v>382</v>
      </c>
      <c r="P314" s="18" t="s">
        <v>699</v>
      </c>
      <c r="Q314" s="18" t="s">
        <v>184</v>
      </c>
      <c r="R314" s="18">
        <v>12</v>
      </c>
      <c r="S314" s="18">
        <v>58</v>
      </c>
      <c r="T314" s="18">
        <v>490</v>
      </c>
      <c r="U314" s="18">
        <v>39</v>
      </c>
      <c r="V314" s="18">
        <v>174</v>
      </c>
      <c r="W314" s="20">
        <v>0.1</v>
      </c>
      <c r="X314" s="18">
        <v>17.399999999999999</v>
      </c>
      <c r="Y314" s="21">
        <v>2051042</v>
      </c>
      <c r="Z314" s="313"/>
      <c r="AA314" s="313"/>
    </row>
    <row r="315" spans="1:27" ht="36.75">
      <c r="A315" s="294"/>
      <c r="B315" s="297"/>
      <c r="C315" s="10"/>
      <c r="D315" s="10"/>
      <c r="E315" s="10"/>
      <c r="F315" s="10"/>
      <c r="G315" s="10"/>
      <c r="H315" s="10"/>
      <c r="I315" s="10"/>
      <c r="J315" s="10"/>
      <c r="K315" s="10"/>
      <c r="L315" s="10" t="s">
        <v>605</v>
      </c>
      <c r="M315" s="10">
        <v>1</v>
      </c>
      <c r="N315" s="10" t="s">
        <v>209</v>
      </c>
      <c r="O315" s="10" t="s">
        <v>382</v>
      </c>
      <c r="P315" s="10" t="s">
        <v>700</v>
      </c>
      <c r="Q315" s="10" t="s">
        <v>184</v>
      </c>
      <c r="R315" s="10">
        <v>23</v>
      </c>
      <c r="S315" s="10">
        <v>148</v>
      </c>
      <c r="T315" s="10">
        <v>1205</v>
      </c>
      <c r="U315" s="10">
        <v>99</v>
      </c>
      <c r="V315" s="10">
        <v>148</v>
      </c>
      <c r="W315" s="16">
        <v>0.1</v>
      </c>
      <c r="X315" s="10">
        <v>14.8</v>
      </c>
      <c r="Y315" s="17">
        <v>1744565</v>
      </c>
      <c r="Z315" s="313"/>
      <c r="AA315" s="313"/>
    </row>
    <row r="316" spans="1:27" ht="36.75">
      <c r="A316" s="294"/>
      <c r="B316" s="297"/>
      <c r="C316" s="18"/>
      <c r="D316" s="18"/>
      <c r="E316" s="18"/>
      <c r="F316" s="18"/>
      <c r="G316" s="18"/>
      <c r="H316" s="18"/>
      <c r="I316" s="18"/>
      <c r="J316" s="18"/>
      <c r="K316" s="18"/>
      <c r="L316" s="18" t="s">
        <v>679</v>
      </c>
      <c r="M316" s="18">
        <v>1</v>
      </c>
      <c r="N316" s="18" t="s">
        <v>209</v>
      </c>
      <c r="O316" s="18" t="s">
        <v>382</v>
      </c>
      <c r="P316" s="18" t="s">
        <v>692</v>
      </c>
      <c r="Q316" s="18" t="s">
        <v>184</v>
      </c>
      <c r="R316" s="18">
        <v>15</v>
      </c>
      <c r="S316" s="18">
        <v>73</v>
      </c>
      <c r="T316" s="18">
        <v>625</v>
      </c>
      <c r="U316" s="18">
        <v>47</v>
      </c>
      <c r="V316" s="18">
        <v>73</v>
      </c>
      <c r="W316" s="20">
        <v>0.1</v>
      </c>
      <c r="X316" s="18">
        <v>7.3</v>
      </c>
      <c r="Y316" s="21">
        <v>860495</v>
      </c>
      <c r="Z316" s="313"/>
      <c r="AA316" s="313"/>
    </row>
    <row r="317" spans="1:27" ht="36.75">
      <c r="A317" s="294"/>
      <c r="B317" s="297"/>
      <c r="C317" s="10"/>
      <c r="D317" s="10"/>
      <c r="E317" s="10"/>
      <c r="F317" s="10"/>
      <c r="G317" s="10"/>
      <c r="H317" s="10"/>
      <c r="I317" s="10"/>
      <c r="J317" s="10"/>
      <c r="K317" s="10"/>
      <c r="L317" s="10" t="s">
        <v>680</v>
      </c>
      <c r="M317" s="10">
        <v>1</v>
      </c>
      <c r="N317" s="10" t="s">
        <v>209</v>
      </c>
      <c r="O317" s="10" t="s">
        <v>382</v>
      </c>
      <c r="P317" s="10" t="s">
        <v>701</v>
      </c>
      <c r="Q317" s="10" t="s">
        <v>184</v>
      </c>
      <c r="R317" s="10">
        <v>15</v>
      </c>
      <c r="S317" s="10">
        <v>72</v>
      </c>
      <c r="T317" s="10">
        <v>665</v>
      </c>
      <c r="U317" s="10">
        <v>47</v>
      </c>
      <c r="V317" s="10">
        <v>72</v>
      </c>
      <c r="W317" s="16">
        <v>0.1</v>
      </c>
      <c r="X317" s="10">
        <v>7.2</v>
      </c>
      <c r="Y317" s="17">
        <v>848707</v>
      </c>
      <c r="Z317" s="313"/>
      <c r="AA317" s="313"/>
    </row>
    <row r="318" spans="1:27" ht="36.75">
      <c r="A318" s="294"/>
      <c r="B318" s="297"/>
      <c r="C318" s="18"/>
      <c r="D318" s="18"/>
      <c r="E318" s="18"/>
      <c r="F318" s="18"/>
      <c r="G318" s="18"/>
      <c r="H318" s="18"/>
      <c r="I318" s="18"/>
      <c r="J318" s="18"/>
      <c r="K318" s="18"/>
      <c r="L318" s="18" t="s">
        <v>454</v>
      </c>
      <c r="M318" s="18">
        <v>1</v>
      </c>
      <c r="N318" s="18" t="s">
        <v>209</v>
      </c>
      <c r="O318" s="18" t="s">
        <v>382</v>
      </c>
      <c r="P318" s="18" t="s">
        <v>677</v>
      </c>
      <c r="Q318" s="18" t="s">
        <v>184</v>
      </c>
      <c r="R318" s="18">
        <v>10</v>
      </c>
      <c r="S318" s="18">
        <v>52</v>
      </c>
      <c r="T318" s="18">
        <v>495</v>
      </c>
      <c r="U318" s="18">
        <v>31</v>
      </c>
      <c r="V318" s="18">
        <v>52</v>
      </c>
      <c r="W318" s="20">
        <v>0.1</v>
      </c>
      <c r="X318" s="18">
        <v>5.2</v>
      </c>
      <c r="Y318" s="21">
        <v>612955</v>
      </c>
      <c r="Z318" s="313"/>
      <c r="AA318" s="313"/>
    </row>
    <row r="319" spans="1:27" ht="36.75">
      <c r="A319" s="294"/>
      <c r="B319" s="297"/>
      <c r="C319" s="10"/>
      <c r="D319" s="10"/>
      <c r="E319" s="10"/>
      <c r="F319" s="10"/>
      <c r="G319" s="10"/>
      <c r="H319" s="10"/>
      <c r="I319" s="10"/>
      <c r="J319" s="10"/>
      <c r="K319" s="10"/>
      <c r="L319" s="10" t="s">
        <v>702</v>
      </c>
      <c r="M319" s="10">
        <v>2</v>
      </c>
      <c r="N319" s="10" t="s">
        <v>209</v>
      </c>
      <c r="O319" s="10" t="s">
        <v>382</v>
      </c>
      <c r="P319" s="10" t="s">
        <v>703</v>
      </c>
      <c r="Q319" s="10" t="s">
        <v>184</v>
      </c>
      <c r="R319" s="10">
        <v>11</v>
      </c>
      <c r="S319" s="10">
        <v>60</v>
      </c>
      <c r="T319" s="10">
        <v>605</v>
      </c>
      <c r="U319" s="10">
        <v>41</v>
      </c>
      <c r="V319" s="10">
        <v>120</v>
      </c>
      <c r="W319" s="16">
        <v>0.1</v>
      </c>
      <c r="X319" s="10">
        <v>12</v>
      </c>
      <c r="Y319" s="17">
        <v>1414512</v>
      </c>
      <c r="Z319" s="313"/>
      <c r="AA319" s="313"/>
    </row>
    <row r="320" spans="1:27" ht="24.75">
      <c r="A320" s="294"/>
      <c r="B320" s="297"/>
      <c r="C320" s="18"/>
      <c r="D320" s="18"/>
      <c r="E320" s="18"/>
      <c r="F320" s="18"/>
      <c r="G320" s="18"/>
      <c r="H320" s="18"/>
      <c r="I320" s="18"/>
      <c r="J320" s="18"/>
      <c r="K320" s="18"/>
      <c r="L320" s="18" t="s">
        <v>489</v>
      </c>
      <c r="M320" s="18">
        <v>1</v>
      </c>
      <c r="N320" s="18" t="s">
        <v>209</v>
      </c>
      <c r="O320" s="18" t="s">
        <v>382</v>
      </c>
      <c r="P320" s="18" t="s">
        <v>402</v>
      </c>
      <c r="Q320" s="18" t="s">
        <v>184</v>
      </c>
      <c r="R320" s="18">
        <v>8</v>
      </c>
      <c r="S320" s="18">
        <v>45</v>
      </c>
      <c r="T320" s="18">
        <v>575</v>
      </c>
      <c r="U320" s="18">
        <v>39</v>
      </c>
      <c r="V320" s="18">
        <v>45</v>
      </c>
      <c r="W320" s="20">
        <v>0.1</v>
      </c>
      <c r="X320" s="18">
        <v>4.5</v>
      </c>
      <c r="Y320" s="21">
        <v>530442</v>
      </c>
      <c r="Z320" s="313"/>
      <c r="AA320" s="313"/>
    </row>
    <row r="321" spans="1:27" ht="36.75">
      <c r="A321" s="294"/>
      <c r="B321" s="297"/>
      <c r="C321" s="10"/>
      <c r="D321" s="10"/>
      <c r="E321" s="10"/>
      <c r="F321" s="10"/>
      <c r="G321" s="10"/>
      <c r="H321" s="10"/>
      <c r="I321" s="10"/>
      <c r="J321" s="10"/>
      <c r="K321" s="10"/>
      <c r="L321" s="10" t="s">
        <v>481</v>
      </c>
      <c r="M321" s="10">
        <v>1</v>
      </c>
      <c r="N321" s="10" t="s">
        <v>209</v>
      </c>
      <c r="O321" s="10" t="s">
        <v>382</v>
      </c>
      <c r="P321" s="10" t="s">
        <v>699</v>
      </c>
      <c r="Q321" s="10" t="s">
        <v>184</v>
      </c>
      <c r="R321" s="10">
        <v>12</v>
      </c>
      <c r="S321" s="10">
        <v>62</v>
      </c>
      <c r="T321" s="10">
        <v>725</v>
      </c>
      <c r="U321" s="10">
        <v>59</v>
      </c>
      <c r="V321" s="10">
        <v>62</v>
      </c>
      <c r="W321" s="16">
        <v>0.1</v>
      </c>
      <c r="X321" s="10">
        <v>6.2</v>
      </c>
      <c r="Y321" s="17">
        <v>730831</v>
      </c>
      <c r="Z321" s="313"/>
      <c r="AA321" s="313"/>
    </row>
    <row r="322" spans="1:27" ht="36.75">
      <c r="A322" s="294"/>
      <c r="B322" s="297"/>
      <c r="C322" s="18"/>
      <c r="D322" s="18"/>
      <c r="E322" s="18"/>
      <c r="F322" s="18"/>
      <c r="G322" s="18"/>
      <c r="H322" s="18"/>
      <c r="I322" s="18"/>
      <c r="J322" s="18"/>
      <c r="K322" s="18"/>
      <c r="L322" s="18" t="s">
        <v>704</v>
      </c>
      <c r="M322" s="18">
        <v>1</v>
      </c>
      <c r="N322" s="18" t="s">
        <v>209</v>
      </c>
      <c r="O322" s="18" t="s">
        <v>382</v>
      </c>
      <c r="P322" s="18" t="s">
        <v>703</v>
      </c>
      <c r="Q322" s="18" t="s">
        <v>184</v>
      </c>
      <c r="R322" s="18">
        <v>12</v>
      </c>
      <c r="S322" s="18">
        <v>54</v>
      </c>
      <c r="T322" s="18">
        <v>595</v>
      </c>
      <c r="U322" s="18">
        <v>49</v>
      </c>
      <c r="V322" s="18">
        <v>54</v>
      </c>
      <c r="W322" s="25">
        <v>0.1</v>
      </c>
      <c r="X322" s="18">
        <v>5.4</v>
      </c>
      <c r="Y322" s="21">
        <v>636530</v>
      </c>
      <c r="Z322" s="313"/>
      <c r="AA322" s="313"/>
    </row>
    <row r="323" spans="1:27" ht="36.75">
      <c r="A323" s="294"/>
      <c r="B323" s="297"/>
      <c r="C323" s="10"/>
      <c r="D323" s="10"/>
      <c r="E323" s="10"/>
      <c r="F323" s="10"/>
      <c r="G323" s="10"/>
      <c r="H323" s="10"/>
      <c r="I323" s="10"/>
      <c r="J323" s="10"/>
      <c r="K323" s="10"/>
      <c r="L323" s="10" t="s">
        <v>705</v>
      </c>
      <c r="M323" s="10">
        <v>1</v>
      </c>
      <c r="N323" s="10" t="s">
        <v>209</v>
      </c>
      <c r="O323" s="10" t="s">
        <v>382</v>
      </c>
      <c r="P323" s="10" t="s">
        <v>677</v>
      </c>
      <c r="Q323" s="10" t="s">
        <v>184</v>
      </c>
      <c r="R323" s="10">
        <v>10</v>
      </c>
      <c r="S323" s="10">
        <v>44</v>
      </c>
      <c r="T323" s="10">
        <v>400</v>
      </c>
      <c r="U323" s="10">
        <v>29</v>
      </c>
      <c r="V323" s="10">
        <v>44</v>
      </c>
      <c r="W323" s="16">
        <v>0.1</v>
      </c>
      <c r="X323" s="10">
        <v>4.4000000000000004</v>
      </c>
      <c r="Y323" s="17">
        <v>518654</v>
      </c>
      <c r="Z323" s="313"/>
      <c r="AA323" s="313"/>
    </row>
    <row r="324" spans="1:27" ht="24.75">
      <c r="A324" s="294"/>
      <c r="B324" s="297"/>
      <c r="C324" s="18"/>
      <c r="D324" s="18"/>
      <c r="E324" s="18"/>
      <c r="F324" s="18"/>
      <c r="G324" s="18"/>
      <c r="H324" s="18"/>
      <c r="I324" s="18"/>
      <c r="J324" s="18"/>
      <c r="K324" s="18"/>
      <c r="L324" s="18" t="s">
        <v>706</v>
      </c>
      <c r="M324" s="18">
        <v>1</v>
      </c>
      <c r="N324" s="18" t="s">
        <v>209</v>
      </c>
      <c r="O324" s="18" t="s">
        <v>382</v>
      </c>
      <c r="P324" s="18" t="s">
        <v>675</v>
      </c>
      <c r="Q324" s="18" t="s">
        <v>184</v>
      </c>
      <c r="R324" s="18">
        <v>6</v>
      </c>
      <c r="S324" s="18">
        <v>25</v>
      </c>
      <c r="T324" s="18">
        <v>180</v>
      </c>
      <c r="U324" s="18">
        <v>9</v>
      </c>
      <c r="V324" s="18">
        <v>25</v>
      </c>
      <c r="W324" s="20">
        <v>0.1</v>
      </c>
      <c r="X324" s="18">
        <v>2.5</v>
      </c>
      <c r="Y324" s="21">
        <v>294690</v>
      </c>
      <c r="Z324" s="313"/>
      <c r="AA324" s="313"/>
    </row>
    <row r="325" spans="1:27" ht="36.75">
      <c r="A325" s="294"/>
      <c r="B325" s="297"/>
      <c r="C325" s="10"/>
      <c r="D325" s="10"/>
      <c r="E325" s="10"/>
      <c r="F325" s="10"/>
      <c r="G325" s="10"/>
      <c r="H325" s="10"/>
      <c r="I325" s="10"/>
      <c r="J325" s="10"/>
      <c r="K325" s="10"/>
      <c r="L325" s="10" t="s">
        <v>707</v>
      </c>
      <c r="M325" s="10">
        <v>1</v>
      </c>
      <c r="N325" s="10" t="s">
        <v>209</v>
      </c>
      <c r="O325" s="10" t="s">
        <v>382</v>
      </c>
      <c r="P325" s="10" t="s">
        <v>677</v>
      </c>
      <c r="Q325" s="10" t="s">
        <v>184</v>
      </c>
      <c r="R325" s="10">
        <v>10</v>
      </c>
      <c r="S325" s="15">
        <v>39</v>
      </c>
      <c r="T325" s="10">
        <v>360</v>
      </c>
      <c r="U325" s="10">
        <v>29</v>
      </c>
      <c r="V325" s="10">
        <v>39</v>
      </c>
      <c r="W325" s="16">
        <v>0.1</v>
      </c>
      <c r="X325" s="10">
        <v>3.9</v>
      </c>
      <c r="Y325" s="17">
        <v>459716</v>
      </c>
      <c r="Z325" s="313"/>
      <c r="AA325" s="313"/>
    </row>
    <row r="326" spans="1:27" ht="24.75">
      <c r="A326" s="294"/>
      <c r="B326" s="297"/>
      <c r="C326" s="18"/>
      <c r="D326" s="18"/>
      <c r="E326" s="18"/>
      <c r="F326" s="18"/>
      <c r="G326" s="18"/>
      <c r="H326" s="18"/>
      <c r="I326" s="18"/>
      <c r="J326" s="18"/>
      <c r="K326" s="18"/>
      <c r="L326" s="18" t="s">
        <v>708</v>
      </c>
      <c r="M326" s="18">
        <v>2</v>
      </c>
      <c r="N326" s="18" t="s">
        <v>209</v>
      </c>
      <c r="O326" s="18" t="s">
        <v>382</v>
      </c>
      <c r="P326" s="18" t="s">
        <v>675</v>
      </c>
      <c r="Q326" s="18" t="s">
        <v>184</v>
      </c>
      <c r="R326" s="18">
        <v>6</v>
      </c>
      <c r="S326" s="19">
        <v>28</v>
      </c>
      <c r="T326" s="18">
        <v>250</v>
      </c>
      <c r="U326" s="18">
        <v>19</v>
      </c>
      <c r="V326" s="18">
        <v>56</v>
      </c>
      <c r="W326" s="20">
        <v>0.1</v>
      </c>
      <c r="X326" s="18">
        <v>5.6</v>
      </c>
      <c r="Y326" s="21">
        <v>660106</v>
      </c>
      <c r="Z326" s="313"/>
      <c r="AA326" s="313"/>
    </row>
    <row r="327" spans="1:27" ht="36.75">
      <c r="A327" s="294"/>
      <c r="B327" s="297"/>
      <c r="C327" s="10"/>
      <c r="D327" s="10"/>
      <c r="E327" s="10"/>
      <c r="F327" s="10"/>
      <c r="G327" s="10"/>
      <c r="H327" s="10"/>
      <c r="I327" s="10"/>
      <c r="J327" s="10"/>
      <c r="K327" s="10"/>
      <c r="L327" s="10" t="s">
        <v>709</v>
      </c>
      <c r="M327" s="10">
        <v>1</v>
      </c>
      <c r="N327" s="10" t="s">
        <v>209</v>
      </c>
      <c r="O327" s="10" t="s">
        <v>382</v>
      </c>
      <c r="P327" s="10" t="s">
        <v>703</v>
      </c>
      <c r="Q327" s="10" t="s">
        <v>184</v>
      </c>
      <c r="R327" s="10">
        <v>12</v>
      </c>
      <c r="S327" s="15">
        <v>38</v>
      </c>
      <c r="T327" s="10">
        <v>215</v>
      </c>
      <c r="U327" s="10">
        <v>19</v>
      </c>
      <c r="V327" s="10">
        <v>38</v>
      </c>
      <c r="W327" s="16">
        <v>0.1</v>
      </c>
      <c r="X327" s="10">
        <v>3.8</v>
      </c>
      <c r="Y327" s="17">
        <v>447929</v>
      </c>
      <c r="Z327" s="313"/>
      <c r="AA327" s="313"/>
    </row>
    <row r="328" spans="1:27" ht="36.75">
      <c r="A328" s="294"/>
      <c r="B328" s="297"/>
      <c r="C328" s="18"/>
      <c r="D328" s="18"/>
      <c r="E328" s="18"/>
      <c r="F328" s="18"/>
      <c r="G328" s="18"/>
      <c r="H328" s="18"/>
      <c r="I328" s="18"/>
      <c r="J328" s="18"/>
      <c r="K328" s="18"/>
      <c r="L328" s="18" t="s">
        <v>710</v>
      </c>
      <c r="M328" s="18">
        <v>1</v>
      </c>
      <c r="N328" s="18" t="s">
        <v>259</v>
      </c>
      <c r="O328" s="18" t="s">
        <v>382</v>
      </c>
      <c r="P328" s="18" t="s">
        <v>711</v>
      </c>
      <c r="Q328" s="18" t="s">
        <v>184</v>
      </c>
      <c r="R328" s="18">
        <v>15</v>
      </c>
      <c r="S328" s="18">
        <v>88</v>
      </c>
      <c r="T328" s="18">
        <v>800</v>
      </c>
      <c r="U328" s="18">
        <v>16</v>
      </c>
      <c r="V328" s="18">
        <v>88</v>
      </c>
      <c r="W328" s="20">
        <v>0.1</v>
      </c>
      <c r="X328" s="18">
        <v>8.8000000000000007</v>
      </c>
      <c r="Y328" s="21">
        <v>1037309</v>
      </c>
      <c r="Z328" s="313"/>
      <c r="AA328" s="313"/>
    </row>
    <row r="329" spans="1:27" ht="36.75">
      <c r="A329" s="294"/>
      <c r="B329" s="297"/>
      <c r="C329" s="10"/>
      <c r="D329" s="10"/>
      <c r="E329" s="10"/>
      <c r="F329" s="10"/>
      <c r="G329" s="10"/>
      <c r="H329" s="10"/>
      <c r="I329" s="10"/>
      <c r="J329" s="10"/>
      <c r="K329" s="10"/>
      <c r="L329" s="10" t="s">
        <v>712</v>
      </c>
      <c r="M329" s="10">
        <v>3</v>
      </c>
      <c r="N329" s="10" t="s">
        <v>450</v>
      </c>
      <c r="O329" s="10" t="s">
        <v>382</v>
      </c>
      <c r="P329" s="10" t="s">
        <v>713</v>
      </c>
      <c r="Q329" s="10" t="s">
        <v>184</v>
      </c>
      <c r="R329" s="10">
        <v>12</v>
      </c>
      <c r="S329" s="10">
        <v>49</v>
      </c>
      <c r="T329" s="10">
        <v>0</v>
      </c>
      <c r="U329" s="10">
        <v>14</v>
      </c>
      <c r="V329" s="10">
        <v>147</v>
      </c>
      <c r="W329" s="16">
        <v>0.1</v>
      </c>
      <c r="X329" s="10">
        <v>14.7</v>
      </c>
      <c r="Y329" s="17">
        <v>1732777</v>
      </c>
      <c r="Z329" s="313"/>
      <c r="AA329" s="313"/>
    </row>
    <row r="330" spans="1:27" ht="36.75">
      <c r="A330" s="294"/>
      <c r="B330" s="297"/>
      <c r="C330" s="18"/>
      <c r="D330" s="18"/>
      <c r="E330" s="18"/>
      <c r="F330" s="18"/>
      <c r="G330" s="18"/>
      <c r="H330" s="18"/>
      <c r="I330" s="18"/>
      <c r="J330" s="18"/>
      <c r="K330" s="18"/>
      <c r="L330" s="18" t="s">
        <v>714</v>
      </c>
      <c r="M330" s="18">
        <v>1</v>
      </c>
      <c r="N330" s="18" t="s">
        <v>259</v>
      </c>
      <c r="O330" s="18" t="s">
        <v>382</v>
      </c>
      <c r="P330" s="18" t="s">
        <v>699</v>
      </c>
      <c r="Q330" s="18" t="s">
        <v>184</v>
      </c>
      <c r="R330" s="18">
        <v>12</v>
      </c>
      <c r="S330" s="18">
        <v>35</v>
      </c>
      <c r="T330" s="18">
        <v>205</v>
      </c>
      <c r="U330" s="18">
        <v>5</v>
      </c>
      <c r="V330" s="18">
        <v>35</v>
      </c>
      <c r="W330" s="20">
        <v>0.1</v>
      </c>
      <c r="X330" s="18">
        <v>3.5</v>
      </c>
      <c r="Y330" s="21">
        <v>412566</v>
      </c>
      <c r="Z330" s="313"/>
      <c r="AA330" s="313"/>
    </row>
    <row r="331" spans="1:27" ht="36.75">
      <c r="A331" s="294"/>
      <c r="B331" s="297"/>
      <c r="C331" s="10"/>
      <c r="D331" s="10"/>
      <c r="E331" s="10"/>
      <c r="F331" s="10"/>
      <c r="G331" s="10"/>
      <c r="H331" s="10"/>
      <c r="I331" s="10"/>
      <c r="J331" s="10"/>
      <c r="K331" s="10"/>
      <c r="L331" s="10" t="s">
        <v>715</v>
      </c>
      <c r="M331" s="10">
        <v>1</v>
      </c>
      <c r="N331" s="10" t="s">
        <v>259</v>
      </c>
      <c r="O331" s="10" t="s">
        <v>382</v>
      </c>
      <c r="P331" s="10" t="s">
        <v>699</v>
      </c>
      <c r="Q331" s="10" t="s">
        <v>184</v>
      </c>
      <c r="R331" s="10">
        <v>12</v>
      </c>
      <c r="S331" s="10">
        <v>48</v>
      </c>
      <c r="T331" s="10">
        <v>250</v>
      </c>
      <c r="U331" s="10">
        <v>9</v>
      </c>
      <c r="V331" s="10">
        <v>48</v>
      </c>
      <c r="W331" s="16">
        <v>0.1</v>
      </c>
      <c r="X331" s="10">
        <v>4.8</v>
      </c>
      <c r="Y331" s="17">
        <v>565805</v>
      </c>
      <c r="Z331" s="313"/>
      <c r="AA331" s="313"/>
    </row>
    <row r="332" spans="1:27" ht="24.75">
      <c r="A332" s="294"/>
      <c r="B332" s="297"/>
      <c r="C332" s="10"/>
      <c r="D332" s="10"/>
      <c r="E332" s="10"/>
      <c r="F332" s="11"/>
      <c r="G332" s="12"/>
      <c r="H332" s="13"/>
      <c r="I332" s="10"/>
      <c r="J332" s="14"/>
      <c r="K332" s="10"/>
      <c r="L332" s="10" t="s">
        <v>716</v>
      </c>
      <c r="M332" s="10">
        <v>1</v>
      </c>
      <c r="N332" s="10" t="s">
        <v>259</v>
      </c>
      <c r="O332" s="10" t="s">
        <v>382</v>
      </c>
      <c r="P332" s="10" t="s">
        <v>389</v>
      </c>
      <c r="Q332" s="10" t="s">
        <v>187</v>
      </c>
      <c r="R332" s="10">
        <v>1</v>
      </c>
      <c r="S332" s="10">
        <v>4</v>
      </c>
      <c r="T332" s="10">
        <v>50</v>
      </c>
      <c r="U332" s="10">
        <v>1</v>
      </c>
      <c r="V332" s="10">
        <v>4.4000000000000004</v>
      </c>
      <c r="W332" s="16">
        <v>0.02</v>
      </c>
      <c r="X332" s="10">
        <v>0.1</v>
      </c>
      <c r="Y332" s="17">
        <v>10373</v>
      </c>
      <c r="Z332" s="313"/>
      <c r="AA332" s="313"/>
    </row>
    <row r="333" spans="1:27" ht="24.75">
      <c r="A333" s="295"/>
      <c r="B333" s="298"/>
      <c r="C333" s="18"/>
      <c r="D333" s="18"/>
      <c r="E333" s="18"/>
      <c r="F333" s="18"/>
      <c r="G333" s="18"/>
      <c r="H333" s="18"/>
      <c r="I333" s="18"/>
      <c r="J333" s="18"/>
      <c r="K333" s="18"/>
      <c r="L333" s="18" t="s">
        <v>717</v>
      </c>
      <c r="M333" s="18">
        <v>1</v>
      </c>
      <c r="N333" s="18" t="s">
        <v>259</v>
      </c>
      <c r="O333" s="18" t="s">
        <v>382</v>
      </c>
      <c r="P333" s="18" t="s">
        <v>718</v>
      </c>
      <c r="Q333" s="18" t="s">
        <v>187</v>
      </c>
      <c r="R333" s="18">
        <v>2</v>
      </c>
      <c r="S333" s="18">
        <v>8</v>
      </c>
      <c r="T333" s="18">
        <v>50</v>
      </c>
      <c r="U333" s="18">
        <v>1</v>
      </c>
      <c r="V333" s="18">
        <v>8</v>
      </c>
      <c r="W333" s="20">
        <v>0.02</v>
      </c>
      <c r="X333" s="18">
        <v>0.2</v>
      </c>
      <c r="Y333" s="21">
        <v>18861</v>
      </c>
      <c r="Z333" s="313"/>
      <c r="AA333" s="313"/>
    </row>
    <row r="334" spans="1:27" ht="57.75">
      <c r="A334" s="293" t="s">
        <v>126</v>
      </c>
      <c r="B334" s="296">
        <v>68224</v>
      </c>
      <c r="C334" s="10" t="s">
        <v>127</v>
      </c>
      <c r="D334" s="10" t="s">
        <v>128</v>
      </c>
      <c r="E334" s="10" t="s">
        <v>129</v>
      </c>
      <c r="F334" s="11" t="s">
        <v>21</v>
      </c>
      <c r="G334" s="12" t="s">
        <v>30</v>
      </c>
      <c r="H334" s="13" t="s">
        <v>31</v>
      </c>
      <c r="I334" s="10">
        <v>82</v>
      </c>
      <c r="J334" s="14">
        <v>46015</v>
      </c>
      <c r="K334" s="10"/>
      <c r="L334" s="10" t="s">
        <v>511</v>
      </c>
      <c r="M334" s="10">
        <v>1</v>
      </c>
      <c r="N334" s="10" t="s">
        <v>209</v>
      </c>
      <c r="O334" s="10" t="s">
        <v>362</v>
      </c>
      <c r="P334" s="10" t="s">
        <v>719</v>
      </c>
      <c r="Q334" s="10" t="s">
        <v>184</v>
      </c>
      <c r="R334" s="10">
        <v>22</v>
      </c>
      <c r="S334" s="15">
        <v>74</v>
      </c>
      <c r="T334" s="10">
        <v>195</v>
      </c>
      <c r="U334" s="10">
        <v>21</v>
      </c>
      <c r="V334" s="10">
        <v>74</v>
      </c>
      <c r="W334" s="16">
        <v>0.1</v>
      </c>
      <c r="X334" s="10">
        <v>7.4</v>
      </c>
      <c r="Y334" s="17">
        <v>872282</v>
      </c>
      <c r="Z334" s="313" t="s">
        <v>130</v>
      </c>
      <c r="AA334" s="313"/>
    </row>
    <row r="335" spans="1:27" ht="24.75">
      <c r="A335" s="294"/>
      <c r="B335" s="297"/>
      <c r="C335" s="18"/>
      <c r="D335" s="18"/>
      <c r="E335" s="18"/>
      <c r="F335" s="18"/>
      <c r="G335" s="18"/>
      <c r="H335" s="18"/>
      <c r="I335" s="18"/>
      <c r="J335" s="18"/>
      <c r="K335" s="18"/>
      <c r="L335" s="18" t="s">
        <v>533</v>
      </c>
      <c r="M335" s="18">
        <v>1</v>
      </c>
      <c r="N335" s="18" t="s">
        <v>209</v>
      </c>
      <c r="O335" s="18" t="s">
        <v>362</v>
      </c>
      <c r="P335" s="18" t="s">
        <v>720</v>
      </c>
      <c r="Q335" s="18" t="s">
        <v>184</v>
      </c>
      <c r="R335" s="18">
        <v>28</v>
      </c>
      <c r="S335" s="19">
        <v>97</v>
      </c>
      <c r="T335" s="18">
        <v>205</v>
      </c>
      <c r="U335" s="18">
        <v>31</v>
      </c>
      <c r="V335" s="18">
        <v>97</v>
      </c>
      <c r="W335" s="20">
        <v>0.1</v>
      </c>
      <c r="X335" s="18">
        <v>9.6999999999999993</v>
      </c>
      <c r="Y335" s="21">
        <v>1143397</v>
      </c>
      <c r="Z335" s="313"/>
      <c r="AA335" s="313"/>
    </row>
    <row r="336" spans="1:27" ht="24.75">
      <c r="A336" s="294"/>
      <c r="B336" s="297"/>
      <c r="C336" s="10"/>
      <c r="D336" s="10"/>
      <c r="E336" s="10"/>
      <c r="F336" s="11"/>
      <c r="G336" s="12"/>
      <c r="H336" s="13"/>
      <c r="I336" s="10"/>
      <c r="J336" s="10"/>
      <c r="K336" s="10"/>
      <c r="L336" s="10" t="s">
        <v>535</v>
      </c>
      <c r="M336" s="10">
        <v>1</v>
      </c>
      <c r="N336" s="10" t="s">
        <v>209</v>
      </c>
      <c r="O336" s="10" t="s">
        <v>362</v>
      </c>
      <c r="P336" s="10" t="s">
        <v>379</v>
      </c>
      <c r="Q336" s="10" t="s">
        <v>184</v>
      </c>
      <c r="R336" s="10">
        <v>12</v>
      </c>
      <c r="S336" s="15">
        <v>44</v>
      </c>
      <c r="T336" s="10">
        <v>163</v>
      </c>
      <c r="U336" s="10">
        <v>17</v>
      </c>
      <c r="V336" s="10">
        <v>44</v>
      </c>
      <c r="W336" s="16">
        <v>0.1</v>
      </c>
      <c r="X336" s="10">
        <v>4.4000000000000004</v>
      </c>
      <c r="Y336" s="17">
        <v>518654</v>
      </c>
      <c r="Z336" s="313"/>
      <c r="AA336" s="313"/>
    </row>
    <row r="337" spans="1:27" ht="24.75">
      <c r="A337" s="294"/>
      <c r="B337" s="297"/>
      <c r="C337" s="18"/>
      <c r="D337" s="18"/>
      <c r="E337" s="18"/>
      <c r="F337" s="18"/>
      <c r="G337" s="18"/>
      <c r="H337" s="18"/>
      <c r="I337" s="18"/>
      <c r="J337" s="18"/>
      <c r="K337" s="18"/>
      <c r="L337" s="18" t="s">
        <v>537</v>
      </c>
      <c r="M337" s="18">
        <v>1</v>
      </c>
      <c r="N337" s="18" t="s">
        <v>209</v>
      </c>
      <c r="O337" s="18" t="s">
        <v>362</v>
      </c>
      <c r="P337" s="18" t="s">
        <v>365</v>
      </c>
      <c r="Q337" s="18" t="s">
        <v>184</v>
      </c>
      <c r="R337" s="18">
        <v>18</v>
      </c>
      <c r="S337" s="19">
        <v>61</v>
      </c>
      <c r="T337" s="18">
        <v>163</v>
      </c>
      <c r="U337" s="18">
        <v>19</v>
      </c>
      <c r="V337" s="18">
        <v>61</v>
      </c>
      <c r="W337" s="20">
        <v>0.1</v>
      </c>
      <c r="X337" s="18">
        <v>6.1</v>
      </c>
      <c r="Y337" s="21">
        <v>719044</v>
      </c>
      <c r="Z337" s="313"/>
      <c r="AA337" s="313"/>
    </row>
    <row r="338" spans="1:27" ht="24.75">
      <c r="A338" s="294"/>
      <c r="B338" s="297"/>
      <c r="C338" s="10"/>
      <c r="D338" s="10"/>
      <c r="E338" s="10"/>
      <c r="F338" s="10"/>
      <c r="G338" s="10"/>
      <c r="H338" s="10"/>
      <c r="I338" s="10"/>
      <c r="J338" s="10"/>
      <c r="K338" s="10"/>
      <c r="L338" s="10" t="s">
        <v>721</v>
      </c>
      <c r="M338" s="10">
        <v>1</v>
      </c>
      <c r="N338" s="10" t="s">
        <v>209</v>
      </c>
      <c r="O338" s="10" t="s">
        <v>362</v>
      </c>
      <c r="P338" s="10" t="s">
        <v>365</v>
      </c>
      <c r="Q338" s="10" t="s">
        <v>184</v>
      </c>
      <c r="R338" s="10">
        <v>18</v>
      </c>
      <c r="S338" s="15">
        <v>63</v>
      </c>
      <c r="T338" s="10">
        <v>170</v>
      </c>
      <c r="U338" s="10">
        <v>20</v>
      </c>
      <c r="V338" s="10">
        <v>63</v>
      </c>
      <c r="W338" s="16">
        <v>0.1</v>
      </c>
      <c r="X338" s="10">
        <v>6.3</v>
      </c>
      <c r="Y338" s="17">
        <v>742619</v>
      </c>
      <c r="Z338" s="313"/>
      <c r="AA338" s="313"/>
    </row>
    <row r="339" spans="1:27" ht="36.75">
      <c r="A339" s="294"/>
      <c r="B339" s="297"/>
      <c r="C339" s="18"/>
      <c r="D339" s="18"/>
      <c r="E339" s="18"/>
      <c r="F339" s="18"/>
      <c r="G339" s="18"/>
      <c r="H339" s="18"/>
      <c r="I339" s="18"/>
      <c r="J339" s="18"/>
      <c r="K339" s="18"/>
      <c r="L339" s="18" t="s">
        <v>686</v>
      </c>
      <c r="M339" s="18">
        <v>1</v>
      </c>
      <c r="N339" s="18" t="s">
        <v>259</v>
      </c>
      <c r="O339" s="18" t="s">
        <v>362</v>
      </c>
      <c r="P339" s="18" t="s">
        <v>367</v>
      </c>
      <c r="Q339" s="18" t="s">
        <v>183</v>
      </c>
      <c r="R339" s="18">
        <v>20</v>
      </c>
      <c r="S339" s="19">
        <v>71</v>
      </c>
      <c r="T339" s="18">
        <v>258</v>
      </c>
      <c r="U339" s="18">
        <v>6</v>
      </c>
      <c r="V339" s="18">
        <v>71</v>
      </c>
      <c r="W339" s="20">
        <v>0.1</v>
      </c>
      <c r="X339" s="18">
        <v>7.1</v>
      </c>
      <c r="Y339" s="21">
        <v>836920</v>
      </c>
      <c r="Z339" s="313"/>
      <c r="AA339" s="313"/>
    </row>
    <row r="340" spans="1:27" ht="24.75">
      <c r="A340" s="294"/>
      <c r="B340" s="297"/>
      <c r="C340" s="10"/>
      <c r="D340" s="10"/>
      <c r="E340" s="10"/>
      <c r="F340" s="10"/>
      <c r="G340" s="10"/>
      <c r="H340" s="10"/>
      <c r="I340" s="10"/>
      <c r="J340" s="10"/>
      <c r="K340" s="10"/>
      <c r="L340" s="10" t="s">
        <v>722</v>
      </c>
      <c r="M340" s="10">
        <v>1</v>
      </c>
      <c r="N340" s="10" t="s">
        <v>259</v>
      </c>
      <c r="O340" s="10" t="s">
        <v>362</v>
      </c>
      <c r="P340" s="10" t="s">
        <v>369</v>
      </c>
      <c r="Q340" s="10" t="s">
        <v>184</v>
      </c>
      <c r="R340" s="10">
        <v>6</v>
      </c>
      <c r="S340" s="15">
        <v>21</v>
      </c>
      <c r="T340" s="10">
        <v>77</v>
      </c>
      <c r="U340" s="10">
        <v>2</v>
      </c>
      <c r="V340" s="10">
        <v>21</v>
      </c>
      <c r="W340" s="16">
        <v>0.1</v>
      </c>
      <c r="X340" s="10">
        <v>2.1</v>
      </c>
      <c r="Y340" s="17">
        <v>247540</v>
      </c>
      <c r="Z340" s="313"/>
      <c r="AA340" s="313"/>
    </row>
    <row r="341" spans="1:27" ht="24.75">
      <c r="A341" s="294"/>
      <c r="B341" s="297"/>
      <c r="C341" s="18"/>
      <c r="D341" s="18"/>
      <c r="E341" s="18"/>
      <c r="F341" s="18"/>
      <c r="G341" s="18"/>
      <c r="H341" s="18"/>
      <c r="I341" s="18"/>
      <c r="J341" s="18"/>
      <c r="K341" s="18"/>
      <c r="L341" s="18" t="s">
        <v>723</v>
      </c>
      <c r="M341" s="18">
        <v>1</v>
      </c>
      <c r="N341" s="18" t="s">
        <v>259</v>
      </c>
      <c r="O341" s="18" t="s">
        <v>362</v>
      </c>
      <c r="P341" s="18" t="s">
        <v>369</v>
      </c>
      <c r="Q341" s="18" t="s">
        <v>184</v>
      </c>
      <c r="R341" s="18">
        <v>6</v>
      </c>
      <c r="S341" s="19">
        <v>25</v>
      </c>
      <c r="T341" s="18">
        <v>106</v>
      </c>
      <c r="U341" s="18">
        <v>9</v>
      </c>
      <c r="V341" s="18">
        <v>25</v>
      </c>
      <c r="W341" s="20">
        <v>0.1</v>
      </c>
      <c r="X341" s="18">
        <v>2.5</v>
      </c>
      <c r="Y341" s="21">
        <v>294690</v>
      </c>
      <c r="Z341" s="313"/>
      <c r="AA341" s="313"/>
    </row>
    <row r="342" spans="1:27" ht="24.75">
      <c r="A342" s="294"/>
      <c r="B342" s="297"/>
      <c r="C342" s="10"/>
      <c r="D342" s="10"/>
      <c r="E342" s="10"/>
      <c r="F342" s="10"/>
      <c r="G342" s="10"/>
      <c r="H342" s="10"/>
      <c r="I342" s="10"/>
      <c r="J342" s="10"/>
      <c r="K342" s="10"/>
      <c r="L342" s="10" t="s">
        <v>724</v>
      </c>
      <c r="M342" s="10">
        <v>1</v>
      </c>
      <c r="N342" s="10" t="s">
        <v>381</v>
      </c>
      <c r="O342" s="10" t="s">
        <v>362</v>
      </c>
      <c r="P342" s="10" t="s">
        <v>369</v>
      </c>
      <c r="Q342" s="10" t="s">
        <v>184</v>
      </c>
      <c r="R342" s="10">
        <v>6</v>
      </c>
      <c r="S342" s="15">
        <v>27</v>
      </c>
      <c r="T342" s="10">
        <v>116</v>
      </c>
      <c r="U342" s="10">
        <v>1</v>
      </c>
      <c r="V342" s="10">
        <v>27</v>
      </c>
      <c r="W342" s="16">
        <v>0.1</v>
      </c>
      <c r="X342" s="10">
        <v>2.7</v>
      </c>
      <c r="Y342" s="17">
        <v>318265</v>
      </c>
      <c r="Z342" s="313"/>
      <c r="AA342" s="313"/>
    </row>
    <row r="343" spans="1:27" ht="24.75">
      <c r="A343" s="295"/>
      <c r="B343" s="298"/>
      <c r="C343" s="18"/>
      <c r="D343" s="18"/>
      <c r="E343" s="18"/>
      <c r="F343" s="18"/>
      <c r="G343" s="18"/>
      <c r="H343" s="18"/>
      <c r="I343" s="18"/>
      <c r="J343" s="18"/>
      <c r="K343" s="18"/>
      <c r="L343" s="18" t="s">
        <v>477</v>
      </c>
      <c r="M343" s="18">
        <v>1</v>
      </c>
      <c r="N343" s="18" t="s">
        <v>188</v>
      </c>
      <c r="O343" s="18" t="s">
        <v>362</v>
      </c>
      <c r="P343" s="18" t="s">
        <v>725</v>
      </c>
      <c r="Q343" s="18" t="s">
        <v>187</v>
      </c>
      <c r="R343" s="18">
        <v>2</v>
      </c>
      <c r="S343" s="19">
        <v>5</v>
      </c>
      <c r="T343" s="18">
        <v>8</v>
      </c>
      <c r="U343" s="18">
        <v>1</v>
      </c>
      <c r="V343" s="18">
        <v>5</v>
      </c>
      <c r="W343" s="20">
        <v>0.02</v>
      </c>
      <c r="X343" s="18">
        <v>0.1</v>
      </c>
      <c r="Y343" s="21">
        <v>11788</v>
      </c>
      <c r="Z343" s="313"/>
      <c r="AA343" s="313"/>
    </row>
    <row r="344" spans="1:27" ht="168.75">
      <c r="A344" s="293" t="s">
        <v>131</v>
      </c>
      <c r="B344" s="296">
        <v>73566</v>
      </c>
      <c r="C344" s="10" t="s">
        <v>132</v>
      </c>
      <c r="D344" s="10" t="s">
        <v>133</v>
      </c>
      <c r="E344" s="10" t="s">
        <v>134</v>
      </c>
      <c r="F344" s="10" t="s">
        <v>29</v>
      </c>
      <c r="G344" s="10" t="s">
        <v>22</v>
      </c>
      <c r="H344" s="10" t="s">
        <v>31</v>
      </c>
      <c r="I344" s="10">
        <v>453</v>
      </c>
      <c r="J344" s="14">
        <v>45741</v>
      </c>
      <c r="K344" s="10" t="s">
        <v>32</v>
      </c>
      <c r="L344" s="10" t="s">
        <v>726</v>
      </c>
      <c r="M344" s="10">
        <v>25</v>
      </c>
      <c r="N344" s="10" t="s">
        <v>209</v>
      </c>
      <c r="O344" s="10" t="s">
        <v>260</v>
      </c>
      <c r="P344" s="10" t="s">
        <v>611</v>
      </c>
      <c r="Q344" s="10" t="s">
        <v>184</v>
      </c>
      <c r="R344" s="10">
        <v>6</v>
      </c>
      <c r="S344" s="15">
        <v>26</v>
      </c>
      <c r="T344" s="10">
        <v>5231</v>
      </c>
      <c r="U344" s="10">
        <v>509</v>
      </c>
      <c r="V344" s="10">
        <v>660.2</v>
      </c>
      <c r="W344" s="16">
        <v>0.1</v>
      </c>
      <c r="X344" s="10">
        <v>66</v>
      </c>
      <c r="Y344" s="17">
        <v>7782174</v>
      </c>
      <c r="Z344" s="313" t="s">
        <v>135</v>
      </c>
      <c r="AA344" s="313"/>
    </row>
    <row r="345" spans="1:27" ht="84.75">
      <c r="A345" s="294"/>
      <c r="B345" s="297"/>
      <c r="C345" s="18"/>
      <c r="D345" s="18"/>
      <c r="E345" s="18"/>
      <c r="F345" s="18"/>
      <c r="G345" s="18"/>
      <c r="H345" s="18"/>
      <c r="I345" s="18"/>
      <c r="J345" s="18"/>
      <c r="K345" s="18"/>
      <c r="L345" s="18" t="s">
        <v>727</v>
      </c>
      <c r="M345" s="18">
        <v>10</v>
      </c>
      <c r="N345" s="18" t="s">
        <v>209</v>
      </c>
      <c r="O345" s="18" t="s">
        <v>260</v>
      </c>
      <c r="P345" s="18" t="s">
        <v>515</v>
      </c>
      <c r="Q345" s="18" t="s">
        <v>184</v>
      </c>
      <c r="R345" s="18">
        <v>8</v>
      </c>
      <c r="S345" s="19">
        <v>40</v>
      </c>
      <c r="T345" s="18">
        <v>2074</v>
      </c>
      <c r="U345" s="18">
        <v>210</v>
      </c>
      <c r="V345" s="18">
        <v>398.8</v>
      </c>
      <c r="W345" s="20">
        <v>0.1</v>
      </c>
      <c r="X345" s="18">
        <v>39.9</v>
      </c>
      <c r="Y345" s="21">
        <v>4700895</v>
      </c>
      <c r="Z345" s="313"/>
      <c r="AA345" s="313"/>
    </row>
    <row r="346" spans="1:27" ht="36.75">
      <c r="A346" s="294"/>
      <c r="B346" s="297"/>
      <c r="C346" s="10"/>
      <c r="D346" s="10"/>
      <c r="E346" s="10"/>
      <c r="F346" s="11"/>
      <c r="G346" s="12"/>
      <c r="H346" s="13"/>
      <c r="I346" s="10"/>
      <c r="J346" s="10"/>
      <c r="K346" s="10"/>
      <c r="L346" s="10" t="s">
        <v>728</v>
      </c>
      <c r="M346" s="10">
        <v>5</v>
      </c>
      <c r="N346" s="10" t="s">
        <v>209</v>
      </c>
      <c r="O346" s="10" t="s">
        <v>260</v>
      </c>
      <c r="P346" s="10" t="s">
        <v>523</v>
      </c>
      <c r="Q346" s="10" t="s">
        <v>184</v>
      </c>
      <c r="R346" s="10">
        <v>12</v>
      </c>
      <c r="S346" s="15">
        <v>37</v>
      </c>
      <c r="T346" s="10">
        <v>1173</v>
      </c>
      <c r="U346" s="10">
        <v>111</v>
      </c>
      <c r="V346" s="10">
        <v>185.33</v>
      </c>
      <c r="W346" s="16">
        <v>0.1</v>
      </c>
      <c r="X346" s="10">
        <v>18.5</v>
      </c>
      <c r="Y346" s="17">
        <v>2184596</v>
      </c>
      <c r="Z346" s="313"/>
      <c r="AA346" s="313"/>
    </row>
    <row r="347" spans="1:27" ht="24.75">
      <c r="A347" s="294"/>
      <c r="B347" s="297"/>
      <c r="C347" s="18"/>
      <c r="D347" s="18"/>
      <c r="E347" s="18"/>
      <c r="F347" s="18"/>
      <c r="G347" s="18"/>
      <c r="H347" s="18"/>
      <c r="I347" s="18"/>
      <c r="J347" s="18"/>
      <c r="K347" s="18"/>
      <c r="L347" s="18" t="s">
        <v>729</v>
      </c>
      <c r="M347" s="18">
        <v>1</v>
      </c>
      <c r="N347" s="18" t="s">
        <v>259</v>
      </c>
      <c r="O347" s="18" t="s">
        <v>260</v>
      </c>
      <c r="P347" s="18" t="s">
        <v>515</v>
      </c>
      <c r="Q347" s="18" t="s">
        <v>184</v>
      </c>
      <c r="R347" s="18">
        <v>8</v>
      </c>
      <c r="S347" s="19">
        <v>35</v>
      </c>
      <c r="T347" s="18">
        <v>161</v>
      </c>
      <c r="U347" s="18">
        <v>3</v>
      </c>
      <c r="V347" s="18">
        <v>34.57</v>
      </c>
      <c r="W347" s="20">
        <v>0.1</v>
      </c>
      <c r="X347" s="18">
        <v>3.5</v>
      </c>
      <c r="Y347" s="21">
        <v>407497</v>
      </c>
      <c r="Z347" s="313"/>
      <c r="AA347" s="313"/>
    </row>
    <row r="348" spans="1:27" ht="36.75">
      <c r="A348" s="294"/>
      <c r="B348" s="297"/>
      <c r="C348" s="10"/>
      <c r="D348" s="10"/>
      <c r="E348" s="10"/>
      <c r="F348" s="10"/>
      <c r="G348" s="10"/>
      <c r="H348" s="10"/>
      <c r="I348" s="10"/>
      <c r="J348" s="10"/>
      <c r="K348" s="10"/>
      <c r="L348" s="10" t="s">
        <v>730</v>
      </c>
      <c r="M348" s="10">
        <v>2</v>
      </c>
      <c r="N348" s="10" t="s">
        <v>731</v>
      </c>
      <c r="O348" s="10" t="s">
        <v>260</v>
      </c>
      <c r="P348" s="10" t="s">
        <v>523</v>
      </c>
      <c r="Q348" s="10" t="s">
        <v>184</v>
      </c>
      <c r="R348" s="10">
        <v>12</v>
      </c>
      <c r="S348" s="15">
        <v>30</v>
      </c>
      <c r="T348" s="10">
        <v>321</v>
      </c>
      <c r="U348" s="10">
        <v>16</v>
      </c>
      <c r="V348" s="10">
        <v>59.88</v>
      </c>
      <c r="W348" s="16">
        <v>0.1</v>
      </c>
      <c r="X348" s="10">
        <v>6</v>
      </c>
      <c r="Y348" s="17">
        <v>705841</v>
      </c>
      <c r="Z348" s="313"/>
      <c r="AA348" s="313"/>
    </row>
    <row r="349" spans="1:27" ht="24.75">
      <c r="A349" s="294"/>
      <c r="B349" s="297"/>
      <c r="C349" s="18"/>
      <c r="D349" s="18"/>
      <c r="E349" s="18"/>
      <c r="F349" s="18"/>
      <c r="G349" s="18"/>
      <c r="H349" s="18"/>
      <c r="I349" s="18"/>
      <c r="J349" s="18"/>
      <c r="K349" s="18"/>
      <c r="L349" s="18" t="s">
        <v>732</v>
      </c>
      <c r="M349" s="18">
        <v>1</v>
      </c>
      <c r="N349" s="18" t="s">
        <v>731</v>
      </c>
      <c r="O349" s="18" t="s">
        <v>260</v>
      </c>
      <c r="P349" s="18" t="s">
        <v>733</v>
      </c>
      <c r="Q349" s="18" t="s">
        <v>186</v>
      </c>
      <c r="R349" s="18">
        <v>5</v>
      </c>
      <c r="S349" s="19">
        <v>16</v>
      </c>
      <c r="T349" s="18">
        <v>69</v>
      </c>
      <c r="U349" s="18">
        <v>1</v>
      </c>
      <c r="V349" s="18">
        <v>16</v>
      </c>
      <c r="W349" s="20">
        <v>0.02</v>
      </c>
      <c r="X349" s="18">
        <v>0.3</v>
      </c>
      <c r="Y349" s="21">
        <v>37722</v>
      </c>
      <c r="Z349" s="313"/>
      <c r="AA349" s="313"/>
    </row>
    <row r="350" spans="1:27" ht="228.75">
      <c r="A350" s="294"/>
      <c r="B350" s="297"/>
      <c r="C350" s="10"/>
      <c r="D350" s="10"/>
      <c r="E350" s="10"/>
      <c r="F350" s="10"/>
      <c r="G350" s="10"/>
      <c r="H350" s="10"/>
      <c r="I350" s="10"/>
      <c r="J350" s="10"/>
      <c r="K350" s="10"/>
      <c r="L350" s="10" t="s">
        <v>734</v>
      </c>
      <c r="M350" s="10">
        <v>29</v>
      </c>
      <c r="N350" s="10" t="s">
        <v>209</v>
      </c>
      <c r="O350" s="10" t="s">
        <v>260</v>
      </c>
      <c r="P350" s="10" t="s">
        <v>735</v>
      </c>
      <c r="Q350" s="10" t="s">
        <v>184</v>
      </c>
      <c r="R350" s="10">
        <v>6</v>
      </c>
      <c r="S350" s="15">
        <v>28</v>
      </c>
      <c r="T350" s="10">
        <v>6165</v>
      </c>
      <c r="U350" s="10">
        <v>613</v>
      </c>
      <c r="V350" s="10">
        <v>812.24012000000005</v>
      </c>
      <c r="W350" s="16">
        <v>0.1</v>
      </c>
      <c r="X350" s="10">
        <v>81.2</v>
      </c>
      <c r="Y350" s="17">
        <v>9574362</v>
      </c>
      <c r="Z350" s="313"/>
      <c r="AA350" s="313"/>
    </row>
    <row r="351" spans="1:27" ht="180.75">
      <c r="A351" s="294"/>
      <c r="B351" s="297"/>
      <c r="C351" s="18"/>
      <c r="D351" s="18"/>
      <c r="E351" s="18"/>
      <c r="F351" s="18"/>
      <c r="G351" s="18"/>
      <c r="H351" s="18"/>
      <c r="I351" s="18"/>
      <c r="J351" s="18"/>
      <c r="K351" s="18"/>
      <c r="L351" s="18" t="s">
        <v>736</v>
      </c>
      <c r="M351" s="18">
        <v>23</v>
      </c>
      <c r="N351" s="18" t="s">
        <v>209</v>
      </c>
      <c r="O351" s="18" t="s">
        <v>260</v>
      </c>
      <c r="P351" s="18" t="s">
        <v>737</v>
      </c>
      <c r="Q351" s="18" t="s">
        <v>184</v>
      </c>
      <c r="R351" s="18">
        <v>8</v>
      </c>
      <c r="S351" s="19">
        <v>40</v>
      </c>
      <c r="T351" s="18">
        <v>4857</v>
      </c>
      <c r="U351" s="18">
        <v>537</v>
      </c>
      <c r="V351" s="18">
        <v>931.37004999999999</v>
      </c>
      <c r="W351" s="20">
        <v>0.1</v>
      </c>
      <c r="X351" s="18">
        <v>93.1</v>
      </c>
      <c r="Y351" s="21">
        <v>10978618</v>
      </c>
      <c r="Z351" s="313"/>
      <c r="AA351" s="313"/>
    </row>
    <row r="352" spans="1:27" ht="24.75">
      <c r="A352" s="294"/>
      <c r="B352" s="297"/>
      <c r="C352" s="10"/>
      <c r="D352" s="10"/>
      <c r="E352" s="10"/>
      <c r="F352" s="10"/>
      <c r="G352" s="10"/>
      <c r="H352" s="10"/>
      <c r="I352" s="10"/>
      <c r="J352" s="10"/>
      <c r="K352" s="10"/>
      <c r="L352" s="10" t="s">
        <v>738</v>
      </c>
      <c r="M352" s="10">
        <v>1</v>
      </c>
      <c r="N352" s="10" t="s">
        <v>209</v>
      </c>
      <c r="O352" s="10" t="s">
        <v>260</v>
      </c>
      <c r="P352" s="10" t="s">
        <v>739</v>
      </c>
      <c r="Q352" s="10" t="s">
        <v>184</v>
      </c>
      <c r="R352" s="10">
        <v>12</v>
      </c>
      <c r="S352" s="15">
        <v>32</v>
      </c>
      <c r="T352" s="10">
        <v>209</v>
      </c>
      <c r="U352" s="10">
        <v>21</v>
      </c>
      <c r="V352" s="10">
        <v>31.67</v>
      </c>
      <c r="W352" s="16">
        <v>0.1</v>
      </c>
      <c r="X352" s="10">
        <v>3.2</v>
      </c>
      <c r="Y352" s="17">
        <v>373313</v>
      </c>
      <c r="Z352" s="313"/>
      <c r="AA352" s="313"/>
    </row>
    <row r="353" spans="1:27" ht="24.75">
      <c r="A353" s="294"/>
      <c r="B353" s="297"/>
      <c r="C353" s="18"/>
      <c r="D353" s="18"/>
      <c r="E353" s="18"/>
      <c r="F353" s="18"/>
      <c r="G353" s="18"/>
      <c r="H353" s="18"/>
      <c r="I353" s="18"/>
      <c r="J353" s="18"/>
      <c r="K353" s="18"/>
      <c r="L353" s="18" t="s">
        <v>740</v>
      </c>
      <c r="M353" s="18">
        <v>1</v>
      </c>
      <c r="N353" s="18" t="s">
        <v>209</v>
      </c>
      <c r="O353" s="18" t="s">
        <v>260</v>
      </c>
      <c r="P353" s="18" t="s">
        <v>741</v>
      </c>
      <c r="Q353" s="18" t="s">
        <v>184</v>
      </c>
      <c r="R353" s="18">
        <v>14</v>
      </c>
      <c r="S353" s="19">
        <v>49</v>
      </c>
      <c r="T353" s="18">
        <v>221</v>
      </c>
      <c r="U353" s="18">
        <v>39</v>
      </c>
      <c r="V353" s="18">
        <v>48.74</v>
      </c>
      <c r="W353" s="20">
        <v>0.1</v>
      </c>
      <c r="X353" s="18">
        <v>4.9000000000000004</v>
      </c>
      <c r="Y353" s="21">
        <v>574528</v>
      </c>
      <c r="Z353" s="313"/>
      <c r="AA353" s="313"/>
    </row>
    <row r="354" spans="1:27" ht="60.75">
      <c r="A354" s="294"/>
      <c r="B354" s="297"/>
      <c r="C354" s="10"/>
      <c r="D354" s="10"/>
      <c r="E354" s="10"/>
      <c r="F354" s="10"/>
      <c r="G354" s="10"/>
      <c r="H354" s="10"/>
      <c r="I354" s="10"/>
      <c r="J354" s="10"/>
      <c r="K354" s="10"/>
      <c r="L354" s="10" t="s">
        <v>742</v>
      </c>
      <c r="M354" s="10">
        <v>6</v>
      </c>
      <c r="N354" s="10" t="s">
        <v>731</v>
      </c>
      <c r="O354" s="10" t="s">
        <v>260</v>
      </c>
      <c r="P354" s="10" t="s">
        <v>735</v>
      </c>
      <c r="Q354" s="10" t="s">
        <v>184</v>
      </c>
      <c r="R354" s="10">
        <v>6</v>
      </c>
      <c r="S354" s="10">
        <v>27</v>
      </c>
      <c r="T354" s="10">
        <v>1320</v>
      </c>
      <c r="U354" s="10">
        <v>18</v>
      </c>
      <c r="V354" s="10">
        <v>162</v>
      </c>
      <c r="W354" s="16">
        <v>0.1</v>
      </c>
      <c r="X354" s="10">
        <v>16.2</v>
      </c>
      <c r="Y354" s="17">
        <v>1909591</v>
      </c>
      <c r="Z354" s="313"/>
      <c r="AA354" s="313"/>
    </row>
    <row r="355" spans="1:27" ht="24.75">
      <c r="A355" s="294"/>
      <c r="B355" s="297"/>
      <c r="C355" s="18"/>
      <c r="D355" s="18"/>
      <c r="E355" s="18"/>
      <c r="F355" s="18"/>
      <c r="G355" s="18"/>
      <c r="H355" s="18"/>
      <c r="I355" s="18"/>
      <c r="J355" s="18"/>
      <c r="K355" s="18"/>
      <c r="L355" s="18" t="s">
        <v>743</v>
      </c>
      <c r="M355" s="18">
        <v>1</v>
      </c>
      <c r="N355" s="18" t="s">
        <v>731</v>
      </c>
      <c r="O355" s="18" t="s">
        <v>260</v>
      </c>
      <c r="P355" s="18" t="s">
        <v>739</v>
      </c>
      <c r="Q355" s="18" t="s">
        <v>184</v>
      </c>
      <c r="R355" s="18">
        <v>12</v>
      </c>
      <c r="S355" s="18">
        <v>32</v>
      </c>
      <c r="T355" s="18">
        <v>221</v>
      </c>
      <c r="U355" s="18">
        <v>3</v>
      </c>
      <c r="V355" s="18">
        <v>31.67</v>
      </c>
      <c r="W355" s="20">
        <v>0.1</v>
      </c>
      <c r="X355" s="18">
        <v>3.2</v>
      </c>
      <c r="Y355" s="21">
        <v>373313</v>
      </c>
      <c r="Z355" s="313"/>
      <c r="AA355" s="313"/>
    </row>
    <row r="356" spans="1:27" ht="24.75">
      <c r="A356" s="295"/>
      <c r="B356" s="298"/>
      <c r="C356" s="10"/>
      <c r="D356" s="10"/>
      <c r="E356" s="10"/>
      <c r="F356" s="10"/>
      <c r="G356" s="10"/>
      <c r="H356" s="10"/>
      <c r="I356" s="10"/>
      <c r="J356" s="10"/>
      <c r="K356" s="10"/>
      <c r="L356" s="10" t="s">
        <v>744</v>
      </c>
      <c r="M356" s="10">
        <v>1</v>
      </c>
      <c r="N356" s="10" t="s">
        <v>731</v>
      </c>
      <c r="O356" s="10" t="s">
        <v>260</v>
      </c>
      <c r="P356" s="10" t="s">
        <v>733</v>
      </c>
      <c r="Q356" s="10" t="s">
        <v>186</v>
      </c>
      <c r="R356" s="10">
        <v>5</v>
      </c>
      <c r="S356" s="10">
        <v>16</v>
      </c>
      <c r="T356" s="10">
        <v>62</v>
      </c>
      <c r="U356" s="10">
        <v>1</v>
      </c>
      <c r="V356" s="10">
        <v>16</v>
      </c>
      <c r="W356" s="16">
        <v>0.02</v>
      </c>
      <c r="X356" s="10">
        <v>0.3</v>
      </c>
      <c r="Y356" s="17">
        <v>37722</v>
      </c>
      <c r="Z356" s="313"/>
      <c r="AA356" s="313"/>
    </row>
    <row r="357" spans="1:27" ht="60.75">
      <c r="A357" s="279" t="s">
        <v>136</v>
      </c>
      <c r="B357" s="296">
        <v>71840</v>
      </c>
      <c r="C357" s="10" t="s">
        <v>137</v>
      </c>
      <c r="D357" s="10" t="s">
        <v>138</v>
      </c>
      <c r="E357" s="10">
        <v>2248228</v>
      </c>
      <c r="F357" s="11" t="s">
        <v>37</v>
      </c>
      <c r="G357" s="12" t="s">
        <v>22</v>
      </c>
      <c r="H357" s="13" t="s">
        <v>23</v>
      </c>
      <c r="I357" s="10">
        <v>145</v>
      </c>
      <c r="J357" s="14">
        <v>45741</v>
      </c>
      <c r="K357" s="10" t="s">
        <v>52</v>
      </c>
      <c r="L357" s="10" t="s">
        <v>745</v>
      </c>
      <c r="M357" s="10">
        <v>11</v>
      </c>
      <c r="N357" s="10" t="s">
        <v>209</v>
      </c>
      <c r="O357" s="10" t="s">
        <v>382</v>
      </c>
      <c r="P357" s="10" t="s">
        <v>746</v>
      </c>
      <c r="Q357" s="10" t="s">
        <v>184</v>
      </c>
      <c r="R357" s="10">
        <v>12</v>
      </c>
      <c r="S357" s="15">
        <v>67</v>
      </c>
      <c r="T357" s="10">
        <v>8123</v>
      </c>
      <c r="U357" s="10">
        <v>22</v>
      </c>
      <c r="V357" s="10">
        <v>737</v>
      </c>
      <c r="W357" s="16">
        <v>0.1</v>
      </c>
      <c r="X357" s="10">
        <v>73.7</v>
      </c>
      <c r="Y357" s="17">
        <v>8687461</v>
      </c>
      <c r="Z357" s="313" t="s">
        <v>139</v>
      </c>
      <c r="AA357" s="313"/>
    </row>
    <row r="358" spans="1:27" ht="36.75">
      <c r="A358" s="302"/>
      <c r="B358" s="298"/>
      <c r="C358" s="18"/>
      <c r="D358" s="18"/>
      <c r="E358" s="18"/>
      <c r="F358" s="18"/>
      <c r="G358" s="18"/>
      <c r="H358" s="18"/>
      <c r="I358" s="18"/>
      <c r="J358" s="18"/>
      <c r="K358" s="18"/>
      <c r="L358" s="18" t="s">
        <v>747</v>
      </c>
      <c r="M358" s="18">
        <v>2</v>
      </c>
      <c r="N358" s="18" t="s">
        <v>259</v>
      </c>
      <c r="O358" s="18" t="s">
        <v>382</v>
      </c>
      <c r="P358" s="18" t="s">
        <v>746</v>
      </c>
      <c r="Q358" s="18" t="s">
        <v>184</v>
      </c>
      <c r="R358" s="18">
        <v>12</v>
      </c>
      <c r="S358" s="19">
        <v>69</v>
      </c>
      <c r="T358" s="18">
        <v>1470</v>
      </c>
      <c r="U358" s="18">
        <v>4</v>
      </c>
      <c r="V358" s="18">
        <v>138</v>
      </c>
      <c r="W358" s="20">
        <v>0.1</v>
      </c>
      <c r="X358" s="18">
        <v>13.8</v>
      </c>
      <c r="Y358" s="21">
        <v>1626689</v>
      </c>
      <c r="Z358" s="313"/>
      <c r="AA358" s="313"/>
    </row>
    <row r="359" spans="1:27" ht="87" customHeight="1">
      <c r="A359" s="293" t="s">
        <v>140</v>
      </c>
      <c r="B359" s="296">
        <v>72943</v>
      </c>
      <c r="C359" s="10" t="s">
        <v>189</v>
      </c>
      <c r="D359" s="38" t="s">
        <v>142</v>
      </c>
      <c r="E359" s="10" t="s">
        <v>143</v>
      </c>
      <c r="F359" s="10" t="s">
        <v>21</v>
      </c>
      <c r="G359" s="10" t="s">
        <v>22</v>
      </c>
      <c r="H359" s="10" t="s">
        <v>31</v>
      </c>
      <c r="I359" s="10" t="s">
        <v>22</v>
      </c>
      <c r="J359" s="14">
        <v>45833</v>
      </c>
      <c r="K359" s="10" t="s">
        <v>44</v>
      </c>
      <c r="L359" s="10" t="s">
        <v>748</v>
      </c>
      <c r="M359" s="10">
        <v>1</v>
      </c>
      <c r="N359" s="10" t="s">
        <v>749</v>
      </c>
      <c r="O359" s="10" t="s">
        <v>260</v>
      </c>
      <c r="P359" s="10" t="s">
        <v>750</v>
      </c>
      <c r="Q359" s="10" t="s">
        <v>185</v>
      </c>
      <c r="R359" s="10">
        <v>3</v>
      </c>
      <c r="S359" s="15">
        <v>8</v>
      </c>
      <c r="T359" s="10">
        <v>42</v>
      </c>
      <c r="U359" s="10">
        <v>2</v>
      </c>
      <c r="V359" s="10">
        <v>7.79</v>
      </c>
      <c r="W359" s="16">
        <v>0.06</v>
      </c>
      <c r="X359" s="10">
        <v>0.5</v>
      </c>
      <c r="Y359" s="17">
        <v>55096</v>
      </c>
      <c r="Z359" s="313" t="s">
        <v>144</v>
      </c>
      <c r="AA359" s="313"/>
    </row>
    <row r="360" spans="1:27" ht="48.75">
      <c r="A360" s="294"/>
      <c r="B360" s="297"/>
      <c r="C360" s="18"/>
      <c r="D360" s="18"/>
      <c r="E360" s="18"/>
      <c r="F360" s="18"/>
      <c r="G360" s="18"/>
      <c r="H360" s="18"/>
      <c r="I360" s="18" t="s">
        <v>22</v>
      </c>
      <c r="J360" s="18"/>
      <c r="K360" s="18" t="s">
        <v>44</v>
      </c>
      <c r="L360" s="18" t="s">
        <v>751</v>
      </c>
      <c r="M360" s="18">
        <v>1</v>
      </c>
      <c r="N360" s="18" t="s">
        <v>752</v>
      </c>
      <c r="O360" s="18" t="s">
        <v>260</v>
      </c>
      <c r="P360" s="18" t="s">
        <v>750</v>
      </c>
      <c r="Q360" s="18" t="s">
        <v>185</v>
      </c>
      <c r="R360" s="18">
        <v>3</v>
      </c>
      <c r="S360" s="19">
        <v>8</v>
      </c>
      <c r="T360" s="18">
        <v>57</v>
      </c>
      <c r="U360" s="18">
        <v>4</v>
      </c>
      <c r="V360" s="18">
        <v>7.81</v>
      </c>
      <c r="W360" s="20">
        <v>0.06</v>
      </c>
      <c r="X360" s="18">
        <v>0.5</v>
      </c>
      <c r="Y360" s="21">
        <v>55237</v>
      </c>
      <c r="Z360" s="313"/>
      <c r="AA360" s="313"/>
    </row>
    <row r="361" spans="1:27" ht="36.75">
      <c r="A361" s="294"/>
      <c r="B361" s="297"/>
      <c r="C361" s="10"/>
      <c r="D361" s="10"/>
      <c r="E361" s="10"/>
      <c r="F361" s="10"/>
      <c r="G361" s="10"/>
      <c r="H361" s="10"/>
      <c r="I361" s="10" t="s">
        <v>22</v>
      </c>
      <c r="J361" s="10"/>
      <c r="K361" s="10" t="s">
        <v>44</v>
      </c>
      <c r="L361" s="10" t="s">
        <v>753</v>
      </c>
      <c r="M361" s="10">
        <v>1</v>
      </c>
      <c r="N361" s="10" t="s">
        <v>754</v>
      </c>
      <c r="O361" s="10" t="s">
        <v>260</v>
      </c>
      <c r="P361" s="10" t="s">
        <v>750</v>
      </c>
      <c r="Q361" s="10" t="s">
        <v>185</v>
      </c>
      <c r="R361" s="10">
        <v>3</v>
      </c>
      <c r="S361" s="15">
        <v>9</v>
      </c>
      <c r="T361" s="10">
        <v>82</v>
      </c>
      <c r="U361" s="10">
        <v>5</v>
      </c>
      <c r="V361" s="10">
        <v>8.58</v>
      </c>
      <c r="W361" s="16">
        <v>0.06</v>
      </c>
      <c r="X361" s="10">
        <v>0.5</v>
      </c>
      <c r="Y361" s="17">
        <v>60683</v>
      </c>
      <c r="Z361" s="313"/>
      <c r="AA361" s="313"/>
    </row>
    <row r="362" spans="1:27" ht="48.75">
      <c r="A362" s="294"/>
      <c r="B362" s="297"/>
      <c r="C362" s="18"/>
      <c r="D362" s="18"/>
      <c r="E362" s="18"/>
      <c r="F362" s="18"/>
      <c r="G362" s="18"/>
      <c r="H362" s="18"/>
      <c r="I362" s="18" t="s">
        <v>22</v>
      </c>
      <c r="J362" s="18"/>
      <c r="K362" s="18" t="s">
        <v>44</v>
      </c>
      <c r="L362" s="18" t="s">
        <v>755</v>
      </c>
      <c r="M362" s="18">
        <v>1</v>
      </c>
      <c r="N362" s="18" t="s">
        <v>756</v>
      </c>
      <c r="O362" s="18" t="s">
        <v>260</v>
      </c>
      <c r="P362" s="18" t="s">
        <v>757</v>
      </c>
      <c r="Q362" s="18" t="s">
        <v>185</v>
      </c>
      <c r="R362" s="18">
        <v>4</v>
      </c>
      <c r="S362" s="19">
        <v>11</v>
      </c>
      <c r="T362" s="18">
        <v>93</v>
      </c>
      <c r="U362" s="18">
        <v>2</v>
      </c>
      <c r="V362" s="18">
        <v>11.16</v>
      </c>
      <c r="W362" s="20">
        <v>0.06</v>
      </c>
      <c r="X362" s="18">
        <v>0.7</v>
      </c>
      <c r="Y362" s="21">
        <v>78930</v>
      </c>
      <c r="Z362" s="313"/>
      <c r="AA362" s="313"/>
    </row>
    <row r="363" spans="1:27" ht="48.75">
      <c r="A363" s="294"/>
      <c r="B363" s="297"/>
      <c r="C363" s="10"/>
      <c r="D363" s="10"/>
      <c r="E363" s="10"/>
      <c r="F363" s="10"/>
      <c r="G363" s="10"/>
      <c r="H363" s="10"/>
      <c r="I363" s="10" t="s">
        <v>22</v>
      </c>
      <c r="J363" s="10"/>
      <c r="K363" s="10" t="s">
        <v>44</v>
      </c>
      <c r="L363" s="10" t="s">
        <v>758</v>
      </c>
      <c r="M363" s="10">
        <v>1</v>
      </c>
      <c r="N363" s="10" t="s">
        <v>759</v>
      </c>
      <c r="O363" s="10" t="s">
        <v>260</v>
      </c>
      <c r="P363" s="10" t="s">
        <v>760</v>
      </c>
      <c r="Q363" s="10" t="s">
        <v>185</v>
      </c>
      <c r="R363" s="10">
        <v>5</v>
      </c>
      <c r="S363" s="15">
        <v>12</v>
      </c>
      <c r="T363" s="10">
        <v>127</v>
      </c>
      <c r="U363" s="10">
        <v>2</v>
      </c>
      <c r="V363" s="10">
        <v>11.51</v>
      </c>
      <c r="W363" s="16">
        <v>0.06</v>
      </c>
      <c r="X363" s="10">
        <v>0.7</v>
      </c>
      <c r="Y363" s="17">
        <v>81406</v>
      </c>
      <c r="Z363" s="313"/>
      <c r="AA363" s="313"/>
    </row>
    <row r="364" spans="1:27" ht="24.75">
      <c r="A364" s="294"/>
      <c r="B364" s="297"/>
      <c r="C364" s="18"/>
      <c r="D364" s="18"/>
      <c r="E364" s="18"/>
      <c r="F364" s="18"/>
      <c r="G364" s="18"/>
      <c r="H364" s="18"/>
      <c r="I364" s="18">
        <v>35</v>
      </c>
      <c r="J364" s="18"/>
      <c r="K364" s="18" t="s">
        <v>44</v>
      </c>
      <c r="L364" s="18" t="s">
        <v>761</v>
      </c>
      <c r="M364" s="18">
        <v>1</v>
      </c>
      <c r="N364" s="18" t="s">
        <v>209</v>
      </c>
      <c r="O364" s="18" t="s">
        <v>260</v>
      </c>
      <c r="P364" s="18" t="s">
        <v>762</v>
      </c>
      <c r="Q364" s="18" t="s">
        <v>184</v>
      </c>
      <c r="R364" s="18">
        <v>26</v>
      </c>
      <c r="S364" s="19">
        <v>85</v>
      </c>
      <c r="T364" s="18">
        <v>820</v>
      </c>
      <c r="U364" s="18">
        <v>35</v>
      </c>
      <c r="V364" s="18">
        <v>85.14</v>
      </c>
      <c r="W364" s="20">
        <v>0.1</v>
      </c>
      <c r="X364" s="18">
        <v>8.5</v>
      </c>
      <c r="Y364" s="21">
        <v>1003596</v>
      </c>
      <c r="Z364" s="313"/>
      <c r="AA364" s="313"/>
    </row>
    <row r="365" spans="1:27" ht="36.75">
      <c r="A365" s="294"/>
      <c r="B365" s="297"/>
      <c r="C365" s="10"/>
      <c r="D365" s="10"/>
      <c r="E365" s="10"/>
      <c r="F365" s="10"/>
      <c r="G365" s="10"/>
      <c r="H365" s="10"/>
      <c r="I365" s="10">
        <v>30</v>
      </c>
      <c r="J365" s="10"/>
      <c r="K365" s="10" t="s">
        <v>44</v>
      </c>
      <c r="L365" s="10" t="s">
        <v>763</v>
      </c>
      <c r="M365" s="10">
        <v>1</v>
      </c>
      <c r="N365" s="10" t="s">
        <v>209</v>
      </c>
      <c r="O365" s="10" t="s">
        <v>260</v>
      </c>
      <c r="P365" s="10" t="s">
        <v>764</v>
      </c>
      <c r="Q365" s="10" t="s">
        <v>184</v>
      </c>
      <c r="R365" s="10">
        <v>20</v>
      </c>
      <c r="S365" s="10">
        <v>71</v>
      </c>
      <c r="T365" s="10">
        <v>659</v>
      </c>
      <c r="U365" s="10">
        <v>30</v>
      </c>
      <c r="V365" s="10">
        <v>71.27</v>
      </c>
      <c r="W365" s="16">
        <v>0.1</v>
      </c>
      <c r="X365" s="10">
        <v>7.1</v>
      </c>
      <c r="Y365" s="17">
        <v>840102</v>
      </c>
      <c r="Z365" s="313"/>
      <c r="AA365" s="313"/>
    </row>
    <row r="366" spans="1:27" ht="36.75">
      <c r="A366" s="294"/>
      <c r="B366" s="297"/>
      <c r="C366" s="18"/>
      <c r="D366" s="18"/>
      <c r="E366" s="18"/>
      <c r="F366" s="18"/>
      <c r="G366" s="18"/>
      <c r="H366" s="18"/>
      <c r="I366" s="18">
        <v>20</v>
      </c>
      <c r="J366" s="18"/>
      <c r="K366" s="18" t="s">
        <v>44</v>
      </c>
      <c r="L366" s="18" t="s">
        <v>765</v>
      </c>
      <c r="M366" s="18">
        <v>1</v>
      </c>
      <c r="N366" s="18" t="s">
        <v>766</v>
      </c>
      <c r="O366" s="18" t="s">
        <v>260</v>
      </c>
      <c r="P366" s="18" t="s">
        <v>764</v>
      </c>
      <c r="Q366" s="18" t="s">
        <v>184</v>
      </c>
      <c r="R366" s="18">
        <v>20</v>
      </c>
      <c r="S366" s="18">
        <v>65</v>
      </c>
      <c r="T366" s="18">
        <v>629</v>
      </c>
      <c r="U366" s="18">
        <v>30</v>
      </c>
      <c r="V366" s="18">
        <v>64.73</v>
      </c>
      <c r="W366" s="20">
        <v>0.1</v>
      </c>
      <c r="X366" s="18">
        <v>6.5</v>
      </c>
      <c r="Y366" s="21">
        <v>763011</v>
      </c>
      <c r="Z366" s="313"/>
      <c r="AA366" s="313"/>
    </row>
    <row r="367" spans="1:27" ht="24.75">
      <c r="A367" s="294"/>
      <c r="B367" s="297"/>
      <c r="C367" s="10"/>
      <c r="D367" s="10"/>
      <c r="E367" s="10"/>
      <c r="F367" s="10"/>
      <c r="G367" s="10"/>
      <c r="H367" s="10"/>
      <c r="I367" s="10">
        <v>16</v>
      </c>
      <c r="J367" s="10"/>
      <c r="K367" s="10" t="s">
        <v>44</v>
      </c>
      <c r="L367" s="10" t="s">
        <v>767</v>
      </c>
      <c r="M367" s="10">
        <v>1</v>
      </c>
      <c r="N367" s="10" t="s">
        <v>209</v>
      </c>
      <c r="O367" s="10" t="s">
        <v>260</v>
      </c>
      <c r="P367" s="10" t="s">
        <v>768</v>
      </c>
      <c r="Q367" s="10" t="s">
        <v>184</v>
      </c>
      <c r="R367" s="10">
        <v>16</v>
      </c>
      <c r="S367" s="10">
        <v>69</v>
      </c>
      <c r="T367" s="10">
        <v>917</v>
      </c>
      <c r="U367" s="10">
        <v>24</v>
      </c>
      <c r="V367" s="10">
        <v>69.41</v>
      </c>
      <c r="W367" s="16">
        <v>0.1</v>
      </c>
      <c r="X367" s="10">
        <v>6.9</v>
      </c>
      <c r="Y367" s="17">
        <v>818177</v>
      </c>
      <c r="Z367" s="313"/>
      <c r="AA367" s="313"/>
    </row>
    <row r="368" spans="1:27" ht="24.75">
      <c r="A368" s="295"/>
      <c r="B368" s="318"/>
      <c r="C368" s="18"/>
      <c r="D368" s="18"/>
      <c r="E368" s="18"/>
      <c r="F368" s="18"/>
      <c r="G368" s="18"/>
      <c r="H368" s="18"/>
      <c r="I368" s="18">
        <v>9</v>
      </c>
      <c r="J368" s="18"/>
      <c r="K368" s="18" t="s">
        <v>44</v>
      </c>
      <c r="L368" s="18" t="s">
        <v>769</v>
      </c>
      <c r="M368" s="18">
        <v>1</v>
      </c>
      <c r="N368" s="18" t="s">
        <v>209</v>
      </c>
      <c r="O368" s="18" t="s">
        <v>260</v>
      </c>
      <c r="P368" s="18" t="s">
        <v>515</v>
      </c>
      <c r="Q368" s="18" t="s">
        <v>184</v>
      </c>
      <c r="R368" s="18">
        <v>8</v>
      </c>
      <c r="S368" s="18">
        <v>31</v>
      </c>
      <c r="T368" s="18">
        <v>231</v>
      </c>
      <c r="U368" s="18">
        <v>11</v>
      </c>
      <c r="V368" s="18">
        <v>31</v>
      </c>
      <c r="W368" s="20">
        <v>0.1</v>
      </c>
      <c r="X368" s="18">
        <v>3.1</v>
      </c>
      <c r="Y368" s="21">
        <v>365416</v>
      </c>
      <c r="Z368" s="313"/>
      <c r="AA368" s="313"/>
    </row>
    <row r="369" spans="1:27" ht="75">
      <c r="A369" s="279" t="s">
        <v>145</v>
      </c>
      <c r="B369" s="277">
        <v>70058</v>
      </c>
      <c r="C369" s="64" t="s">
        <v>146</v>
      </c>
      <c r="D369" s="63" t="s">
        <v>147</v>
      </c>
      <c r="E369" s="63">
        <v>22765138</v>
      </c>
      <c r="F369" s="65" t="s">
        <v>21</v>
      </c>
      <c r="G369" s="66" t="s">
        <v>30</v>
      </c>
      <c r="H369" s="67" t="s">
        <v>31</v>
      </c>
      <c r="I369" s="68">
        <v>86</v>
      </c>
      <c r="J369" s="70">
        <v>46016</v>
      </c>
      <c r="K369" s="69" t="s">
        <v>32</v>
      </c>
      <c r="L369" s="68" t="s">
        <v>258</v>
      </c>
      <c r="M369" s="68">
        <v>1</v>
      </c>
      <c r="N369" s="68" t="s">
        <v>209</v>
      </c>
      <c r="O369" s="68" t="s">
        <v>382</v>
      </c>
      <c r="P369" s="68" t="s">
        <v>770</v>
      </c>
      <c r="Q369" s="68" t="s">
        <v>184</v>
      </c>
      <c r="R369" s="68">
        <v>18</v>
      </c>
      <c r="S369" s="71">
        <v>92</v>
      </c>
      <c r="T369" s="68">
        <v>696</v>
      </c>
      <c r="U369" s="68">
        <v>34</v>
      </c>
      <c r="V369" s="72">
        <v>92</v>
      </c>
      <c r="W369" s="73">
        <v>0.1</v>
      </c>
      <c r="X369" s="72">
        <v>9.1999999999999993</v>
      </c>
      <c r="Y369" s="74">
        <v>1084459</v>
      </c>
      <c r="Z369" s="281" t="s">
        <v>148</v>
      </c>
      <c r="AA369" s="282"/>
    </row>
    <row r="370" spans="1:27" ht="36.75">
      <c r="A370" s="280"/>
      <c r="B370" s="278"/>
      <c r="C370" s="75"/>
      <c r="D370" s="75"/>
      <c r="E370" s="75"/>
      <c r="F370" s="75"/>
      <c r="G370" s="75"/>
      <c r="H370" s="75"/>
      <c r="I370" s="75"/>
      <c r="J370" s="76"/>
      <c r="K370" s="77"/>
      <c r="L370" s="78" t="s">
        <v>357</v>
      </c>
      <c r="M370" s="79">
        <v>1</v>
      </c>
      <c r="N370" s="79" t="s">
        <v>209</v>
      </c>
      <c r="O370" s="79" t="s">
        <v>382</v>
      </c>
      <c r="P370" s="79" t="s">
        <v>771</v>
      </c>
      <c r="Q370" s="79" t="s">
        <v>184</v>
      </c>
      <c r="R370" s="79">
        <v>20</v>
      </c>
      <c r="S370" s="80">
        <v>45</v>
      </c>
      <c r="T370" s="79">
        <v>313</v>
      </c>
      <c r="U370" s="79">
        <v>19</v>
      </c>
      <c r="V370" s="81">
        <v>44.7</v>
      </c>
      <c r="W370" s="82">
        <v>0.1</v>
      </c>
      <c r="X370" s="75">
        <v>4.5</v>
      </c>
      <c r="Y370" s="83">
        <v>526906</v>
      </c>
      <c r="Z370" s="283"/>
      <c r="AA370" s="284"/>
    </row>
    <row r="371" spans="1:27" ht="36.75">
      <c r="A371" s="280"/>
      <c r="B371" s="278"/>
      <c r="C371" s="63"/>
      <c r="D371" s="63"/>
      <c r="E371" s="63"/>
      <c r="F371" s="65"/>
      <c r="G371" s="66"/>
      <c r="H371" s="67"/>
      <c r="I371" s="68"/>
      <c r="J371" s="70"/>
      <c r="K371" s="69"/>
      <c r="L371" s="68" t="s">
        <v>772</v>
      </c>
      <c r="M371" s="68">
        <v>2</v>
      </c>
      <c r="N371" s="68" t="s">
        <v>209</v>
      </c>
      <c r="O371" s="68" t="s">
        <v>382</v>
      </c>
      <c r="P371" s="68" t="s">
        <v>699</v>
      </c>
      <c r="Q371" s="68" t="s">
        <v>184</v>
      </c>
      <c r="R371" s="68">
        <v>12</v>
      </c>
      <c r="S371" s="71">
        <v>34</v>
      </c>
      <c r="T371" s="68">
        <v>190</v>
      </c>
      <c r="U371" s="68">
        <v>12</v>
      </c>
      <c r="V371" s="72">
        <v>68</v>
      </c>
      <c r="W371" s="84">
        <v>0.1</v>
      </c>
      <c r="X371" s="63">
        <v>6.8</v>
      </c>
      <c r="Y371" s="74">
        <v>801557</v>
      </c>
      <c r="Z371" s="283"/>
      <c r="AA371" s="284"/>
    </row>
    <row r="372" spans="1:27" ht="36.75">
      <c r="A372" s="280"/>
      <c r="B372" s="278"/>
      <c r="C372" s="75"/>
      <c r="D372" s="75"/>
      <c r="E372" s="75"/>
      <c r="F372" s="75"/>
      <c r="G372" s="75"/>
      <c r="H372" s="75"/>
      <c r="I372" s="75"/>
      <c r="J372" s="76"/>
      <c r="K372" s="77"/>
      <c r="L372" s="78" t="s">
        <v>360</v>
      </c>
      <c r="M372" s="79">
        <v>1</v>
      </c>
      <c r="N372" s="79" t="s">
        <v>209</v>
      </c>
      <c r="O372" s="79" t="s">
        <v>382</v>
      </c>
      <c r="P372" s="79" t="s">
        <v>773</v>
      </c>
      <c r="Q372" s="79" t="s">
        <v>184</v>
      </c>
      <c r="R372" s="79">
        <v>12</v>
      </c>
      <c r="S372" s="80">
        <v>34</v>
      </c>
      <c r="T372" s="79">
        <v>190</v>
      </c>
      <c r="U372" s="79">
        <v>12</v>
      </c>
      <c r="V372" s="81">
        <v>34</v>
      </c>
      <c r="W372" s="82">
        <v>0.1</v>
      </c>
      <c r="X372" s="75">
        <v>3.4</v>
      </c>
      <c r="Y372" s="83">
        <v>400778</v>
      </c>
      <c r="Z372" s="283"/>
      <c r="AA372" s="284"/>
    </row>
    <row r="373" spans="1:27" ht="36.75">
      <c r="A373" s="280"/>
      <c r="B373" s="278"/>
      <c r="C373" s="63"/>
      <c r="D373" s="63"/>
      <c r="E373" s="63"/>
      <c r="F373" s="63"/>
      <c r="G373" s="63"/>
      <c r="H373" s="63"/>
      <c r="I373" s="63"/>
      <c r="J373" s="85"/>
      <c r="K373" s="69"/>
      <c r="L373" s="68" t="s">
        <v>405</v>
      </c>
      <c r="M373" s="68">
        <v>1</v>
      </c>
      <c r="N373" s="68" t="s">
        <v>209</v>
      </c>
      <c r="O373" s="68" t="s">
        <v>382</v>
      </c>
      <c r="P373" s="68" t="s">
        <v>773</v>
      </c>
      <c r="Q373" s="68" t="s">
        <v>184</v>
      </c>
      <c r="R373" s="68">
        <v>12</v>
      </c>
      <c r="S373" s="71">
        <v>35</v>
      </c>
      <c r="T373" s="68">
        <v>215</v>
      </c>
      <c r="U373" s="68">
        <v>13</v>
      </c>
      <c r="V373" s="72">
        <v>35</v>
      </c>
      <c r="W373" s="84">
        <v>0.1</v>
      </c>
      <c r="X373" s="63">
        <v>3.5</v>
      </c>
      <c r="Y373" s="74">
        <v>412566</v>
      </c>
      <c r="Z373" s="283"/>
      <c r="AA373" s="284"/>
    </row>
    <row r="374" spans="1:27" ht="36.75">
      <c r="A374" s="280"/>
      <c r="B374" s="278"/>
      <c r="C374" s="75"/>
      <c r="D374" s="75"/>
      <c r="E374" s="75"/>
      <c r="F374" s="75"/>
      <c r="G374" s="75"/>
      <c r="H374" s="75"/>
      <c r="I374" s="75"/>
      <c r="J374" s="76"/>
      <c r="K374" s="77"/>
      <c r="L374" s="78" t="s">
        <v>407</v>
      </c>
      <c r="M374" s="79">
        <v>1</v>
      </c>
      <c r="N374" s="79" t="s">
        <v>209</v>
      </c>
      <c r="O374" s="79" t="s">
        <v>382</v>
      </c>
      <c r="P374" s="79" t="s">
        <v>774</v>
      </c>
      <c r="Q374" s="79" t="s">
        <v>184</v>
      </c>
      <c r="R374" s="79">
        <v>20</v>
      </c>
      <c r="S374" s="80">
        <v>41</v>
      </c>
      <c r="T374" s="79">
        <v>315</v>
      </c>
      <c r="U374" s="79">
        <v>18</v>
      </c>
      <c r="V374" s="81">
        <v>41</v>
      </c>
      <c r="W374" s="82">
        <v>0.1</v>
      </c>
      <c r="X374" s="75">
        <v>4.0999999999999996</v>
      </c>
      <c r="Y374" s="83">
        <v>483292</v>
      </c>
      <c r="Z374" s="283"/>
      <c r="AA374" s="284"/>
    </row>
    <row r="375" spans="1:27" ht="36.75">
      <c r="A375" s="280"/>
      <c r="B375" s="278"/>
      <c r="C375" s="63"/>
      <c r="D375" s="63"/>
      <c r="E375" s="63"/>
      <c r="F375" s="63"/>
      <c r="G375" s="63"/>
      <c r="H375" s="63"/>
      <c r="I375" s="63"/>
      <c r="J375" s="85"/>
      <c r="K375" s="69"/>
      <c r="L375" s="68" t="s">
        <v>686</v>
      </c>
      <c r="M375" s="68">
        <v>1</v>
      </c>
      <c r="N375" s="68" t="s">
        <v>775</v>
      </c>
      <c r="O375" s="68" t="s">
        <v>382</v>
      </c>
      <c r="P375" s="68" t="s">
        <v>776</v>
      </c>
      <c r="Q375" s="68" t="s">
        <v>183</v>
      </c>
      <c r="R375" s="68">
        <v>20</v>
      </c>
      <c r="S375" s="71">
        <v>88</v>
      </c>
      <c r="T375" s="68">
        <v>1460</v>
      </c>
      <c r="U375" s="68">
        <v>16</v>
      </c>
      <c r="V375" s="72">
        <v>88.1</v>
      </c>
      <c r="W375" s="84">
        <v>0.1</v>
      </c>
      <c r="X375" s="63">
        <v>8.8000000000000007</v>
      </c>
      <c r="Y375" s="74">
        <v>1038488</v>
      </c>
      <c r="Z375" s="283"/>
      <c r="AA375" s="284"/>
    </row>
    <row r="376" spans="1:27" ht="24.75">
      <c r="A376" s="280"/>
      <c r="B376" s="278"/>
      <c r="C376" s="86"/>
      <c r="D376" s="86"/>
      <c r="E376" s="86"/>
      <c r="F376" s="86"/>
      <c r="G376" s="86"/>
      <c r="H376" s="86"/>
      <c r="I376" s="87"/>
      <c r="J376" s="88"/>
      <c r="K376" s="87"/>
      <c r="L376" s="78" t="s">
        <v>477</v>
      </c>
      <c r="M376" s="79">
        <v>1</v>
      </c>
      <c r="N376" s="79" t="s">
        <v>188</v>
      </c>
      <c r="O376" s="79" t="s">
        <v>382</v>
      </c>
      <c r="P376" s="79" t="s">
        <v>569</v>
      </c>
      <c r="Q376" s="79" t="s">
        <v>187</v>
      </c>
      <c r="R376" s="79">
        <v>2</v>
      </c>
      <c r="S376" s="80">
        <v>8</v>
      </c>
      <c r="T376" s="79">
        <v>50</v>
      </c>
      <c r="U376" s="79">
        <v>1</v>
      </c>
      <c r="V376" s="89">
        <v>8</v>
      </c>
      <c r="W376" s="90">
        <v>0.02</v>
      </c>
      <c r="X376" s="86">
        <v>0.2</v>
      </c>
      <c r="Y376" s="91">
        <v>18861</v>
      </c>
      <c r="Z376" s="283"/>
      <c r="AA376" s="284"/>
    </row>
    <row r="377" spans="1:27" ht="24.75">
      <c r="A377" s="280"/>
      <c r="B377" s="278"/>
      <c r="C377" s="92"/>
      <c r="D377" s="92"/>
      <c r="E377" s="92"/>
      <c r="F377" s="92"/>
      <c r="G377" s="92"/>
      <c r="H377" s="92"/>
      <c r="I377" s="92"/>
      <c r="J377" s="93"/>
      <c r="K377" s="94"/>
      <c r="L377" s="95" t="s">
        <v>777</v>
      </c>
      <c r="M377" s="95">
        <v>1</v>
      </c>
      <c r="N377" s="95" t="s">
        <v>778</v>
      </c>
      <c r="O377" s="95" t="s">
        <v>382</v>
      </c>
      <c r="P377" s="95" t="s">
        <v>779</v>
      </c>
      <c r="Q377" s="95" t="s">
        <v>187</v>
      </c>
      <c r="R377" s="95">
        <v>3</v>
      </c>
      <c r="S377" s="96">
        <v>9</v>
      </c>
      <c r="T377" s="95">
        <v>150</v>
      </c>
      <c r="U377" s="95">
        <v>1</v>
      </c>
      <c r="V377" s="97">
        <v>9.1999999999999993</v>
      </c>
      <c r="W377" s="98">
        <v>0.02</v>
      </c>
      <c r="X377" s="92">
        <v>0.2</v>
      </c>
      <c r="Y377" s="99">
        <v>21690</v>
      </c>
      <c r="Z377" s="285"/>
      <c r="AA377" s="286"/>
    </row>
    <row r="378" spans="1:27" ht="69">
      <c r="A378" s="317" t="s">
        <v>149</v>
      </c>
      <c r="B378" s="315">
        <v>74359</v>
      </c>
      <c r="C378" s="10" t="s">
        <v>150</v>
      </c>
      <c r="D378" s="10" t="s">
        <v>151</v>
      </c>
      <c r="E378" s="10">
        <v>34711</v>
      </c>
      <c r="F378" s="11" t="s">
        <v>152</v>
      </c>
      <c r="G378" s="12" t="s">
        <v>30</v>
      </c>
      <c r="H378" s="13" t="s">
        <v>31</v>
      </c>
      <c r="I378" s="10">
        <v>190</v>
      </c>
      <c r="J378" s="14">
        <v>46016</v>
      </c>
      <c r="K378" s="10" t="s">
        <v>153</v>
      </c>
      <c r="L378" s="10" t="s">
        <v>258</v>
      </c>
      <c r="M378" s="10">
        <v>1</v>
      </c>
      <c r="N378" s="10" t="s">
        <v>381</v>
      </c>
      <c r="O378" s="10" t="s">
        <v>382</v>
      </c>
      <c r="P378" s="10" t="s">
        <v>780</v>
      </c>
      <c r="Q378" s="10" t="s">
        <v>183</v>
      </c>
      <c r="R378" s="10">
        <v>20</v>
      </c>
      <c r="S378" s="15">
        <v>110</v>
      </c>
      <c r="T378" s="10">
        <v>1470</v>
      </c>
      <c r="U378" s="10">
        <v>21</v>
      </c>
      <c r="V378" s="10">
        <v>109.97</v>
      </c>
      <c r="W378" s="16">
        <v>0.1</v>
      </c>
      <c r="X378" s="10">
        <v>11</v>
      </c>
      <c r="Y378" s="17">
        <v>1296282</v>
      </c>
      <c r="Z378" s="281"/>
      <c r="AA378" s="282"/>
    </row>
    <row r="379" spans="1:27" ht="36.75">
      <c r="A379" s="317"/>
      <c r="B379" s="315"/>
      <c r="C379" s="18"/>
      <c r="D379" s="18"/>
      <c r="E379" s="18"/>
      <c r="F379" s="18"/>
      <c r="G379" s="18"/>
      <c r="H379" s="18"/>
      <c r="I379" s="18"/>
      <c r="J379" s="35"/>
      <c r="K379" s="18"/>
      <c r="L379" s="18" t="s">
        <v>781</v>
      </c>
      <c r="M379" s="18">
        <v>4</v>
      </c>
      <c r="N379" s="18" t="s">
        <v>450</v>
      </c>
      <c r="O379" s="18" t="s">
        <v>382</v>
      </c>
      <c r="P379" s="18" t="s">
        <v>782</v>
      </c>
      <c r="Q379" s="18" t="s">
        <v>183</v>
      </c>
      <c r="R379" s="18" t="s">
        <v>783</v>
      </c>
      <c r="S379" s="19">
        <v>38</v>
      </c>
      <c r="T379" s="18" t="s">
        <v>784</v>
      </c>
      <c r="U379" s="18">
        <v>1</v>
      </c>
      <c r="V379" s="18">
        <v>150</v>
      </c>
      <c r="W379" s="20">
        <v>0.1</v>
      </c>
      <c r="X379" s="18">
        <v>15</v>
      </c>
      <c r="Y379" s="21">
        <v>1768140</v>
      </c>
      <c r="Z379" s="283"/>
      <c r="AA379" s="284"/>
    </row>
    <row r="380" spans="1:27" ht="24.75">
      <c r="A380" s="317"/>
      <c r="B380" s="315"/>
      <c r="C380" s="10"/>
      <c r="D380" s="10"/>
      <c r="E380" s="10"/>
      <c r="F380" s="11"/>
      <c r="G380" s="12"/>
      <c r="H380" s="13"/>
      <c r="I380" s="10"/>
      <c r="J380" s="14"/>
      <c r="K380" s="10"/>
      <c r="L380" s="10" t="s">
        <v>477</v>
      </c>
      <c r="M380" s="10">
        <v>1</v>
      </c>
      <c r="N380" s="10" t="s">
        <v>259</v>
      </c>
      <c r="O380" s="10" t="s">
        <v>382</v>
      </c>
      <c r="P380" s="10" t="s">
        <v>569</v>
      </c>
      <c r="Q380" s="10" t="s">
        <v>187</v>
      </c>
      <c r="R380" s="10">
        <v>2</v>
      </c>
      <c r="S380" s="15">
        <v>8</v>
      </c>
      <c r="T380" s="10">
        <v>50</v>
      </c>
      <c r="U380" s="10">
        <v>1</v>
      </c>
      <c r="V380" s="10">
        <v>7.69</v>
      </c>
      <c r="W380" s="16">
        <v>0.02</v>
      </c>
      <c r="X380" s="10">
        <v>0.2</v>
      </c>
      <c r="Y380" s="17">
        <v>18130</v>
      </c>
      <c r="Z380" s="283"/>
      <c r="AA380" s="284"/>
    </row>
    <row r="381" spans="1:27" ht="24.75">
      <c r="A381" s="317"/>
      <c r="B381" s="315"/>
      <c r="C381" s="18"/>
      <c r="D381" s="18"/>
      <c r="E381" s="18"/>
      <c r="F381" s="18"/>
      <c r="G381" s="18"/>
      <c r="H381" s="18"/>
      <c r="I381" s="18"/>
      <c r="J381" s="35"/>
      <c r="K381" s="18"/>
      <c r="L381" s="18" t="s">
        <v>777</v>
      </c>
      <c r="M381" s="18">
        <v>1</v>
      </c>
      <c r="N381" s="18" t="s">
        <v>259</v>
      </c>
      <c r="O381" s="18" t="s">
        <v>382</v>
      </c>
      <c r="P381" s="18" t="s">
        <v>569</v>
      </c>
      <c r="Q381" s="18" t="s">
        <v>187</v>
      </c>
      <c r="R381" s="18">
        <v>2</v>
      </c>
      <c r="S381" s="19">
        <v>8</v>
      </c>
      <c r="T381" s="18">
        <v>50</v>
      </c>
      <c r="U381" s="18">
        <v>1</v>
      </c>
      <c r="V381" s="18">
        <v>7.69</v>
      </c>
      <c r="W381" s="20">
        <v>0.02</v>
      </c>
      <c r="X381" s="18">
        <v>0.2</v>
      </c>
      <c r="Y381" s="21">
        <v>18130</v>
      </c>
      <c r="Z381" s="283"/>
      <c r="AA381" s="284"/>
    </row>
    <row r="382" spans="1:27" ht="36.75">
      <c r="A382" s="317"/>
      <c r="B382" s="315"/>
      <c r="C382" s="10"/>
      <c r="D382" s="10"/>
      <c r="E382" s="10"/>
      <c r="F382" s="10"/>
      <c r="G382" s="10"/>
      <c r="H382" s="10"/>
      <c r="I382" s="10"/>
      <c r="J382" s="36"/>
      <c r="K382" s="10"/>
      <c r="L382" s="10" t="s">
        <v>785</v>
      </c>
      <c r="M382" s="10">
        <v>1</v>
      </c>
      <c r="N382" s="10" t="s">
        <v>259</v>
      </c>
      <c r="O382" s="10" t="s">
        <v>382</v>
      </c>
      <c r="P382" s="10" t="s">
        <v>387</v>
      </c>
      <c r="Q382" s="10" t="s">
        <v>186</v>
      </c>
      <c r="R382" s="10">
        <v>4</v>
      </c>
      <c r="S382" s="15">
        <v>22</v>
      </c>
      <c r="T382" s="10">
        <v>150</v>
      </c>
      <c r="U382" s="10">
        <v>2</v>
      </c>
      <c r="V382" s="10">
        <v>22.49</v>
      </c>
      <c r="W382" s="16">
        <v>0.02</v>
      </c>
      <c r="X382" s="10">
        <v>0.4</v>
      </c>
      <c r="Y382" s="17">
        <v>53022</v>
      </c>
      <c r="Z382" s="283"/>
      <c r="AA382" s="284"/>
    </row>
    <row r="383" spans="1:27" ht="36.75">
      <c r="A383" s="317"/>
      <c r="B383" s="296"/>
      <c r="C383" s="103"/>
      <c r="D383" s="103"/>
      <c r="E383" s="103"/>
      <c r="F383" s="103"/>
      <c r="G383" s="103"/>
      <c r="H383" s="103"/>
      <c r="I383" s="103"/>
      <c r="J383" s="104"/>
      <c r="K383" s="103"/>
      <c r="L383" s="103" t="s">
        <v>786</v>
      </c>
      <c r="M383" s="103">
        <v>1</v>
      </c>
      <c r="N383" s="103" t="s">
        <v>259</v>
      </c>
      <c r="O383" s="103" t="s">
        <v>382</v>
      </c>
      <c r="P383" s="103" t="s">
        <v>406</v>
      </c>
      <c r="Q383" s="103" t="s">
        <v>787</v>
      </c>
      <c r="R383" s="103">
        <v>1</v>
      </c>
      <c r="S383" s="107">
        <v>3</v>
      </c>
      <c r="T383" s="103">
        <v>50</v>
      </c>
      <c r="U383" s="103">
        <v>1</v>
      </c>
      <c r="V383" s="103">
        <v>2.9</v>
      </c>
      <c r="W383" s="103" t="e">
        <v>#N/A</v>
      </c>
      <c r="X383" s="103" t="e">
        <v>#N/A</v>
      </c>
      <c r="Y383" s="103" t="s">
        <v>788</v>
      </c>
      <c r="Z383" s="285"/>
      <c r="AA383" s="286"/>
    </row>
    <row r="384" spans="1:27" ht="75">
      <c r="A384" s="102" t="s">
        <v>154</v>
      </c>
      <c r="B384" s="12">
        <v>65412</v>
      </c>
      <c r="C384" s="12" t="s">
        <v>155</v>
      </c>
      <c r="D384" s="12" t="s">
        <v>156</v>
      </c>
      <c r="E384" s="12"/>
      <c r="F384" s="12" t="s">
        <v>157</v>
      </c>
      <c r="G384" s="12" t="s">
        <v>30</v>
      </c>
      <c r="H384" s="12" t="s">
        <v>31</v>
      </c>
      <c r="I384" s="12">
        <v>100</v>
      </c>
      <c r="J384" s="12">
        <v>46015</v>
      </c>
      <c r="K384" s="105"/>
      <c r="L384" s="10" t="s">
        <v>789</v>
      </c>
      <c r="M384" s="10">
        <v>1</v>
      </c>
      <c r="N384" s="10" t="s">
        <v>381</v>
      </c>
      <c r="O384" s="10" t="s">
        <v>661</v>
      </c>
      <c r="P384" s="10" t="s">
        <v>790</v>
      </c>
      <c r="Q384" s="10" t="s">
        <v>184</v>
      </c>
      <c r="R384" s="10">
        <v>5</v>
      </c>
      <c r="S384" s="15">
        <v>11</v>
      </c>
      <c r="T384" s="10">
        <v>70</v>
      </c>
      <c r="U384" s="10">
        <v>5</v>
      </c>
      <c r="V384" s="10">
        <v>11</v>
      </c>
      <c r="W384" s="16">
        <v>0.1</v>
      </c>
      <c r="X384" s="10">
        <v>1.1000000000000001</v>
      </c>
      <c r="Y384" s="17">
        <v>129664</v>
      </c>
      <c r="Z384" s="106"/>
      <c r="AA384" s="234"/>
    </row>
    <row r="385" spans="1:25">
      <c r="A385" s="109" t="s">
        <v>791</v>
      </c>
      <c r="B385" s="100"/>
      <c r="C385" s="100"/>
      <c r="D385" s="100"/>
      <c r="E385" s="100"/>
      <c r="F385" s="100"/>
      <c r="G385" s="100"/>
      <c r="H385" s="100"/>
      <c r="I385" s="100"/>
      <c r="J385" s="100"/>
      <c r="K385" s="100"/>
      <c r="L385" s="100"/>
      <c r="M385" s="100"/>
      <c r="N385" s="100"/>
      <c r="O385" s="100"/>
      <c r="P385" s="100"/>
      <c r="Q385" s="100"/>
      <c r="R385" s="100"/>
      <c r="S385" s="100"/>
      <c r="T385" s="100"/>
      <c r="U385" s="100"/>
      <c r="V385" s="108">
        <f>SUBTOTAL(9,V6:V384)</f>
        <v>31177.465170000003</v>
      </c>
      <c r="W385" s="108"/>
      <c r="X385" s="108"/>
      <c r="Y385" s="108">
        <f>SUBTOTAL(9,Y6:Y384)</f>
        <v>330880649</v>
      </c>
    </row>
  </sheetData>
  <autoFilter ref="A5:AA368" xr:uid="{61A2B39F-21D0-4AFD-AC62-B0FD26EFB4A7}">
    <filterColumn colId="2">
      <filters>
        <filter val="1139 Webster Ave"/>
        <filter val="1546 East New York Ave"/>
        <filter val="1727 Amsterdam Ave (aka Hill Top Apartments)"/>
        <filter val="1760 Jerome Avenue"/>
        <filter val="272 East 7th Street.GHPP.FY25"/>
        <filter val="43-12 50th Street"/>
        <filter val="540 DeGraw Street"/>
        <filter val="Acacia - Green Hope"/>
        <filter val="Archer Tower Phase 2"/>
        <filter val="Archer Towers  2"/>
        <filter val="Broadway Triangle Site A"/>
        <filter val="BRONX FAMILY HOUSING"/>
        <filter val="BX_3522_Vertical-Omnibuild. 1810 Randall Ave"/>
        <filter val="Foxy. 70-35 113th Street. Parkway Hospital"/>
        <filter val="Highbridge"/>
        <filter val="ICL. 161 Emerson Place"/>
        <filter val="Innovative Urban Village (IUV) Phase 1B"/>
        <filter val="LA CENTRAL/BRONXCHESTER, BUILDINGS C &amp; E"/>
        <filter val="Livonia C2"/>
        <filter val="MHANY Bronx Cluster HDFC"/>
        <filter val="Not On My Watch_x000a_19-19 Cornaga Avenue"/>
        <filter val="Ocean Crest"/>
        <filter val="Ridge Street Senior Apartments"/>
        <filter val="Saint Francis Portfolio.GHPP.FY23"/>
        <filter val="The Beacon"/>
        <filter val="UPS-1806 Anhony AVE"/>
        <filter val="WSFSSH - Three Arts Club"/>
      </filters>
    </filterColumn>
    <filterColumn colId="25" showButton="0"/>
  </autoFilter>
  <mergeCells count="93">
    <mergeCell ref="A378:A383"/>
    <mergeCell ref="Z378:AA383"/>
    <mergeCell ref="Z115:AA164"/>
    <mergeCell ref="Z109:AA114"/>
    <mergeCell ref="Z105:AA108"/>
    <mergeCell ref="B334:B343"/>
    <mergeCell ref="B270:B282"/>
    <mergeCell ref="B228:B252"/>
    <mergeCell ref="B181:B191"/>
    <mergeCell ref="B115:B160"/>
    <mergeCell ref="B357:B358"/>
    <mergeCell ref="A357:A358"/>
    <mergeCell ref="B344:B356"/>
    <mergeCell ref="A344:A356"/>
    <mergeCell ref="B359:B368"/>
    <mergeCell ref="A359:A368"/>
    <mergeCell ref="B378:B383"/>
    <mergeCell ref="L2:Y3"/>
    <mergeCell ref="Z359:AA368"/>
    <mergeCell ref="Z357:AA358"/>
    <mergeCell ref="Z344:AA356"/>
    <mergeCell ref="Z334:AA343"/>
    <mergeCell ref="Z289:AA333"/>
    <mergeCell ref="Z283:AA288"/>
    <mergeCell ref="Z270:AA282"/>
    <mergeCell ref="Z261:AA269"/>
    <mergeCell ref="Z253:AA260"/>
    <mergeCell ref="Z228:AA252"/>
    <mergeCell ref="Z203:AA227"/>
    <mergeCell ref="Z192:AA202"/>
    <mergeCell ref="Z181:AA191"/>
    <mergeCell ref="Z22:AA29"/>
    <mergeCell ref="Z11:AA21"/>
    <mergeCell ref="Z5:AA5"/>
    <mergeCell ref="Z6:AA10"/>
    <mergeCell ref="Z41:AA66"/>
    <mergeCell ref="Z30:AA40"/>
    <mergeCell ref="Z83:AA90"/>
    <mergeCell ref="Z78:AA82"/>
    <mergeCell ref="Z67:AA77"/>
    <mergeCell ref="Z91:AA96"/>
    <mergeCell ref="Z165:AA180"/>
    <mergeCell ref="Z97:AA104"/>
    <mergeCell ref="A334:A343"/>
    <mergeCell ref="B289:B333"/>
    <mergeCell ref="A289:A333"/>
    <mergeCell ref="B283:B288"/>
    <mergeCell ref="A283:A288"/>
    <mergeCell ref="A270:A282"/>
    <mergeCell ref="B261:B269"/>
    <mergeCell ref="A261:A269"/>
    <mergeCell ref="B253:B260"/>
    <mergeCell ref="A253:A260"/>
    <mergeCell ref="A228:A252"/>
    <mergeCell ref="B203:B227"/>
    <mergeCell ref="A203:A227"/>
    <mergeCell ref="B192:B202"/>
    <mergeCell ref="A192:A202"/>
    <mergeCell ref="A181:A191"/>
    <mergeCell ref="B165:B180"/>
    <mergeCell ref="A165:A180"/>
    <mergeCell ref="B161:B164"/>
    <mergeCell ref="A161:A164"/>
    <mergeCell ref="A22:A29"/>
    <mergeCell ref="A78:A82"/>
    <mergeCell ref="A115:A160"/>
    <mergeCell ref="B109:B114"/>
    <mergeCell ref="A109:A114"/>
    <mergeCell ref="B105:B108"/>
    <mergeCell ref="A105:A108"/>
    <mergeCell ref="A83:A90"/>
    <mergeCell ref="B91:B96"/>
    <mergeCell ref="A91:A96"/>
    <mergeCell ref="A97:A104"/>
    <mergeCell ref="B78:B82"/>
    <mergeCell ref="B97:B104"/>
    <mergeCell ref="B83:B90"/>
    <mergeCell ref="B369:B377"/>
    <mergeCell ref="A369:A377"/>
    <mergeCell ref="Z369:AA377"/>
    <mergeCell ref="A2:K2"/>
    <mergeCell ref="A3:K3"/>
    <mergeCell ref="A4:K4"/>
    <mergeCell ref="A30:A40"/>
    <mergeCell ref="B41:B66"/>
    <mergeCell ref="A41:A66"/>
    <mergeCell ref="B67:B77"/>
    <mergeCell ref="A67:A77"/>
    <mergeCell ref="B6:B10"/>
    <mergeCell ref="A6:A10"/>
    <mergeCell ref="B11:B21"/>
    <mergeCell ref="A11:A21"/>
    <mergeCell ref="B22:B29"/>
  </mergeCells>
  <hyperlinks>
    <hyperlink ref="K5" r:id="rId1" display="https://www.nyc.gov/assets/hpd/downloads/pdfs/services/technical-requirements-space-heating-split-ystems.pdf" xr:uid="{5407C424-0E3F-40D1-A233-3803DE2915B7}"/>
    <hyperlink ref="P31" r:id="rId2" xr:uid="{938A3180-4A00-4DF4-8843-5EC78F51E8EA}"/>
    <hyperlink ref="P34" r:id="rId3" xr:uid="{7870306E-63CF-4D6E-9D93-AB93F13047C0}"/>
    <hyperlink ref="P40" r:id="rId4" xr:uid="{7D30D3E3-8F78-4682-A049-CD5C3CED88A1}"/>
    <hyperlink ref="A359" r:id="rId5" display="scalderone@ndarchitects.com" xr:uid="{B3318613-85B7-4180-A1EB-45BA2AF7623B}"/>
    <hyperlink ref="A344" r:id="rId6" display="smaleh@gothamorg.com" xr:uid="{E8DF81D0-D217-4F33-9F88-B47C8153882F}"/>
    <hyperlink ref="A334" r:id="rId7" display="jyang@maparchitects.com" xr:uid="{82C24C2D-7FC8-4DC2-9B8F-9479A4327DC9}"/>
    <hyperlink ref="A289" r:id="rId8" display="zinayat@brpcompanies.com" xr:uid="{C3471E31-C62D-4612-BE81-CA07355C22AC}"/>
    <hyperlink ref="A283" r:id="rId9" display="DColangelo@mutualhousingny.org" xr:uid="{CCE9EA77-4F3C-4B33-A05E-0BA2B2ECA10C}"/>
    <hyperlink ref="A270" r:id="rId10" display="taverasj@hpd.nyc.gov" xr:uid="{6451C215-A80F-44EB-92D1-03318634A809}"/>
    <hyperlink ref="A261" r:id="rId11" display="sdouglas@handelarchitects.com" xr:uid="{98D83664-62AF-4784-819D-98486F6140B2}"/>
    <hyperlink ref="A253" r:id="rId12" display="dnielsen@dagherengineering.com" xr:uid="{D0F21A34-B910-41C0-8D97-7632FA56D53C}"/>
    <hyperlink ref="A228" r:id="rId13" display="dnielsen@dagherengineering.com" xr:uid="{60843126-EA60-41F1-BB1A-96084ED65D96}"/>
    <hyperlink ref="A203" r:id="rId14" xr:uid="{EB59D06D-EB2E-44A6-AA78-792CB5D2EDD0}"/>
    <hyperlink ref="A192" r:id="rId15" display="dk@grankriegel.com" xr:uid="{9E15AE5B-9B90-475C-A07C-F89AD93407F2}"/>
    <hyperlink ref="A181" r:id="rId16" xr:uid="{B0428245-6DB0-4095-9C84-A905AD377492}"/>
    <hyperlink ref="A165" r:id="rId17" display="JHuang@megagroup.nyc" xr:uid="{46D8B520-40BE-451E-83C8-C28D02E8B7B4}"/>
    <hyperlink ref="A161" r:id="rId18" display="mephrem@brc.org" xr:uid="{0587FB92-7B0A-43C9-82F6-3A4B30087727}"/>
    <hyperlink ref="A115" r:id="rId19" display="JHuang@megagroup.nyc" xr:uid="{AF0C70A9-5D53-4F17-BF33-E4645934456E}"/>
    <hyperlink ref="A105" r:id="rId20" display="aschnell@brightpower.com" xr:uid="{4394C109-C0D0-4A5C-9D52-D3FE8D53B0B3}"/>
    <hyperlink ref="A91" r:id="rId21" display="ckhan@uai-ny.com" xr:uid="{FEE06774-F832-464D-A2B2-44BA3D396B44}"/>
    <hyperlink ref="A83" r:id="rId22" display="dcarstarphen@brc.org" xr:uid="{2ED2B94E-E2D1-42A6-A0A0-CA83108FE4AB}"/>
    <hyperlink ref="A78" r:id="rId23" display="nmarrocco@wsfssh.org" xr:uid="{839D2C34-4063-46D8-8E31-6EF1BBEF466E}"/>
    <hyperlink ref="A67" r:id="rId24" display="meyerj@ocvarch.com" xr:uid="{330F7D10-DC4C-4F18-AA3B-DE103E185CC8}"/>
    <hyperlink ref="A41" r:id="rId25" display="mserafy@brpcompanies.com" xr:uid="{F041AA61-AC87-41CF-8374-CE2F11D5ADBB}"/>
    <hyperlink ref="A30" r:id="rId26" display="mshields@handelarchitects.com" xr:uid="{AE9569A3-324D-447D-AE42-976A273AD27F}"/>
    <hyperlink ref="A22" r:id="rId27" display="amoghaddam@uai-ny.com" xr:uid="{1881F724-1C41-4C89-881F-E5A9937C9B22}"/>
    <hyperlink ref="A11" r:id="rId28" display="mladd@stnicksalliance.org" xr:uid="{DBB0978B-F144-47F7-97D9-9D0209ED8F4A}"/>
    <hyperlink ref="A6" r:id="rId29" display="jwoelfling@dattner.com" xr:uid="{2F42C743-4750-4DC2-BFFC-6E67997BE215}"/>
    <hyperlink ref="A378" r:id="rId30" display="jazad@rosecompanies.com" xr:uid="{54A5B587-B6ED-449D-9DD1-31B963097475}"/>
    <hyperlink ref="A384" r:id="rId31" display="AABoyadjian@pmarchitecture.com" xr:uid="{A3D0C536-2B88-4AEC-B719-FD0D0B9EEBC5}"/>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446CC6322EE649981FA3B019705181" ma:contentTypeVersion="16" ma:contentTypeDescription="Create a new document." ma:contentTypeScope="" ma:versionID="bd6ede14fa770dffa5e678da4408ef9a">
  <xsd:schema xmlns:xsd="http://www.w3.org/2001/XMLSchema" xmlns:xs="http://www.w3.org/2001/XMLSchema" xmlns:p="http://schemas.microsoft.com/office/2006/metadata/properties" xmlns:ns2="3febc571-999e-4e71-a978-107aef08847b" xmlns:ns3="43bfd20f-d862-49f9-bdf7-0539a0231ce1" targetNamespace="http://schemas.microsoft.com/office/2006/metadata/properties" ma:root="true" ma:fieldsID="16f6bb0727b8ed48d733e6b12a8062c6" ns2:_="" ns3:_="">
    <xsd:import namespace="3febc571-999e-4e71-a978-107aef08847b"/>
    <xsd:import namespace="43bfd20f-d862-49f9-bdf7-0539a0231ce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ebc571-999e-4e71-a978-107aef0884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3bfd20f-d862-49f9-bdf7-0539a0231ce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3c60ffd7-866a-4bb5-b0db-9980088c1e43}" ma:internalName="TaxCatchAll" ma:showField="CatchAllData" ma:web="43bfd20f-d862-49f9-bdf7-0539a0231c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febc571-999e-4e71-a978-107aef08847b">
      <Terms xmlns="http://schemas.microsoft.com/office/infopath/2007/PartnerControls"/>
    </lcf76f155ced4ddcb4097134ff3c332f>
    <TaxCatchAll xmlns="43bfd20f-d862-49f9-bdf7-0539a0231ce1" xsi:nil="true"/>
    <link xmlns="3febc571-999e-4e71-a978-107aef08847b">
      <Url xsi:nil="true"/>
      <Description xsi:nil="true"/>
    </link>
  </documentManagement>
</p:properties>
</file>

<file path=customXml/itemProps1.xml><?xml version="1.0" encoding="utf-8"?>
<ds:datastoreItem xmlns:ds="http://schemas.openxmlformats.org/officeDocument/2006/customXml" ds:itemID="{73D1D843-A38B-4ADE-B8FD-884C2A8B8540}"/>
</file>

<file path=customXml/itemProps2.xml><?xml version="1.0" encoding="utf-8"?>
<ds:datastoreItem xmlns:ds="http://schemas.openxmlformats.org/officeDocument/2006/customXml" ds:itemID="{7EC598C4-3335-49FD-A626-D9F7CA04C4BE}"/>
</file>

<file path=customXml/itemProps3.xml><?xml version="1.0" encoding="utf-8"?>
<ds:datastoreItem xmlns:ds="http://schemas.openxmlformats.org/officeDocument/2006/customXml" ds:itemID="{5EBEDFEE-5B37-4212-9783-AA81D05F2690}"/>
</file>

<file path=docMetadata/LabelInfo.xml><?xml version="1.0" encoding="utf-8"?>
<clbl:labelList xmlns:clbl="http://schemas.microsoft.com/office/2020/mipLabelMetadata">
  <clbl:label id="{f46cb8ea-7900-4d10-8ceb-80e8c1c81ee7}" enabled="0" method="" siteId="{f46cb8ea-7900-4d10-8ceb-80e8c1c81ee7}"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Leone, Jennifer (HPD)</dc:creator>
  <cp:keywords/>
  <dc:description/>
  <cp:lastModifiedBy/>
  <cp:revision/>
  <dcterms:created xsi:type="dcterms:W3CDTF">2025-03-07T16:21:44Z</dcterms:created>
  <dcterms:modified xsi:type="dcterms:W3CDTF">2025-10-22T15:36:33Z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ba276f-0474-4e48-a2bc-69b0eb22318c_Enabled">
    <vt:lpwstr>true</vt:lpwstr>
  </property>
  <property fmtid="{D5CDD505-2E9C-101B-9397-08002B2CF9AE}" pid="3" name="MSIP_Label_ebba276f-0474-4e48-a2bc-69b0eb22318c_SetDate">
    <vt:lpwstr>2025-03-07T16:22:08Z</vt:lpwstr>
  </property>
  <property fmtid="{D5CDD505-2E9C-101B-9397-08002B2CF9AE}" pid="4" name="MSIP_Label_ebba276f-0474-4e48-a2bc-69b0eb22318c_Method">
    <vt:lpwstr>Standard</vt:lpwstr>
  </property>
  <property fmtid="{D5CDD505-2E9C-101B-9397-08002B2CF9AE}" pid="5" name="MSIP_Label_ebba276f-0474-4e48-a2bc-69b0eb22318c_Name">
    <vt:lpwstr>Non-Restricted-Main</vt:lpwstr>
  </property>
  <property fmtid="{D5CDD505-2E9C-101B-9397-08002B2CF9AE}" pid="6" name="MSIP_Label_ebba276f-0474-4e48-a2bc-69b0eb22318c_SiteId">
    <vt:lpwstr>32f56fc7-5f81-4e22-a95b-15da66513bef</vt:lpwstr>
  </property>
  <property fmtid="{D5CDD505-2E9C-101B-9397-08002B2CF9AE}" pid="7" name="MSIP_Label_ebba276f-0474-4e48-a2bc-69b0eb22318c_ActionId">
    <vt:lpwstr>e7839022-b521-45a5-a3be-c4c338552cd4</vt:lpwstr>
  </property>
  <property fmtid="{D5CDD505-2E9C-101B-9397-08002B2CF9AE}" pid="8" name="MSIP_Label_ebba276f-0474-4e48-a2bc-69b0eb22318c_ContentBits">
    <vt:lpwstr>0</vt:lpwstr>
  </property>
  <property fmtid="{D5CDD505-2E9C-101B-9397-08002B2CF9AE}" pid="9" name="ContentTypeId">
    <vt:lpwstr>0x01010093446CC6322EE649981FA3B019705181</vt:lpwstr>
  </property>
  <property fmtid="{D5CDD505-2E9C-101B-9397-08002B2CF9AE}" pid="10" name="MediaServiceImageTags">
    <vt:lpwstr/>
  </property>
  <property fmtid="{D5CDD505-2E9C-101B-9397-08002B2CF9AE}" pid="11" name="_dlc_DocIdItemGuid">
    <vt:lpwstr>63508f2f-743a-41a1-8e68-f77c61ce8c2d</vt:lpwstr>
  </property>
</Properties>
</file>