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leet_Webpage\Sustainability\"/>
    </mc:Choice>
  </mc:AlternateContent>
  <xr:revisionPtr revIDLastSave="0" documentId="8_{8DA379B7-CA9E-40ED-AD5B-9D4C4D5FA851}" xr6:coauthVersionLast="44" xr6:coauthVersionMax="44" xr10:uidLastSave="{00000000-0000-0000-0000-000000000000}"/>
  <bookViews>
    <workbookView xWindow="1470" yWindow="540" windowWidth="15375" windowHeight="8850" xr2:uid="{00000000-000D-0000-FFFF-FFFF00000000}"/>
  </bookViews>
  <sheets>
    <sheet name="Hybrid Non-Hybrid" sheetId="15" r:id="rId1"/>
    <sheet name="Vehicle Makes" sheetId="17" r:id="rId2"/>
    <sheet name="Vehicle Data" sheetId="2" r:id="rId3"/>
    <sheet name="Sedans" sheetId="5" r:id="rId4"/>
    <sheet name="Sedan Summary" sheetId="13" r:id="rId5"/>
    <sheet name="SUVs" sheetId="7" r:id="rId6"/>
    <sheet name="SUV Summary" sheetId="10" r:id="rId7"/>
    <sheet name="Pickups" sheetId="8" r:id="rId8"/>
    <sheet name="Pickup Summary" sheetId="11" r:id="rId9"/>
    <sheet name="Vans" sheetId="9" r:id="rId10"/>
    <sheet name="Van Summary" sheetId="14" r:id="rId11"/>
    <sheet name="Data" sheetId="16" r:id="rId12"/>
  </sheets>
  <definedNames>
    <definedName name="_xlnm._FilterDatabase" localSheetId="11" hidden="1">Data!$A$2:$P$111</definedName>
    <definedName name="_xlnm._FilterDatabase" localSheetId="0" hidden="1">'Hybrid Non-Hybrid'!$A$16:$J$25</definedName>
    <definedName name="_xlnm._FilterDatabase" localSheetId="7" hidden="1">Pickups!$A$2:$J$17</definedName>
    <definedName name="_xlnm._FilterDatabase" localSheetId="3" hidden="1">Sedans!$A$2:$J$35</definedName>
    <definedName name="_xlnm._FilterDatabase" localSheetId="5" hidden="1">SUVs!$A$2:$N$34</definedName>
    <definedName name="_xlnm._FilterDatabase" localSheetId="9" hidden="1">Vans!$A$2:$N$28</definedName>
    <definedName name="_xlnm._FilterDatabase" localSheetId="2" hidden="1">'Vehicle Data'!$A$2:$N$111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9" l="1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B23" i="15" l="1"/>
  <c r="H23" i="15"/>
  <c r="H22" i="15"/>
  <c r="H21" i="15"/>
  <c r="H20" i="15"/>
  <c r="H19" i="15"/>
  <c r="H8" i="15" s="1"/>
  <c r="H18" i="15"/>
  <c r="H17" i="15"/>
  <c r="I8" i="15"/>
  <c r="D8" i="15"/>
  <c r="C8" i="15"/>
  <c r="B8" i="15"/>
  <c r="I6" i="14" l="1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3" i="9"/>
  <c r="I7" i="11"/>
  <c r="I6" i="11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I7" i="10"/>
  <c r="I6" i="10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I7" i="13"/>
  <c r="I6" i="13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107" i="2"/>
  <c r="M108" i="2"/>
  <c r="M106" i="2"/>
  <c r="M105" i="2"/>
  <c r="M104" i="2"/>
  <c r="M99" i="2"/>
  <c r="M103" i="2"/>
  <c r="M102" i="2"/>
  <c r="M98" i="2"/>
  <c r="M97" i="2"/>
  <c r="M101" i="2"/>
  <c r="M100" i="2"/>
  <c r="M96" i="2"/>
  <c r="M91" i="2"/>
  <c r="M95" i="2"/>
  <c r="M94" i="2"/>
  <c r="M93" i="2"/>
  <c r="M89" i="2"/>
  <c r="M88" i="2"/>
  <c r="M86" i="2"/>
  <c r="M90" i="2"/>
  <c r="M85" i="2"/>
  <c r="M92" i="2"/>
  <c r="M87" i="2"/>
  <c r="M83" i="2"/>
  <c r="M82" i="2"/>
  <c r="M81" i="2"/>
  <c r="M74" i="2"/>
  <c r="M84" i="2"/>
  <c r="M79" i="2"/>
  <c r="M77" i="2"/>
  <c r="M75" i="2"/>
  <c r="M80" i="2"/>
  <c r="M78" i="2"/>
  <c r="M76" i="2"/>
  <c r="M68" i="2"/>
  <c r="M67" i="2"/>
  <c r="M61" i="2"/>
  <c r="M73" i="2"/>
  <c r="M72" i="2"/>
  <c r="M71" i="2"/>
  <c r="M70" i="2"/>
  <c r="M66" i="2"/>
  <c r="M64" i="2"/>
  <c r="M63" i="2"/>
  <c r="M62" i="2"/>
  <c r="M69" i="2"/>
  <c r="M65" i="2"/>
  <c r="M59" i="2"/>
  <c r="M52" i="2"/>
  <c r="M60" i="2"/>
  <c r="M57" i="2"/>
  <c r="M55" i="2"/>
  <c r="M54" i="2"/>
  <c r="M53" i="2"/>
  <c r="M58" i="2"/>
  <c r="M56" i="2"/>
  <c r="M49" i="2"/>
  <c r="M47" i="2"/>
  <c r="M42" i="2"/>
  <c r="M51" i="2"/>
  <c r="M46" i="2"/>
  <c r="M44" i="2"/>
  <c r="M43" i="2"/>
  <c r="M50" i="2"/>
  <c r="M48" i="2"/>
  <c r="M45" i="2"/>
  <c r="M41" i="2"/>
  <c r="M40" i="2"/>
  <c r="M39" i="2"/>
  <c r="M38" i="2"/>
  <c r="M37" i="2"/>
  <c r="M35" i="2"/>
  <c r="M34" i="2"/>
  <c r="M33" i="2"/>
  <c r="M32" i="2"/>
  <c r="M31" i="2"/>
  <c r="M36" i="2"/>
  <c r="M29" i="2"/>
  <c r="M27" i="2"/>
  <c r="M26" i="2"/>
  <c r="M25" i="2"/>
  <c r="M24" i="2"/>
  <c r="M23" i="2"/>
  <c r="M22" i="2"/>
  <c r="M28" i="2"/>
  <c r="M30" i="2"/>
  <c r="M21" i="2"/>
  <c r="M17" i="2"/>
  <c r="M19" i="2"/>
  <c r="M18" i="2"/>
  <c r="M20" i="2"/>
  <c r="M16" i="2"/>
  <c r="M15" i="2"/>
  <c r="M11" i="2"/>
  <c r="M14" i="2"/>
  <c r="M13" i="2"/>
  <c r="M12" i="2"/>
  <c r="M9" i="2"/>
  <c r="M8" i="2"/>
  <c r="M3" i="2"/>
  <c r="M10" i="2"/>
  <c r="M7" i="2"/>
  <c r="M6" i="2"/>
  <c r="M4" i="2"/>
  <c r="M5" i="2"/>
  <c r="I18" i="17"/>
  <c r="I17" i="17"/>
  <c r="I16" i="17"/>
  <c r="I15" i="17"/>
  <c r="I14" i="17"/>
  <c r="I13" i="17"/>
  <c r="I12" i="17"/>
  <c r="I11" i="17"/>
  <c r="I10" i="17"/>
  <c r="I9" i="17"/>
  <c r="I8" i="17"/>
  <c r="J17" i="17" l="1"/>
  <c r="J15" i="17"/>
  <c r="J14" i="17"/>
  <c r="J11" i="17"/>
  <c r="J10" i="17"/>
  <c r="J9" i="17"/>
  <c r="F9" i="17"/>
  <c r="F10" i="17"/>
  <c r="F11" i="17"/>
  <c r="F12" i="17"/>
  <c r="F13" i="17"/>
  <c r="F14" i="17"/>
  <c r="F15" i="17"/>
  <c r="F16" i="17"/>
  <c r="F17" i="17"/>
  <c r="F18" i="17"/>
  <c r="E9" i="17"/>
  <c r="E10" i="17"/>
  <c r="E11" i="17"/>
  <c r="E12" i="17"/>
  <c r="E13" i="17"/>
  <c r="E14" i="17"/>
  <c r="G14" i="17" s="1"/>
  <c r="E15" i="17"/>
  <c r="E16" i="17"/>
  <c r="E17" i="17"/>
  <c r="E18" i="17"/>
  <c r="J12" i="17"/>
  <c r="J13" i="17"/>
  <c r="J16" i="17"/>
  <c r="J18" i="17"/>
  <c r="J8" i="17"/>
  <c r="F8" i="17"/>
  <c r="E8" i="17"/>
  <c r="H20" i="17"/>
  <c r="B20" i="17"/>
  <c r="D23" i="15"/>
  <c r="C23" i="15"/>
  <c r="I23" i="15" s="1"/>
  <c r="D7" i="14"/>
  <c r="C7" i="14"/>
  <c r="I7" i="14" s="1"/>
  <c r="B7" i="14"/>
  <c r="H7" i="14"/>
  <c r="O92" i="16"/>
  <c r="P92" i="16" s="1"/>
  <c r="L92" i="16"/>
  <c r="K92" i="16"/>
  <c r="M92" i="16" s="1"/>
  <c r="O106" i="16"/>
  <c r="P106" i="16" s="1"/>
  <c r="L106" i="16"/>
  <c r="K106" i="16"/>
  <c r="M106" i="16" s="1"/>
  <c r="O55" i="16"/>
  <c r="P55" i="16" s="1"/>
  <c r="L55" i="16"/>
  <c r="K55" i="16"/>
  <c r="M55" i="16" s="1"/>
  <c r="O52" i="16"/>
  <c r="P52" i="16" s="1"/>
  <c r="L52" i="16"/>
  <c r="K52" i="16"/>
  <c r="M52" i="16" s="1"/>
  <c r="O44" i="16"/>
  <c r="P44" i="16" s="1"/>
  <c r="L44" i="16"/>
  <c r="K44" i="16"/>
  <c r="M44" i="16" s="1"/>
  <c r="O88" i="16"/>
  <c r="P88" i="16" s="1"/>
  <c r="L88" i="16"/>
  <c r="K88" i="16"/>
  <c r="M88" i="16" s="1"/>
  <c r="O105" i="16"/>
  <c r="P105" i="16" s="1"/>
  <c r="L105" i="16"/>
  <c r="K105" i="16"/>
  <c r="M105" i="16" s="1"/>
  <c r="O99" i="16"/>
  <c r="P99" i="16" s="1"/>
  <c r="L99" i="16"/>
  <c r="K99" i="16"/>
  <c r="M99" i="16" s="1"/>
  <c r="O63" i="16"/>
  <c r="P63" i="16" s="1"/>
  <c r="L63" i="16"/>
  <c r="K63" i="16"/>
  <c r="M63" i="16" s="1"/>
  <c r="O51" i="16"/>
  <c r="P51" i="16" s="1"/>
  <c r="L51" i="16"/>
  <c r="K51" i="16"/>
  <c r="M51" i="16" s="1"/>
  <c r="O95" i="16"/>
  <c r="P95" i="16" s="1"/>
  <c r="L95" i="16"/>
  <c r="K95" i="16"/>
  <c r="M95" i="16" s="1"/>
  <c r="O93" i="16"/>
  <c r="P93" i="16" s="1"/>
  <c r="L93" i="16"/>
  <c r="K93" i="16"/>
  <c r="M93" i="16" s="1"/>
  <c r="O43" i="16"/>
  <c r="P43" i="16" s="1"/>
  <c r="L43" i="16"/>
  <c r="K43" i="16"/>
  <c r="M43" i="16" s="1"/>
  <c r="O87" i="16"/>
  <c r="P87" i="16" s="1"/>
  <c r="L87" i="16"/>
  <c r="K87" i="16"/>
  <c r="M87" i="16" s="1"/>
  <c r="O104" i="16"/>
  <c r="P104" i="16" s="1"/>
  <c r="L104" i="16"/>
  <c r="K104" i="16"/>
  <c r="M104" i="16" s="1"/>
  <c r="O103" i="16"/>
  <c r="P103" i="16" s="1"/>
  <c r="L103" i="16"/>
  <c r="K103" i="16"/>
  <c r="M103" i="16" s="1"/>
  <c r="O98" i="16"/>
  <c r="P98" i="16" s="1"/>
  <c r="L98" i="16"/>
  <c r="K98" i="16"/>
  <c r="M98" i="16" s="1"/>
  <c r="O54" i="16"/>
  <c r="P54" i="16" s="1"/>
  <c r="L54" i="16"/>
  <c r="K54" i="16"/>
  <c r="M54" i="16" s="1"/>
  <c r="O50" i="16"/>
  <c r="P50" i="16" s="1"/>
  <c r="L50" i="16"/>
  <c r="K50" i="16"/>
  <c r="M50" i="16" s="1"/>
  <c r="O35" i="16"/>
  <c r="P35" i="16" s="1"/>
  <c r="L35" i="16"/>
  <c r="K35" i="16"/>
  <c r="M35" i="16" s="1"/>
  <c r="O67" i="16"/>
  <c r="P67" i="16" s="1"/>
  <c r="L67" i="16"/>
  <c r="K67" i="16"/>
  <c r="M67" i="16" s="1"/>
  <c r="O9" i="16"/>
  <c r="P9" i="16" s="1"/>
  <c r="L9" i="16"/>
  <c r="K9" i="16"/>
  <c r="M9" i="16" s="1"/>
  <c r="O89" i="16"/>
  <c r="P89" i="16" s="1"/>
  <c r="L89" i="16"/>
  <c r="K89" i="16"/>
  <c r="M89" i="16" s="1"/>
  <c r="O42" i="16"/>
  <c r="P42" i="16" s="1"/>
  <c r="L42" i="16"/>
  <c r="K42" i="16"/>
  <c r="M42" i="16" s="1"/>
  <c r="O86" i="16"/>
  <c r="P86" i="16" s="1"/>
  <c r="L86" i="16"/>
  <c r="K86" i="16"/>
  <c r="M86" i="16" s="1"/>
  <c r="O83" i="16"/>
  <c r="P83" i="16" s="1"/>
  <c r="L83" i="16"/>
  <c r="K83" i="16"/>
  <c r="M83" i="16" s="1"/>
  <c r="O73" i="16"/>
  <c r="P73" i="16" s="1"/>
  <c r="L73" i="16"/>
  <c r="K73" i="16"/>
  <c r="M73" i="16" s="1"/>
  <c r="O8" i="16"/>
  <c r="P8" i="16" s="1"/>
  <c r="L8" i="16"/>
  <c r="K8" i="16"/>
  <c r="M8" i="16" s="1"/>
  <c r="O97" i="16"/>
  <c r="P97" i="16" s="1"/>
  <c r="L97" i="16"/>
  <c r="K97" i="16"/>
  <c r="M97" i="16" s="1"/>
  <c r="O49" i="16"/>
  <c r="P49" i="16" s="1"/>
  <c r="L49" i="16"/>
  <c r="K49" i="16"/>
  <c r="M49" i="16" s="1"/>
  <c r="O34" i="16"/>
  <c r="P34" i="16" s="1"/>
  <c r="L34" i="16"/>
  <c r="K34" i="16"/>
  <c r="M34" i="16" s="1"/>
  <c r="O19" i="16"/>
  <c r="P19" i="16" s="1"/>
  <c r="L19" i="16"/>
  <c r="K19" i="16"/>
  <c r="M19" i="16" s="1"/>
  <c r="O66" i="16"/>
  <c r="P66" i="16" s="1"/>
  <c r="L66" i="16"/>
  <c r="K66" i="16"/>
  <c r="M66" i="16" s="1"/>
  <c r="O41" i="16"/>
  <c r="P41" i="16" s="1"/>
  <c r="L41" i="16"/>
  <c r="K41" i="16"/>
  <c r="M41" i="16" s="1"/>
  <c r="O20" i="16"/>
  <c r="P20" i="16" s="1"/>
  <c r="L20" i="16"/>
  <c r="K20" i="16"/>
  <c r="M20" i="16" s="1"/>
  <c r="O84" i="16"/>
  <c r="P84" i="16" s="1"/>
  <c r="L84" i="16"/>
  <c r="K84" i="16"/>
  <c r="M84" i="16" s="1"/>
  <c r="O72" i="16"/>
  <c r="P72" i="16" s="1"/>
  <c r="L72" i="16"/>
  <c r="K72" i="16"/>
  <c r="M72" i="16" s="1"/>
  <c r="O5" i="16"/>
  <c r="P5" i="16" s="1"/>
  <c r="L5" i="16"/>
  <c r="K5" i="16"/>
  <c r="M5" i="16" s="1"/>
  <c r="O108" i="16"/>
  <c r="P108" i="16" s="1"/>
  <c r="L108" i="16"/>
  <c r="K108" i="16"/>
  <c r="M108" i="16" s="1"/>
  <c r="O107" i="16"/>
  <c r="P107" i="16" s="1"/>
  <c r="L107" i="16"/>
  <c r="K107" i="16"/>
  <c r="M107" i="16" s="1"/>
  <c r="O102" i="16"/>
  <c r="P102" i="16" s="1"/>
  <c r="L102" i="16"/>
  <c r="K102" i="16"/>
  <c r="M102" i="16" s="1"/>
  <c r="O96" i="16"/>
  <c r="P96" i="16" s="1"/>
  <c r="L96" i="16"/>
  <c r="K96" i="16"/>
  <c r="M96" i="16" s="1"/>
  <c r="O48" i="16"/>
  <c r="P48" i="16" s="1"/>
  <c r="L48" i="16"/>
  <c r="K48" i="16"/>
  <c r="M48" i="16" s="1"/>
  <c r="O32" i="16"/>
  <c r="P32" i="16" s="1"/>
  <c r="L32" i="16"/>
  <c r="K32" i="16"/>
  <c r="M32" i="16" s="1"/>
  <c r="O25" i="16"/>
  <c r="P25" i="16" s="1"/>
  <c r="L25" i="16"/>
  <c r="K25" i="16"/>
  <c r="M25" i="16" s="1"/>
  <c r="O18" i="16"/>
  <c r="P18" i="16" s="1"/>
  <c r="L18" i="16"/>
  <c r="K18" i="16"/>
  <c r="M18" i="16" s="1"/>
  <c r="O90" i="16"/>
  <c r="P90" i="16" s="1"/>
  <c r="L90" i="16"/>
  <c r="K90" i="16"/>
  <c r="M90" i="16" s="1"/>
  <c r="O40" i="16"/>
  <c r="P40" i="16" s="1"/>
  <c r="L40" i="16"/>
  <c r="K40" i="16"/>
  <c r="M40" i="16" s="1"/>
  <c r="O82" i="16"/>
  <c r="P82" i="16" s="1"/>
  <c r="L82" i="16"/>
  <c r="K82" i="16"/>
  <c r="M82" i="16" s="1"/>
  <c r="O7" i="16"/>
  <c r="P7" i="16" s="1"/>
  <c r="L7" i="16"/>
  <c r="K7" i="16"/>
  <c r="M7" i="16" s="1"/>
  <c r="O101" i="16"/>
  <c r="P101" i="16" s="1"/>
  <c r="L101" i="16"/>
  <c r="K101" i="16"/>
  <c r="M101" i="16" s="1"/>
  <c r="O47" i="16"/>
  <c r="P47" i="16" s="1"/>
  <c r="L47" i="16"/>
  <c r="K47" i="16"/>
  <c r="M47" i="16" s="1"/>
  <c r="O33" i="16"/>
  <c r="P33" i="16" s="1"/>
  <c r="L33" i="16"/>
  <c r="K33" i="16"/>
  <c r="M33" i="16" s="1"/>
  <c r="O31" i="16"/>
  <c r="P31" i="16" s="1"/>
  <c r="L31" i="16"/>
  <c r="K31" i="16"/>
  <c r="M31" i="16" s="1"/>
  <c r="O24" i="16"/>
  <c r="P24" i="16" s="1"/>
  <c r="L24" i="16"/>
  <c r="K24" i="16"/>
  <c r="M24" i="16" s="1"/>
  <c r="O75" i="16"/>
  <c r="P75" i="16" s="1"/>
  <c r="L75" i="16"/>
  <c r="K75" i="16"/>
  <c r="M75" i="16" s="1"/>
  <c r="O39" i="16"/>
  <c r="P39" i="16" s="1"/>
  <c r="L39" i="16"/>
  <c r="K39" i="16"/>
  <c r="M39" i="16" s="1"/>
  <c r="O81" i="16"/>
  <c r="P81" i="16" s="1"/>
  <c r="L81" i="16"/>
  <c r="K81" i="16"/>
  <c r="M81" i="16" s="1"/>
  <c r="O71" i="16"/>
  <c r="P71" i="16" s="1"/>
  <c r="L71" i="16"/>
  <c r="K71" i="16"/>
  <c r="M71" i="16" s="1"/>
  <c r="O6" i="16"/>
  <c r="P6" i="16" s="1"/>
  <c r="L6" i="16"/>
  <c r="K6" i="16"/>
  <c r="M6" i="16" s="1"/>
  <c r="O100" i="16"/>
  <c r="P100" i="16" s="1"/>
  <c r="L100" i="16"/>
  <c r="K100" i="16"/>
  <c r="M100" i="16" s="1"/>
  <c r="O62" i="16"/>
  <c r="P62" i="16" s="1"/>
  <c r="L62" i="16"/>
  <c r="K62" i="16"/>
  <c r="M62" i="16" s="1"/>
  <c r="O23" i="16"/>
  <c r="P23" i="16" s="1"/>
  <c r="L23" i="16"/>
  <c r="K23" i="16"/>
  <c r="M23" i="16" s="1"/>
  <c r="O14" i="16"/>
  <c r="P14" i="16" s="1"/>
  <c r="L14" i="16"/>
  <c r="K14" i="16"/>
  <c r="M14" i="16" s="1"/>
  <c r="O94" i="16"/>
  <c r="P94" i="16" s="1"/>
  <c r="L94" i="16"/>
  <c r="K94" i="16"/>
  <c r="M94" i="16" s="1"/>
  <c r="O74" i="16"/>
  <c r="P74" i="16" s="1"/>
  <c r="L74" i="16"/>
  <c r="K74" i="16"/>
  <c r="M74" i="16" s="1"/>
  <c r="O38" i="16"/>
  <c r="P38" i="16" s="1"/>
  <c r="L38" i="16"/>
  <c r="K38" i="16"/>
  <c r="M38" i="16" s="1"/>
  <c r="O80" i="16"/>
  <c r="P80" i="16" s="1"/>
  <c r="L80" i="16"/>
  <c r="K80" i="16"/>
  <c r="M80" i="16" s="1"/>
  <c r="O70" i="16"/>
  <c r="P70" i="16" s="1"/>
  <c r="L70" i="16"/>
  <c r="K70" i="16"/>
  <c r="M70" i="16" s="1"/>
  <c r="O61" i="16"/>
  <c r="P61" i="16" s="1"/>
  <c r="L61" i="16"/>
  <c r="K61" i="16"/>
  <c r="M61" i="16" s="1"/>
  <c r="O58" i="16"/>
  <c r="P58" i="16" s="1"/>
  <c r="L58" i="16"/>
  <c r="K58" i="16"/>
  <c r="M58" i="16" s="1"/>
  <c r="O46" i="16"/>
  <c r="P46" i="16" s="1"/>
  <c r="L46" i="16"/>
  <c r="K46" i="16"/>
  <c r="M46" i="16" s="1"/>
  <c r="O30" i="16"/>
  <c r="P30" i="16" s="1"/>
  <c r="L30" i="16"/>
  <c r="K30" i="16"/>
  <c r="M30" i="16" s="1"/>
  <c r="O26" i="16"/>
  <c r="P26" i="16" s="1"/>
  <c r="L26" i="16"/>
  <c r="K26" i="16"/>
  <c r="M26" i="16" s="1"/>
  <c r="O17" i="16"/>
  <c r="P17" i="16" s="1"/>
  <c r="L17" i="16"/>
  <c r="K17" i="16"/>
  <c r="M17" i="16" s="1"/>
  <c r="O15" i="16"/>
  <c r="P15" i="16" s="1"/>
  <c r="L15" i="16"/>
  <c r="K15" i="16"/>
  <c r="M15" i="16" s="1"/>
  <c r="O13" i="16"/>
  <c r="P13" i="16" s="1"/>
  <c r="L13" i="16"/>
  <c r="K13" i="16"/>
  <c r="M13" i="16" s="1"/>
  <c r="O37" i="16"/>
  <c r="P37" i="16" s="1"/>
  <c r="L37" i="16"/>
  <c r="K37" i="16"/>
  <c r="M37" i="16" s="1"/>
  <c r="O79" i="16"/>
  <c r="P79" i="16" s="1"/>
  <c r="L79" i="16"/>
  <c r="K79" i="16"/>
  <c r="M79" i="16" s="1"/>
  <c r="O60" i="16"/>
  <c r="P60" i="16" s="1"/>
  <c r="L60" i="16"/>
  <c r="K60" i="16"/>
  <c r="M60" i="16" s="1"/>
  <c r="O53" i="16"/>
  <c r="P53" i="16" s="1"/>
  <c r="L53" i="16"/>
  <c r="K53" i="16"/>
  <c r="M53" i="16" s="1"/>
  <c r="O45" i="16"/>
  <c r="P45" i="16" s="1"/>
  <c r="L45" i="16"/>
  <c r="K45" i="16"/>
  <c r="M45" i="16" s="1"/>
  <c r="O29" i="16"/>
  <c r="P29" i="16" s="1"/>
  <c r="L29" i="16"/>
  <c r="K29" i="16"/>
  <c r="M29" i="16" s="1"/>
  <c r="O22" i="16"/>
  <c r="P22" i="16" s="1"/>
  <c r="L22" i="16"/>
  <c r="K22" i="16"/>
  <c r="M22" i="16" s="1"/>
  <c r="O16" i="16"/>
  <c r="P16" i="16" s="1"/>
  <c r="L16" i="16"/>
  <c r="K16" i="16"/>
  <c r="M16" i="16" s="1"/>
  <c r="O65" i="16"/>
  <c r="P65" i="16" s="1"/>
  <c r="L65" i="16"/>
  <c r="K65" i="16"/>
  <c r="M65" i="16" s="1"/>
  <c r="O91" i="16"/>
  <c r="P91" i="16" s="1"/>
  <c r="L91" i="16"/>
  <c r="K91" i="16"/>
  <c r="M91" i="16" s="1"/>
  <c r="O78" i="16"/>
  <c r="P78" i="16" s="1"/>
  <c r="L78" i="16"/>
  <c r="K78" i="16"/>
  <c r="M78" i="16" s="1"/>
  <c r="O4" i="16"/>
  <c r="P4" i="16" s="1"/>
  <c r="L4" i="16"/>
  <c r="K4" i="16"/>
  <c r="M4" i="16" s="1"/>
  <c r="O59" i="16"/>
  <c r="P59" i="16" s="1"/>
  <c r="L59" i="16"/>
  <c r="K59" i="16"/>
  <c r="M59" i="16" s="1"/>
  <c r="O28" i="16"/>
  <c r="P28" i="16" s="1"/>
  <c r="L28" i="16"/>
  <c r="K28" i="16"/>
  <c r="M28" i="16" s="1"/>
  <c r="O64" i="16"/>
  <c r="P64" i="16" s="1"/>
  <c r="L64" i="16"/>
  <c r="K64" i="16"/>
  <c r="M64" i="16" s="1"/>
  <c r="O77" i="16"/>
  <c r="P77" i="16" s="1"/>
  <c r="L77" i="16"/>
  <c r="K77" i="16"/>
  <c r="M77" i="16" s="1"/>
  <c r="O69" i="16"/>
  <c r="P69" i="16" s="1"/>
  <c r="L69" i="16"/>
  <c r="K69" i="16"/>
  <c r="M69" i="16" s="1"/>
  <c r="O3" i="16"/>
  <c r="P3" i="16" s="1"/>
  <c r="L3" i="16"/>
  <c r="K3" i="16"/>
  <c r="M3" i="16" s="1"/>
  <c r="O27" i="16"/>
  <c r="P27" i="16" s="1"/>
  <c r="L27" i="16"/>
  <c r="K27" i="16"/>
  <c r="M27" i="16" s="1"/>
  <c r="O21" i="16"/>
  <c r="P21" i="16" s="1"/>
  <c r="L21" i="16"/>
  <c r="K21" i="16"/>
  <c r="M21" i="16" s="1"/>
  <c r="O12" i="16"/>
  <c r="P12" i="16" s="1"/>
  <c r="L12" i="16"/>
  <c r="K12" i="16"/>
  <c r="M12" i="16" s="1"/>
  <c r="O76" i="16"/>
  <c r="P76" i="16" s="1"/>
  <c r="L76" i="16"/>
  <c r="K76" i="16"/>
  <c r="M76" i="16" s="1"/>
  <c r="O68" i="16"/>
  <c r="P68" i="16" s="1"/>
  <c r="L68" i="16"/>
  <c r="K68" i="16"/>
  <c r="M68" i="16" s="1"/>
  <c r="O10" i="16"/>
  <c r="P10" i="16" s="1"/>
  <c r="L10" i="16"/>
  <c r="K10" i="16"/>
  <c r="M10" i="16" s="1"/>
  <c r="O85" i="16"/>
  <c r="P85" i="16" s="1"/>
  <c r="L85" i="16"/>
  <c r="K85" i="16"/>
  <c r="M85" i="16" s="1"/>
  <c r="O57" i="16"/>
  <c r="P57" i="16" s="1"/>
  <c r="L57" i="16"/>
  <c r="K57" i="16"/>
  <c r="M57" i="16" s="1"/>
  <c r="O56" i="16"/>
  <c r="P56" i="16" s="1"/>
  <c r="L56" i="16"/>
  <c r="K56" i="16"/>
  <c r="M56" i="16" s="1"/>
  <c r="O11" i="16"/>
  <c r="P11" i="16" s="1"/>
  <c r="L11" i="16"/>
  <c r="K11" i="16"/>
  <c r="M11" i="16" s="1"/>
  <c r="O36" i="16"/>
  <c r="P36" i="16" s="1"/>
  <c r="L36" i="16"/>
  <c r="K36" i="16"/>
  <c r="M36" i="16" s="1"/>
  <c r="D22" i="15"/>
  <c r="D21" i="15"/>
  <c r="D20" i="15"/>
  <c r="C22" i="15"/>
  <c r="I22" i="15" s="1"/>
  <c r="C21" i="15"/>
  <c r="I21" i="15" s="1"/>
  <c r="C20" i="15"/>
  <c r="I20" i="15" s="1"/>
  <c r="B22" i="15"/>
  <c r="B21" i="15"/>
  <c r="D19" i="15"/>
  <c r="C19" i="15"/>
  <c r="I19" i="15" s="1"/>
  <c r="B20" i="15"/>
  <c r="B19" i="15"/>
  <c r="D18" i="15"/>
  <c r="D17" i="15"/>
  <c r="C18" i="15"/>
  <c r="I18" i="15" s="1"/>
  <c r="C17" i="15"/>
  <c r="I17" i="15" s="1"/>
  <c r="B18" i="15"/>
  <c r="B17" i="15"/>
  <c r="G11" i="17" l="1"/>
  <c r="G13" i="17"/>
  <c r="G10" i="17"/>
  <c r="G18" i="17"/>
  <c r="G9" i="17"/>
  <c r="E22" i="15"/>
  <c r="E23" i="15"/>
  <c r="G15" i="17"/>
  <c r="G8" i="17"/>
  <c r="G17" i="17"/>
  <c r="G16" i="17"/>
  <c r="G12" i="17"/>
  <c r="H9" i="15"/>
  <c r="F19" i="15"/>
  <c r="F21" i="15"/>
  <c r="E17" i="15"/>
  <c r="J20" i="15"/>
  <c r="J18" i="15"/>
  <c r="J17" i="15"/>
  <c r="J21" i="15"/>
  <c r="F17" i="15"/>
  <c r="H25" i="15"/>
  <c r="E20" i="15"/>
  <c r="J19" i="15"/>
  <c r="E8" i="15"/>
  <c r="F18" i="15"/>
  <c r="E19" i="15"/>
  <c r="C25" i="15"/>
  <c r="I20" i="17"/>
  <c r="J20" i="17" s="1"/>
  <c r="H111" i="16"/>
  <c r="N69" i="16"/>
  <c r="N83" i="16"/>
  <c r="N9" i="16"/>
  <c r="N88" i="16"/>
  <c r="N55" i="16"/>
  <c r="N58" i="16"/>
  <c r="N70" i="16"/>
  <c r="N74" i="16"/>
  <c r="N5" i="16"/>
  <c r="N99" i="16"/>
  <c r="D25" i="15"/>
  <c r="D9" i="15"/>
  <c r="J22" i="15"/>
  <c r="E21" i="15"/>
  <c r="G21" i="15" s="1"/>
  <c r="E18" i="15"/>
  <c r="F22" i="15"/>
  <c r="G22" i="15" s="1"/>
  <c r="F20" i="15"/>
  <c r="F23" i="15"/>
  <c r="J23" i="15"/>
  <c r="I9" i="15"/>
  <c r="B25" i="15"/>
  <c r="B9" i="15"/>
  <c r="C9" i="15"/>
  <c r="N40" i="16"/>
  <c r="N101" i="16"/>
  <c r="N72" i="16"/>
  <c r="N96" i="16"/>
  <c r="N54" i="16"/>
  <c r="N93" i="16"/>
  <c r="N63" i="16"/>
  <c r="N62" i="16"/>
  <c r="N32" i="16"/>
  <c r="N28" i="16"/>
  <c r="N15" i="16"/>
  <c r="N57" i="16"/>
  <c r="N89" i="16"/>
  <c r="N107" i="16"/>
  <c r="N13" i="16"/>
  <c r="N94" i="16"/>
  <c r="N103" i="16"/>
  <c r="N43" i="16"/>
  <c r="N36" i="16"/>
  <c r="N52" i="16"/>
  <c r="N71" i="16"/>
  <c r="N19" i="16"/>
  <c r="N60" i="16"/>
  <c r="N64" i="16"/>
  <c r="N14" i="16"/>
  <c r="N25" i="16"/>
  <c r="N20" i="16"/>
  <c r="N21" i="16"/>
  <c r="N61" i="16"/>
  <c r="N17" i="16"/>
  <c r="N81" i="16"/>
  <c r="N90" i="16"/>
  <c r="N3" i="16"/>
  <c r="N29" i="16"/>
  <c r="N31" i="16"/>
  <c r="N48" i="16"/>
  <c r="N66" i="16"/>
  <c r="N77" i="16"/>
  <c r="N104" i="16"/>
  <c r="N75" i="16"/>
  <c r="N85" i="16"/>
  <c r="N38" i="16"/>
  <c r="N47" i="16"/>
  <c r="N12" i="16"/>
  <c r="N41" i="16"/>
  <c r="N8" i="16"/>
  <c r="N24" i="16"/>
  <c r="N73" i="16"/>
  <c r="N22" i="16"/>
  <c r="N53" i="16"/>
  <c r="N6" i="16"/>
  <c r="N92" i="16"/>
  <c r="N108" i="16"/>
  <c r="N97" i="16"/>
  <c r="N87" i="16"/>
  <c r="N46" i="16"/>
  <c r="N18" i="16"/>
  <c r="N56" i="16"/>
  <c r="N10" i="16"/>
  <c r="N59" i="16"/>
  <c r="N45" i="16"/>
  <c r="N79" i="16"/>
  <c r="N30" i="16"/>
  <c r="N100" i="16"/>
  <c r="N98" i="16"/>
  <c r="N95" i="16"/>
  <c r="N82" i="16"/>
  <c r="N91" i="16"/>
  <c r="N84" i="16"/>
  <c r="N76" i="16"/>
  <c r="N49" i="16"/>
  <c r="N42" i="16"/>
  <c r="N50" i="16"/>
  <c r="N11" i="16"/>
  <c r="N27" i="16"/>
  <c r="N78" i="16"/>
  <c r="N65" i="16"/>
  <c r="N26" i="16"/>
  <c r="N80" i="16"/>
  <c r="N23" i="16"/>
  <c r="N7" i="16"/>
  <c r="N102" i="16"/>
  <c r="N67" i="16"/>
  <c r="N105" i="16"/>
  <c r="N35" i="16"/>
  <c r="N44" i="16"/>
  <c r="N33" i="16"/>
  <c r="N34" i="16"/>
  <c r="N86" i="16"/>
  <c r="N4" i="16"/>
  <c r="N37" i="16"/>
  <c r="N68" i="16"/>
  <c r="N39" i="16"/>
  <c r="N51" i="16"/>
  <c r="N106" i="16"/>
  <c r="N16" i="16"/>
  <c r="G18" i="15" l="1"/>
  <c r="G17" i="15"/>
  <c r="G23" i="15"/>
  <c r="H10" i="15"/>
  <c r="G19" i="15"/>
  <c r="G20" i="15"/>
  <c r="I25" i="15"/>
  <c r="J25" i="15" s="1"/>
  <c r="D10" i="15"/>
  <c r="F8" i="15"/>
  <c r="G8" i="15" s="1"/>
  <c r="J8" i="15"/>
  <c r="F9" i="15"/>
  <c r="J9" i="15"/>
  <c r="F25" i="15"/>
  <c r="E25" i="15"/>
  <c r="E9" i="15"/>
  <c r="C10" i="15"/>
  <c r="B10" i="15"/>
  <c r="J6" i="14"/>
  <c r="F6" i="14"/>
  <c r="E6" i="14"/>
  <c r="D8" i="10"/>
  <c r="C8" i="10"/>
  <c r="I8" i="10" s="1"/>
  <c r="B8" i="10"/>
  <c r="H8" i="10"/>
  <c r="H8" i="13"/>
  <c r="D8" i="13"/>
  <c r="C8" i="13"/>
  <c r="I8" i="13" s="1"/>
  <c r="B8" i="13"/>
  <c r="F8" i="13" s="1"/>
  <c r="J7" i="13"/>
  <c r="F7" i="13"/>
  <c r="E7" i="13"/>
  <c r="F6" i="13"/>
  <c r="E6" i="13"/>
  <c r="G7" i="13" l="1"/>
  <c r="G6" i="13"/>
  <c r="J8" i="13"/>
  <c r="D10" i="13" s="1"/>
  <c r="F10" i="15"/>
  <c r="I10" i="15"/>
  <c r="J10" i="15" s="1"/>
  <c r="D12" i="15"/>
  <c r="G9" i="15"/>
  <c r="G6" i="14"/>
  <c r="G25" i="15"/>
  <c r="E10" i="15"/>
  <c r="E7" i="14"/>
  <c r="F7" i="14"/>
  <c r="J7" i="14"/>
  <c r="E8" i="13"/>
  <c r="G8" i="13" s="1"/>
  <c r="J6" i="13"/>
  <c r="D8" i="11"/>
  <c r="C8" i="11"/>
  <c r="I8" i="11" s="1"/>
  <c r="B8" i="11"/>
  <c r="J6" i="11"/>
  <c r="H8" i="11"/>
  <c r="F8" i="11"/>
  <c r="J7" i="11"/>
  <c r="F7" i="11"/>
  <c r="E7" i="11"/>
  <c r="F6" i="11"/>
  <c r="G6" i="11" s="1"/>
  <c r="E6" i="11"/>
  <c r="E7" i="10"/>
  <c r="F7" i="10"/>
  <c r="J7" i="10"/>
  <c r="J6" i="10"/>
  <c r="N28" i="9"/>
  <c r="K28" i="9"/>
  <c r="J28" i="9"/>
  <c r="N27" i="9"/>
  <c r="K27" i="9"/>
  <c r="J27" i="9"/>
  <c r="N26" i="9"/>
  <c r="K26" i="9"/>
  <c r="J26" i="9"/>
  <c r="N25" i="9"/>
  <c r="K25" i="9"/>
  <c r="J25" i="9"/>
  <c r="N24" i="9"/>
  <c r="K24" i="9"/>
  <c r="J24" i="9"/>
  <c r="N23" i="9"/>
  <c r="K23" i="9"/>
  <c r="J23" i="9"/>
  <c r="N22" i="9"/>
  <c r="K22" i="9"/>
  <c r="J22" i="9"/>
  <c r="N21" i="9"/>
  <c r="K21" i="9"/>
  <c r="J21" i="9"/>
  <c r="N20" i="9"/>
  <c r="K20" i="9"/>
  <c r="J20" i="9"/>
  <c r="N19" i="9"/>
  <c r="K19" i="9"/>
  <c r="J19" i="9"/>
  <c r="N18" i="9"/>
  <c r="K18" i="9"/>
  <c r="J18" i="9"/>
  <c r="N17" i="9"/>
  <c r="K17" i="9"/>
  <c r="J17" i="9"/>
  <c r="N16" i="9"/>
  <c r="K16" i="9"/>
  <c r="J16" i="9"/>
  <c r="N15" i="9"/>
  <c r="K15" i="9"/>
  <c r="J15" i="9"/>
  <c r="N14" i="9"/>
  <c r="K14" i="9"/>
  <c r="J14" i="9"/>
  <c r="N13" i="9"/>
  <c r="K13" i="9"/>
  <c r="J13" i="9"/>
  <c r="N12" i="9"/>
  <c r="K12" i="9"/>
  <c r="J12" i="9"/>
  <c r="N11" i="9"/>
  <c r="K11" i="9"/>
  <c r="J11" i="9"/>
  <c r="N10" i="9"/>
  <c r="K10" i="9"/>
  <c r="J10" i="9"/>
  <c r="N9" i="9"/>
  <c r="K9" i="9"/>
  <c r="J9" i="9"/>
  <c r="N8" i="9"/>
  <c r="K8" i="9"/>
  <c r="J8" i="9"/>
  <c r="N7" i="9"/>
  <c r="K7" i="9"/>
  <c r="J7" i="9"/>
  <c r="N6" i="9"/>
  <c r="K6" i="9"/>
  <c r="J6" i="9"/>
  <c r="N5" i="9"/>
  <c r="K5" i="9"/>
  <c r="J5" i="9"/>
  <c r="N4" i="9"/>
  <c r="K4" i="9"/>
  <c r="J4" i="9"/>
  <c r="N3" i="9"/>
  <c r="K3" i="9"/>
  <c r="J3" i="9"/>
  <c r="N17" i="8"/>
  <c r="K17" i="8"/>
  <c r="J17" i="8"/>
  <c r="N16" i="8"/>
  <c r="K16" i="8"/>
  <c r="J16" i="8"/>
  <c r="N15" i="8"/>
  <c r="K15" i="8"/>
  <c r="J15" i="8"/>
  <c r="N14" i="8"/>
  <c r="K14" i="8"/>
  <c r="J14" i="8"/>
  <c r="N13" i="8"/>
  <c r="K13" i="8"/>
  <c r="J13" i="8"/>
  <c r="N12" i="8"/>
  <c r="K12" i="8"/>
  <c r="J12" i="8"/>
  <c r="N11" i="8"/>
  <c r="K11" i="8"/>
  <c r="J11" i="8"/>
  <c r="N10" i="8"/>
  <c r="K10" i="8"/>
  <c r="J10" i="8"/>
  <c r="N9" i="8"/>
  <c r="K9" i="8"/>
  <c r="J9" i="8"/>
  <c r="N8" i="8"/>
  <c r="K8" i="8"/>
  <c r="J8" i="8"/>
  <c r="N7" i="8"/>
  <c r="K7" i="8"/>
  <c r="J7" i="8"/>
  <c r="N6" i="8"/>
  <c r="K6" i="8"/>
  <c r="J6" i="8"/>
  <c r="N5" i="8"/>
  <c r="K5" i="8"/>
  <c r="J5" i="8"/>
  <c r="N4" i="8"/>
  <c r="K4" i="8"/>
  <c r="J3" i="8"/>
  <c r="N3" i="8"/>
  <c r="K3" i="8"/>
  <c r="J4" i="8"/>
  <c r="N17" i="7"/>
  <c r="K17" i="7"/>
  <c r="J17" i="7"/>
  <c r="N34" i="7"/>
  <c r="K34" i="7"/>
  <c r="J34" i="7"/>
  <c r="N33" i="7"/>
  <c r="K33" i="7"/>
  <c r="J33" i="7"/>
  <c r="N16" i="7"/>
  <c r="K16" i="7"/>
  <c r="J16" i="7"/>
  <c r="N32" i="7"/>
  <c r="K32" i="7"/>
  <c r="J32" i="7"/>
  <c r="N15" i="7"/>
  <c r="K15" i="7"/>
  <c r="J15" i="7"/>
  <c r="N14" i="7"/>
  <c r="K14" i="7"/>
  <c r="J14" i="7"/>
  <c r="N31" i="7"/>
  <c r="K31" i="7"/>
  <c r="J31" i="7"/>
  <c r="N30" i="7"/>
  <c r="K30" i="7"/>
  <c r="J30" i="7"/>
  <c r="N29" i="7"/>
  <c r="K29" i="7"/>
  <c r="J29" i="7"/>
  <c r="N13" i="7"/>
  <c r="K13" i="7"/>
  <c r="J13" i="7"/>
  <c r="N28" i="7"/>
  <c r="K28" i="7"/>
  <c r="J28" i="7"/>
  <c r="N27" i="7"/>
  <c r="K27" i="7"/>
  <c r="J27" i="7"/>
  <c r="N26" i="7"/>
  <c r="K26" i="7"/>
  <c r="J26" i="7"/>
  <c r="N25" i="7"/>
  <c r="K25" i="7"/>
  <c r="J25" i="7"/>
  <c r="N24" i="7"/>
  <c r="K24" i="7"/>
  <c r="J24" i="7"/>
  <c r="N23" i="7"/>
  <c r="K23" i="7"/>
  <c r="J23" i="7"/>
  <c r="N22" i="7"/>
  <c r="K22" i="7"/>
  <c r="J22" i="7"/>
  <c r="N21" i="7"/>
  <c r="K21" i="7"/>
  <c r="J21" i="7"/>
  <c r="N12" i="7"/>
  <c r="K12" i="7"/>
  <c r="J12" i="7"/>
  <c r="N20" i="7"/>
  <c r="K20" i="7"/>
  <c r="J20" i="7"/>
  <c r="N11" i="7"/>
  <c r="K11" i="7"/>
  <c r="J11" i="7"/>
  <c r="N10" i="7"/>
  <c r="K10" i="7"/>
  <c r="J10" i="7"/>
  <c r="N9" i="7"/>
  <c r="K9" i="7"/>
  <c r="J9" i="7"/>
  <c r="N8" i="7"/>
  <c r="K8" i="7"/>
  <c r="J8" i="7"/>
  <c r="N7" i="7"/>
  <c r="K7" i="7"/>
  <c r="J7" i="7"/>
  <c r="N19" i="7"/>
  <c r="K19" i="7"/>
  <c r="J19" i="7"/>
  <c r="N6" i="7"/>
  <c r="K6" i="7"/>
  <c r="J6" i="7"/>
  <c r="N5" i="7"/>
  <c r="K5" i="7"/>
  <c r="J5" i="7"/>
  <c r="N4" i="7"/>
  <c r="K4" i="7"/>
  <c r="J4" i="7"/>
  <c r="N18" i="7"/>
  <c r="K18" i="7"/>
  <c r="J18" i="7"/>
  <c r="N3" i="7"/>
  <c r="K3" i="7"/>
  <c r="J3" i="7"/>
  <c r="N35" i="5"/>
  <c r="K35" i="5"/>
  <c r="N34" i="5"/>
  <c r="K34" i="5"/>
  <c r="N33" i="5"/>
  <c r="K33" i="5"/>
  <c r="J35" i="5"/>
  <c r="N32" i="5"/>
  <c r="K32" i="5"/>
  <c r="J20" i="5"/>
  <c r="N31" i="5"/>
  <c r="K31" i="5"/>
  <c r="N30" i="5"/>
  <c r="K30" i="5"/>
  <c r="N29" i="5"/>
  <c r="K29" i="5"/>
  <c r="J34" i="5"/>
  <c r="N28" i="5"/>
  <c r="K28" i="5"/>
  <c r="N27" i="5"/>
  <c r="K27" i="5"/>
  <c r="J9" i="5"/>
  <c r="N26" i="5"/>
  <c r="K26" i="5"/>
  <c r="J30" i="5"/>
  <c r="N25" i="5"/>
  <c r="K25" i="5"/>
  <c r="J8" i="5"/>
  <c r="N24" i="5"/>
  <c r="K24" i="5"/>
  <c r="J33" i="5"/>
  <c r="N23" i="5"/>
  <c r="K23" i="5"/>
  <c r="N22" i="5"/>
  <c r="K22" i="5"/>
  <c r="J31" i="5"/>
  <c r="J5" i="5"/>
  <c r="J32" i="5"/>
  <c r="N21" i="5"/>
  <c r="K21" i="5"/>
  <c r="J29" i="5"/>
  <c r="J7" i="5"/>
  <c r="N20" i="5"/>
  <c r="K20" i="5"/>
  <c r="N19" i="5"/>
  <c r="K19" i="5"/>
  <c r="J22" i="5"/>
  <c r="J28" i="5"/>
  <c r="N18" i="5"/>
  <c r="K18" i="5"/>
  <c r="J6" i="5"/>
  <c r="J19" i="5"/>
  <c r="N17" i="5"/>
  <c r="K17" i="5"/>
  <c r="J21" i="5"/>
  <c r="N16" i="5"/>
  <c r="K16" i="5"/>
  <c r="J27" i="5"/>
  <c r="N15" i="5"/>
  <c r="K15" i="5"/>
  <c r="J18" i="5"/>
  <c r="N14" i="5"/>
  <c r="K14" i="5"/>
  <c r="J15" i="5"/>
  <c r="N13" i="5"/>
  <c r="K13" i="5"/>
  <c r="J26" i="5"/>
  <c r="J17" i="5"/>
  <c r="N12" i="5"/>
  <c r="K12" i="5"/>
  <c r="N11" i="5"/>
  <c r="K11" i="5"/>
  <c r="J25" i="5"/>
  <c r="J4" i="5"/>
  <c r="N10" i="5"/>
  <c r="K10" i="5"/>
  <c r="J16" i="5"/>
  <c r="N9" i="5"/>
  <c r="K9" i="5"/>
  <c r="J24" i="5"/>
  <c r="J3" i="5"/>
  <c r="N8" i="5"/>
  <c r="K8" i="5"/>
  <c r="J12" i="5"/>
  <c r="N7" i="5"/>
  <c r="K7" i="5"/>
  <c r="J23" i="5"/>
  <c r="N6" i="5"/>
  <c r="K6" i="5"/>
  <c r="J10" i="5"/>
  <c r="N5" i="5"/>
  <c r="K5" i="5"/>
  <c r="J14" i="5"/>
  <c r="N4" i="5"/>
  <c r="K4" i="5"/>
  <c r="J13" i="5"/>
  <c r="N3" i="5"/>
  <c r="K3" i="5"/>
  <c r="J11" i="5"/>
  <c r="N4" i="2"/>
  <c r="N6" i="2"/>
  <c r="N7" i="2"/>
  <c r="N10" i="2"/>
  <c r="N3" i="2"/>
  <c r="N8" i="2"/>
  <c r="N9" i="2"/>
  <c r="N12" i="2"/>
  <c r="N13" i="2"/>
  <c r="N14" i="2"/>
  <c r="N11" i="2"/>
  <c r="N15" i="2"/>
  <c r="N16" i="2"/>
  <c r="N20" i="2"/>
  <c r="N18" i="2"/>
  <c r="N19" i="2"/>
  <c r="N17" i="2"/>
  <c r="N21" i="2"/>
  <c r="N30" i="2"/>
  <c r="N28" i="2"/>
  <c r="N22" i="2"/>
  <c r="N23" i="2"/>
  <c r="N24" i="2"/>
  <c r="N25" i="2"/>
  <c r="N26" i="2"/>
  <c r="N27" i="2"/>
  <c r="N29" i="2"/>
  <c r="N36" i="2"/>
  <c r="N31" i="2"/>
  <c r="N32" i="2"/>
  <c r="N33" i="2"/>
  <c r="N34" i="2"/>
  <c r="N35" i="2"/>
  <c r="N37" i="2"/>
  <c r="N38" i="2"/>
  <c r="N39" i="2"/>
  <c r="N40" i="2"/>
  <c r="N41" i="2"/>
  <c r="N45" i="2"/>
  <c r="N48" i="2"/>
  <c r="N50" i="2"/>
  <c r="N43" i="2"/>
  <c r="N44" i="2"/>
  <c r="N46" i="2"/>
  <c r="N51" i="2"/>
  <c r="N42" i="2"/>
  <c r="N47" i="2"/>
  <c r="N49" i="2"/>
  <c r="N56" i="2"/>
  <c r="N58" i="2"/>
  <c r="N53" i="2"/>
  <c r="N54" i="2"/>
  <c r="N55" i="2"/>
  <c r="N57" i="2"/>
  <c r="N60" i="2"/>
  <c r="N52" i="2"/>
  <c r="N59" i="2"/>
  <c r="N65" i="2"/>
  <c r="N69" i="2"/>
  <c r="N62" i="2"/>
  <c r="N63" i="2"/>
  <c r="N64" i="2"/>
  <c r="N66" i="2"/>
  <c r="N70" i="2"/>
  <c r="N71" i="2"/>
  <c r="N72" i="2"/>
  <c r="N73" i="2"/>
  <c r="N61" i="2"/>
  <c r="N67" i="2"/>
  <c r="N68" i="2"/>
  <c r="N76" i="2"/>
  <c r="N78" i="2"/>
  <c r="N80" i="2"/>
  <c r="N75" i="2"/>
  <c r="N77" i="2"/>
  <c r="N79" i="2"/>
  <c r="N84" i="2"/>
  <c r="N74" i="2"/>
  <c r="N81" i="2"/>
  <c r="N82" i="2"/>
  <c r="N83" i="2"/>
  <c r="N87" i="2"/>
  <c r="N92" i="2"/>
  <c r="N85" i="2"/>
  <c r="N90" i="2"/>
  <c r="N86" i="2"/>
  <c r="N88" i="2"/>
  <c r="N89" i="2"/>
  <c r="N93" i="2"/>
  <c r="N94" i="2"/>
  <c r="N95" i="2"/>
  <c r="N91" i="2"/>
  <c r="N96" i="2"/>
  <c r="N100" i="2"/>
  <c r="N101" i="2"/>
  <c r="N97" i="2"/>
  <c r="N98" i="2"/>
  <c r="N102" i="2"/>
  <c r="N103" i="2"/>
  <c r="N99" i="2"/>
  <c r="N104" i="2"/>
  <c r="N105" i="2"/>
  <c r="N106" i="2"/>
  <c r="N108" i="2"/>
  <c r="N107" i="2"/>
  <c r="N5" i="2"/>
  <c r="G7" i="10" l="1"/>
  <c r="G7" i="11"/>
  <c r="G10" i="15"/>
  <c r="G7" i="14"/>
  <c r="J8" i="11"/>
  <c r="D10" i="11" s="1"/>
  <c r="E8" i="11"/>
  <c r="G8" i="11" s="1"/>
  <c r="E8" i="10"/>
  <c r="F8" i="10"/>
  <c r="J8" i="10"/>
  <c r="D10" i="10" s="1"/>
  <c r="E6" i="10"/>
  <c r="F6" i="10"/>
  <c r="G6" i="10" s="1"/>
  <c r="J107" i="2"/>
  <c r="J108" i="2"/>
  <c r="J106" i="2"/>
  <c r="J105" i="2"/>
  <c r="J104" i="2"/>
  <c r="J99" i="2"/>
  <c r="J103" i="2"/>
  <c r="J102" i="2"/>
  <c r="J98" i="2"/>
  <c r="J97" i="2"/>
  <c r="J101" i="2"/>
  <c r="J100" i="2"/>
  <c r="J96" i="2"/>
  <c r="J91" i="2"/>
  <c r="J95" i="2"/>
  <c r="J94" i="2"/>
  <c r="J93" i="2"/>
  <c r="J89" i="2"/>
  <c r="J88" i="2"/>
  <c r="J86" i="2"/>
  <c r="J90" i="2"/>
  <c r="J85" i="2"/>
  <c r="J92" i="2"/>
  <c r="J87" i="2"/>
  <c r="J83" i="2"/>
  <c r="J82" i="2"/>
  <c r="J81" i="2"/>
  <c r="J74" i="2"/>
  <c r="J84" i="2"/>
  <c r="J79" i="2"/>
  <c r="J77" i="2"/>
  <c r="J75" i="2"/>
  <c r="J80" i="2"/>
  <c r="J78" i="2"/>
  <c r="J76" i="2"/>
  <c r="J68" i="2"/>
  <c r="J67" i="2"/>
  <c r="J61" i="2"/>
  <c r="J73" i="2"/>
  <c r="J72" i="2"/>
  <c r="J71" i="2"/>
  <c r="J70" i="2"/>
  <c r="J66" i="2"/>
  <c r="J64" i="2"/>
  <c r="J63" i="2"/>
  <c r="J62" i="2"/>
  <c r="J69" i="2"/>
  <c r="J65" i="2"/>
  <c r="J59" i="2"/>
  <c r="J52" i="2"/>
  <c r="J60" i="2"/>
  <c r="J57" i="2"/>
  <c r="J55" i="2"/>
  <c r="J54" i="2"/>
  <c r="J53" i="2"/>
  <c r="J58" i="2"/>
  <c r="J56" i="2"/>
  <c r="J49" i="2"/>
  <c r="J47" i="2"/>
  <c r="J42" i="2"/>
  <c r="J51" i="2"/>
  <c r="J46" i="2"/>
  <c r="J44" i="2"/>
  <c r="J43" i="2"/>
  <c r="J50" i="2"/>
  <c r="J48" i="2"/>
  <c r="J45" i="2"/>
  <c r="J41" i="2"/>
  <c r="J40" i="2"/>
  <c r="J39" i="2"/>
  <c r="J38" i="2"/>
  <c r="J37" i="2"/>
  <c r="J35" i="2"/>
  <c r="J34" i="2"/>
  <c r="J33" i="2"/>
  <c r="J32" i="2"/>
  <c r="J31" i="2"/>
  <c r="J36" i="2"/>
  <c r="J29" i="2"/>
  <c r="J27" i="2"/>
  <c r="J26" i="2"/>
  <c r="J25" i="2"/>
  <c r="J24" i="2"/>
  <c r="J23" i="2"/>
  <c r="J22" i="2"/>
  <c r="J28" i="2"/>
  <c r="J30" i="2"/>
  <c r="J21" i="2"/>
  <c r="J17" i="2"/>
  <c r="J19" i="2"/>
  <c r="J18" i="2"/>
  <c r="J20" i="2"/>
  <c r="J16" i="2"/>
  <c r="J15" i="2"/>
  <c r="J11" i="2"/>
  <c r="J14" i="2"/>
  <c r="J13" i="2"/>
  <c r="J12" i="2"/>
  <c r="J9" i="2"/>
  <c r="J8" i="2"/>
  <c r="J3" i="2"/>
  <c r="J10" i="2"/>
  <c r="J7" i="2"/>
  <c r="J6" i="2"/>
  <c r="J4" i="2"/>
  <c r="J5" i="2"/>
  <c r="G8" i="10" l="1"/>
  <c r="G111" i="2"/>
  <c r="I111" i="2"/>
  <c r="H111" i="2"/>
</calcChain>
</file>

<file path=xl/sharedStrings.xml><?xml version="1.0" encoding="utf-8"?>
<sst xmlns="http://schemas.openxmlformats.org/spreadsheetml/2006/main" count="1481" uniqueCount="123">
  <si>
    <t>Hybrid/Non-Hybrid</t>
  </si>
  <si>
    <t>STANDARD TYPE</t>
  </si>
  <si>
    <t>MPG based on GeoTab</t>
  </si>
  <si>
    <t>EPA RATING (CITY)</t>
  </si>
  <si>
    <t>Vehicle Count</t>
  </si>
  <si>
    <t>Non-Hybrid</t>
  </si>
  <si>
    <t>VAN</t>
  </si>
  <si>
    <t>SEDAN</t>
  </si>
  <si>
    <t>PICKUP</t>
  </si>
  <si>
    <t>Hybrid</t>
  </si>
  <si>
    <t>SUV</t>
  </si>
  <si>
    <t>CHEVROLET</t>
  </si>
  <si>
    <t>EXPRESS</t>
  </si>
  <si>
    <t>IMPALA</t>
  </si>
  <si>
    <t>DODGE</t>
  </si>
  <si>
    <t>FORD</t>
  </si>
  <si>
    <t>CROWN VIC</t>
  </si>
  <si>
    <t>E250</t>
  </si>
  <si>
    <t>E350</t>
  </si>
  <si>
    <t>EXPLORER</t>
  </si>
  <si>
    <t>F150</t>
  </si>
  <si>
    <t>F250</t>
  </si>
  <si>
    <t>FOCUS</t>
  </si>
  <si>
    <t>FUSION</t>
  </si>
  <si>
    <t>RANGER</t>
  </si>
  <si>
    <t>FREIGHTLINER</t>
  </si>
  <si>
    <t>GMC</t>
  </si>
  <si>
    <t>HONDA</t>
  </si>
  <si>
    <t>CIVIC GX</t>
  </si>
  <si>
    <t>TOYOTA</t>
  </si>
  <si>
    <t>PRIUS</t>
  </si>
  <si>
    <t>E150</t>
  </si>
  <si>
    <t>ESCAPE</t>
  </si>
  <si>
    <t>EXPEDITION</t>
  </si>
  <si>
    <t>TAURUS</t>
  </si>
  <si>
    <t>NISSAN</t>
  </si>
  <si>
    <t>CAMRY HYBRID</t>
  </si>
  <si>
    <t>TAHOE HYBRID</t>
  </si>
  <si>
    <t>YUKON XL</t>
  </si>
  <si>
    <t>TAURUS NGPI</t>
  </si>
  <si>
    <t>SILVERADO</t>
  </si>
  <si>
    <t>EDGE</t>
  </si>
  <si>
    <t>TRANSIT VAN</t>
  </si>
  <si>
    <t>YUKON</t>
  </si>
  <si>
    <t>EQUINOX</t>
  </si>
  <si>
    <t>RAV4 HYBRID</t>
  </si>
  <si>
    <t>CHARGER</t>
  </si>
  <si>
    <t>SUBURBAN</t>
  </si>
  <si>
    <t>Hybrids</t>
  </si>
  <si>
    <t>Non-Hybrids</t>
  </si>
  <si>
    <t>Total Miles</t>
  </si>
  <si>
    <t>Total</t>
  </si>
  <si>
    <t>Total Actual Fuel</t>
  </si>
  <si>
    <t>EPA Expected Fuel</t>
  </si>
  <si>
    <t>Actual Fuel Economy</t>
  </si>
  <si>
    <t>EPA Expected Fuel Economy</t>
  </si>
  <si>
    <t>Percent Difference Actual to EPA</t>
  </si>
  <si>
    <t>Vehicle count</t>
  </si>
  <si>
    <t>Estimated Fuel Costs</t>
  </si>
  <si>
    <t>Fuel Cost per Mile</t>
  </si>
  <si>
    <t>Extra Fuel Cost per Year for Non-Hybrids:</t>
  </si>
  <si>
    <t>MAKE</t>
  </si>
  <si>
    <t>MODEL</t>
  </si>
  <si>
    <t>HIGHLANDER HYBRID</t>
  </si>
  <si>
    <t>ESCAPE HYBRID</t>
  </si>
  <si>
    <t>FUSION HYBRID</t>
  </si>
  <si>
    <t>ALTIMA HYBRID</t>
  </si>
  <si>
    <t>YEAR</t>
  </si>
  <si>
    <t xml:space="preserve">ESCAPE  </t>
  </si>
  <si>
    <t>AVALON HYBRID</t>
  </si>
  <si>
    <t>GRAND CARAVAN</t>
  </si>
  <si>
    <t>SILVERADO HYBRID</t>
  </si>
  <si>
    <t>TRANSIT CONNECT</t>
  </si>
  <si>
    <t xml:space="preserve">SILVERADO  </t>
  </si>
  <si>
    <t>SPRINTER 3500</t>
  </si>
  <si>
    <t>TOTAL ACTUAL FUEL</t>
  </si>
  <si>
    <t>EPA EXPECTED FUEL</t>
  </si>
  <si>
    <t>ACTUAL FUEL ECONOMY</t>
  </si>
  <si>
    <t>EPA EXPECTED FUEL ECONOMY</t>
  </si>
  <si>
    <t>% DIFFERENCE</t>
  </si>
  <si>
    <t>ESTIMATED FUEL COSTS AT $3 PER GALLON</t>
  </si>
  <si>
    <t>FUEL COSTS PER MILE</t>
  </si>
  <si>
    <t>Extra Fuel Cost per Year for Sedan Non-Hybrids:</t>
  </si>
  <si>
    <t>Van Non-Hybrids</t>
  </si>
  <si>
    <t>Sedan Hybrids</t>
  </si>
  <si>
    <t>Sedan Non-Hybrids</t>
  </si>
  <si>
    <t>SUV Hybrids</t>
  </si>
  <si>
    <t>SUV Non-Hybrids</t>
  </si>
  <si>
    <t>Pickup Hybrids</t>
  </si>
  <si>
    <t>Pickup Non-Hybrids</t>
  </si>
  <si>
    <t>NYC Fleet: Comparing Real World MPG with Sticker MPG</t>
  </si>
  <si>
    <t>https://fueleconomy.gov/</t>
  </si>
  <si>
    <t>NYC Fleet: Comparing Real World MPG with Sticker MPG (Master Data Sheet)</t>
  </si>
  <si>
    <t>NYC Fleet: Comparing Real World MPG with Sticker MPG (Sedan Data Sheet)</t>
  </si>
  <si>
    <t>NYC Fleet: Comparing Real World MPG with Sticker MPG Sedan Calculations</t>
  </si>
  <si>
    <t>NYC Fleet: Comparing Real World MPG with Sticker MPG (SUV Data Sheet)</t>
  </si>
  <si>
    <t>NYC Fleet: Comparing Real World MPG with Sticker MPG SUV Calculations</t>
  </si>
  <si>
    <t>NYC Fleet: Comparing Real World MPG with Sticker MPG (Pickup Data Sheet)</t>
  </si>
  <si>
    <t>NYC Fleet: Comparing Real World MPG with Sticker MPG (Pickup Calculations)</t>
  </si>
  <si>
    <t>NYC Fleet: Comparing Real World MPG with Sticker MPG (Van Datasheet)</t>
  </si>
  <si>
    <t>NYC Fleet: Comparing Real World MPG with Sticker MPG (Van Calculations)</t>
  </si>
  <si>
    <t>NYC Fleet: Comparing Real World MPG with Sticker MPG (Master Data Sheet for Make Comparisons)</t>
  </si>
  <si>
    <t>CHEVROLET HYBRID</t>
  </si>
  <si>
    <t>CHEVROLET NON-HYBRID</t>
  </si>
  <si>
    <t>FORD HYBRID</t>
  </si>
  <si>
    <t>NISSAN HYBRID</t>
  </si>
  <si>
    <t>TOYOTA HYBRID</t>
  </si>
  <si>
    <t>DODGE NON-HYBRID</t>
  </si>
  <si>
    <t>FORD NON-HYBRID</t>
  </si>
  <si>
    <t>FRIEGHTLINER NON-HYBRID</t>
  </si>
  <si>
    <t>GMC NON-HYBRID</t>
  </si>
  <si>
    <t>HONDA NON-HYBRID</t>
  </si>
  <si>
    <t>TOYOTA NON-HYBRID</t>
  </si>
  <si>
    <t>TOTALS</t>
  </si>
  <si>
    <t>Sticker MPG from EPA Guides</t>
  </si>
  <si>
    <t>Actual MPG Calculated via GeoTab for Calendar Year 2019</t>
  </si>
  <si>
    <t>Average Fuel Costs Estimate</t>
  </si>
  <si>
    <t>ESTIMATED FUEL COSTS PER GALLON</t>
  </si>
  <si>
    <t>Prepared NYC Fleet 4-24-20</t>
  </si>
  <si>
    <t>Based on 4,062 Vehicles (Non-Emergency Response)</t>
  </si>
  <si>
    <t>TOTAL ACTUAL MILES</t>
  </si>
  <si>
    <t>ACTUAL FUEL ECONOMY Geotab</t>
  </si>
  <si>
    <t>PERCENT % DIFFERENCE ACTUAL TO 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</si>
</sst>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0"/>
    <numFmt numFmtId="166" formatCode="_(&quot;$&quot;* #,##0_);_(&quot;$&quot;* \(#,##0\);_(&quot;$&quot;* &quot;-&quot;??_);_(@_)"/>
    <numFmt numFmtId="167" formatCode="&quot;$&quot;#,##0"/>
    <numFmt numFmtId="168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9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4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44" fontId="0" fillId="0" borderId="0" xfId="2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1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" fontId="0" fillId="0" borderId="0" xfId="0" applyNumberFormat="1" applyFont="1"/>
    <xf numFmtId="0" fontId="0" fillId="0" borderId="0" xfId="0" applyFont="1"/>
    <xf numFmtId="9" fontId="0" fillId="0" borderId="0" xfId="1" applyFont="1"/>
    <xf numFmtId="166" fontId="0" fillId="0" borderId="0" xfId="2" applyNumberFormat="1" applyFont="1"/>
    <xf numFmtId="44" fontId="0" fillId="0" borderId="0" xfId="2" applyNumberFormat="1" applyFont="1"/>
    <xf numFmtId="1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44" fontId="0" fillId="0" borderId="1" xfId="2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3" fillId="0" borderId="0" xfId="4"/>
    <xf numFmtId="166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wrapText="1"/>
    </xf>
    <xf numFmtId="166" fontId="0" fillId="0" borderId="0" xfId="2" applyNumberFormat="1" applyFont="1" applyAlignment="1">
      <alignment horizontal="center" wrapText="1"/>
    </xf>
    <xf numFmtId="166" fontId="0" fillId="0" borderId="0" xfId="2" applyNumberFormat="1" applyFon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8" fontId="0" fillId="0" borderId="1" xfId="0" applyNumberFormat="1" applyBorder="1"/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1" fontId="0" fillId="0" borderId="0" xfId="0" applyNumberFormat="1" applyFont="1" applyAlignment="1">
      <alignment horizontal="center"/>
    </xf>
    <xf numFmtId="168" fontId="0" fillId="0" borderId="0" xfId="0" applyNumberFormat="1" applyFont="1" applyAlignment="1">
      <alignment horizontal="center"/>
    </xf>
    <xf numFmtId="44" fontId="0" fillId="0" borderId="0" xfId="2" applyNumberFormat="1" applyFont="1" applyAlignment="1">
      <alignment horizontal="center"/>
    </xf>
    <xf numFmtId="3" fontId="0" fillId="0" borderId="1" xfId="3" applyNumberFormat="1" applyFont="1" applyBorder="1" applyAlignment="1">
      <alignment horizontal="center"/>
    </xf>
    <xf numFmtId="3" fontId="0" fillId="0" borderId="0" xfId="3" applyNumberFormat="1" applyFont="1" applyAlignment="1">
      <alignment horizontal="center"/>
    </xf>
    <xf numFmtId="3" fontId="0" fillId="0" borderId="0" xfId="0" applyNumberFormat="1"/>
    <xf numFmtId="6" fontId="0" fillId="0" borderId="0" xfId="0" applyNumberFormat="1"/>
    <xf numFmtId="0" fontId="4" fillId="2" borderId="3" xfId="0" applyFont="1" applyFill="1" applyBorder="1"/>
    <xf numFmtId="44" fontId="5" fillId="2" borderId="2" xfId="2" applyFont="1" applyFill="1" applyBorder="1"/>
    <xf numFmtId="43" fontId="0" fillId="0" borderId="0" xfId="3" applyFont="1"/>
  </cellXfs>
  <cellStyles count="5">
    <cellStyle name="Comma" xfId="3" builtinId="3"/>
    <cellStyle name="Currency" xfId="2" builtinId="4"/>
    <cellStyle name="Hyperlink" xfId="4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ueleconomy.gov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fueleconomy.gov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2A9BA-BBC5-445F-8176-9436E1AF5862}">
  <dimension ref="A1:J30"/>
  <sheetViews>
    <sheetView tabSelected="1" topLeftCell="A5" zoomScale="80" zoomScaleNormal="80" workbookViewId="0">
      <selection activeCell="F14" sqref="F14"/>
    </sheetView>
  </sheetViews>
  <sheetFormatPr defaultRowHeight="15" x14ac:dyDescent="0.25"/>
  <cols>
    <col min="1" max="1" width="62.85546875" customWidth="1"/>
    <col min="2" max="2" width="20.140625" customWidth="1"/>
    <col min="3" max="3" width="28.42578125" customWidth="1"/>
    <col min="4" max="4" width="17.5703125" bestFit="1" customWidth="1"/>
    <col min="5" max="5" width="19.5703125" bestFit="1" customWidth="1"/>
    <col min="6" max="6" width="17.5703125" bestFit="1" customWidth="1"/>
    <col min="7" max="7" width="18" bestFit="1" customWidth="1"/>
    <col min="8" max="8" width="13.28515625" bestFit="1" customWidth="1"/>
    <col min="9" max="9" width="20" bestFit="1" customWidth="1"/>
    <col min="10" max="10" width="23.5703125" customWidth="1"/>
  </cols>
  <sheetData>
    <row r="1" spans="1:10" x14ac:dyDescent="0.25">
      <c r="A1" t="s">
        <v>90</v>
      </c>
    </row>
    <row r="2" spans="1:10" x14ac:dyDescent="0.25">
      <c r="A2" t="s">
        <v>119</v>
      </c>
    </row>
    <row r="3" spans="1:10" x14ac:dyDescent="0.25">
      <c r="A3" t="s">
        <v>115</v>
      </c>
      <c r="C3" s="19"/>
      <c r="D3" s="55"/>
      <c r="E3" s="55"/>
    </row>
    <row r="4" spans="1:10" x14ac:dyDescent="0.25">
      <c r="A4" t="s">
        <v>114</v>
      </c>
    </row>
    <row r="5" spans="1:10" x14ac:dyDescent="0.25">
      <c r="A5" s="33" t="s">
        <v>91</v>
      </c>
    </row>
    <row r="6" spans="1:10" x14ac:dyDescent="0.25">
      <c r="A6" s="33"/>
    </row>
    <row r="7" spans="1:10" ht="30" x14ac:dyDescent="0.25">
      <c r="A7" s="23"/>
      <c r="B7" s="24" t="s">
        <v>50</v>
      </c>
      <c r="C7" s="24" t="s">
        <v>52</v>
      </c>
      <c r="D7" s="24" t="s">
        <v>53</v>
      </c>
      <c r="E7" s="24" t="s">
        <v>54</v>
      </c>
      <c r="F7" s="24" t="s">
        <v>55</v>
      </c>
      <c r="G7" s="24" t="s">
        <v>56</v>
      </c>
      <c r="H7" s="24" t="s">
        <v>57</v>
      </c>
      <c r="I7" s="24" t="s">
        <v>58</v>
      </c>
      <c r="J7" s="24" t="s">
        <v>59</v>
      </c>
    </row>
    <row r="8" spans="1:10" x14ac:dyDescent="0.25">
      <c r="A8" s="23" t="s">
        <v>48</v>
      </c>
      <c r="B8" s="25">
        <f>(B17+B19+B21)</f>
        <v>9195251</v>
      </c>
      <c r="C8" s="25">
        <f>(C17+C19+C21)</f>
        <v>251314</v>
      </c>
      <c r="D8" s="25">
        <f>(D17+D19+D21)</f>
        <v>222245</v>
      </c>
      <c r="E8" s="23">
        <f>+B8/C8</f>
        <v>36.58869382525446</v>
      </c>
      <c r="F8" s="23">
        <f>+B8/D8</f>
        <v>41.374388625165921</v>
      </c>
      <c r="G8" s="26">
        <f>-((F8-E8)/F8)</f>
        <v>-0.11566804873584448</v>
      </c>
      <c r="H8" s="25">
        <f>(H17+H19+H21)</f>
        <v>1905</v>
      </c>
      <c r="I8" s="34">
        <f>(I17+I19+I21)</f>
        <v>628285</v>
      </c>
      <c r="J8" s="27">
        <f>+I8/B8</f>
        <v>6.8327117987317582E-2</v>
      </c>
    </row>
    <row r="9" spans="1:10" x14ac:dyDescent="0.25">
      <c r="A9" s="23" t="s">
        <v>49</v>
      </c>
      <c r="B9" s="25">
        <f>(B18+B20+B22+B23)</f>
        <v>9276185</v>
      </c>
      <c r="C9" s="25">
        <f>(C18+C20+C22+C23)</f>
        <v>646546</v>
      </c>
      <c r="D9" s="25">
        <f>(D18+D20+D22+D23)</f>
        <v>488805</v>
      </c>
      <c r="E9" s="23">
        <f>+B9/C9</f>
        <v>14.347293154702063</v>
      </c>
      <c r="F9" s="23">
        <f>+B9/D9</f>
        <v>18.977271099927375</v>
      </c>
      <c r="G9" s="26">
        <f>-((F9-E9)/F9)</f>
        <v>-0.2439749066578403</v>
      </c>
      <c r="H9" s="25">
        <f>(H18+H20+H22+H23)</f>
        <v>2157</v>
      </c>
      <c r="I9" s="34">
        <f>(I18+I20+I22+I23)</f>
        <v>1616365</v>
      </c>
      <c r="J9" s="27">
        <f>+I9/B9</f>
        <v>0.17424889650217196</v>
      </c>
    </row>
    <row r="10" spans="1:10" x14ac:dyDescent="0.25">
      <c r="A10" s="23" t="s">
        <v>51</v>
      </c>
      <c r="B10" s="25">
        <f>SUM(B8:B9)</f>
        <v>18471436</v>
      </c>
      <c r="C10" s="25">
        <f>SUM(C8:C9)</f>
        <v>897860</v>
      </c>
      <c r="D10" s="25">
        <f>SUM(D8:D9)</f>
        <v>711050</v>
      </c>
      <c r="E10" s="23">
        <f>+B10/C10</f>
        <v>20.572735170293811</v>
      </c>
      <c r="F10" s="23">
        <f>+B10/D10</f>
        <v>25.977689332677027</v>
      </c>
      <c r="G10" s="26">
        <f>-((F10-E10)/F10)</f>
        <v>-0.20806139041721422</v>
      </c>
      <c r="H10" s="25">
        <f>+SUM(H8:H9)</f>
        <v>4062</v>
      </c>
      <c r="I10" s="34">
        <f>+SUM(I8:I9)</f>
        <v>2244650</v>
      </c>
      <c r="J10" s="27">
        <f>+I10/B10</f>
        <v>0.12152005940415245</v>
      </c>
    </row>
    <row r="11" spans="1:10" x14ac:dyDescent="0.25">
      <c r="A11" s="23"/>
      <c r="B11" s="23"/>
      <c r="C11" s="23"/>
      <c r="D11" s="23"/>
      <c r="E11" s="23"/>
      <c r="F11" s="23"/>
      <c r="G11" s="28"/>
      <c r="H11" s="28"/>
      <c r="I11" s="28"/>
      <c r="J11" s="28"/>
    </row>
    <row r="12" spans="1:10" x14ac:dyDescent="0.25">
      <c r="A12" s="29" t="s">
        <v>60</v>
      </c>
      <c r="B12" s="23"/>
      <c r="C12" s="23"/>
      <c r="D12" s="30">
        <f>((B9*(J9-J8))/H9)</f>
        <v>455.51692769254265</v>
      </c>
      <c r="E12" s="23"/>
      <c r="F12" s="23"/>
      <c r="G12" s="28"/>
      <c r="H12" s="28"/>
      <c r="I12" s="28"/>
      <c r="J12" s="28"/>
    </row>
    <row r="13" spans="1:10" x14ac:dyDescent="0.25">
      <c r="A13" s="3"/>
      <c r="B13" s="3"/>
      <c r="C13" s="3"/>
      <c r="D13" s="3"/>
      <c r="E13" s="3"/>
      <c r="F13" s="3"/>
    </row>
    <row r="14" spans="1:10" x14ac:dyDescent="0.25">
      <c r="E14" s="19"/>
      <c r="F14" s="19"/>
    </row>
    <row r="16" spans="1:10" ht="30" x14ac:dyDescent="0.25">
      <c r="A16" s="23"/>
      <c r="B16" s="24" t="s">
        <v>50</v>
      </c>
      <c r="C16" s="24" t="s">
        <v>52</v>
      </c>
      <c r="D16" s="24" t="s">
        <v>53</v>
      </c>
      <c r="E16" s="24" t="s">
        <v>54</v>
      </c>
      <c r="F16" s="24" t="s">
        <v>55</v>
      </c>
      <c r="G16" s="24" t="s">
        <v>56</v>
      </c>
      <c r="H16" s="24" t="s">
        <v>57</v>
      </c>
      <c r="I16" s="24" t="s">
        <v>58</v>
      </c>
      <c r="J16" s="24" t="s">
        <v>59</v>
      </c>
    </row>
    <row r="17" spans="1:10" x14ac:dyDescent="0.25">
      <c r="A17" s="23" t="s">
        <v>84</v>
      </c>
      <c r="B17" s="25">
        <f>'Sedan Summary'!B6</f>
        <v>6352055</v>
      </c>
      <c r="C17" s="25">
        <f>('Sedan Summary'!C6)</f>
        <v>156822</v>
      </c>
      <c r="D17" s="25">
        <f>('Sedan Summary'!D6)</f>
        <v>132404</v>
      </c>
      <c r="E17" s="23">
        <f>(B17/C17)</f>
        <v>40.504871765441074</v>
      </c>
      <c r="F17" s="23">
        <f>(B17/D17)</f>
        <v>47.974796833932508</v>
      </c>
      <c r="G17" s="26">
        <f>-(F17-E17)/F17</f>
        <v>-0.15570519442425168</v>
      </c>
      <c r="H17" s="31">
        <f>'Sedan Summary'!H6</f>
        <v>1334</v>
      </c>
      <c r="I17" s="34">
        <f t="shared" ref="I17:I23" si="0">(C17*$B$27)</f>
        <v>392055</v>
      </c>
      <c r="J17" s="27">
        <f>(I17/B17)</f>
        <v>6.1720970615021437E-2</v>
      </c>
    </row>
    <row r="18" spans="1:10" x14ac:dyDescent="0.25">
      <c r="A18" s="23" t="s">
        <v>85</v>
      </c>
      <c r="B18" s="25">
        <f>('Sedan Summary'!B7)</f>
        <v>3000344</v>
      </c>
      <c r="C18" s="25">
        <f>('Sedan Summary'!C7)</f>
        <v>93906</v>
      </c>
      <c r="D18" s="25">
        <f>('Sedan Summary'!D7)</f>
        <v>94309</v>
      </c>
      <c r="E18" s="23">
        <f t="shared" ref="E18:E25" si="1">(B18/C18)</f>
        <v>31.950503695184548</v>
      </c>
      <c r="F18" s="23">
        <f t="shared" ref="F18:F25" si="2">(B18/D18)</f>
        <v>31.813973215705818</v>
      </c>
      <c r="G18" s="26">
        <f t="shared" ref="G18:G25" si="3">-(F18-E18)/F18</f>
        <v>4.291525568121346E-3</v>
      </c>
      <c r="H18" s="31">
        <f>'Sedan Summary'!H7</f>
        <v>536</v>
      </c>
      <c r="I18" s="34">
        <f t="shared" si="0"/>
        <v>234765</v>
      </c>
      <c r="J18" s="27">
        <f>(I18/B18)</f>
        <v>7.8246027788813552E-2</v>
      </c>
    </row>
    <row r="19" spans="1:10" x14ac:dyDescent="0.25">
      <c r="A19" s="23" t="s">
        <v>86</v>
      </c>
      <c r="B19" s="25">
        <f>'SUV Summary'!B6</f>
        <v>2784190</v>
      </c>
      <c r="C19" s="25">
        <f>'SUV Summary'!C6</f>
        <v>90367</v>
      </c>
      <c r="D19" s="25">
        <f>'SUV Summary'!D6</f>
        <v>86891</v>
      </c>
      <c r="E19" s="23">
        <f t="shared" si="1"/>
        <v>30.809808890413535</v>
      </c>
      <c r="F19" s="23">
        <f t="shared" si="2"/>
        <v>32.042328894822248</v>
      </c>
      <c r="G19" s="26">
        <f t="shared" si="3"/>
        <v>-3.8465368995319084E-2</v>
      </c>
      <c r="H19" s="31">
        <f>'SUV Summary'!H6</f>
        <v>562</v>
      </c>
      <c r="I19" s="34">
        <f t="shared" si="0"/>
        <v>225917.5</v>
      </c>
      <c r="J19" s="27">
        <f>(I19/B19)</f>
        <v>8.114298952298514E-2</v>
      </c>
    </row>
    <row r="20" spans="1:10" x14ac:dyDescent="0.25">
      <c r="A20" s="23" t="s">
        <v>87</v>
      </c>
      <c r="B20" s="25">
        <f>'SUV Summary'!B7</f>
        <v>2584060</v>
      </c>
      <c r="C20" s="25">
        <f>'SUV Summary'!C7</f>
        <v>183769</v>
      </c>
      <c r="D20" s="25">
        <f>'SUV Summary'!D7</f>
        <v>136859</v>
      </c>
      <c r="E20" s="23">
        <f t="shared" si="1"/>
        <v>14.061457590779728</v>
      </c>
      <c r="F20" s="23">
        <f t="shared" si="2"/>
        <v>18.881184284555637</v>
      </c>
      <c r="G20" s="26">
        <f t="shared" si="3"/>
        <v>-0.25526612214247235</v>
      </c>
      <c r="H20" s="31">
        <f>'SUV Summary'!H7</f>
        <v>538</v>
      </c>
      <c r="I20" s="34">
        <f t="shared" si="0"/>
        <v>459422.5</v>
      </c>
      <c r="J20" s="27">
        <f t="shared" ref="J20:J25" si="4">(I20/B20)</f>
        <v>0.17779095686632662</v>
      </c>
    </row>
    <row r="21" spans="1:10" x14ac:dyDescent="0.25">
      <c r="A21" s="23" t="s">
        <v>88</v>
      </c>
      <c r="B21" s="35">
        <f>'Pickup Summary'!B6</f>
        <v>59006</v>
      </c>
      <c r="C21" s="35">
        <f>'Pickup Summary'!C6</f>
        <v>4125</v>
      </c>
      <c r="D21" s="35">
        <f>'Pickup Summary'!D6</f>
        <v>2950</v>
      </c>
      <c r="E21" s="23">
        <f t="shared" si="1"/>
        <v>14.304484848484849</v>
      </c>
      <c r="F21" s="23">
        <f t="shared" si="2"/>
        <v>20.002033898305086</v>
      </c>
      <c r="G21" s="26">
        <f t="shared" si="3"/>
        <v>-0.28484848484848485</v>
      </c>
      <c r="H21" s="32">
        <f>'Pickup Summary'!H6</f>
        <v>9</v>
      </c>
      <c r="I21" s="34">
        <f t="shared" si="0"/>
        <v>10312.5</v>
      </c>
      <c r="J21" s="27">
        <f t="shared" si="4"/>
        <v>0.17477036233603363</v>
      </c>
    </row>
    <row r="22" spans="1:10" x14ac:dyDescent="0.25">
      <c r="A22" s="23" t="s">
        <v>89</v>
      </c>
      <c r="B22" s="35">
        <f>('Pickup Summary'!B7)</f>
        <v>1612664</v>
      </c>
      <c r="C22" s="35">
        <f>'Pickup Summary'!C7</f>
        <v>161103</v>
      </c>
      <c r="D22" s="35">
        <f>'Pickup Summary'!D7</f>
        <v>99647</v>
      </c>
      <c r="E22" s="23">
        <f t="shared" si="1"/>
        <v>10.010142579591937</v>
      </c>
      <c r="F22" s="23">
        <f t="shared" si="2"/>
        <v>16.183768703523437</v>
      </c>
      <c r="G22" s="26">
        <f t="shared" si="3"/>
        <v>-0.38147023953619741</v>
      </c>
      <c r="H22" s="32">
        <f>'Pickup Summary'!H7</f>
        <v>279</v>
      </c>
      <c r="I22" s="34">
        <f t="shared" si="0"/>
        <v>402757.5</v>
      </c>
      <c r="J22" s="27">
        <f t="shared" si="4"/>
        <v>0.24974669242942113</v>
      </c>
    </row>
    <row r="23" spans="1:10" x14ac:dyDescent="0.25">
      <c r="A23" s="23" t="s">
        <v>83</v>
      </c>
      <c r="B23" s="25">
        <f>'Van Summary'!B7</f>
        <v>2079117</v>
      </c>
      <c r="C23" s="25">
        <f>'Van Summary'!C6</f>
        <v>207768</v>
      </c>
      <c r="D23" s="25">
        <f>'Van Summary'!D6</f>
        <v>157990</v>
      </c>
      <c r="E23" s="23">
        <f t="shared" si="1"/>
        <v>10.006916368256903</v>
      </c>
      <c r="F23" s="23">
        <f t="shared" si="2"/>
        <v>13.159801253243876</v>
      </c>
      <c r="G23" s="26">
        <f t="shared" si="3"/>
        <v>-0.23958453659851364</v>
      </c>
      <c r="H23" s="31">
        <f>'Van Summary'!H6</f>
        <v>804</v>
      </c>
      <c r="I23" s="34">
        <f t="shared" si="0"/>
        <v>519420</v>
      </c>
      <c r="J23" s="27">
        <f t="shared" si="4"/>
        <v>0.24982721030129618</v>
      </c>
    </row>
    <row r="24" spans="1:10" x14ac:dyDescent="0.25">
      <c r="A24" s="23"/>
      <c r="B24" s="25"/>
      <c r="C24" s="25"/>
      <c r="D24" s="25"/>
      <c r="E24" s="23"/>
      <c r="F24" s="23"/>
      <c r="G24" s="26"/>
      <c r="H24" s="25"/>
      <c r="I24" s="34"/>
      <c r="J24" s="27"/>
    </row>
    <row r="25" spans="1:10" x14ac:dyDescent="0.25">
      <c r="A25" s="23" t="s">
        <v>51</v>
      </c>
      <c r="B25" s="25">
        <f>SUM(B17:B24)</f>
        <v>18471436</v>
      </c>
      <c r="C25" s="25">
        <f>SUM(C17:C24)</f>
        <v>897860</v>
      </c>
      <c r="D25" s="25">
        <f>SUM(D17:D23)</f>
        <v>711050</v>
      </c>
      <c r="E25" s="23">
        <f t="shared" si="1"/>
        <v>20.572735170293811</v>
      </c>
      <c r="F25" s="23">
        <f t="shared" si="2"/>
        <v>25.977689332677027</v>
      </c>
      <c r="G25" s="26">
        <f t="shared" si="3"/>
        <v>-0.20806139041721422</v>
      </c>
      <c r="H25" s="25">
        <f>SUM(H17:H24)</f>
        <v>4062</v>
      </c>
      <c r="I25" s="34">
        <f>SUM(I17:I24)</f>
        <v>2244650</v>
      </c>
      <c r="J25" s="27">
        <f t="shared" si="4"/>
        <v>0.12152005940415245</v>
      </c>
    </row>
    <row r="26" spans="1:10" ht="15.75" thickBot="1" x14ac:dyDescent="0.3">
      <c r="A26" s="28"/>
      <c r="B26" s="45"/>
      <c r="C26" s="28"/>
      <c r="D26" s="28"/>
      <c r="E26" s="28"/>
      <c r="F26" s="28"/>
      <c r="G26" s="28"/>
      <c r="H26" s="28"/>
      <c r="I26" s="28"/>
      <c r="J26" s="28"/>
    </row>
    <row r="27" spans="1:10" ht="19.5" thickBot="1" x14ac:dyDescent="0.35">
      <c r="A27" s="53" t="s">
        <v>116</v>
      </c>
      <c r="B27" s="54">
        <v>2.5</v>
      </c>
      <c r="C27" s="44"/>
      <c r="D27" s="28"/>
      <c r="E27" s="28"/>
      <c r="F27" s="28"/>
      <c r="G27" s="28"/>
      <c r="H27" s="28"/>
      <c r="I27" s="28"/>
      <c r="J27" s="28"/>
    </row>
    <row r="30" spans="1:10" x14ac:dyDescent="0.25">
      <c r="A30" t="s">
        <v>118</v>
      </c>
    </row>
  </sheetData>
  <autoFilter ref="A16:J25" xr:uid="{AB4A26D8-7C37-4F51-B5FD-5A09130CE063}"/>
  <hyperlinks>
    <hyperlink ref="A5" r:id="rId1" xr:uid="{38F03380-7E1D-4DB5-9E92-EFFD0B05597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6D3E3-D388-458D-99E9-FC4B3506D8E7}">
  <dimension ref="A1:N30"/>
  <sheetViews>
    <sheetView topLeftCell="E1" zoomScaleNormal="100" workbookViewId="0">
      <pane ySplit="2" topLeftCell="A13" activePane="bottomLeft" state="frozen"/>
      <selection activeCell="C1" sqref="C1"/>
      <selection pane="bottomLeft" activeCell="L2" sqref="L2"/>
    </sheetView>
  </sheetViews>
  <sheetFormatPr defaultRowHeight="15" x14ac:dyDescent="0.25"/>
  <cols>
    <col min="1" max="1" width="67" style="15" bestFit="1" customWidth="1"/>
    <col min="2" max="2" width="13.42578125" style="15" bestFit="1" customWidth="1"/>
    <col min="3" max="3" width="17.7109375" style="15" bestFit="1" customWidth="1"/>
    <col min="4" max="4" width="22.85546875" style="15" bestFit="1" customWidth="1"/>
    <col min="5" max="5" width="20" style="15" customWidth="1"/>
    <col min="6" max="6" width="22" style="15" customWidth="1"/>
    <col min="7" max="7" width="18.140625" style="16" bestFit="1" customWidth="1"/>
    <col min="8" max="8" width="16.7109375" style="17" bestFit="1" customWidth="1"/>
    <col min="9" max="9" width="23.28515625" style="17" bestFit="1" customWidth="1"/>
    <col min="10" max="10" width="18.28515625" style="18" bestFit="1" customWidth="1"/>
    <col min="11" max="11" width="14.7109375" style="18" bestFit="1" customWidth="1"/>
    <col min="12" max="12" width="18" style="18" customWidth="1"/>
    <col min="13" max="13" width="13.42578125" style="18" bestFit="1" customWidth="1"/>
    <col min="14" max="14" width="11.140625" style="18" bestFit="1" customWidth="1"/>
    <col min="15" max="16384" width="9.140625" style="18"/>
  </cols>
  <sheetData>
    <row r="1" spans="1:14" x14ac:dyDescent="0.25">
      <c r="A1" s="15" t="s">
        <v>99</v>
      </c>
      <c r="H1" s="46"/>
      <c r="I1" s="46"/>
      <c r="J1" s="16"/>
      <c r="K1" s="16"/>
      <c r="L1" s="16"/>
      <c r="M1" s="16"/>
      <c r="N1" s="16"/>
    </row>
    <row r="2" spans="1:14" s="13" customFormat="1" ht="60" x14ac:dyDescent="0.25">
      <c r="A2" s="9" t="s">
        <v>67</v>
      </c>
      <c r="B2" s="9" t="s">
        <v>61</v>
      </c>
      <c r="C2" s="9" t="s">
        <v>62</v>
      </c>
      <c r="D2" s="9" t="s">
        <v>0</v>
      </c>
      <c r="E2" s="9" t="s">
        <v>1</v>
      </c>
      <c r="F2" s="10" t="s">
        <v>3</v>
      </c>
      <c r="G2" s="11" t="s">
        <v>4</v>
      </c>
      <c r="H2" s="12" t="s">
        <v>120</v>
      </c>
      <c r="I2" s="12" t="s">
        <v>75</v>
      </c>
      <c r="J2" s="12" t="s">
        <v>76</v>
      </c>
      <c r="K2" s="11" t="s">
        <v>121</v>
      </c>
      <c r="L2" s="24" t="s">
        <v>122</v>
      </c>
      <c r="M2" s="11" t="s">
        <v>117</v>
      </c>
      <c r="N2" s="11" t="s">
        <v>81</v>
      </c>
    </row>
    <row r="3" spans="1:14" x14ac:dyDescent="0.25">
      <c r="A3" s="14">
        <v>2008</v>
      </c>
      <c r="B3" s="14" t="s">
        <v>11</v>
      </c>
      <c r="C3" s="14" t="s">
        <v>12</v>
      </c>
      <c r="D3" s="14" t="s">
        <v>5</v>
      </c>
      <c r="E3" s="14" t="s">
        <v>6</v>
      </c>
      <c r="F3" s="15">
        <v>13</v>
      </c>
      <c r="G3" s="16">
        <v>1</v>
      </c>
      <c r="H3" s="46">
        <v>413</v>
      </c>
      <c r="I3" s="46">
        <v>65</v>
      </c>
      <c r="J3" s="47">
        <f t="shared" ref="J3:J28" si="0">+H3/F3</f>
        <v>31.76923076923077</v>
      </c>
      <c r="K3" s="47">
        <f t="shared" ref="K3:K28" si="1">(H3/I3)</f>
        <v>6.3538461538461535</v>
      </c>
      <c r="L3" s="1">
        <f>(K3-F3)/F3</f>
        <v>-0.51124260355029594</v>
      </c>
      <c r="M3" s="37">
        <f>(I3)*'Hybrid Non-Hybrid'!$B$27</f>
        <v>162.5</v>
      </c>
      <c r="N3" s="48">
        <f t="shared" ref="N3:N28" si="2">(M3/H3)</f>
        <v>0.39346246973365617</v>
      </c>
    </row>
    <row r="4" spans="1:14" x14ac:dyDescent="0.25">
      <c r="A4" s="14">
        <v>2010</v>
      </c>
      <c r="B4" s="14" t="s">
        <v>14</v>
      </c>
      <c r="C4" s="14" t="s">
        <v>70</v>
      </c>
      <c r="D4" s="14" t="s">
        <v>5</v>
      </c>
      <c r="E4" s="14" t="s">
        <v>6</v>
      </c>
      <c r="F4" s="15">
        <v>17</v>
      </c>
      <c r="G4" s="16">
        <v>14</v>
      </c>
      <c r="H4" s="46">
        <v>17717</v>
      </c>
      <c r="I4" s="46">
        <v>926</v>
      </c>
      <c r="J4" s="47">
        <f t="shared" si="0"/>
        <v>1042.1764705882354</v>
      </c>
      <c r="K4" s="47">
        <f t="shared" si="1"/>
        <v>19.132829373650107</v>
      </c>
      <c r="L4" s="1">
        <f t="shared" ref="L4:L28" si="3">(K4-F4)/F4</f>
        <v>0.12546055139118278</v>
      </c>
      <c r="M4" s="37">
        <f>(I4)*'Hybrid Non-Hybrid'!$B$27</f>
        <v>2315</v>
      </c>
      <c r="N4" s="48">
        <f t="shared" si="2"/>
        <v>0.13066546255009312</v>
      </c>
    </row>
    <row r="5" spans="1:14" x14ac:dyDescent="0.25">
      <c r="A5" s="14">
        <v>2011</v>
      </c>
      <c r="B5" s="14" t="s">
        <v>14</v>
      </c>
      <c r="C5" s="14" t="s">
        <v>70</v>
      </c>
      <c r="D5" s="14" t="s">
        <v>5</v>
      </c>
      <c r="E5" s="14" t="s">
        <v>6</v>
      </c>
      <c r="F5" s="15">
        <v>17</v>
      </c>
      <c r="G5" s="16">
        <v>5</v>
      </c>
      <c r="H5" s="46">
        <v>13954</v>
      </c>
      <c r="I5" s="46">
        <v>737</v>
      </c>
      <c r="J5" s="47">
        <f t="shared" si="0"/>
        <v>820.82352941176475</v>
      </c>
      <c r="K5" s="47">
        <f t="shared" si="1"/>
        <v>18.933514246947084</v>
      </c>
      <c r="L5" s="1">
        <f t="shared" si="3"/>
        <v>0.11373613217335787</v>
      </c>
      <c r="M5" s="37">
        <f>(I5)*'Hybrid Non-Hybrid'!$B$27</f>
        <v>1842.5</v>
      </c>
      <c r="N5" s="48">
        <f t="shared" si="2"/>
        <v>0.13204099183029955</v>
      </c>
    </row>
    <row r="6" spans="1:14" x14ac:dyDescent="0.25">
      <c r="A6" s="14">
        <v>2011</v>
      </c>
      <c r="B6" s="14" t="s">
        <v>15</v>
      </c>
      <c r="C6" s="14" t="s">
        <v>18</v>
      </c>
      <c r="D6" s="14" t="s">
        <v>5</v>
      </c>
      <c r="E6" s="14" t="s">
        <v>6</v>
      </c>
      <c r="F6" s="15">
        <v>10</v>
      </c>
      <c r="G6" s="16">
        <v>10</v>
      </c>
      <c r="H6" s="46">
        <v>51506</v>
      </c>
      <c r="I6" s="46">
        <v>5681</v>
      </c>
      <c r="J6" s="47">
        <f t="shared" si="0"/>
        <v>5150.6000000000004</v>
      </c>
      <c r="K6" s="47">
        <f t="shared" si="1"/>
        <v>9.0663615560640736</v>
      </c>
      <c r="L6" s="1">
        <f t="shared" si="3"/>
        <v>-9.3363844393592646E-2</v>
      </c>
      <c r="M6" s="37">
        <f>(I6)*'Hybrid Non-Hybrid'!$B$27</f>
        <v>14202.5</v>
      </c>
      <c r="N6" s="48">
        <f t="shared" si="2"/>
        <v>0.27574457344775366</v>
      </c>
    </row>
    <row r="7" spans="1:14" x14ac:dyDescent="0.25">
      <c r="A7" s="14">
        <v>2012</v>
      </c>
      <c r="B7" s="14" t="s">
        <v>11</v>
      </c>
      <c r="C7" s="14" t="s">
        <v>12</v>
      </c>
      <c r="D7" s="14" t="s">
        <v>5</v>
      </c>
      <c r="E7" s="14" t="s">
        <v>6</v>
      </c>
      <c r="F7" s="15">
        <v>13</v>
      </c>
      <c r="G7" s="16">
        <v>22</v>
      </c>
      <c r="H7" s="46">
        <v>57821</v>
      </c>
      <c r="I7" s="46">
        <v>5312</v>
      </c>
      <c r="J7" s="47">
        <f t="shared" si="0"/>
        <v>4447.7692307692305</v>
      </c>
      <c r="K7" s="47">
        <f t="shared" si="1"/>
        <v>10.884977409638553</v>
      </c>
      <c r="L7" s="1">
        <f t="shared" si="3"/>
        <v>-0.16269404541241897</v>
      </c>
      <c r="M7" s="37">
        <f>(I7)*'Hybrid Non-Hybrid'!$B$27</f>
        <v>13280</v>
      </c>
      <c r="N7" s="48">
        <f t="shared" si="2"/>
        <v>0.22967433977274693</v>
      </c>
    </row>
    <row r="8" spans="1:14" x14ac:dyDescent="0.25">
      <c r="A8" s="14">
        <v>2012</v>
      </c>
      <c r="B8" s="14" t="s">
        <v>15</v>
      </c>
      <c r="C8" s="14" t="s">
        <v>31</v>
      </c>
      <c r="D8" s="14" t="s">
        <v>5</v>
      </c>
      <c r="E8" s="14" t="s">
        <v>6</v>
      </c>
      <c r="F8" s="15">
        <v>12</v>
      </c>
      <c r="G8" s="16">
        <v>7</v>
      </c>
      <c r="H8" s="46">
        <v>16895</v>
      </c>
      <c r="I8" s="46">
        <v>1731</v>
      </c>
      <c r="J8" s="47">
        <f t="shared" si="0"/>
        <v>1407.9166666666667</v>
      </c>
      <c r="K8" s="47">
        <f t="shared" si="1"/>
        <v>9.7602541883304443</v>
      </c>
      <c r="L8" s="1">
        <f t="shared" si="3"/>
        <v>-0.18664548430579631</v>
      </c>
      <c r="M8" s="37">
        <f>(I8)*'Hybrid Non-Hybrid'!$B$27</f>
        <v>4327.5</v>
      </c>
      <c r="N8" s="48">
        <f t="shared" si="2"/>
        <v>0.25614087007990533</v>
      </c>
    </row>
    <row r="9" spans="1:14" x14ac:dyDescent="0.25">
      <c r="A9" s="14">
        <v>2012</v>
      </c>
      <c r="B9" s="14" t="s">
        <v>15</v>
      </c>
      <c r="C9" s="14" t="s">
        <v>17</v>
      </c>
      <c r="D9" s="14" t="s">
        <v>5</v>
      </c>
      <c r="E9" s="14" t="s">
        <v>6</v>
      </c>
      <c r="F9" s="15">
        <v>13</v>
      </c>
      <c r="G9" s="16">
        <v>9</v>
      </c>
      <c r="H9" s="46">
        <v>56570</v>
      </c>
      <c r="I9" s="46">
        <v>5082</v>
      </c>
      <c r="J9" s="47">
        <f t="shared" si="0"/>
        <v>4351.5384615384619</v>
      </c>
      <c r="K9" s="47">
        <f t="shared" si="1"/>
        <v>11.131444313262495</v>
      </c>
      <c r="L9" s="1">
        <f t="shared" si="3"/>
        <v>-0.14373505282596191</v>
      </c>
      <c r="M9" s="37">
        <f>(I9)*'Hybrid Non-Hybrid'!$B$27</f>
        <v>12705</v>
      </c>
      <c r="N9" s="48">
        <f t="shared" si="2"/>
        <v>0.22458900477284779</v>
      </c>
    </row>
    <row r="10" spans="1:14" x14ac:dyDescent="0.25">
      <c r="A10" s="14">
        <v>2012</v>
      </c>
      <c r="B10" s="14" t="s">
        <v>15</v>
      </c>
      <c r="C10" s="14" t="s">
        <v>18</v>
      </c>
      <c r="D10" s="14" t="s">
        <v>5</v>
      </c>
      <c r="E10" s="14" t="s">
        <v>6</v>
      </c>
      <c r="F10" s="15">
        <v>12</v>
      </c>
      <c r="G10" s="16">
        <v>13</v>
      </c>
      <c r="H10" s="46">
        <v>159292</v>
      </c>
      <c r="I10" s="46">
        <v>18996</v>
      </c>
      <c r="J10" s="47">
        <f t="shared" si="0"/>
        <v>13274.333333333334</v>
      </c>
      <c r="K10" s="47">
        <f t="shared" si="1"/>
        <v>8.3855548536534013</v>
      </c>
      <c r="L10" s="1">
        <f t="shared" si="3"/>
        <v>-0.3012037621955499</v>
      </c>
      <c r="M10" s="37">
        <f>(I10)*'Hybrid Non-Hybrid'!$B$27</f>
        <v>47490</v>
      </c>
      <c r="N10" s="48">
        <f t="shared" si="2"/>
        <v>0.29813173291816286</v>
      </c>
    </row>
    <row r="11" spans="1:14" x14ac:dyDescent="0.25">
      <c r="A11" s="14">
        <v>2013</v>
      </c>
      <c r="B11" s="14" t="s">
        <v>11</v>
      </c>
      <c r="C11" s="14" t="s">
        <v>12</v>
      </c>
      <c r="D11" s="14" t="s">
        <v>5</v>
      </c>
      <c r="E11" s="14" t="s">
        <v>6</v>
      </c>
      <c r="F11" s="15">
        <v>13</v>
      </c>
      <c r="G11" s="16">
        <v>31</v>
      </c>
      <c r="H11" s="46">
        <v>45512</v>
      </c>
      <c r="I11" s="46">
        <v>4971</v>
      </c>
      <c r="J11" s="47">
        <f t="shared" si="0"/>
        <v>3500.9230769230771</v>
      </c>
      <c r="K11" s="47">
        <f t="shared" si="1"/>
        <v>9.1555019110842881</v>
      </c>
      <c r="L11" s="1">
        <f t="shared" si="3"/>
        <v>-0.29573062222428553</v>
      </c>
      <c r="M11" s="37">
        <f>(I11)*'Hybrid Non-Hybrid'!$B$27</f>
        <v>12427.5</v>
      </c>
      <c r="N11" s="48">
        <f t="shared" si="2"/>
        <v>0.27305985234663388</v>
      </c>
    </row>
    <row r="12" spans="1:14" x14ac:dyDescent="0.25">
      <c r="A12" s="14">
        <v>2013</v>
      </c>
      <c r="B12" s="14" t="s">
        <v>15</v>
      </c>
      <c r="C12" s="14" t="s">
        <v>31</v>
      </c>
      <c r="D12" s="14" t="s">
        <v>5</v>
      </c>
      <c r="E12" s="14" t="s">
        <v>6</v>
      </c>
      <c r="F12" s="15">
        <v>10</v>
      </c>
      <c r="G12" s="16">
        <v>10</v>
      </c>
      <c r="H12" s="46">
        <v>45382</v>
      </c>
      <c r="I12" s="46">
        <v>4472</v>
      </c>
      <c r="J12" s="47">
        <f t="shared" si="0"/>
        <v>4538.2</v>
      </c>
      <c r="K12" s="47">
        <f t="shared" si="1"/>
        <v>10.148032200357783</v>
      </c>
      <c r="L12" s="1">
        <f t="shared" si="3"/>
        <v>1.4803220035778253E-2</v>
      </c>
      <c r="M12" s="37">
        <f>(I12)*'Hybrid Non-Hybrid'!$B$27</f>
        <v>11180</v>
      </c>
      <c r="N12" s="48">
        <f t="shared" si="2"/>
        <v>0.24635317967476092</v>
      </c>
    </row>
    <row r="13" spans="1:14" x14ac:dyDescent="0.25">
      <c r="A13" s="14">
        <v>2013</v>
      </c>
      <c r="B13" s="14" t="s">
        <v>15</v>
      </c>
      <c r="C13" s="14" t="s">
        <v>72</v>
      </c>
      <c r="D13" s="14" t="s">
        <v>5</v>
      </c>
      <c r="E13" s="14" t="s">
        <v>6</v>
      </c>
      <c r="F13" s="15">
        <v>22</v>
      </c>
      <c r="G13" s="16">
        <v>21</v>
      </c>
      <c r="H13" s="46">
        <v>83488</v>
      </c>
      <c r="I13" s="46">
        <v>7506</v>
      </c>
      <c r="J13" s="47">
        <f t="shared" si="0"/>
        <v>3794.909090909091</v>
      </c>
      <c r="K13" s="47">
        <f t="shared" si="1"/>
        <v>11.122835065281109</v>
      </c>
      <c r="L13" s="1">
        <f t="shared" si="3"/>
        <v>-0.49441658794176779</v>
      </c>
      <c r="M13" s="37">
        <f>(I13)*'Hybrid Non-Hybrid'!$B$27</f>
        <v>18765</v>
      </c>
      <c r="N13" s="48">
        <f t="shared" si="2"/>
        <v>0.224762840168647</v>
      </c>
    </row>
    <row r="14" spans="1:14" x14ac:dyDescent="0.25">
      <c r="A14" s="14">
        <v>2014</v>
      </c>
      <c r="B14" s="14" t="s">
        <v>11</v>
      </c>
      <c r="C14" s="14" t="s">
        <v>12</v>
      </c>
      <c r="D14" s="14" t="s">
        <v>5</v>
      </c>
      <c r="E14" s="14" t="s">
        <v>6</v>
      </c>
      <c r="F14" s="15">
        <v>9</v>
      </c>
      <c r="G14" s="16">
        <v>68</v>
      </c>
      <c r="H14" s="46">
        <v>161442</v>
      </c>
      <c r="I14" s="46">
        <v>17388</v>
      </c>
      <c r="J14" s="47">
        <f t="shared" si="0"/>
        <v>17938</v>
      </c>
      <c r="K14" s="47">
        <f t="shared" si="1"/>
        <v>9.2846790890269144</v>
      </c>
      <c r="L14" s="1">
        <f t="shared" si="3"/>
        <v>3.1631009891879378E-2</v>
      </c>
      <c r="M14" s="37">
        <f>(I14)*'Hybrid Non-Hybrid'!$B$27</f>
        <v>43470</v>
      </c>
      <c r="N14" s="48">
        <f t="shared" si="2"/>
        <v>0.26926078715575874</v>
      </c>
    </row>
    <row r="15" spans="1:14" x14ac:dyDescent="0.25">
      <c r="A15" s="14">
        <v>2014</v>
      </c>
      <c r="B15" s="14" t="s">
        <v>15</v>
      </c>
      <c r="C15" s="14" t="s">
        <v>72</v>
      </c>
      <c r="D15" s="14" t="s">
        <v>5</v>
      </c>
      <c r="E15" s="14" t="s">
        <v>6</v>
      </c>
      <c r="F15" s="15">
        <v>21</v>
      </c>
      <c r="G15" s="16">
        <v>11</v>
      </c>
      <c r="H15" s="46">
        <v>55031</v>
      </c>
      <c r="I15" s="46">
        <v>4850</v>
      </c>
      <c r="J15" s="47">
        <f t="shared" si="0"/>
        <v>2620.5238095238096</v>
      </c>
      <c r="K15" s="47">
        <f t="shared" si="1"/>
        <v>11.346597938144329</v>
      </c>
      <c r="L15" s="1">
        <f t="shared" si="3"/>
        <v>-0.45968581246931767</v>
      </c>
      <c r="M15" s="37">
        <f>(I15)*'Hybrid Non-Hybrid'!$B$27</f>
        <v>12125</v>
      </c>
      <c r="N15" s="48">
        <f t="shared" si="2"/>
        <v>0.22033035925205793</v>
      </c>
    </row>
    <row r="16" spans="1:14" x14ac:dyDescent="0.25">
      <c r="A16" s="14">
        <v>2015</v>
      </c>
      <c r="B16" s="14" t="s">
        <v>11</v>
      </c>
      <c r="C16" s="14" t="s">
        <v>12</v>
      </c>
      <c r="D16" s="14" t="s">
        <v>5</v>
      </c>
      <c r="E16" s="14" t="s">
        <v>6</v>
      </c>
      <c r="F16" s="15">
        <v>10</v>
      </c>
      <c r="G16" s="16">
        <v>22</v>
      </c>
      <c r="H16" s="46">
        <v>127322</v>
      </c>
      <c r="I16" s="46">
        <v>13800</v>
      </c>
      <c r="J16" s="47">
        <f t="shared" si="0"/>
        <v>12732.2</v>
      </c>
      <c r="K16" s="47">
        <f t="shared" si="1"/>
        <v>9.2262318840579702</v>
      </c>
      <c r="L16" s="1">
        <f t="shared" si="3"/>
        <v>-7.7376811594202982E-2</v>
      </c>
      <c r="M16" s="37">
        <f>(I16)*'Hybrid Non-Hybrid'!$B$27</f>
        <v>34500</v>
      </c>
      <c r="N16" s="48">
        <f t="shared" si="2"/>
        <v>0.27096652581643393</v>
      </c>
    </row>
    <row r="17" spans="1:14" x14ac:dyDescent="0.25">
      <c r="A17" s="14">
        <v>2015</v>
      </c>
      <c r="B17" s="14" t="s">
        <v>15</v>
      </c>
      <c r="C17" s="14" t="s">
        <v>72</v>
      </c>
      <c r="D17" s="14" t="s">
        <v>5</v>
      </c>
      <c r="E17" s="14" t="s">
        <v>6</v>
      </c>
      <c r="F17" s="15">
        <v>22</v>
      </c>
      <c r="G17" s="16">
        <v>52</v>
      </c>
      <c r="H17" s="46">
        <v>19215</v>
      </c>
      <c r="I17" s="46">
        <v>1981</v>
      </c>
      <c r="J17" s="47">
        <f t="shared" si="0"/>
        <v>873.40909090909088</v>
      </c>
      <c r="K17" s="47">
        <f t="shared" si="1"/>
        <v>9.6996466431095403</v>
      </c>
      <c r="L17" s="1">
        <f t="shared" si="3"/>
        <v>-0.55910697076774818</v>
      </c>
      <c r="M17" s="37">
        <f>(I17)*'Hybrid Non-Hybrid'!$B$27</f>
        <v>4952.5</v>
      </c>
      <c r="N17" s="48">
        <f t="shared" si="2"/>
        <v>0.25774134790528236</v>
      </c>
    </row>
    <row r="18" spans="1:14" x14ac:dyDescent="0.25">
      <c r="A18" s="14">
        <v>2016</v>
      </c>
      <c r="B18" s="14" t="s">
        <v>11</v>
      </c>
      <c r="C18" s="14" t="s">
        <v>12</v>
      </c>
      <c r="D18" s="14" t="s">
        <v>5</v>
      </c>
      <c r="E18" s="14" t="s">
        <v>6</v>
      </c>
      <c r="F18" s="15">
        <v>11</v>
      </c>
      <c r="G18" s="16">
        <v>67</v>
      </c>
      <c r="H18" s="46">
        <v>278220</v>
      </c>
      <c r="I18" s="46">
        <v>33239</v>
      </c>
      <c r="J18" s="47">
        <f t="shared" si="0"/>
        <v>25292.727272727272</v>
      </c>
      <c r="K18" s="47">
        <f t="shared" si="1"/>
        <v>8.3702879147988813</v>
      </c>
      <c r="L18" s="1">
        <f t="shared" si="3"/>
        <v>-0.23906473501828351</v>
      </c>
      <c r="M18" s="37">
        <f>(I18)*'Hybrid Non-Hybrid'!$B$27</f>
        <v>83097.5</v>
      </c>
      <c r="N18" s="48">
        <f t="shared" si="2"/>
        <v>0.29867550859032421</v>
      </c>
    </row>
    <row r="19" spans="1:14" x14ac:dyDescent="0.25">
      <c r="A19" s="14">
        <v>2016</v>
      </c>
      <c r="B19" s="14" t="s">
        <v>14</v>
      </c>
      <c r="C19" s="14" t="s">
        <v>70</v>
      </c>
      <c r="D19" s="14" t="s">
        <v>5</v>
      </c>
      <c r="E19" s="14" t="s">
        <v>6</v>
      </c>
      <c r="F19" s="15">
        <v>20</v>
      </c>
      <c r="G19" s="16">
        <v>20</v>
      </c>
      <c r="H19" s="46">
        <v>32180</v>
      </c>
      <c r="I19" s="46">
        <v>1689</v>
      </c>
      <c r="J19" s="47">
        <f t="shared" si="0"/>
        <v>1609</v>
      </c>
      <c r="K19" s="47">
        <f t="shared" si="1"/>
        <v>19.052693901716992</v>
      </c>
      <c r="L19" s="1">
        <f t="shared" si="3"/>
        <v>-4.7365304914150384E-2</v>
      </c>
      <c r="M19" s="37">
        <f>(I19)*'Hybrid Non-Hybrid'!$B$27</f>
        <v>4222.5</v>
      </c>
      <c r="N19" s="48">
        <f t="shared" si="2"/>
        <v>0.13121504039776258</v>
      </c>
    </row>
    <row r="20" spans="1:14" x14ac:dyDescent="0.25">
      <c r="A20" s="14">
        <v>2017</v>
      </c>
      <c r="B20" s="14" t="s">
        <v>11</v>
      </c>
      <c r="C20" s="14" t="s">
        <v>12</v>
      </c>
      <c r="D20" s="14" t="s">
        <v>5</v>
      </c>
      <c r="E20" s="14" t="s">
        <v>6</v>
      </c>
      <c r="F20" s="15">
        <v>13</v>
      </c>
      <c r="G20" s="16">
        <v>48</v>
      </c>
      <c r="H20" s="46">
        <v>206772</v>
      </c>
      <c r="I20" s="46">
        <v>25457</v>
      </c>
      <c r="J20" s="47">
        <f t="shared" si="0"/>
        <v>15905.538461538461</v>
      </c>
      <c r="K20" s="47">
        <f t="shared" si="1"/>
        <v>8.1224024826177477</v>
      </c>
      <c r="L20" s="1">
        <f t="shared" si="3"/>
        <v>-0.37519980902940403</v>
      </c>
      <c r="M20" s="37">
        <f>(I20)*'Hybrid Non-Hybrid'!$B$27</f>
        <v>63642.5</v>
      </c>
      <c r="N20" s="48">
        <f t="shared" si="2"/>
        <v>0.30779070667208325</v>
      </c>
    </row>
    <row r="21" spans="1:14" x14ac:dyDescent="0.25">
      <c r="A21" s="14">
        <v>2017</v>
      </c>
      <c r="B21" s="14" t="s">
        <v>14</v>
      </c>
      <c r="C21" s="14" t="s">
        <v>70</v>
      </c>
      <c r="D21" s="14" t="s">
        <v>5</v>
      </c>
      <c r="E21" s="14" t="s">
        <v>6</v>
      </c>
      <c r="F21" s="15">
        <v>25</v>
      </c>
      <c r="G21" s="16">
        <v>13</v>
      </c>
      <c r="H21" s="46">
        <v>34018</v>
      </c>
      <c r="I21" s="46">
        <v>786</v>
      </c>
      <c r="J21" s="47">
        <f t="shared" si="0"/>
        <v>1360.72</v>
      </c>
      <c r="K21" s="47">
        <f t="shared" si="1"/>
        <v>43.279898218829516</v>
      </c>
      <c r="L21" s="1">
        <f t="shared" si="3"/>
        <v>0.73119592875318062</v>
      </c>
      <c r="M21" s="37">
        <f>(I21)*'Hybrid Non-Hybrid'!$B$27</f>
        <v>1965</v>
      </c>
      <c r="N21" s="48">
        <f t="shared" si="2"/>
        <v>5.7763536951025929E-2</v>
      </c>
    </row>
    <row r="22" spans="1:14" x14ac:dyDescent="0.25">
      <c r="A22" s="14">
        <v>2017</v>
      </c>
      <c r="B22" s="14" t="s">
        <v>15</v>
      </c>
      <c r="C22" s="14" t="s">
        <v>72</v>
      </c>
      <c r="D22" s="14" t="s">
        <v>5</v>
      </c>
      <c r="E22" s="14" t="s">
        <v>6</v>
      </c>
      <c r="F22" s="15">
        <v>15</v>
      </c>
      <c r="G22" s="16">
        <v>32</v>
      </c>
      <c r="H22" s="46">
        <v>164551</v>
      </c>
      <c r="I22" s="46">
        <v>13315</v>
      </c>
      <c r="J22" s="47">
        <f t="shared" si="0"/>
        <v>10970.066666666668</v>
      </c>
      <c r="K22" s="47">
        <f t="shared" si="1"/>
        <v>12.358317686819376</v>
      </c>
      <c r="L22" s="1">
        <f t="shared" si="3"/>
        <v>-0.1761121542120416</v>
      </c>
      <c r="M22" s="37">
        <f>(I22)*'Hybrid Non-Hybrid'!$B$27</f>
        <v>33287.5</v>
      </c>
      <c r="N22" s="48">
        <f t="shared" si="2"/>
        <v>0.20229290615067669</v>
      </c>
    </row>
    <row r="23" spans="1:14" x14ac:dyDescent="0.25">
      <c r="A23" s="14">
        <v>2017</v>
      </c>
      <c r="B23" s="14" t="s">
        <v>15</v>
      </c>
      <c r="C23" s="14" t="s">
        <v>42</v>
      </c>
      <c r="D23" s="14" t="s">
        <v>5</v>
      </c>
      <c r="E23" s="14" t="s">
        <v>6</v>
      </c>
      <c r="F23" s="15">
        <v>20</v>
      </c>
      <c r="G23" s="16">
        <v>189</v>
      </c>
      <c r="H23" s="46">
        <v>112590</v>
      </c>
      <c r="I23" s="46">
        <v>9827</v>
      </c>
      <c r="J23" s="47">
        <f t="shared" si="0"/>
        <v>5629.5</v>
      </c>
      <c r="K23" s="47">
        <f t="shared" si="1"/>
        <v>11.457209728299583</v>
      </c>
      <c r="L23" s="1">
        <f t="shared" si="3"/>
        <v>-0.42713951358502084</v>
      </c>
      <c r="M23" s="37">
        <f>(I23)*'Hybrid Non-Hybrid'!$B$27</f>
        <v>24567.5</v>
      </c>
      <c r="N23" s="48">
        <f t="shared" si="2"/>
        <v>0.21820321520561328</v>
      </c>
    </row>
    <row r="24" spans="1:14" x14ac:dyDescent="0.25">
      <c r="A24" s="14">
        <v>2018</v>
      </c>
      <c r="B24" s="14" t="s">
        <v>11</v>
      </c>
      <c r="C24" s="14" t="s">
        <v>12</v>
      </c>
      <c r="D24" s="14" t="s">
        <v>5</v>
      </c>
      <c r="E24" s="14" t="s">
        <v>6</v>
      </c>
      <c r="F24" s="15">
        <v>13</v>
      </c>
      <c r="G24" s="16">
        <v>56</v>
      </c>
      <c r="H24" s="46">
        <v>177198</v>
      </c>
      <c r="I24" s="46">
        <v>17233</v>
      </c>
      <c r="J24" s="47">
        <f t="shared" si="0"/>
        <v>13630.615384615385</v>
      </c>
      <c r="K24" s="47">
        <f t="shared" si="1"/>
        <v>10.28248128590495</v>
      </c>
      <c r="L24" s="1">
        <f t="shared" si="3"/>
        <v>-0.20903990108423459</v>
      </c>
      <c r="M24" s="37">
        <f>(I24)*'Hybrid Non-Hybrid'!$B$27</f>
        <v>43082.5</v>
      </c>
      <c r="N24" s="48">
        <f t="shared" si="2"/>
        <v>0.24313197665887876</v>
      </c>
    </row>
    <row r="25" spans="1:14" x14ac:dyDescent="0.25">
      <c r="A25" s="14">
        <v>2018</v>
      </c>
      <c r="B25" s="14" t="s">
        <v>15</v>
      </c>
      <c r="C25" s="14" t="s">
        <v>42</v>
      </c>
      <c r="D25" s="14" t="s">
        <v>5</v>
      </c>
      <c r="E25" s="14" t="s">
        <v>6</v>
      </c>
      <c r="F25" s="15">
        <v>14</v>
      </c>
      <c r="G25" s="16">
        <v>16</v>
      </c>
      <c r="H25" s="46">
        <v>119367</v>
      </c>
      <c r="I25" s="46">
        <v>9212</v>
      </c>
      <c r="J25" s="47">
        <f t="shared" si="0"/>
        <v>8526.2142857142862</v>
      </c>
      <c r="K25" s="47">
        <f t="shared" si="1"/>
        <v>12.957772470690404</v>
      </c>
      <c r="L25" s="1">
        <f t="shared" si="3"/>
        <v>-7.4444823522113984E-2</v>
      </c>
      <c r="M25" s="37">
        <f>(I25)*'Hybrid Non-Hybrid'!$B$27</f>
        <v>23030</v>
      </c>
      <c r="N25" s="48">
        <f t="shared" si="2"/>
        <v>0.192934395603475</v>
      </c>
    </row>
    <row r="26" spans="1:14" x14ac:dyDescent="0.25">
      <c r="A26" s="14">
        <v>2019</v>
      </c>
      <c r="B26" s="14" t="s">
        <v>11</v>
      </c>
      <c r="C26" s="14" t="s">
        <v>12</v>
      </c>
      <c r="D26" s="14" t="s">
        <v>5</v>
      </c>
      <c r="E26" s="14" t="s">
        <v>6</v>
      </c>
      <c r="F26" s="15">
        <v>13</v>
      </c>
      <c r="G26" s="16">
        <v>22</v>
      </c>
      <c r="H26" s="46">
        <v>10316</v>
      </c>
      <c r="I26" s="46">
        <v>885</v>
      </c>
      <c r="J26" s="47">
        <f t="shared" si="0"/>
        <v>793.53846153846155</v>
      </c>
      <c r="K26" s="47">
        <f t="shared" si="1"/>
        <v>11.656497175141244</v>
      </c>
      <c r="L26" s="1">
        <f t="shared" si="3"/>
        <v>-0.10334637114298126</v>
      </c>
      <c r="M26" s="37">
        <f>(I26)*'Hybrid Non-Hybrid'!$B$27</f>
        <v>2212.5</v>
      </c>
      <c r="N26" s="48">
        <f t="shared" si="2"/>
        <v>0.21447266382318728</v>
      </c>
    </row>
    <row r="27" spans="1:14" x14ac:dyDescent="0.25">
      <c r="A27" s="14">
        <v>2019</v>
      </c>
      <c r="B27" s="14" t="s">
        <v>15</v>
      </c>
      <c r="C27" s="14" t="s">
        <v>42</v>
      </c>
      <c r="D27" s="14" t="s">
        <v>5</v>
      </c>
      <c r="E27" s="14" t="s">
        <v>6</v>
      </c>
      <c r="F27" s="15">
        <v>20</v>
      </c>
      <c r="G27" s="16">
        <v>7</v>
      </c>
      <c r="H27" s="46">
        <v>29068</v>
      </c>
      <c r="I27" s="46">
        <v>2331</v>
      </c>
      <c r="J27" s="47">
        <f t="shared" si="0"/>
        <v>1453.4</v>
      </c>
      <c r="K27" s="47">
        <f t="shared" si="1"/>
        <v>12.470184470184471</v>
      </c>
      <c r="L27" s="1">
        <f t="shared" si="3"/>
        <v>-0.37649077649077645</v>
      </c>
      <c r="M27" s="37">
        <f>(I27)*'Hybrid Non-Hybrid'!$B$27</f>
        <v>5827.5</v>
      </c>
      <c r="N27" s="48">
        <f t="shared" si="2"/>
        <v>0.2004781890738957</v>
      </c>
    </row>
    <row r="28" spans="1:14" x14ac:dyDescent="0.25">
      <c r="A28" s="14">
        <v>2019</v>
      </c>
      <c r="B28" s="14" t="s">
        <v>25</v>
      </c>
      <c r="C28" s="14" t="s">
        <v>42</v>
      </c>
      <c r="D28" s="14" t="s">
        <v>5</v>
      </c>
      <c r="E28" s="14" t="s">
        <v>6</v>
      </c>
      <c r="F28" s="15">
        <v>15</v>
      </c>
      <c r="G28" s="16">
        <v>38</v>
      </c>
      <c r="H28" s="46">
        <v>3277</v>
      </c>
      <c r="I28" s="46">
        <v>296</v>
      </c>
      <c r="J28" s="47">
        <f t="shared" si="0"/>
        <v>218.46666666666667</v>
      </c>
      <c r="K28" s="47">
        <f t="shared" si="1"/>
        <v>11.070945945945946</v>
      </c>
      <c r="L28" s="1">
        <f t="shared" si="3"/>
        <v>-0.26193693693693698</v>
      </c>
      <c r="M28" s="37">
        <f>(I28)*'Hybrid Non-Hybrid'!$B$27</f>
        <v>740</v>
      </c>
      <c r="N28" s="48">
        <f t="shared" si="2"/>
        <v>0.22581629539212694</v>
      </c>
    </row>
    <row r="29" spans="1:14" x14ac:dyDescent="0.25">
      <c r="H29" s="46"/>
      <c r="I29" s="46"/>
      <c r="J29" s="16"/>
      <c r="K29" s="16"/>
      <c r="L29" s="16"/>
      <c r="M29" s="16"/>
      <c r="N29" s="16"/>
    </row>
    <row r="30" spans="1:14" x14ac:dyDescent="0.25">
      <c r="H30" s="46"/>
      <c r="I30" s="46"/>
      <c r="J30" s="46"/>
      <c r="K30" s="16"/>
      <c r="L30" s="16"/>
      <c r="M30" s="16"/>
      <c r="N30" s="16"/>
    </row>
  </sheetData>
  <autoFilter ref="A2:N28" xr:uid="{A2340978-10A2-4AC9-8849-13255054812A}">
    <sortState xmlns:xlrd2="http://schemas.microsoft.com/office/spreadsheetml/2017/richdata2" ref="A3:N28">
      <sortCondition ref="D2:D28"/>
    </sortState>
  </autoFilter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4277-A7EC-4673-B2C4-CB60B45AA0FF}">
  <dimension ref="A1:J11"/>
  <sheetViews>
    <sheetView workbookViewId="0">
      <selection activeCell="G6" sqref="G6"/>
    </sheetView>
  </sheetViews>
  <sheetFormatPr defaultRowHeight="15" x14ac:dyDescent="0.25"/>
  <cols>
    <col min="1" max="1" width="18.5703125" customWidth="1"/>
    <col min="2" max="2" width="16.42578125" customWidth="1"/>
    <col min="3" max="3" width="15.5703125" customWidth="1"/>
    <col min="4" max="4" width="21.7109375" customWidth="1"/>
    <col min="5" max="5" width="21" customWidth="1"/>
    <col min="6" max="6" width="21.42578125" customWidth="1"/>
    <col min="7" max="7" width="19" customWidth="1"/>
    <col min="8" max="8" width="19.7109375" customWidth="1"/>
    <col min="9" max="9" width="14.28515625" bestFit="1" customWidth="1"/>
  </cols>
  <sheetData>
    <row r="1" spans="1:10" x14ac:dyDescent="0.25">
      <c r="A1" t="s">
        <v>100</v>
      </c>
    </row>
    <row r="5" spans="1:10" ht="30" x14ac:dyDescent="0.25">
      <c r="A5" s="3"/>
      <c r="B5" s="4" t="s">
        <v>50</v>
      </c>
      <c r="C5" s="4" t="s">
        <v>52</v>
      </c>
      <c r="D5" s="4" t="s">
        <v>53</v>
      </c>
      <c r="E5" s="4" t="s">
        <v>54</v>
      </c>
      <c r="F5" s="4" t="s">
        <v>55</v>
      </c>
      <c r="G5" s="4" t="s">
        <v>56</v>
      </c>
      <c r="H5" s="4" t="s">
        <v>57</v>
      </c>
      <c r="I5" s="4" t="s">
        <v>58</v>
      </c>
      <c r="J5" s="4" t="s">
        <v>59</v>
      </c>
    </row>
    <row r="6" spans="1:10" x14ac:dyDescent="0.25">
      <c r="A6" s="3" t="s">
        <v>49</v>
      </c>
      <c r="B6" s="2">
        <v>2079117</v>
      </c>
      <c r="C6" s="2">
        <v>207768</v>
      </c>
      <c r="D6" s="2">
        <v>157990</v>
      </c>
      <c r="E6" s="3">
        <f>+B6/C6</f>
        <v>10.006916368256903</v>
      </c>
      <c r="F6" s="3">
        <f>+B6/D6</f>
        <v>13.159801253243876</v>
      </c>
      <c r="G6" s="1">
        <f>-(F6-E6)/F6</f>
        <v>-0.23958453659851364</v>
      </c>
      <c r="H6" s="22">
        <v>804</v>
      </c>
      <c r="I6" s="36">
        <f>(C6*'Hybrid Non-Hybrid'!$B$27)</f>
        <v>519420</v>
      </c>
      <c r="J6" s="6">
        <f>+I6/B6</f>
        <v>0.24982721030129618</v>
      </c>
    </row>
    <row r="7" spans="1:10" x14ac:dyDescent="0.25">
      <c r="A7" s="3" t="s">
        <v>51</v>
      </c>
      <c r="B7" s="2">
        <f>SUM(B6:B6)</f>
        <v>2079117</v>
      </c>
      <c r="C7" s="2">
        <f>SUM(C6:C6)</f>
        <v>207768</v>
      </c>
      <c r="D7" s="2">
        <f>SUM(D6:D6)</f>
        <v>157990</v>
      </c>
      <c r="E7" s="3">
        <f>+B7/C7</f>
        <v>10.006916368256903</v>
      </c>
      <c r="F7" s="3">
        <f>+B7/D7</f>
        <v>13.159801253243876</v>
      </c>
      <c r="G7" s="1">
        <f>-(F7-E7)/F7</f>
        <v>-0.23958453659851364</v>
      </c>
      <c r="H7" s="22">
        <f>SUM(H6:H6)</f>
        <v>804</v>
      </c>
      <c r="I7" s="36">
        <f>(C7*'Hybrid Non-Hybrid'!$B$27)</f>
        <v>519420</v>
      </c>
      <c r="J7" s="6">
        <f>+I7/B7</f>
        <v>0.24982721030129618</v>
      </c>
    </row>
    <row r="8" spans="1:10" x14ac:dyDescent="0.25">
      <c r="A8" s="3"/>
      <c r="B8" s="3"/>
      <c r="C8" s="3"/>
      <c r="D8" s="3"/>
      <c r="E8" s="3"/>
      <c r="F8" s="3"/>
    </row>
    <row r="9" spans="1:10" x14ac:dyDescent="0.25">
      <c r="A9" s="3"/>
      <c r="B9" s="3"/>
      <c r="C9" s="3"/>
      <c r="D9" s="3"/>
      <c r="E9" s="3"/>
      <c r="F9" s="3"/>
    </row>
    <row r="10" spans="1:10" x14ac:dyDescent="0.25">
      <c r="A10" s="3"/>
      <c r="B10" s="3"/>
      <c r="C10" s="3"/>
      <c r="D10" s="3"/>
      <c r="E10" s="3"/>
      <c r="F10" s="3"/>
    </row>
    <row r="11" spans="1:10" x14ac:dyDescent="0.25">
      <c r="A11" s="3"/>
      <c r="B11" s="3"/>
      <c r="C11" s="3"/>
      <c r="D11" s="3"/>
      <c r="E11" s="3"/>
      <c r="F11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D1C0-CB8B-4F4A-87C1-73557C46FF7A}">
  <dimension ref="A1:P126"/>
  <sheetViews>
    <sheetView zoomScaleNormal="100" workbookViewId="0">
      <pane ySplit="2" topLeftCell="A3" activePane="bottomLeft" state="frozen"/>
      <selection activeCell="C1" sqref="C1"/>
      <selection pane="bottomLeft" activeCell="A15" sqref="A15"/>
    </sheetView>
  </sheetViews>
  <sheetFormatPr defaultRowHeight="15" x14ac:dyDescent="0.25"/>
  <cols>
    <col min="1" max="1" width="10" style="15" bestFit="1" customWidth="1"/>
    <col min="2" max="2" width="13.42578125" style="15" bestFit="1" customWidth="1"/>
    <col min="3" max="3" width="24.7109375" style="15" customWidth="1"/>
    <col min="4" max="4" width="22.85546875" style="15" bestFit="1" customWidth="1"/>
    <col min="5" max="5" width="20" style="15" customWidth="1"/>
    <col min="6" max="6" width="25.5703125" style="15" customWidth="1"/>
    <col min="7" max="7" width="22" style="15" customWidth="1"/>
    <col min="8" max="8" width="18.140625" style="16" bestFit="1" customWidth="1"/>
    <col min="9" max="9" width="16.7109375" style="17" bestFit="1" customWidth="1"/>
    <col min="10" max="10" width="26.85546875" style="17" customWidth="1"/>
    <col min="11" max="11" width="18.28515625" style="18" bestFit="1" customWidth="1"/>
    <col min="12" max="12" width="14.7109375" style="18" hidden="1" customWidth="1"/>
    <col min="13" max="13" width="17.140625" style="18" hidden="1" customWidth="1"/>
    <col min="14" max="14" width="12.85546875" style="18" hidden="1" customWidth="1"/>
    <col min="15" max="15" width="13.42578125" style="18" hidden="1" customWidth="1"/>
    <col min="16" max="16" width="11.140625" style="18" hidden="1" customWidth="1"/>
    <col min="17" max="16384" width="9.140625" style="18"/>
  </cols>
  <sheetData>
    <row r="1" spans="1:16" x14ac:dyDescent="0.25">
      <c r="D1" t="s">
        <v>101</v>
      </c>
    </row>
    <row r="2" spans="1:16" s="13" customFormat="1" ht="60" x14ac:dyDescent="0.25">
      <c r="A2" s="9" t="s">
        <v>67</v>
      </c>
      <c r="B2" s="9" t="s">
        <v>61</v>
      </c>
      <c r="C2" s="9" t="s">
        <v>62</v>
      </c>
      <c r="D2" s="9" t="s">
        <v>0</v>
      </c>
      <c r="E2" s="9" t="s">
        <v>1</v>
      </c>
      <c r="F2" s="9" t="s">
        <v>2</v>
      </c>
      <c r="G2" s="10" t="s">
        <v>3</v>
      </c>
      <c r="H2" s="11" t="s">
        <v>4</v>
      </c>
      <c r="I2" s="12" t="s">
        <v>120</v>
      </c>
      <c r="J2" s="12" t="s">
        <v>75</v>
      </c>
      <c r="K2" s="12" t="s">
        <v>76</v>
      </c>
      <c r="L2" s="13" t="s">
        <v>77</v>
      </c>
      <c r="M2" s="13" t="s">
        <v>78</v>
      </c>
      <c r="N2" s="13" t="s">
        <v>79</v>
      </c>
      <c r="O2" s="13" t="s">
        <v>80</v>
      </c>
      <c r="P2" s="13" t="s">
        <v>81</v>
      </c>
    </row>
    <row r="3" spans="1:16" x14ac:dyDescent="0.25">
      <c r="A3" s="14">
        <v>2009</v>
      </c>
      <c r="B3" s="14" t="s">
        <v>35</v>
      </c>
      <c r="C3" s="14" t="s">
        <v>66</v>
      </c>
      <c r="D3" s="14" t="s">
        <v>9</v>
      </c>
      <c r="E3" s="14" t="s">
        <v>7</v>
      </c>
      <c r="F3" s="14">
        <v>26.16</v>
      </c>
      <c r="G3" s="15">
        <v>35</v>
      </c>
      <c r="H3" s="16">
        <v>11</v>
      </c>
      <c r="I3" s="17">
        <v>73015</v>
      </c>
      <c r="J3" s="17">
        <v>2790</v>
      </c>
      <c r="K3" s="17">
        <f t="shared" ref="K3:K34" si="0">+I3/G3</f>
        <v>2086.1428571428573</v>
      </c>
      <c r="L3" s="18">
        <f t="shared" ref="L3:L34" si="1">(I3/J3)</f>
        <v>26.170250896057347</v>
      </c>
      <c r="M3" s="18">
        <f t="shared" ref="M3:M34" si="2">(I3/K3)</f>
        <v>35</v>
      </c>
      <c r="N3" s="19">
        <f t="shared" ref="N3:N34" si="3">(L3-M3)/L3</f>
        <v>-0.33739642539204279</v>
      </c>
      <c r="O3" s="20">
        <f t="shared" ref="O3:O34" si="4">(J3)*3</f>
        <v>8370</v>
      </c>
      <c r="P3" s="21">
        <f t="shared" ref="P3:P34" si="5">(O3/I3)</f>
        <v>0.11463397931931794</v>
      </c>
    </row>
    <row r="4" spans="1:16" x14ac:dyDescent="0.25">
      <c r="A4" s="14">
        <v>2010</v>
      </c>
      <c r="B4" s="14" t="s">
        <v>35</v>
      </c>
      <c r="C4" s="14" t="s">
        <v>66</v>
      </c>
      <c r="D4" s="14" t="s">
        <v>9</v>
      </c>
      <c r="E4" s="14" t="s">
        <v>7</v>
      </c>
      <c r="F4" s="14">
        <v>25.65</v>
      </c>
      <c r="G4" s="15">
        <v>35</v>
      </c>
      <c r="H4" s="16">
        <v>22</v>
      </c>
      <c r="I4" s="17">
        <v>57654</v>
      </c>
      <c r="J4" s="17">
        <v>2247</v>
      </c>
      <c r="K4" s="17">
        <f t="shared" si="0"/>
        <v>1647.2571428571428</v>
      </c>
      <c r="L4" s="18">
        <f t="shared" si="1"/>
        <v>25.658210947930574</v>
      </c>
      <c r="M4" s="18">
        <f t="shared" si="2"/>
        <v>35</v>
      </c>
      <c r="N4" s="19">
        <f t="shared" si="3"/>
        <v>-0.36408575293995216</v>
      </c>
      <c r="O4" s="20">
        <f t="shared" si="4"/>
        <v>6741</v>
      </c>
      <c r="P4" s="21">
        <f t="shared" si="5"/>
        <v>0.11692163596628161</v>
      </c>
    </row>
    <row r="5" spans="1:16" x14ac:dyDescent="0.25">
      <c r="A5" s="14">
        <v>2015</v>
      </c>
      <c r="B5" s="14" t="s">
        <v>29</v>
      </c>
      <c r="C5" s="14" t="s">
        <v>69</v>
      </c>
      <c r="D5" s="14" t="s">
        <v>9</v>
      </c>
      <c r="E5" s="14" t="s">
        <v>7</v>
      </c>
      <c r="F5" s="14">
        <v>41.97</v>
      </c>
      <c r="G5" s="15">
        <v>40</v>
      </c>
      <c r="H5" s="16">
        <v>7</v>
      </c>
      <c r="I5" s="17">
        <v>23883</v>
      </c>
      <c r="J5" s="17">
        <v>569</v>
      </c>
      <c r="K5" s="17">
        <f t="shared" si="0"/>
        <v>597.07500000000005</v>
      </c>
      <c r="L5" s="18">
        <f t="shared" si="1"/>
        <v>41.973637961335676</v>
      </c>
      <c r="M5" s="18">
        <f t="shared" si="2"/>
        <v>40</v>
      </c>
      <c r="N5" s="19">
        <f t="shared" si="3"/>
        <v>4.7020893522589279E-2</v>
      </c>
      <c r="O5" s="20">
        <f t="shared" si="4"/>
        <v>1707</v>
      </c>
      <c r="P5" s="21">
        <f t="shared" si="5"/>
        <v>7.1473432985805802E-2</v>
      </c>
    </row>
    <row r="6" spans="1:16" x14ac:dyDescent="0.25">
      <c r="A6" s="14">
        <v>2013</v>
      </c>
      <c r="B6" s="14" t="s">
        <v>29</v>
      </c>
      <c r="C6" s="14" t="s">
        <v>36</v>
      </c>
      <c r="D6" s="14" t="s">
        <v>9</v>
      </c>
      <c r="E6" s="14" t="s">
        <v>7</v>
      </c>
      <c r="F6" s="14">
        <v>31.34</v>
      </c>
      <c r="G6" s="15">
        <v>25</v>
      </c>
      <c r="H6" s="16">
        <v>18</v>
      </c>
      <c r="I6" s="17">
        <v>61608</v>
      </c>
      <c r="J6" s="17">
        <v>1965</v>
      </c>
      <c r="K6" s="17">
        <f t="shared" si="0"/>
        <v>2464.3200000000002</v>
      </c>
      <c r="L6" s="18">
        <f t="shared" si="1"/>
        <v>31.35267175572519</v>
      </c>
      <c r="M6" s="18">
        <f t="shared" si="2"/>
        <v>25</v>
      </c>
      <c r="N6" s="19">
        <f t="shared" si="3"/>
        <v>0.20261978963770935</v>
      </c>
      <c r="O6" s="20">
        <f t="shared" si="4"/>
        <v>5895</v>
      </c>
      <c r="P6" s="21">
        <f t="shared" si="5"/>
        <v>9.5685625243474876E-2</v>
      </c>
    </row>
    <row r="7" spans="1:16" x14ac:dyDescent="0.25">
      <c r="A7" s="14">
        <v>2014</v>
      </c>
      <c r="B7" s="14" t="s">
        <v>29</v>
      </c>
      <c r="C7" s="14" t="s">
        <v>36</v>
      </c>
      <c r="D7" s="14" t="s">
        <v>9</v>
      </c>
      <c r="E7" s="14" t="s">
        <v>7</v>
      </c>
      <c r="F7" s="14">
        <v>30.67</v>
      </c>
      <c r="G7" s="15">
        <v>40</v>
      </c>
      <c r="H7" s="16">
        <v>26</v>
      </c>
      <c r="I7" s="17">
        <v>119242</v>
      </c>
      <c r="J7" s="17">
        <v>3887</v>
      </c>
      <c r="K7" s="17">
        <f t="shared" si="0"/>
        <v>2981.05</v>
      </c>
      <c r="L7" s="18">
        <f t="shared" si="1"/>
        <v>30.677128891175713</v>
      </c>
      <c r="M7" s="18">
        <f t="shared" si="2"/>
        <v>40</v>
      </c>
      <c r="N7" s="19">
        <f t="shared" si="3"/>
        <v>-0.30390298720249581</v>
      </c>
      <c r="O7" s="20">
        <f t="shared" si="4"/>
        <v>11661</v>
      </c>
      <c r="P7" s="21">
        <f t="shared" si="5"/>
        <v>9.7792724040187184E-2</v>
      </c>
    </row>
    <row r="8" spans="1:16" x14ac:dyDescent="0.25">
      <c r="A8" s="14">
        <v>2016</v>
      </c>
      <c r="B8" s="14" t="s">
        <v>29</v>
      </c>
      <c r="C8" s="14" t="s">
        <v>36</v>
      </c>
      <c r="D8" s="14" t="s">
        <v>9</v>
      </c>
      <c r="E8" s="14" t="s">
        <v>7</v>
      </c>
      <c r="F8" s="14">
        <v>35.799999999999997</v>
      </c>
      <c r="G8" s="15">
        <v>41</v>
      </c>
      <c r="H8" s="16">
        <v>49</v>
      </c>
      <c r="I8" s="17">
        <v>241639</v>
      </c>
      <c r="J8" s="17">
        <v>6747</v>
      </c>
      <c r="K8" s="17">
        <f t="shared" si="0"/>
        <v>5893.6341463414637</v>
      </c>
      <c r="L8" s="18">
        <f t="shared" si="1"/>
        <v>35.814287831628874</v>
      </c>
      <c r="M8" s="18">
        <f t="shared" si="2"/>
        <v>41</v>
      </c>
      <c r="N8" s="19">
        <f t="shared" si="3"/>
        <v>-0.14479450750913544</v>
      </c>
      <c r="O8" s="20">
        <f t="shared" si="4"/>
        <v>20241</v>
      </c>
      <c r="P8" s="21">
        <f t="shared" si="5"/>
        <v>8.3765451768961136E-2</v>
      </c>
    </row>
    <row r="9" spans="1:16" x14ac:dyDescent="0.25">
      <c r="A9" s="14">
        <v>2017</v>
      </c>
      <c r="B9" s="14" t="s">
        <v>14</v>
      </c>
      <c r="C9" s="14" t="s">
        <v>46</v>
      </c>
      <c r="D9" s="14" t="s">
        <v>5</v>
      </c>
      <c r="E9" s="14" t="s">
        <v>7</v>
      </c>
      <c r="F9" s="14">
        <v>8.58</v>
      </c>
      <c r="G9" s="15">
        <v>15</v>
      </c>
      <c r="H9" s="16">
        <v>15</v>
      </c>
      <c r="I9" s="17">
        <v>9113</v>
      </c>
      <c r="J9" s="17">
        <v>1061</v>
      </c>
      <c r="K9" s="17">
        <f t="shared" si="0"/>
        <v>607.5333333333333</v>
      </c>
      <c r="L9" s="18">
        <f t="shared" si="1"/>
        <v>8.589066918001885</v>
      </c>
      <c r="M9" s="18">
        <f t="shared" si="2"/>
        <v>15</v>
      </c>
      <c r="N9" s="19">
        <f t="shared" si="3"/>
        <v>-0.74640623285416441</v>
      </c>
      <c r="O9" s="20">
        <f t="shared" si="4"/>
        <v>3183</v>
      </c>
      <c r="P9" s="21">
        <f t="shared" si="5"/>
        <v>0.34928124657083287</v>
      </c>
    </row>
    <row r="10" spans="1:16" x14ac:dyDescent="0.25">
      <c r="A10" s="14">
        <v>2008</v>
      </c>
      <c r="B10" s="14" t="s">
        <v>27</v>
      </c>
      <c r="C10" s="14" t="s">
        <v>28</v>
      </c>
      <c r="D10" s="14" t="s">
        <v>5</v>
      </c>
      <c r="E10" s="14" t="s">
        <v>7</v>
      </c>
      <c r="F10" s="14">
        <v>20.100000000000001</v>
      </c>
      <c r="G10" s="15">
        <v>24</v>
      </c>
      <c r="H10" s="16">
        <v>9</v>
      </c>
      <c r="I10" s="17">
        <v>4459</v>
      </c>
      <c r="J10" s="17">
        <v>221</v>
      </c>
      <c r="K10" s="17">
        <f t="shared" si="0"/>
        <v>185.79166666666666</v>
      </c>
      <c r="L10" s="18">
        <f t="shared" si="1"/>
        <v>20.176470588235293</v>
      </c>
      <c r="M10" s="18">
        <f t="shared" si="2"/>
        <v>24</v>
      </c>
      <c r="N10" s="19">
        <f t="shared" si="3"/>
        <v>-0.18950437317784261</v>
      </c>
      <c r="O10" s="20">
        <f t="shared" si="4"/>
        <v>663</v>
      </c>
      <c r="P10" s="21">
        <f t="shared" si="5"/>
        <v>0.14868804664723032</v>
      </c>
    </row>
    <row r="11" spans="1:16" x14ac:dyDescent="0.25">
      <c r="A11" s="14">
        <v>2008</v>
      </c>
      <c r="B11" s="14" t="s">
        <v>15</v>
      </c>
      <c r="C11" s="14" t="s">
        <v>16</v>
      </c>
      <c r="D11" s="14" t="s">
        <v>5</v>
      </c>
      <c r="E11" s="14" t="s">
        <v>7</v>
      </c>
      <c r="F11" s="14">
        <v>9.68</v>
      </c>
      <c r="G11" s="15">
        <v>11</v>
      </c>
      <c r="H11" s="16">
        <v>7</v>
      </c>
      <c r="I11" s="17">
        <v>17162</v>
      </c>
      <c r="J11" s="17">
        <v>1771</v>
      </c>
      <c r="K11" s="17">
        <f t="shared" si="0"/>
        <v>1560.1818181818182</v>
      </c>
      <c r="L11" s="18">
        <f t="shared" si="1"/>
        <v>9.6905702992659517</v>
      </c>
      <c r="M11" s="18">
        <f t="shared" si="2"/>
        <v>11</v>
      </c>
      <c r="N11" s="19">
        <f t="shared" si="3"/>
        <v>-0.13512411140892666</v>
      </c>
      <c r="O11" s="20">
        <f t="shared" si="4"/>
        <v>5313</v>
      </c>
      <c r="P11" s="21">
        <f t="shared" si="5"/>
        <v>0.30957930311152548</v>
      </c>
    </row>
    <row r="12" spans="1:16" x14ac:dyDescent="0.25">
      <c r="A12" s="14">
        <v>2009</v>
      </c>
      <c r="B12" s="14" t="s">
        <v>15</v>
      </c>
      <c r="C12" s="14" t="s">
        <v>16</v>
      </c>
      <c r="D12" s="14" t="s">
        <v>5</v>
      </c>
      <c r="E12" s="14" t="s">
        <v>7</v>
      </c>
      <c r="F12" s="14">
        <v>11.22</v>
      </c>
      <c r="G12" s="15">
        <v>16</v>
      </c>
      <c r="H12" s="16">
        <v>39</v>
      </c>
      <c r="I12" s="17">
        <v>3263</v>
      </c>
      <c r="J12" s="17">
        <v>290</v>
      </c>
      <c r="K12" s="17">
        <f t="shared" si="0"/>
        <v>203.9375</v>
      </c>
      <c r="L12" s="18">
        <f t="shared" si="1"/>
        <v>11.251724137931035</v>
      </c>
      <c r="M12" s="18">
        <f t="shared" si="2"/>
        <v>16</v>
      </c>
      <c r="N12" s="19">
        <f t="shared" si="3"/>
        <v>-0.4220042905301869</v>
      </c>
      <c r="O12" s="20">
        <f t="shared" si="4"/>
        <v>870</v>
      </c>
      <c r="P12" s="21">
        <f t="shared" si="5"/>
        <v>0.26662580447441003</v>
      </c>
    </row>
    <row r="13" spans="1:16" x14ac:dyDescent="0.25">
      <c r="A13" s="14">
        <v>2012</v>
      </c>
      <c r="B13" s="14" t="s">
        <v>15</v>
      </c>
      <c r="C13" s="14" t="s">
        <v>31</v>
      </c>
      <c r="D13" s="14" t="s">
        <v>5</v>
      </c>
      <c r="E13" s="14" t="s">
        <v>6</v>
      </c>
      <c r="F13" s="14">
        <v>9.75</v>
      </c>
      <c r="G13" s="15">
        <v>12</v>
      </c>
      <c r="H13" s="16">
        <v>7</v>
      </c>
      <c r="I13" s="17">
        <v>16895</v>
      </c>
      <c r="J13" s="17">
        <v>1731</v>
      </c>
      <c r="K13" s="17">
        <f t="shared" si="0"/>
        <v>1407.9166666666667</v>
      </c>
      <c r="L13" s="18">
        <f t="shared" si="1"/>
        <v>9.7602541883304443</v>
      </c>
      <c r="M13" s="18">
        <f t="shared" si="2"/>
        <v>12</v>
      </c>
      <c r="N13" s="19">
        <f t="shared" si="3"/>
        <v>-0.22947617638354548</v>
      </c>
      <c r="O13" s="20">
        <f t="shared" si="4"/>
        <v>5193</v>
      </c>
      <c r="P13" s="21">
        <f t="shared" si="5"/>
        <v>0.30736904409588633</v>
      </c>
    </row>
    <row r="14" spans="1:16" x14ac:dyDescent="0.25">
      <c r="A14" s="14">
        <v>2013</v>
      </c>
      <c r="B14" s="14" t="s">
        <v>15</v>
      </c>
      <c r="C14" s="14" t="s">
        <v>31</v>
      </c>
      <c r="D14" s="14" t="s">
        <v>5</v>
      </c>
      <c r="E14" s="14" t="s">
        <v>6</v>
      </c>
      <c r="F14" s="14">
        <v>10.14</v>
      </c>
      <c r="G14" s="15">
        <v>10</v>
      </c>
      <c r="H14" s="16">
        <v>10</v>
      </c>
      <c r="I14" s="17">
        <v>45382</v>
      </c>
      <c r="J14" s="17">
        <v>4472</v>
      </c>
      <c r="K14" s="17">
        <f t="shared" si="0"/>
        <v>4538.2</v>
      </c>
      <c r="L14" s="18">
        <f t="shared" si="1"/>
        <v>10.148032200357783</v>
      </c>
      <c r="M14" s="18">
        <f t="shared" si="2"/>
        <v>10</v>
      </c>
      <c r="N14" s="19">
        <f t="shared" si="3"/>
        <v>1.4587281300956401E-2</v>
      </c>
      <c r="O14" s="20">
        <f t="shared" si="4"/>
        <v>13416</v>
      </c>
      <c r="P14" s="21">
        <f t="shared" si="5"/>
        <v>0.29562381560971313</v>
      </c>
    </row>
    <row r="15" spans="1:16" x14ac:dyDescent="0.25">
      <c r="A15" s="14">
        <v>2012</v>
      </c>
      <c r="B15" s="14" t="s">
        <v>15</v>
      </c>
      <c r="C15" s="14" t="s">
        <v>17</v>
      </c>
      <c r="D15" s="14" t="s">
        <v>5</v>
      </c>
      <c r="E15" s="14" t="s">
        <v>6</v>
      </c>
      <c r="F15" s="14">
        <v>11.13</v>
      </c>
      <c r="G15" s="15">
        <v>13</v>
      </c>
      <c r="H15" s="16">
        <v>9</v>
      </c>
      <c r="I15" s="17">
        <v>56570</v>
      </c>
      <c r="J15" s="17">
        <v>5082</v>
      </c>
      <c r="K15" s="17">
        <f t="shared" si="0"/>
        <v>4351.5384615384619</v>
      </c>
      <c r="L15" s="18">
        <f t="shared" si="1"/>
        <v>11.131444313262495</v>
      </c>
      <c r="M15" s="18">
        <f t="shared" si="2"/>
        <v>12.999999999999998</v>
      </c>
      <c r="N15" s="19">
        <f t="shared" si="3"/>
        <v>-0.16786282481880838</v>
      </c>
      <c r="O15" s="20">
        <f t="shared" si="4"/>
        <v>15246</v>
      </c>
      <c r="P15" s="21">
        <f t="shared" si="5"/>
        <v>0.26950680572741736</v>
      </c>
    </row>
    <row r="16" spans="1:16" x14ac:dyDescent="0.25">
      <c r="A16" s="14">
        <v>2011</v>
      </c>
      <c r="B16" s="14" t="s">
        <v>15</v>
      </c>
      <c r="C16" s="14" t="s">
        <v>18</v>
      </c>
      <c r="D16" s="14" t="s">
        <v>5</v>
      </c>
      <c r="E16" s="14" t="s">
        <v>6</v>
      </c>
      <c r="F16" s="14">
        <v>9.06</v>
      </c>
      <c r="G16" s="15">
        <v>10</v>
      </c>
      <c r="H16" s="16">
        <v>10</v>
      </c>
      <c r="I16" s="17">
        <v>51506</v>
      </c>
      <c r="J16" s="17">
        <v>5681</v>
      </c>
      <c r="K16" s="17">
        <f t="shared" si="0"/>
        <v>5150.6000000000004</v>
      </c>
      <c r="L16" s="18">
        <f t="shared" si="1"/>
        <v>9.0663615560640736</v>
      </c>
      <c r="M16" s="18">
        <f t="shared" si="2"/>
        <v>10</v>
      </c>
      <c r="N16" s="19">
        <f t="shared" si="3"/>
        <v>-0.1029782937910146</v>
      </c>
      <c r="O16" s="20">
        <f t="shared" si="4"/>
        <v>17043</v>
      </c>
      <c r="P16" s="21">
        <f t="shared" si="5"/>
        <v>0.3308934881373044</v>
      </c>
    </row>
    <row r="17" spans="1:16" x14ac:dyDescent="0.25">
      <c r="A17" s="14">
        <v>2012</v>
      </c>
      <c r="B17" s="14" t="s">
        <v>15</v>
      </c>
      <c r="C17" s="14" t="s">
        <v>18</v>
      </c>
      <c r="D17" s="14" t="s">
        <v>5</v>
      </c>
      <c r="E17" s="14" t="s">
        <v>6</v>
      </c>
      <c r="F17" s="14">
        <v>8.3800000000000008</v>
      </c>
      <c r="G17" s="15">
        <v>12</v>
      </c>
      <c r="H17" s="16">
        <v>13</v>
      </c>
      <c r="I17" s="17">
        <v>159292</v>
      </c>
      <c r="J17" s="17">
        <v>18996</v>
      </c>
      <c r="K17" s="17">
        <f t="shared" si="0"/>
        <v>13274.333333333334</v>
      </c>
      <c r="L17" s="18">
        <f t="shared" si="1"/>
        <v>8.3855548536534013</v>
      </c>
      <c r="M17" s="18">
        <f t="shared" si="2"/>
        <v>12</v>
      </c>
      <c r="N17" s="19">
        <f t="shared" si="3"/>
        <v>-0.43103231800718167</v>
      </c>
      <c r="O17" s="20">
        <f t="shared" si="4"/>
        <v>56988</v>
      </c>
      <c r="P17" s="21">
        <f t="shared" si="5"/>
        <v>0.35775807950179545</v>
      </c>
    </row>
    <row r="18" spans="1:16" x14ac:dyDescent="0.25">
      <c r="A18" s="14">
        <v>2015</v>
      </c>
      <c r="B18" s="14" t="s">
        <v>15</v>
      </c>
      <c r="C18" s="14" t="s">
        <v>41</v>
      </c>
      <c r="D18" s="14" t="s">
        <v>5</v>
      </c>
      <c r="E18" s="14" t="s">
        <v>10</v>
      </c>
      <c r="F18" s="14">
        <v>12.38</v>
      </c>
      <c r="G18" s="15">
        <v>20</v>
      </c>
      <c r="H18" s="16">
        <v>61</v>
      </c>
      <c r="I18" s="17">
        <v>89681</v>
      </c>
      <c r="J18" s="17">
        <v>7241</v>
      </c>
      <c r="K18" s="17">
        <f t="shared" si="0"/>
        <v>4484.05</v>
      </c>
      <c r="L18" s="18">
        <f t="shared" si="1"/>
        <v>12.385167794503522</v>
      </c>
      <c r="M18" s="18">
        <f t="shared" si="2"/>
        <v>20</v>
      </c>
      <c r="N18" s="19">
        <f t="shared" si="3"/>
        <v>-0.61483480335857088</v>
      </c>
      <c r="O18" s="20">
        <f t="shared" si="4"/>
        <v>21723</v>
      </c>
      <c r="P18" s="21">
        <f t="shared" si="5"/>
        <v>0.24222522050378564</v>
      </c>
    </row>
    <row r="19" spans="1:16" x14ac:dyDescent="0.25">
      <c r="A19" s="14">
        <v>2016</v>
      </c>
      <c r="B19" s="14" t="s">
        <v>15</v>
      </c>
      <c r="C19" s="14" t="s">
        <v>41</v>
      </c>
      <c r="D19" s="14" t="s">
        <v>5</v>
      </c>
      <c r="E19" s="14" t="s">
        <v>10</v>
      </c>
      <c r="F19" s="14">
        <v>11.48</v>
      </c>
      <c r="G19" s="15">
        <v>18</v>
      </c>
      <c r="H19" s="16">
        <v>22</v>
      </c>
      <c r="I19" s="17">
        <v>13749</v>
      </c>
      <c r="J19" s="17">
        <v>1196</v>
      </c>
      <c r="K19" s="17">
        <f t="shared" si="0"/>
        <v>763.83333333333337</v>
      </c>
      <c r="L19" s="18">
        <f t="shared" si="1"/>
        <v>11.49581939799331</v>
      </c>
      <c r="M19" s="18">
        <f t="shared" si="2"/>
        <v>18</v>
      </c>
      <c r="N19" s="19">
        <f t="shared" si="3"/>
        <v>-0.56578660266201186</v>
      </c>
      <c r="O19" s="20">
        <f t="shared" si="4"/>
        <v>3588</v>
      </c>
      <c r="P19" s="21">
        <f t="shared" si="5"/>
        <v>0.26096443377700196</v>
      </c>
    </row>
    <row r="20" spans="1:16" x14ac:dyDescent="0.25">
      <c r="A20" s="14">
        <v>2016</v>
      </c>
      <c r="B20" s="14" t="s">
        <v>11</v>
      </c>
      <c r="C20" s="14" t="s">
        <v>44</v>
      </c>
      <c r="D20" s="14" t="s">
        <v>5</v>
      </c>
      <c r="E20" s="14" t="s">
        <v>10</v>
      </c>
      <c r="F20" s="14">
        <v>13.81</v>
      </c>
      <c r="G20" s="15">
        <v>16</v>
      </c>
      <c r="H20" s="16">
        <v>34</v>
      </c>
      <c r="I20" s="17">
        <v>146106</v>
      </c>
      <c r="J20" s="17">
        <v>10576</v>
      </c>
      <c r="K20" s="17">
        <f t="shared" si="0"/>
        <v>9131.625</v>
      </c>
      <c r="L20" s="18">
        <f t="shared" si="1"/>
        <v>13.814863842662632</v>
      </c>
      <c r="M20" s="18">
        <f t="shared" si="2"/>
        <v>16</v>
      </c>
      <c r="N20" s="19">
        <f t="shared" si="3"/>
        <v>-0.15817283342230987</v>
      </c>
      <c r="O20" s="20">
        <f t="shared" si="4"/>
        <v>31728</v>
      </c>
      <c r="P20" s="21">
        <f t="shared" si="5"/>
        <v>0.21715740626668309</v>
      </c>
    </row>
    <row r="21" spans="1:16" x14ac:dyDescent="0.25">
      <c r="A21" s="14">
        <v>2009</v>
      </c>
      <c r="B21" s="14" t="s">
        <v>15</v>
      </c>
      <c r="C21" s="14" t="s">
        <v>32</v>
      </c>
      <c r="D21" s="14" t="s">
        <v>5</v>
      </c>
      <c r="E21" s="14" t="s">
        <v>10</v>
      </c>
      <c r="F21" s="14">
        <v>9.06</v>
      </c>
      <c r="G21" s="15">
        <v>19</v>
      </c>
      <c r="H21" s="16">
        <v>14</v>
      </c>
      <c r="I21" s="17">
        <v>3903</v>
      </c>
      <c r="J21" s="17">
        <v>430</v>
      </c>
      <c r="K21" s="17">
        <f t="shared" si="0"/>
        <v>205.42105263157896</v>
      </c>
      <c r="L21" s="18">
        <f t="shared" si="1"/>
        <v>9.0767441860465112</v>
      </c>
      <c r="M21" s="18">
        <f t="shared" si="2"/>
        <v>19</v>
      </c>
      <c r="N21" s="19">
        <f t="shared" si="3"/>
        <v>-1.0932615936459136</v>
      </c>
      <c r="O21" s="20">
        <f t="shared" si="4"/>
        <v>1290</v>
      </c>
      <c r="P21" s="21">
        <f t="shared" si="5"/>
        <v>0.33051498847040739</v>
      </c>
    </row>
    <row r="22" spans="1:16" x14ac:dyDescent="0.25">
      <c r="A22" s="14">
        <v>2011</v>
      </c>
      <c r="B22" s="14" t="s">
        <v>15</v>
      </c>
      <c r="C22" s="14" t="s">
        <v>32</v>
      </c>
      <c r="D22" s="14" t="s">
        <v>5</v>
      </c>
      <c r="E22" s="14" t="s">
        <v>10</v>
      </c>
      <c r="F22" s="14">
        <v>11.53</v>
      </c>
      <c r="G22" s="15">
        <v>20</v>
      </c>
      <c r="H22" s="16">
        <v>14</v>
      </c>
      <c r="I22" s="17">
        <v>9794</v>
      </c>
      <c r="J22" s="17">
        <v>849</v>
      </c>
      <c r="K22" s="17">
        <f t="shared" si="0"/>
        <v>489.7</v>
      </c>
      <c r="L22" s="18">
        <f t="shared" si="1"/>
        <v>11.535924617196702</v>
      </c>
      <c r="M22" s="18">
        <f t="shared" si="2"/>
        <v>20</v>
      </c>
      <c r="N22" s="19">
        <f t="shared" si="3"/>
        <v>-0.73371451909332241</v>
      </c>
      <c r="O22" s="20">
        <f t="shared" si="4"/>
        <v>2547</v>
      </c>
      <c r="P22" s="21">
        <f t="shared" si="5"/>
        <v>0.26005717786399835</v>
      </c>
    </row>
    <row r="23" spans="1:16" x14ac:dyDescent="0.25">
      <c r="A23" s="14">
        <v>2013</v>
      </c>
      <c r="B23" s="14" t="s">
        <v>15</v>
      </c>
      <c r="C23" s="14" t="s">
        <v>32</v>
      </c>
      <c r="D23" s="14" t="s">
        <v>5</v>
      </c>
      <c r="E23" s="14" t="s">
        <v>10</v>
      </c>
      <c r="F23" s="14">
        <v>15.15</v>
      </c>
      <c r="G23" s="15">
        <v>21</v>
      </c>
      <c r="H23" s="16">
        <v>11</v>
      </c>
      <c r="I23" s="17">
        <v>382675</v>
      </c>
      <c r="J23" s="17">
        <v>25245</v>
      </c>
      <c r="K23" s="17">
        <f t="shared" si="0"/>
        <v>18222.619047619046</v>
      </c>
      <c r="L23" s="18">
        <f t="shared" si="1"/>
        <v>15.158447217270746</v>
      </c>
      <c r="M23" s="18">
        <f t="shared" si="2"/>
        <v>21.000000000000004</v>
      </c>
      <c r="N23" s="19">
        <f t="shared" si="3"/>
        <v>-0.38536617233945281</v>
      </c>
      <c r="O23" s="20">
        <f t="shared" si="4"/>
        <v>75735</v>
      </c>
      <c r="P23" s="21">
        <f t="shared" si="5"/>
        <v>0.19790945319135037</v>
      </c>
    </row>
    <row r="24" spans="1:16" x14ac:dyDescent="0.25">
      <c r="A24" s="14">
        <v>2014</v>
      </c>
      <c r="B24" s="14" t="s">
        <v>15</v>
      </c>
      <c r="C24" s="14" t="s">
        <v>32</v>
      </c>
      <c r="D24" s="14" t="s">
        <v>5</v>
      </c>
      <c r="E24" s="14" t="s">
        <v>10</v>
      </c>
      <c r="F24" s="14">
        <v>14.23</v>
      </c>
      <c r="G24" s="15">
        <v>23</v>
      </c>
      <c r="H24" s="16">
        <v>67</v>
      </c>
      <c r="I24" s="17">
        <v>286752</v>
      </c>
      <c r="J24" s="17">
        <v>20147</v>
      </c>
      <c r="K24" s="17">
        <f t="shared" si="0"/>
        <v>12467.478260869566</v>
      </c>
      <c r="L24" s="18">
        <f t="shared" si="1"/>
        <v>14.232987541569464</v>
      </c>
      <c r="M24" s="18">
        <f t="shared" si="2"/>
        <v>23</v>
      </c>
      <c r="N24" s="19">
        <f t="shared" si="3"/>
        <v>-0.61596431759848236</v>
      </c>
      <c r="O24" s="20">
        <f t="shared" si="4"/>
        <v>60441</v>
      </c>
      <c r="P24" s="21">
        <f t="shared" si="5"/>
        <v>0.21077795446936726</v>
      </c>
    </row>
    <row r="25" spans="1:16" x14ac:dyDescent="0.25">
      <c r="A25" s="14">
        <v>2015</v>
      </c>
      <c r="B25" s="14" t="s">
        <v>15</v>
      </c>
      <c r="C25" s="14" t="s">
        <v>32</v>
      </c>
      <c r="D25" s="14" t="s">
        <v>5</v>
      </c>
      <c r="E25" s="14" t="s">
        <v>10</v>
      </c>
      <c r="F25" s="14">
        <v>16.899999999999999</v>
      </c>
      <c r="G25" s="15">
        <v>21</v>
      </c>
      <c r="H25" s="16">
        <v>116</v>
      </c>
      <c r="I25" s="17">
        <v>689589</v>
      </c>
      <c r="J25" s="17">
        <v>40809</v>
      </c>
      <c r="K25" s="17">
        <f t="shared" si="0"/>
        <v>32837.571428571428</v>
      </c>
      <c r="L25" s="18">
        <f t="shared" si="1"/>
        <v>16.897963684481365</v>
      </c>
      <c r="M25" s="18">
        <f t="shared" si="2"/>
        <v>21</v>
      </c>
      <c r="N25" s="19">
        <f t="shared" si="3"/>
        <v>-0.24275329217838448</v>
      </c>
      <c r="O25" s="20">
        <f t="shared" si="4"/>
        <v>122427</v>
      </c>
      <c r="P25" s="21">
        <f t="shared" si="5"/>
        <v>0.17753618459691206</v>
      </c>
    </row>
    <row r="26" spans="1:16" x14ac:dyDescent="0.25">
      <c r="A26" s="14">
        <v>2012</v>
      </c>
      <c r="B26" s="14" t="s">
        <v>15</v>
      </c>
      <c r="C26" s="14" t="s">
        <v>68</v>
      </c>
      <c r="D26" s="14" t="s">
        <v>5</v>
      </c>
      <c r="E26" s="14" t="s">
        <v>10</v>
      </c>
      <c r="F26" s="14">
        <v>15.55</v>
      </c>
      <c r="G26" s="15">
        <v>23</v>
      </c>
      <c r="H26" s="16">
        <v>11</v>
      </c>
      <c r="I26" s="17">
        <v>32831</v>
      </c>
      <c r="J26" s="17">
        <v>2110</v>
      </c>
      <c r="K26" s="17">
        <f t="shared" si="0"/>
        <v>1427.4347826086957</v>
      </c>
      <c r="L26" s="18">
        <f t="shared" si="1"/>
        <v>15.559715639810426</v>
      </c>
      <c r="M26" s="18">
        <f t="shared" si="2"/>
        <v>23</v>
      </c>
      <c r="N26" s="19">
        <f t="shared" si="3"/>
        <v>-0.4781761140385612</v>
      </c>
      <c r="O26" s="20">
        <f t="shared" si="4"/>
        <v>6330</v>
      </c>
      <c r="P26" s="21">
        <f t="shared" si="5"/>
        <v>0.19280558009198623</v>
      </c>
    </row>
    <row r="27" spans="1:16" x14ac:dyDescent="0.25">
      <c r="A27" s="14">
        <v>2009</v>
      </c>
      <c r="B27" s="14" t="s">
        <v>15</v>
      </c>
      <c r="C27" s="14" t="s">
        <v>64</v>
      </c>
      <c r="D27" s="14" t="s">
        <v>9</v>
      </c>
      <c r="E27" s="14" t="s">
        <v>10</v>
      </c>
      <c r="F27" s="14">
        <v>20.73</v>
      </c>
      <c r="G27" s="15">
        <v>34</v>
      </c>
      <c r="H27" s="16">
        <v>32</v>
      </c>
      <c r="I27" s="17">
        <v>180992</v>
      </c>
      <c r="J27" s="17">
        <v>8729</v>
      </c>
      <c r="K27" s="17">
        <f t="shared" si="0"/>
        <v>5323.2941176470586</v>
      </c>
      <c r="L27" s="18">
        <f t="shared" si="1"/>
        <v>20.734562951082598</v>
      </c>
      <c r="M27" s="18">
        <f t="shared" si="2"/>
        <v>34</v>
      </c>
      <c r="N27" s="19">
        <f t="shared" si="3"/>
        <v>-0.63977413366336633</v>
      </c>
      <c r="O27" s="20">
        <f t="shared" si="4"/>
        <v>26187</v>
      </c>
      <c r="P27" s="21">
        <f t="shared" si="5"/>
        <v>0.14468595297029702</v>
      </c>
    </row>
    <row r="28" spans="1:16" x14ac:dyDescent="0.25">
      <c r="A28" s="14">
        <v>2010</v>
      </c>
      <c r="B28" s="14" t="s">
        <v>15</v>
      </c>
      <c r="C28" s="14" t="s">
        <v>64</v>
      </c>
      <c r="D28" s="14" t="s">
        <v>9</v>
      </c>
      <c r="E28" s="14" t="s">
        <v>10</v>
      </c>
      <c r="F28" s="14">
        <v>29.26</v>
      </c>
      <c r="G28" s="15">
        <v>34</v>
      </c>
      <c r="H28" s="16">
        <v>31</v>
      </c>
      <c r="I28" s="17">
        <v>133410</v>
      </c>
      <c r="J28" s="17">
        <v>4558</v>
      </c>
      <c r="K28" s="17">
        <f t="shared" si="0"/>
        <v>3923.8235294117649</v>
      </c>
      <c r="L28" s="18">
        <f t="shared" si="1"/>
        <v>29.269416410706452</v>
      </c>
      <c r="M28" s="18">
        <f t="shared" si="2"/>
        <v>34</v>
      </c>
      <c r="N28" s="19">
        <f t="shared" si="3"/>
        <v>-0.16162206731129594</v>
      </c>
      <c r="O28" s="20">
        <f t="shared" si="4"/>
        <v>13674</v>
      </c>
      <c r="P28" s="21">
        <f t="shared" si="5"/>
        <v>0.10249606476276141</v>
      </c>
    </row>
    <row r="29" spans="1:16" x14ac:dyDescent="0.25">
      <c r="A29" s="14">
        <v>2011</v>
      </c>
      <c r="B29" s="14" t="s">
        <v>15</v>
      </c>
      <c r="C29" s="14" t="s">
        <v>64</v>
      </c>
      <c r="D29" s="14" t="s">
        <v>9</v>
      </c>
      <c r="E29" s="14" t="s">
        <v>10</v>
      </c>
      <c r="F29" s="14">
        <v>33.39</v>
      </c>
      <c r="G29" s="15">
        <v>34</v>
      </c>
      <c r="H29" s="16">
        <v>9</v>
      </c>
      <c r="I29" s="17">
        <v>49153</v>
      </c>
      <c r="J29" s="17">
        <v>1471</v>
      </c>
      <c r="K29" s="17">
        <f t="shared" si="0"/>
        <v>1445.6764705882354</v>
      </c>
      <c r="L29" s="18">
        <f t="shared" si="1"/>
        <v>33.41468388851122</v>
      </c>
      <c r="M29" s="18">
        <f t="shared" si="2"/>
        <v>34</v>
      </c>
      <c r="N29" s="19">
        <f t="shared" si="3"/>
        <v>-1.7516733464895223E-2</v>
      </c>
      <c r="O29" s="20">
        <f t="shared" si="4"/>
        <v>4413</v>
      </c>
      <c r="P29" s="21">
        <f t="shared" si="5"/>
        <v>8.9780888246902529E-2</v>
      </c>
    </row>
    <row r="30" spans="1:16" x14ac:dyDescent="0.25">
      <c r="A30" s="14">
        <v>2012</v>
      </c>
      <c r="B30" s="14" t="s">
        <v>15</v>
      </c>
      <c r="C30" s="14" t="s">
        <v>64</v>
      </c>
      <c r="D30" s="14" t="s">
        <v>9</v>
      </c>
      <c r="E30" s="14" t="s">
        <v>10</v>
      </c>
      <c r="F30" s="14">
        <v>26.79</v>
      </c>
      <c r="G30" s="15">
        <v>34</v>
      </c>
      <c r="H30" s="16">
        <v>57</v>
      </c>
      <c r="I30" s="17">
        <v>256827</v>
      </c>
      <c r="J30" s="17">
        <v>9585</v>
      </c>
      <c r="K30" s="17">
        <f t="shared" si="0"/>
        <v>7553.7352941176468</v>
      </c>
      <c r="L30" s="18">
        <f t="shared" si="1"/>
        <v>26.794679186228482</v>
      </c>
      <c r="M30" s="18">
        <f t="shared" si="2"/>
        <v>34</v>
      </c>
      <c r="N30" s="19">
        <f t="shared" si="3"/>
        <v>-0.26890864278288501</v>
      </c>
      <c r="O30" s="20">
        <f t="shared" si="4"/>
        <v>28755</v>
      </c>
      <c r="P30" s="21">
        <f t="shared" si="5"/>
        <v>0.1119625273043722</v>
      </c>
    </row>
    <row r="31" spans="1:16" x14ac:dyDescent="0.25">
      <c r="A31" s="14">
        <v>2014</v>
      </c>
      <c r="B31" s="14" t="s">
        <v>15</v>
      </c>
      <c r="C31" s="14" t="s">
        <v>33</v>
      </c>
      <c r="D31" s="14" t="s">
        <v>5</v>
      </c>
      <c r="E31" s="14" t="s">
        <v>10</v>
      </c>
      <c r="F31" s="14">
        <v>10.67</v>
      </c>
      <c r="G31" s="15">
        <v>13</v>
      </c>
      <c r="H31" s="16">
        <v>11</v>
      </c>
      <c r="I31" s="17">
        <v>46678</v>
      </c>
      <c r="J31" s="17">
        <v>4372</v>
      </c>
      <c r="K31" s="17">
        <f t="shared" si="0"/>
        <v>3590.6153846153848</v>
      </c>
      <c r="L31" s="18">
        <f t="shared" si="1"/>
        <v>10.676578225068619</v>
      </c>
      <c r="M31" s="18">
        <f t="shared" si="2"/>
        <v>13</v>
      </c>
      <c r="N31" s="19">
        <f t="shared" si="3"/>
        <v>-0.21761857834525894</v>
      </c>
      <c r="O31" s="20">
        <f t="shared" si="4"/>
        <v>13116</v>
      </c>
      <c r="P31" s="21">
        <f t="shared" si="5"/>
        <v>0.28098890269505977</v>
      </c>
    </row>
    <row r="32" spans="1:16" x14ac:dyDescent="0.25">
      <c r="A32" s="14">
        <v>2015</v>
      </c>
      <c r="B32" s="14" t="s">
        <v>15</v>
      </c>
      <c r="C32" s="14" t="s">
        <v>33</v>
      </c>
      <c r="D32" s="14" t="s">
        <v>5</v>
      </c>
      <c r="E32" s="14" t="s">
        <v>10</v>
      </c>
      <c r="F32" s="14">
        <v>14.7</v>
      </c>
      <c r="G32" s="15">
        <v>18</v>
      </c>
      <c r="H32" s="16">
        <v>7</v>
      </c>
      <c r="I32" s="17">
        <v>55549</v>
      </c>
      <c r="J32" s="17">
        <v>3779</v>
      </c>
      <c r="K32" s="17">
        <f t="shared" si="0"/>
        <v>3086.0555555555557</v>
      </c>
      <c r="L32" s="18">
        <f t="shared" si="1"/>
        <v>14.699391373379202</v>
      </c>
      <c r="M32" s="18">
        <f t="shared" si="2"/>
        <v>18</v>
      </c>
      <c r="N32" s="19">
        <f t="shared" si="3"/>
        <v>-0.2245404957785018</v>
      </c>
      <c r="O32" s="20">
        <f t="shared" si="4"/>
        <v>11337</v>
      </c>
      <c r="P32" s="21">
        <f t="shared" si="5"/>
        <v>0.20409008262975031</v>
      </c>
    </row>
    <row r="33" spans="1:16" x14ac:dyDescent="0.25">
      <c r="A33" s="14">
        <v>2014</v>
      </c>
      <c r="B33" s="14" t="s">
        <v>15</v>
      </c>
      <c r="C33" s="14" t="s">
        <v>19</v>
      </c>
      <c r="D33" s="14" t="s">
        <v>5</v>
      </c>
      <c r="E33" s="14" t="s">
        <v>10</v>
      </c>
      <c r="F33" s="14">
        <v>19.39</v>
      </c>
      <c r="G33" s="15">
        <v>16</v>
      </c>
      <c r="H33" s="16">
        <v>14</v>
      </c>
      <c r="I33" s="17">
        <v>114814</v>
      </c>
      <c r="J33" s="17">
        <v>5919</v>
      </c>
      <c r="K33" s="17">
        <f t="shared" si="0"/>
        <v>7175.875</v>
      </c>
      <c r="L33" s="18">
        <f t="shared" si="1"/>
        <v>19.397533367122826</v>
      </c>
      <c r="M33" s="18">
        <f t="shared" si="2"/>
        <v>16</v>
      </c>
      <c r="N33" s="19">
        <f t="shared" si="3"/>
        <v>0.17515285592349369</v>
      </c>
      <c r="O33" s="20">
        <f t="shared" si="4"/>
        <v>17757</v>
      </c>
      <c r="P33" s="21">
        <f t="shared" si="5"/>
        <v>0.15465883951434495</v>
      </c>
    </row>
    <row r="34" spans="1:16" x14ac:dyDescent="0.25">
      <c r="A34" s="14">
        <v>2016</v>
      </c>
      <c r="B34" s="14" t="s">
        <v>15</v>
      </c>
      <c r="C34" s="14" t="s">
        <v>19</v>
      </c>
      <c r="D34" s="14" t="s">
        <v>5</v>
      </c>
      <c r="E34" s="14" t="s">
        <v>10</v>
      </c>
      <c r="F34" s="14">
        <v>9.1999999999999993</v>
      </c>
      <c r="G34" s="15">
        <v>16</v>
      </c>
      <c r="H34" s="16">
        <v>22</v>
      </c>
      <c r="I34" s="17">
        <v>169166</v>
      </c>
      <c r="J34" s="17">
        <v>18379</v>
      </c>
      <c r="K34" s="17">
        <f t="shared" si="0"/>
        <v>10572.875</v>
      </c>
      <c r="L34" s="18">
        <f t="shared" si="1"/>
        <v>9.2043092660101209</v>
      </c>
      <c r="M34" s="18">
        <f t="shared" si="2"/>
        <v>16</v>
      </c>
      <c r="N34" s="19">
        <f t="shared" si="3"/>
        <v>-0.73831621011314319</v>
      </c>
      <c r="O34" s="20">
        <f t="shared" si="4"/>
        <v>55137</v>
      </c>
      <c r="P34" s="21">
        <f t="shared" si="5"/>
        <v>0.32593428939621438</v>
      </c>
    </row>
    <row r="35" spans="1:16" x14ac:dyDescent="0.25">
      <c r="A35" s="14">
        <v>2017</v>
      </c>
      <c r="B35" s="14" t="s">
        <v>15</v>
      </c>
      <c r="C35" s="14" t="s">
        <v>19</v>
      </c>
      <c r="D35" s="14" t="s">
        <v>5</v>
      </c>
      <c r="E35" s="14" t="s">
        <v>10</v>
      </c>
      <c r="F35" s="14">
        <v>10</v>
      </c>
      <c r="G35" s="15">
        <v>19</v>
      </c>
      <c r="H35" s="16">
        <v>21</v>
      </c>
      <c r="I35" s="17">
        <v>169156</v>
      </c>
      <c r="J35" s="17">
        <v>16900</v>
      </c>
      <c r="K35" s="17">
        <f t="shared" ref="K35:K66" si="6">+I35/G35</f>
        <v>8902.9473684210534</v>
      </c>
      <c r="L35" s="18">
        <f t="shared" ref="L35:L66" si="7">(I35/J35)</f>
        <v>10.009230769230768</v>
      </c>
      <c r="M35" s="18">
        <f t="shared" ref="M35:M66" si="8">(I35/K35)</f>
        <v>19</v>
      </c>
      <c r="N35" s="19">
        <f t="shared" ref="N35:N66" si="9">(L35-M35)/L35</f>
        <v>-0.8982477712880419</v>
      </c>
      <c r="O35" s="20">
        <f t="shared" ref="O35:O66" si="10">(J35)*3</f>
        <v>50700</v>
      </c>
      <c r="P35" s="21">
        <f t="shared" ref="P35:P66" si="11">(O35/I35)</f>
        <v>0.29972333230863818</v>
      </c>
    </row>
    <row r="36" spans="1:16" x14ac:dyDescent="0.25">
      <c r="A36" s="14">
        <v>2008</v>
      </c>
      <c r="B36" s="14" t="s">
        <v>11</v>
      </c>
      <c r="C36" s="14" t="s">
        <v>12</v>
      </c>
      <c r="D36" s="14" t="s">
        <v>5</v>
      </c>
      <c r="E36" s="14" t="s">
        <v>6</v>
      </c>
      <c r="F36" s="14">
        <v>6.32</v>
      </c>
      <c r="G36" s="15">
        <v>13</v>
      </c>
      <c r="H36" s="16">
        <v>1</v>
      </c>
      <c r="I36" s="17">
        <v>413</v>
      </c>
      <c r="J36" s="17">
        <v>65</v>
      </c>
      <c r="K36" s="17">
        <f t="shared" si="6"/>
        <v>31.76923076923077</v>
      </c>
      <c r="L36" s="18">
        <f t="shared" si="7"/>
        <v>6.3538461538461535</v>
      </c>
      <c r="M36" s="18">
        <f t="shared" si="8"/>
        <v>13</v>
      </c>
      <c r="N36" s="19">
        <f t="shared" si="9"/>
        <v>-1.0460048426150121</v>
      </c>
      <c r="O36" s="20">
        <f t="shared" si="10"/>
        <v>195</v>
      </c>
      <c r="P36" s="21">
        <f t="shared" si="11"/>
        <v>0.4721549636803874</v>
      </c>
    </row>
    <row r="37" spans="1:16" x14ac:dyDescent="0.25">
      <c r="A37" s="14">
        <v>2012</v>
      </c>
      <c r="B37" s="14" t="s">
        <v>11</v>
      </c>
      <c r="C37" s="14" t="s">
        <v>12</v>
      </c>
      <c r="D37" s="14" t="s">
        <v>5</v>
      </c>
      <c r="E37" s="14" t="s">
        <v>6</v>
      </c>
      <c r="F37" s="14">
        <v>10.3</v>
      </c>
      <c r="G37" s="15">
        <v>13</v>
      </c>
      <c r="H37" s="16">
        <v>22</v>
      </c>
      <c r="I37" s="17">
        <v>57821</v>
      </c>
      <c r="J37" s="17">
        <v>5312</v>
      </c>
      <c r="K37" s="17">
        <f t="shared" si="6"/>
        <v>4447.7692307692305</v>
      </c>
      <c r="L37" s="18">
        <f t="shared" si="7"/>
        <v>10.884977409638553</v>
      </c>
      <c r="M37" s="18">
        <f t="shared" si="8"/>
        <v>13</v>
      </c>
      <c r="N37" s="19">
        <f t="shared" si="9"/>
        <v>-0.19430656681828409</v>
      </c>
      <c r="O37" s="20">
        <f t="shared" si="10"/>
        <v>15936</v>
      </c>
      <c r="P37" s="21">
        <f t="shared" si="11"/>
        <v>0.2756092077272963</v>
      </c>
    </row>
    <row r="38" spans="1:16" x14ac:dyDescent="0.25">
      <c r="A38" s="14">
        <v>2013</v>
      </c>
      <c r="B38" s="14" t="s">
        <v>11</v>
      </c>
      <c r="C38" s="14" t="s">
        <v>12</v>
      </c>
      <c r="D38" s="14" t="s">
        <v>5</v>
      </c>
      <c r="E38" s="14" t="s">
        <v>6</v>
      </c>
      <c r="F38" s="14">
        <v>9.15</v>
      </c>
      <c r="G38" s="15">
        <v>13</v>
      </c>
      <c r="H38" s="16">
        <v>31</v>
      </c>
      <c r="I38" s="17">
        <v>45512</v>
      </c>
      <c r="J38" s="17">
        <v>4971</v>
      </c>
      <c r="K38" s="17">
        <f t="shared" si="6"/>
        <v>3500.9230769230771</v>
      </c>
      <c r="L38" s="18">
        <f t="shared" si="7"/>
        <v>9.1555019110842881</v>
      </c>
      <c r="M38" s="18">
        <f t="shared" si="8"/>
        <v>13</v>
      </c>
      <c r="N38" s="19">
        <f t="shared" si="9"/>
        <v>-0.41991123220249615</v>
      </c>
      <c r="O38" s="20">
        <f t="shared" si="10"/>
        <v>14913</v>
      </c>
      <c r="P38" s="21">
        <f t="shared" si="11"/>
        <v>0.32767182281596063</v>
      </c>
    </row>
    <row r="39" spans="1:16" x14ac:dyDescent="0.25">
      <c r="A39" s="14">
        <v>2014</v>
      </c>
      <c r="B39" s="14" t="s">
        <v>11</v>
      </c>
      <c r="C39" s="14" t="s">
        <v>12</v>
      </c>
      <c r="D39" s="14" t="s">
        <v>5</v>
      </c>
      <c r="E39" s="14" t="s">
        <v>6</v>
      </c>
      <c r="F39" s="14">
        <v>9.2799999999999994</v>
      </c>
      <c r="G39" s="15">
        <v>9</v>
      </c>
      <c r="H39" s="16">
        <v>68</v>
      </c>
      <c r="I39" s="17">
        <v>161442</v>
      </c>
      <c r="J39" s="17">
        <v>17388</v>
      </c>
      <c r="K39" s="17">
        <f t="shared" si="6"/>
        <v>17938</v>
      </c>
      <c r="L39" s="18">
        <f t="shared" si="7"/>
        <v>9.2846790890269144</v>
      </c>
      <c r="M39" s="18">
        <f t="shared" si="8"/>
        <v>9</v>
      </c>
      <c r="N39" s="19">
        <f t="shared" si="9"/>
        <v>3.0661166239268518E-2</v>
      </c>
      <c r="O39" s="20">
        <f t="shared" si="10"/>
        <v>52164</v>
      </c>
      <c r="P39" s="21">
        <f t="shared" si="11"/>
        <v>0.32311294458691048</v>
      </c>
    </row>
    <row r="40" spans="1:16" x14ac:dyDescent="0.25">
      <c r="A40" s="14">
        <v>2015</v>
      </c>
      <c r="B40" s="14" t="s">
        <v>11</v>
      </c>
      <c r="C40" s="14" t="s">
        <v>12</v>
      </c>
      <c r="D40" s="14" t="s">
        <v>5</v>
      </c>
      <c r="E40" s="14" t="s">
        <v>6</v>
      </c>
      <c r="F40" s="14">
        <v>9.2200000000000006</v>
      </c>
      <c r="G40" s="15">
        <v>10</v>
      </c>
      <c r="H40" s="16">
        <v>22</v>
      </c>
      <c r="I40" s="17">
        <v>127322</v>
      </c>
      <c r="J40" s="17">
        <v>13800</v>
      </c>
      <c r="K40" s="17">
        <f t="shared" si="6"/>
        <v>12732.2</v>
      </c>
      <c r="L40" s="18">
        <f t="shared" si="7"/>
        <v>9.2262318840579702</v>
      </c>
      <c r="M40" s="18">
        <f t="shared" si="8"/>
        <v>10</v>
      </c>
      <c r="N40" s="19">
        <f t="shared" si="9"/>
        <v>-8.3866103265735792E-2</v>
      </c>
      <c r="O40" s="20">
        <f t="shared" si="10"/>
        <v>41400</v>
      </c>
      <c r="P40" s="21">
        <f t="shared" si="11"/>
        <v>0.32515983097972073</v>
      </c>
    </row>
    <row r="41" spans="1:16" x14ac:dyDescent="0.25">
      <c r="A41" s="14">
        <v>2016</v>
      </c>
      <c r="B41" s="14" t="s">
        <v>11</v>
      </c>
      <c r="C41" s="14" t="s">
        <v>12</v>
      </c>
      <c r="D41" s="14" t="s">
        <v>5</v>
      </c>
      <c r="E41" s="14" t="s">
        <v>6</v>
      </c>
      <c r="F41" s="14">
        <v>8.3699999999999992</v>
      </c>
      <c r="G41" s="15">
        <v>11</v>
      </c>
      <c r="H41" s="16">
        <v>67</v>
      </c>
      <c r="I41" s="17">
        <v>278220</v>
      </c>
      <c r="J41" s="17">
        <v>33239</v>
      </c>
      <c r="K41" s="17">
        <f t="shared" si="6"/>
        <v>25292.727272727272</v>
      </c>
      <c r="L41" s="18">
        <f t="shared" si="7"/>
        <v>8.3702879147988813</v>
      </c>
      <c r="M41" s="18">
        <f t="shared" si="8"/>
        <v>11</v>
      </c>
      <c r="N41" s="19">
        <f t="shared" si="9"/>
        <v>-0.31417223779742642</v>
      </c>
      <c r="O41" s="20">
        <f t="shared" si="10"/>
        <v>99717</v>
      </c>
      <c r="P41" s="21">
        <f t="shared" si="11"/>
        <v>0.35841061030838905</v>
      </c>
    </row>
    <row r="42" spans="1:16" x14ac:dyDescent="0.25">
      <c r="A42" s="14">
        <v>2017</v>
      </c>
      <c r="B42" s="14" t="s">
        <v>11</v>
      </c>
      <c r="C42" s="14" t="s">
        <v>12</v>
      </c>
      <c r="D42" s="14" t="s">
        <v>5</v>
      </c>
      <c r="E42" s="14" t="s">
        <v>6</v>
      </c>
      <c r="F42" s="14">
        <v>8.1199999999999992</v>
      </c>
      <c r="G42" s="15">
        <v>13</v>
      </c>
      <c r="H42" s="16">
        <v>48</v>
      </c>
      <c r="I42" s="17">
        <v>206772</v>
      </c>
      <c r="J42" s="17">
        <v>25457</v>
      </c>
      <c r="K42" s="17">
        <f t="shared" si="6"/>
        <v>15905.538461538461</v>
      </c>
      <c r="L42" s="18">
        <f t="shared" si="7"/>
        <v>8.1224024826177477</v>
      </c>
      <c r="M42" s="18">
        <f t="shared" si="8"/>
        <v>13</v>
      </c>
      <c r="N42" s="19">
        <f t="shared" si="9"/>
        <v>-0.60051167469483291</v>
      </c>
      <c r="O42" s="20">
        <f t="shared" si="10"/>
        <v>76371</v>
      </c>
      <c r="P42" s="21">
        <f t="shared" si="11"/>
        <v>0.36934884800649992</v>
      </c>
    </row>
    <row r="43" spans="1:16" x14ac:dyDescent="0.25">
      <c r="A43" s="14">
        <v>2018</v>
      </c>
      <c r="B43" s="14" t="s">
        <v>11</v>
      </c>
      <c r="C43" s="14" t="s">
        <v>12</v>
      </c>
      <c r="D43" s="14" t="s">
        <v>5</v>
      </c>
      <c r="E43" s="14" t="s">
        <v>6</v>
      </c>
      <c r="F43" s="14">
        <v>10.28</v>
      </c>
      <c r="G43" s="15">
        <v>13</v>
      </c>
      <c r="H43" s="16">
        <v>56</v>
      </c>
      <c r="I43" s="17">
        <v>177198</v>
      </c>
      <c r="J43" s="17">
        <v>17233</v>
      </c>
      <c r="K43" s="17">
        <f t="shared" si="6"/>
        <v>13630.615384615385</v>
      </c>
      <c r="L43" s="18">
        <f t="shared" si="7"/>
        <v>10.28248128590495</v>
      </c>
      <c r="M43" s="18">
        <f t="shared" si="8"/>
        <v>13</v>
      </c>
      <c r="N43" s="19">
        <f t="shared" si="9"/>
        <v>-0.26428627862616955</v>
      </c>
      <c r="O43" s="20">
        <f t="shared" si="10"/>
        <v>51699</v>
      </c>
      <c r="P43" s="21">
        <f t="shared" si="11"/>
        <v>0.29175837199065452</v>
      </c>
    </row>
    <row r="44" spans="1:16" x14ac:dyDescent="0.25">
      <c r="A44" s="14">
        <v>2019</v>
      </c>
      <c r="B44" s="14" t="s">
        <v>11</v>
      </c>
      <c r="C44" s="14" t="s">
        <v>12</v>
      </c>
      <c r="D44" s="14" t="s">
        <v>5</v>
      </c>
      <c r="E44" s="14" t="s">
        <v>6</v>
      </c>
      <c r="F44" s="14">
        <v>11.64</v>
      </c>
      <c r="G44" s="15">
        <v>13</v>
      </c>
      <c r="H44" s="16">
        <v>22</v>
      </c>
      <c r="I44" s="17">
        <v>10316</v>
      </c>
      <c r="J44" s="17">
        <v>885</v>
      </c>
      <c r="K44" s="17">
        <f t="shared" si="6"/>
        <v>793.53846153846155</v>
      </c>
      <c r="L44" s="18">
        <f t="shared" si="7"/>
        <v>11.656497175141244</v>
      </c>
      <c r="M44" s="18">
        <f t="shared" si="8"/>
        <v>13</v>
      </c>
      <c r="N44" s="19">
        <f t="shared" si="9"/>
        <v>-0.1152578518805738</v>
      </c>
      <c r="O44" s="20">
        <f t="shared" si="10"/>
        <v>2655</v>
      </c>
      <c r="P44" s="21">
        <f t="shared" si="11"/>
        <v>0.25736719658782475</v>
      </c>
    </row>
    <row r="45" spans="1:16" x14ac:dyDescent="0.25">
      <c r="A45" s="14">
        <v>2011</v>
      </c>
      <c r="B45" s="14" t="s">
        <v>15</v>
      </c>
      <c r="C45" s="14" t="s">
        <v>20</v>
      </c>
      <c r="D45" s="14" t="s">
        <v>5</v>
      </c>
      <c r="E45" s="14" t="s">
        <v>8</v>
      </c>
      <c r="F45" s="14">
        <v>15.5</v>
      </c>
      <c r="G45" s="15">
        <v>15</v>
      </c>
      <c r="H45" s="16">
        <v>6</v>
      </c>
      <c r="I45" s="17">
        <v>32173</v>
      </c>
      <c r="J45" s="17">
        <v>2075</v>
      </c>
      <c r="K45" s="17">
        <f t="shared" si="6"/>
        <v>2144.8666666666668</v>
      </c>
      <c r="L45" s="18">
        <f t="shared" si="7"/>
        <v>15.505060240963855</v>
      </c>
      <c r="M45" s="18">
        <f t="shared" si="8"/>
        <v>15</v>
      </c>
      <c r="N45" s="19">
        <f t="shared" si="9"/>
        <v>3.2573897367357718E-2</v>
      </c>
      <c r="O45" s="20">
        <f t="shared" si="10"/>
        <v>6225</v>
      </c>
      <c r="P45" s="21">
        <f t="shared" si="11"/>
        <v>0.19348522052652845</v>
      </c>
    </row>
    <row r="46" spans="1:16" x14ac:dyDescent="0.25">
      <c r="A46" s="14">
        <v>2012</v>
      </c>
      <c r="B46" s="14" t="s">
        <v>15</v>
      </c>
      <c r="C46" s="14" t="s">
        <v>20</v>
      </c>
      <c r="D46" s="14" t="s">
        <v>5</v>
      </c>
      <c r="E46" s="14" t="s">
        <v>8</v>
      </c>
      <c r="F46" s="14">
        <v>12.45</v>
      </c>
      <c r="G46" s="15">
        <v>16</v>
      </c>
      <c r="H46" s="16">
        <v>8</v>
      </c>
      <c r="I46" s="17">
        <v>74811</v>
      </c>
      <c r="J46" s="17">
        <v>6004</v>
      </c>
      <c r="K46" s="17">
        <f t="shared" si="6"/>
        <v>4675.6875</v>
      </c>
      <c r="L46" s="18">
        <f t="shared" si="7"/>
        <v>12.460193204530313</v>
      </c>
      <c r="M46" s="18">
        <f t="shared" si="8"/>
        <v>16</v>
      </c>
      <c r="N46" s="19">
        <f t="shared" si="9"/>
        <v>-0.28408923821363169</v>
      </c>
      <c r="O46" s="20">
        <f t="shared" si="10"/>
        <v>18012</v>
      </c>
      <c r="P46" s="21">
        <f t="shared" si="11"/>
        <v>0.24076673216505595</v>
      </c>
    </row>
    <row r="47" spans="1:16" x14ac:dyDescent="0.25">
      <c r="A47" s="14">
        <v>2014</v>
      </c>
      <c r="B47" s="14" t="s">
        <v>15</v>
      </c>
      <c r="C47" s="14" t="s">
        <v>20</v>
      </c>
      <c r="D47" s="14" t="s">
        <v>5</v>
      </c>
      <c r="E47" s="14" t="s">
        <v>8</v>
      </c>
      <c r="F47" s="14">
        <v>13.71</v>
      </c>
      <c r="G47" s="15">
        <v>15</v>
      </c>
      <c r="H47" s="16">
        <v>21</v>
      </c>
      <c r="I47" s="17">
        <v>148806</v>
      </c>
      <c r="J47" s="17">
        <v>10847.5</v>
      </c>
      <c r="K47" s="17">
        <f t="shared" si="6"/>
        <v>9920.4</v>
      </c>
      <c r="L47" s="18">
        <f t="shared" si="7"/>
        <v>13.7179995390643</v>
      </c>
      <c r="M47" s="18">
        <f t="shared" si="8"/>
        <v>15</v>
      </c>
      <c r="N47" s="19">
        <f t="shared" si="9"/>
        <v>-9.345389298818603E-2</v>
      </c>
      <c r="O47" s="20">
        <f t="shared" si="10"/>
        <v>32542.5</v>
      </c>
      <c r="P47" s="21">
        <f t="shared" si="11"/>
        <v>0.21869077859763719</v>
      </c>
    </row>
    <row r="48" spans="1:16" x14ac:dyDescent="0.25">
      <c r="A48" s="14">
        <v>2015</v>
      </c>
      <c r="B48" s="14" t="s">
        <v>15</v>
      </c>
      <c r="C48" s="14" t="s">
        <v>20</v>
      </c>
      <c r="D48" s="14" t="s">
        <v>5</v>
      </c>
      <c r="E48" s="14" t="s">
        <v>8</v>
      </c>
      <c r="F48" s="14">
        <v>10.5</v>
      </c>
      <c r="G48" s="15">
        <v>19</v>
      </c>
      <c r="H48" s="16">
        <v>25</v>
      </c>
      <c r="I48" s="17">
        <v>78506</v>
      </c>
      <c r="J48" s="17">
        <v>7474</v>
      </c>
      <c r="K48" s="17">
        <f t="shared" si="6"/>
        <v>4131.894736842105</v>
      </c>
      <c r="L48" s="18">
        <f t="shared" si="7"/>
        <v>10.503880117741504</v>
      </c>
      <c r="M48" s="18">
        <f t="shared" si="8"/>
        <v>19</v>
      </c>
      <c r="N48" s="19">
        <f t="shared" si="9"/>
        <v>-0.80885537411153285</v>
      </c>
      <c r="O48" s="20">
        <f t="shared" si="10"/>
        <v>22422</v>
      </c>
      <c r="P48" s="21">
        <f t="shared" si="11"/>
        <v>0.28560874328076835</v>
      </c>
    </row>
    <row r="49" spans="1:16" x14ac:dyDescent="0.25">
      <c r="A49" s="14">
        <v>2016</v>
      </c>
      <c r="B49" s="14" t="s">
        <v>15</v>
      </c>
      <c r="C49" s="14" t="s">
        <v>20</v>
      </c>
      <c r="D49" s="14" t="s">
        <v>5</v>
      </c>
      <c r="E49" s="14" t="s">
        <v>8</v>
      </c>
      <c r="F49" s="14">
        <v>9.32</v>
      </c>
      <c r="G49" s="15">
        <v>17</v>
      </c>
      <c r="H49" s="16">
        <v>70</v>
      </c>
      <c r="I49" s="17">
        <v>352592</v>
      </c>
      <c r="J49" s="17">
        <v>37794</v>
      </c>
      <c r="K49" s="17">
        <f t="shared" si="6"/>
        <v>20740.705882352941</v>
      </c>
      <c r="L49" s="18">
        <f t="shared" si="7"/>
        <v>9.3293115309308359</v>
      </c>
      <c r="M49" s="18">
        <f t="shared" si="8"/>
        <v>17</v>
      </c>
      <c r="N49" s="19">
        <f t="shared" si="9"/>
        <v>-0.82221377682987695</v>
      </c>
      <c r="O49" s="20">
        <f t="shared" si="10"/>
        <v>113382</v>
      </c>
      <c r="P49" s="21">
        <f t="shared" si="11"/>
        <v>0.32156713708762535</v>
      </c>
    </row>
    <row r="50" spans="1:16" x14ac:dyDescent="0.25">
      <c r="A50" s="14">
        <v>2017</v>
      </c>
      <c r="B50" s="14" t="s">
        <v>15</v>
      </c>
      <c r="C50" s="14" t="s">
        <v>20</v>
      </c>
      <c r="D50" s="14" t="s">
        <v>5</v>
      </c>
      <c r="E50" s="14" t="s">
        <v>8</v>
      </c>
      <c r="F50" s="14">
        <v>10.050000000000001</v>
      </c>
      <c r="G50" s="15">
        <v>16</v>
      </c>
      <c r="H50" s="16">
        <v>29</v>
      </c>
      <c r="I50" s="17">
        <v>212823</v>
      </c>
      <c r="J50" s="17">
        <v>21171</v>
      </c>
      <c r="K50" s="17">
        <f t="shared" si="6"/>
        <v>13301.4375</v>
      </c>
      <c r="L50" s="18">
        <f t="shared" si="7"/>
        <v>10.052571914411223</v>
      </c>
      <c r="M50" s="18">
        <f t="shared" si="8"/>
        <v>16</v>
      </c>
      <c r="N50" s="19">
        <f t="shared" si="9"/>
        <v>-0.59163248333121898</v>
      </c>
      <c r="O50" s="20">
        <f t="shared" si="10"/>
        <v>63513</v>
      </c>
      <c r="P50" s="21">
        <f t="shared" si="11"/>
        <v>0.29843109062460355</v>
      </c>
    </row>
    <row r="51" spans="1:16" x14ac:dyDescent="0.25">
      <c r="A51" s="14">
        <v>2018</v>
      </c>
      <c r="B51" s="14" t="s">
        <v>15</v>
      </c>
      <c r="C51" s="14" t="s">
        <v>20</v>
      </c>
      <c r="D51" s="14" t="s">
        <v>5</v>
      </c>
      <c r="E51" s="14" t="s">
        <v>8</v>
      </c>
      <c r="F51" s="14">
        <v>13.51</v>
      </c>
      <c r="G51" s="15">
        <v>16</v>
      </c>
      <c r="H51" s="16">
        <v>19</v>
      </c>
      <c r="I51" s="17">
        <v>121436</v>
      </c>
      <c r="J51" s="17">
        <v>8983</v>
      </c>
      <c r="K51" s="17">
        <f t="shared" si="6"/>
        <v>7589.75</v>
      </c>
      <c r="L51" s="18">
        <f t="shared" si="7"/>
        <v>13.518423689190694</v>
      </c>
      <c r="M51" s="18">
        <f t="shared" si="8"/>
        <v>16</v>
      </c>
      <c r="N51" s="19">
        <f t="shared" si="9"/>
        <v>-0.18356994630916693</v>
      </c>
      <c r="O51" s="20">
        <f t="shared" si="10"/>
        <v>26949</v>
      </c>
      <c r="P51" s="21">
        <f t="shared" si="11"/>
        <v>0.22191936493296879</v>
      </c>
    </row>
    <row r="52" spans="1:16" x14ac:dyDescent="0.25">
      <c r="A52" s="14">
        <v>2019</v>
      </c>
      <c r="B52" s="14" t="s">
        <v>15</v>
      </c>
      <c r="C52" s="14" t="s">
        <v>20</v>
      </c>
      <c r="D52" s="14" t="s">
        <v>5</v>
      </c>
      <c r="E52" s="14" t="s">
        <v>8</v>
      </c>
      <c r="F52" s="14">
        <v>10.4</v>
      </c>
      <c r="G52" s="15">
        <v>16</v>
      </c>
      <c r="H52" s="16">
        <v>27</v>
      </c>
      <c r="I52" s="17">
        <v>56410</v>
      </c>
      <c r="J52" s="17">
        <v>5419</v>
      </c>
      <c r="K52" s="17">
        <f t="shared" si="6"/>
        <v>3525.625</v>
      </c>
      <c r="L52" s="18">
        <f t="shared" si="7"/>
        <v>10.409669680752906</v>
      </c>
      <c r="M52" s="18">
        <f t="shared" si="8"/>
        <v>16</v>
      </c>
      <c r="N52" s="19">
        <f t="shared" si="9"/>
        <v>-0.53703244105655035</v>
      </c>
      <c r="O52" s="20">
        <f t="shared" si="10"/>
        <v>16257</v>
      </c>
      <c r="P52" s="21">
        <f t="shared" si="11"/>
        <v>0.28819358269810319</v>
      </c>
    </row>
    <row r="53" spans="1:16" x14ac:dyDescent="0.25">
      <c r="A53" s="14">
        <v>2011</v>
      </c>
      <c r="B53" s="14" t="s">
        <v>15</v>
      </c>
      <c r="C53" s="14" t="s">
        <v>21</v>
      </c>
      <c r="D53" s="14" t="s">
        <v>5</v>
      </c>
      <c r="E53" s="14" t="s">
        <v>8</v>
      </c>
      <c r="F53" s="14">
        <v>8.08</v>
      </c>
      <c r="G53" s="15">
        <v>16</v>
      </c>
      <c r="H53" s="16">
        <v>5</v>
      </c>
      <c r="I53" s="17">
        <v>85447</v>
      </c>
      <c r="J53" s="17">
        <v>10568</v>
      </c>
      <c r="K53" s="17">
        <f t="shared" si="6"/>
        <v>5340.4375</v>
      </c>
      <c r="L53" s="18">
        <f t="shared" si="7"/>
        <v>8.0854466313398934</v>
      </c>
      <c r="M53" s="18">
        <f t="shared" si="8"/>
        <v>16</v>
      </c>
      <c r="N53" s="19">
        <f t="shared" si="9"/>
        <v>-0.97886409119103091</v>
      </c>
      <c r="O53" s="20">
        <f t="shared" si="10"/>
        <v>31704</v>
      </c>
      <c r="P53" s="21">
        <f t="shared" si="11"/>
        <v>0.37103701709831827</v>
      </c>
    </row>
    <row r="54" spans="1:16" x14ac:dyDescent="0.25">
      <c r="A54" s="14">
        <v>2017</v>
      </c>
      <c r="B54" s="14" t="s">
        <v>15</v>
      </c>
      <c r="C54" s="14" t="s">
        <v>21</v>
      </c>
      <c r="D54" s="14" t="s">
        <v>5</v>
      </c>
      <c r="E54" s="14" t="s">
        <v>8</v>
      </c>
      <c r="F54" s="14">
        <v>6.62</v>
      </c>
      <c r="G54" s="15">
        <v>12</v>
      </c>
      <c r="H54" s="16">
        <v>9</v>
      </c>
      <c r="I54" s="17">
        <v>149618</v>
      </c>
      <c r="J54" s="17">
        <v>22596</v>
      </c>
      <c r="K54" s="17">
        <f t="shared" si="6"/>
        <v>12468.166666666666</v>
      </c>
      <c r="L54" s="18">
        <f t="shared" si="7"/>
        <v>6.6214374225526642</v>
      </c>
      <c r="M54" s="18">
        <f t="shared" si="8"/>
        <v>12</v>
      </c>
      <c r="N54" s="19">
        <f t="shared" si="9"/>
        <v>-0.81229531206138295</v>
      </c>
      <c r="O54" s="20">
        <f t="shared" si="10"/>
        <v>67788</v>
      </c>
      <c r="P54" s="21">
        <f t="shared" si="11"/>
        <v>0.45307382801534574</v>
      </c>
    </row>
    <row r="55" spans="1:16" x14ac:dyDescent="0.25">
      <c r="A55" s="14">
        <v>2019</v>
      </c>
      <c r="B55" s="14" t="s">
        <v>15</v>
      </c>
      <c r="C55" s="14" t="s">
        <v>21</v>
      </c>
      <c r="D55" s="14" t="s">
        <v>5</v>
      </c>
      <c r="E55" s="14" t="s">
        <v>8</v>
      </c>
      <c r="F55" s="14">
        <v>15.5</v>
      </c>
      <c r="G55" s="15">
        <v>12</v>
      </c>
      <c r="H55" s="16">
        <v>30</v>
      </c>
      <c r="I55" s="17">
        <v>84521</v>
      </c>
      <c r="J55" s="17">
        <v>5449</v>
      </c>
      <c r="K55" s="17">
        <f t="shared" si="6"/>
        <v>7043.416666666667</v>
      </c>
      <c r="L55" s="18">
        <f t="shared" si="7"/>
        <v>15.511286474582493</v>
      </c>
      <c r="M55" s="18">
        <f t="shared" si="8"/>
        <v>12</v>
      </c>
      <c r="N55" s="19">
        <f t="shared" si="9"/>
        <v>0.22636977792501273</v>
      </c>
      <c r="O55" s="20">
        <f t="shared" si="10"/>
        <v>16347</v>
      </c>
      <c r="P55" s="21">
        <f t="shared" si="11"/>
        <v>0.19340755551874683</v>
      </c>
    </row>
    <row r="56" spans="1:16" x14ac:dyDescent="0.25">
      <c r="A56" s="14">
        <v>2008</v>
      </c>
      <c r="B56" s="14" t="s">
        <v>15</v>
      </c>
      <c r="C56" s="14" t="s">
        <v>22</v>
      </c>
      <c r="D56" s="14" t="s">
        <v>5</v>
      </c>
      <c r="E56" s="14" t="s">
        <v>7</v>
      </c>
      <c r="F56" s="14">
        <v>16.47</v>
      </c>
      <c r="G56" s="15">
        <v>24</v>
      </c>
      <c r="H56" s="16">
        <v>49</v>
      </c>
      <c r="I56" s="17">
        <v>13074</v>
      </c>
      <c r="J56" s="17">
        <v>793</v>
      </c>
      <c r="K56" s="17">
        <f t="shared" si="6"/>
        <v>544.75</v>
      </c>
      <c r="L56" s="18">
        <f t="shared" si="7"/>
        <v>16.486759142496847</v>
      </c>
      <c r="M56" s="18">
        <f t="shared" si="8"/>
        <v>24</v>
      </c>
      <c r="N56" s="19">
        <f t="shared" si="9"/>
        <v>-0.45571363010555299</v>
      </c>
      <c r="O56" s="20">
        <f t="shared" si="10"/>
        <v>2379</v>
      </c>
      <c r="P56" s="21">
        <f t="shared" si="11"/>
        <v>0.18196420376319414</v>
      </c>
    </row>
    <row r="57" spans="1:16" x14ac:dyDescent="0.25">
      <c r="A57" s="14">
        <v>2008</v>
      </c>
      <c r="B57" s="14" t="s">
        <v>15</v>
      </c>
      <c r="C57" s="14" t="s">
        <v>23</v>
      </c>
      <c r="D57" s="14" t="s">
        <v>5</v>
      </c>
      <c r="E57" s="14" t="s">
        <v>7</v>
      </c>
      <c r="F57" s="14">
        <v>16.25</v>
      </c>
      <c r="G57" s="15">
        <v>18</v>
      </c>
      <c r="H57" s="16">
        <v>5</v>
      </c>
      <c r="I57" s="17">
        <v>29482</v>
      </c>
      <c r="J57" s="17">
        <v>1813</v>
      </c>
      <c r="K57" s="17">
        <f t="shared" si="6"/>
        <v>1637.8888888888889</v>
      </c>
      <c r="L57" s="18">
        <f t="shared" si="7"/>
        <v>16.261445118587975</v>
      </c>
      <c r="M57" s="18">
        <f t="shared" si="8"/>
        <v>18</v>
      </c>
      <c r="N57" s="19">
        <f t="shared" si="9"/>
        <v>-0.10691269249033312</v>
      </c>
      <c r="O57" s="20">
        <f t="shared" si="10"/>
        <v>5439</v>
      </c>
      <c r="P57" s="21">
        <f t="shared" si="11"/>
        <v>0.18448544874838885</v>
      </c>
    </row>
    <row r="58" spans="1:16" x14ac:dyDescent="0.25">
      <c r="A58" s="14">
        <v>2012</v>
      </c>
      <c r="B58" s="14" t="s">
        <v>15</v>
      </c>
      <c r="C58" s="14" t="s">
        <v>23</v>
      </c>
      <c r="D58" s="14" t="s">
        <v>5</v>
      </c>
      <c r="E58" s="14" t="s">
        <v>7</v>
      </c>
      <c r="F58" s="14">
        <v>21.23</v>
      </c>
      <c r="G58" s="15">
        <v>14</v>
      </c>
      <c r="H58" s="16">
        <v>20</v>
      </c>
      <c r="I58" s="17">
        <v>112376</v>
      </c>
      <c r="J58" s="17">
        <v>5292</v>
      </c>
      <c r="K58" s="17">
        <f t="shared" si="6"/>
        <v>8026.8571428571431</v>
      </c>
      <c r="L58" s="18">
        <f t="shared" si="7"/>
        <v>21.235071806500379</v>
      </c>
      <c r="M58" s="18">
        <f t="shared" si="8"/>
        <v>14</v>
      </c>
      <c r="N58" s="19">
        <f t="shared" si="9"/>
        <v>0.34071331957001499</v>
      </c>
      <c r="O58" s="20">
        <f t="shared" si="10"/>
        <v>15876</v>
      </c>
      <c r="P58" s="21">
        <f t="shared" si="11"/>
        <v>0.14127571723499679</v>
      </c>
    </row>
    <row r="59" spans="1:16" x14ac:dyDescent="0.25">
      <c r="A59" s="14">
        <v>2010</v>
      </c>
      <c r="B59" s="14" t="s">
        <v>15</v>
      </c>
      <c r="C59" s="14" t="s">
        <v>65</v>
      </c>
      <c r="D59" s="14" t="s">
        <v>9</v>
      </c>
      <c r="E59" s="14" t="s">
        <v>7</v>
      </c>
      <c r="F59" s="14">
        <v>38.159999999999997</v>
      </c>
      <c r="G59" s="15">
        <v>39</v>
      </c>
      <c r="H59" s="16">
        <v>9</v>
      </c>
      <c r="I59" s="17">
        <v>41843</v>
      </c>
      <c r="J59" s="17">
        <v>1096</v>
      </c>
      <c r="K59" s="17">
        <f t="shared" si="6"/>
        <v>1072.8974358974358</v>
      </c>
      <c r="L59" s="18">
        <f t="shared" si="7"/>
        <v>38.177919708029194</v>
      </c>
      <c r="M59" s="18">
        <f t="shared" si="8"/>
        <v>39.000000000000007</v>
      </c>
      <c r="N59" s="19">
        <f t="shared" si="9"/>
        <v>-2.1532872881963809E-2</v>
      </c>
      <c r="O59" s="20">
        <f t="shared" si="10"/>
        <v>3288</v>
      </c>
      <c r="P59" s="21">
        <f t="shared" si="11"/>
        <v>7.8579451760151034E-2</v>
      </c>
    </row>
    <row r="60" spans="1:16" x14ac:dyDescent="0.25">
      <c r="A60" s="14">
        <v>2011</v>
      </c>
      <c r="B60" s="14" t="s">
        <v>15</v>
      </c>
      <c r="C60" s="14" t="s">
        <v>65</v>
      </c>
      <c r="D60" s="14" t="s">
        <v>9</v>
      </c>
      <c r="E60" s="14" t="s">
        <v>7</v>
      </c>
      <c r="F60" s="14">
        <v>41.46</v>
      </c>
      <c r="G60" s="15">
        <v>41</v>
      </c>
      <c r="H60" s="16">
        <v>17</v>
      </c>
      <c r="I60" s="17">
        <v>56641</v>
      </c>
      <c r="J60" s="17">
        <v>1366</v>
      </c>
      <c r="K60" s="17">
        <f t="shared" si="6"/>
        <v>1381.4878048780488</v>
      </c>
      <c r="L60" s="18">
        <f t="shared" si="7"/>
        <v>41.464860907759885</v>
      </c>
      <c r="M60" s="18">
        <f t="shared" si="8"/>
        <v>41</v>
      </c>
      <c r="N60" s="19">
        <f t="shared" si="9"/>
        <v>1.121096025847006E-2</v>
      </c>
      <c r="O60" s="20">
        <f t="shared" si="10"/>
        <v>4098</v>
      </c>
      <c r="P60" s="21">
        <f t="shared" si="11"/>
        <v>7.2350417542063172E-2</v>
      </c>
    </row>
    <row r="61" spans="1:16" x14ac:dyDescent="0.25">
      <c r="A61" s="14">
        <v>2012</v>
      </c>
      <c r="B61" s="14" t="s">
        <v>15</v>
      </c>
      <c r="C61" s="14" t="s">
        <v>65</v>
      </c>
      <c r="D61" s="14" t="s">
        <v>9</v>
      </c>
      <c r="E61" s="14" t="s">
        <v>7</v>
      </c>
      <c r="F61" s="14">
        <v>35.4</v>
      </c>
      <c r="G61" s="15">
        <v>41</v>
      </c>
      <c r="H61" s="16">
        <v>85</v>
      </c>
      <c r="I61" s="17">
        <v>327501</v>
      </c>
      <c r="J61" s="17">
        <v>9344</v>
      </c>
      <c r="K61" s="17">
        <f t="shared" si="6"/>
        <v>7987.8292682926831</v>
      </c>
      <c r="L61" s="18">
        <f t="shared" si="7"/>
        <v>35.049336472602739</v>
      </c>
      <c r="M61" s="18">
        <f t="shared" si="8"/>
        <v>41</v>
      </c>
      <c r="N61" s="19">
        <f t="shared" si="9"/>
        <v>-0.16977963426065876</v>
      </c>
      <c r="O61" s="20">
        <f t="shared" si="10"/>
        <v>28032</v>
      </c>
      <c r="P61" s="21">
        <f t="shared" si="11"/>
        <v>8.5593631775170154E-2</v>
      </c>
    </row>
    <row r="62" spans="1:16" x14ac:dyDescent="0.25">
      <c r="A62" s="14">
        <v>2013</v>
      </c>
      <c r="B62" s="14" t="s">
        <v>15</v>
      </c>
      <c r="C62" s="14" t="s">
        <v>65</v>
      </c>
      <c r="D62" s="14" t="s">
        <v>9</v>
      </c>
      <c r="E62" s="14" t="s">
        <v>7</v>
      </c>
      <c r="F62" s="14">
        <v>24.98</v>
      </c>
      <c r="G62" s="15">
        <v>22</v>
      </c>
      <c r="H62" s="16">
        <v>159</v>
      </c>
      <c r="I62" s="17">
        <v>646510</v>
      </c>
      <c r="J62" s="17">
        <v>25879</v>
      </c>
      <c r="K62" s="17">
        <f t="shared" si="6"/>
        <v>29386.81818181818</v>
      </c>
      <c r="L62" s="18">
        <f t="shared" si="7"/>
        <v>24.982031763205686</v>
      </c>
      <c r="M62" s="18">
        <f t="shared" si="8"/>
        <v>22</v>
      </c>
      <c r="N62" s="19">
        <f t="shared" si="9"/>
        <v>0.11936706315447551</v>
      </c>
      <c r="O62" s="20">
        <f t="shared" si="10"/>
        <v>77637</v>
      </c>
      <c r="P62" s="21">
        <f t="shared" si="11"/>
        <v>0.12008630956984424</v>
      </c>
    </row>
    <row r="63" spans="1:16" x14ac:dyDescent="0.25">
      <c r="A63" s="14">
        <v>2018</v>
      </c>
      <c r="B63" s="14" t="s">
        <v>15</v>
      </c>
      <c r="C63" s="14" t="s">
        <v>65</v>
      </c>
      <c r="D63" s="14" t="s">
        <v>9</v>
      </c>
      <c r="E63" s="14" t="s">
        <v>7</v>
      </c>
      <c r="F63" s="14">
        <v>38.700000000000003</v>
      </c>
      <c r="G63" s="15">
        <v>43</v>
      </c>
      <c r="H63" s="16">
        <v>5</v>
      </c>
      <c r="I63" s="17">
        <v>11207</v>
      </c>
      <c r="J63" s="17">
        <v>289</v>
      </c>
      <c r="K63" s="17">
        <f t="shared" si="6"/>
        <v>260.62790697674421</v>
      </c>
      <c r="L63" s="18">
        <f t="shared" si="7"/>
        <v>38.778546712802765</v>
      </c>
      <c r="M63" s="18">
        <f t="shared" si="8"/>
        <v>42.999999999999993</v>
      </c>
      <c r="N63" s="19">
        <f t="shared" si="9"/>
        <v>-0.10886053359507442</v>
      </c>
      <c r="O63" s="20">
        <f t="shared" si="10"/>
        <v>867</v>
      </c>
      <c r="P63" s="21">
        <f t="shared" si="11"/>
        <v>7.7362362808958682E-2</v>
      </c>
    </row>
    <row r="64" spans="1:16" x14ac:dyDescent="0.25">
      <c r="A64" s="14">
        <v>2010</v>
      </c>
      <c r="B64" s="14" t="s">
        <v>14</v>
      </c>
      <c r="C64" s="14" t="s">
        <v>70</v>
      </c>
      <c r="D64" s="14" t="s">
        <v>5</v>
      </c>
      <c r="E64" s="14" t="s">
        <v>6</v>
      </c>
      <c r="F64" s="14">
        <v>19.12</v>
      </c>
      <c r="G64" s="15">
        <v>17</v>
      </c>
      <c r="H64" s="16">
        <v>14</v>
      </c>
      <c r="I64" s="17">
        <v>17717</v>
      </c>
      <c r="J64" s="17">
        <v>926</v>
      </c>
      <c r="K64" s="17">
        <f t="shared" si="6"/>
        <v>1042.1764705882354</v>
      </c>
      <c r="L64" s="18">
        <f t="shared" si="7"/>
        <v>19.132829373650107</v>
      </c>
      <c r="M64" s="18">
        <f t="shared" si="8"/>
        <v>17</v>
      </c>
      <c r="N64" s="19">
        <f t="shared" si="9"/>
        <v>0.11147485465936668</v>
      </c>
      <c r="O64" s="20">
        <f t="shared" si="10"/>
        <v>2778</v>
      </c>
      <c r="P64" s="21">
        <f t="shared" si="11"/>
        <v>0.15679855506011176</v>
      </c>
    </row>
    <row r="65" spans="1:16" x14ac:dyDescent="0.25">
      <c r="A65" s="14">
        <v>2011</v>
      </c>
      <c r="B65" s="14" t="s">
        <v>14</v>
      </c>
      <c r="C65" s="14" t="s">
        <v>70</v>
      </c>
      <c r="D65" s="14" t="s">
        <v>5</v>
      </c>
      <c r="E65" s="14" t="s">
        <v>6</v>
      </c>
      <c r="F65" s="14">
        <v>18.93</v>
      </c>
      <c r="G65" s="15">
        <v>17</v>
      </c>
      <c r="H65" s="16">
        <v>5</v>
      </c>
      <c r="I65" s="17">
        <v>13954</v>
      </c>
      <c r="J65" s="17">
        <v>737</v>
      </c>
      <c r="K65" s="17">
        <f t="shared" si="6"/>
        <v>820.82352941176475</v>
      </c>
      <c r="L65" s="18">
        <f t="shared" si="7"/>
        <v>18.933514246947084</v>
      </c>
      <c r="M65" s="18">
        <f t="shared" si="8"/>
        <v>17</v>
      </c>
      <c r="N65" s="19">
        <f t="shared" si="9"/>
        <v>0.10212125555396308</v>
      </c>
      <c r="O65" s="20">
        <f t="shared" si="10"/>
        <v>2211</v>
      </c>
      <c r="P65" s="21">
        <f t="shared" si="11"/>
        <v>0.15844919019635947</v>
      </c>
    </row>
    <row r="66" spans="1:16" x14ac:dyDescent="0.25">
      <c r="A66" s="14">
        <v>2016</v>
      </c>
      <c r="B66" s="14" t="s">
        <v>14</v>
      </c>
      <c r="C66" s="14" t="s">
        <v>70</v>
      </c>
      <c r="D66" s="14" t="s">
        <v>5</v>
      </c>
      <c r="E66" s="14" t="s">
        <v>6</v>
      </c>
      <c r="F66" s="14">
        <v>19.04</v>
      </c>
      <c r="G66" s="15">
        <v>20</v>
      </c>
      <c r="H66" s="16">
        <v>20</v>
      </c>
      <c r="I66" s="17">
        <v>32180</v>
      </c>
      <c r="J66" s="17">
        <v>1689</v>
      </c>
      <c r="K66" s="17">
        <f t="shared" si="6"/>
        <v>1609</v>
      </c>
      <c r="L66" s="18">
        <f t="shared" si="7"/>
        <v>19.052693901716992</v>
      </c>
      <c r="M66" s="18">
        <f t="shared" si="8"/>
        <v>20</v>
      </c>
      <c r="N66" s="19">
        <f t="shared" si="9"/>
        <v>-4.9720323182100686E-2</v>
      </c>
      <c r="O66" s="20">
        <f t="shared" si="10"/>
        <v>5067</v>
      </c>
      <c r="P66" s="21">
        <f t="shared" si="11"/>
        <v>0.15745804847731509</v>
      </c>
    </row>
    <row r="67" spans="1:16" x14ac:dyDescent="0.25">
      <c r="A67" s="14">
        <v>2017</v>
      </c>
      <c r="B67" s="14" t="s">
        <v>14</v>
      </c>
      <c r="C67" s="14" t="s">
        <v>70</v>
      </c>
      <c r="D67" s="14" t="s">
        <v>5</v>
      </c>
      <c r="E67" s="14" t="s">
        <v>6</v>
      </c>
      <c r="F67" s="14">
        <v>43.27</v>
      </c>
      <c r="G67" s="15">
        <v>25</v>
      </c>
      <c r="H67" s="16">
        <v>13</v>
      </c>
      <c r="I67" s="17">
        <v>34018</v>
      </c>
      <c r="J67" s="17">
        <v>786</v>
      </c>
      <c r="K67" s="17">
        <f t="shared" ref="K67:K98" si="12">+I67/G67</f>
        <v>1360.72</v>
      </c>
      <c r="L67" s="18">
        <f t="shared" ref="L67:L98" si="13">(I67/J67)</f>
        <v>43.279898218829516</v>
      </c>
      <c r="M67" s="18">
        <f t="shared" ref="M67:M98" si="14">(I67/K67)</f>
        <v>25</v>
      </c>
      <c r="N67" s="19">
        <f t="shared" ref="N67:N98" si="15">(L67-M67)/L67</f>
        <v>0.42236463048974071</v>
      </c>
      <c r="O67" s="20">
        <f t="shared" ref="O67:O98" si="16">(J67)*3</f>
        <v>2358</v>
      </c>
      <c r="P67" s="21">
        <f t="shared" ref="P67:P98" si="17">(O67/I67)</f>
        <v>6.9316244341231112E-2</v>
      </c>
    </row>
    <row r="68" spans="1:16" x14ac:dyDescent="0.25">
      <c r="A68" s="14">
        <v>2008</v>
      </c>
      <c r="B68" s="14" t="s">
        <v>29</v>
      </c>
      <c r="C68" s="14" t="s">
        <v>63</v>
      </c>
      <c r="D68" s="14" t="s">
        <v>9</v>
      </c>
      <c r="E68" s="14" t="s">
        <v>10</v>
      </c>
      <c r="F68" s="14">
        <v>21.65</v>
      </c>
      <c r="G68" s="15">
        <v>27</v>
      </c>
      <c r="H68" s="16">
        <v>15</v>
      </c>
      <c r="I68" s="17">
        <v>36095</v>
      </c>
      <c r="J68" s="17">
        <v>1667</v>
      </c>
      <c r="K68" s="17">
        <f t="shared" si="12"/>
        <v>1336.851851851852</v>
      </c>
      <c r="L68" s="18">
        <f t="shared" si="13"/>
        <v>21.652669466106779</v>
      </c>
      <c r="M68" s="18">
        <f t="shared" si="14"/>
        <v>26.999999999999996</v>
      </c>
      <c r="N68" s="19">
        <f t="shared" si="15"/>
        <v>-0.24695941266103319</v>
      </c>
      <c r="O68" s="20">
        <f t="shared" si="16"/>
        <v>5001</v>
      </c>
      <c r="P68" s="21">
        <f t="shared" si="17"/>
        <v>0.13855104585122593</v>
      </c>
    </row>
    <row r="69" spans="1:16" x14ac:dyDescent="0.25">
      <c r="A69" s="14">
        <v>2009</v>
      </c>
      <c r="B69" s="14" t="s">
        <v>29</v>
      </c>
      <c r="C69" s="14" t="s">
        <v>63</v>
      </c>
      <c r="D69" s="14" t="s">
        <v>9</v>
      </c>
      <c r="E69" s="14" t="s">
        <v>10</v>
      </c>
      <c r="F69" s="14">
        <v>18.309999999999999</v>
      </c>
      <c r="G69" s="15">
        <v>27</v>
      </c>
      <c r="H69" s="16">
        <v>11</v>
      </c>
      <c r="I69" s="17">
        <v>3247</v>
      </c>
      <c r="J69" s="17">
        <v>177</v>
      </c>
      <c r="K69" s="17">
        <f t="shared" si="12"/>
        <v>120.25925925925925</v>
      </c>
      <c r="L69" s="18">
        <f t="shared" si="13"/>
        <v>18.344632768361581</v>
      </c>
      <c r="M69" s="18">
        <f t="shared" si="14"/>
        <v>27</v>
      </c>
      <c r="N69" s="19">
        <f t="shared" si="15"/>
        <v>-0.4718201416692332</v>
      </c>
      <c r="O69" s="20">
        <f t="shared" si="16"/>
        <v>531</v>
      </c>
      <c r="P69" s="21">
        <f t="shared" si="17"/>
        <v>0.16353557129658147</v>
      </c>
    </row>
    <row r="70" spans="1:16" x14ac:dyDescent="0.25">
      <c r="A70" s="14">
        <v>2012</v>
      </c>
      <c r="B70" s="14" t="s">
        <v>29</v>
      </c>
      <c r="C70" s="14" t="s">
        <v>63</v>
      </c>
      <c r="D70" s="14" t="s">
        <v>9</v>
      </c>
      <c r="E70" s="14" t="s">
        <v>10</v>
      </c>
      <c r="F70" s="14">
        <v>27.81</v>
      </c>
      <c r="G70" s="15">
        <v>28</v>
      </c>
      <c r="H70" s="16">
        <v>21</v>
      </c>
      <c r="I70" s="17">
        <v>150745</v>
      </c>
      <c r="J70" s="17">
        <v>5419</v>
      </c>
      <c r="K70" s="17">
        <f t="shared" si="12"/>
        <v>5383.75</v>
      </c>
      <c r="L70" s="18">
        <f t="shared" si="13"/>
        <v>27.817863074367963</v>
      </c>
      <c r="M70" s="18">
        <f t="shared" si="14"/>
        <v>28</v>
      </c>
      <c r="N70" s="19">
        <f t="shared" si="15"/>
        <v>-6.5474808451358698E-3</v>
      </c>
      <c r="O70" s="20">
        <f t="shared" si="16"/>
        <v>16257</v>
      </c>
      <c r="P70" s="21">
        <f t="shared" si="17"/>
        <v>0.10784437294769313</v>
      </c>
    </row>
    <row r="71" spans="1:16" x14ac:dyDescent="0.25">
      <c r="A71" s="14">
        <v>2013</v>
      </c>
      <c r="B71" s="14" t="s">
        <v>29</v>
      </c>
      <c r="C71" s="14" t="s">
        <v>63</v>
      </c>
      <c r="D71" s="14" t="s">
        <v>9</v>
      </c>
      <c r="E71" s="14" t="s">
        <v>10</v>
      </c>
      <c r="F71" s="14">
        <v>26.98</v>
      </c>
      <c r="G71" s="15">
        <v>28</v>
      </c>
      <c r="H71" s="16">
        <v>24</v>
      </c>
      <c r="I71" s="17">
        <v>134277</v>
      </c>
      <c r="J71" s="17">
        <v>4976</v>
      </c>
      <c r="K71" s="17">
        <f t="shared" si="12"/>
        <v>4795.6071428571431</v>
      </c>
      <c r="L71" s="18">
        <f t="shared" si="13"/>
        <v>26.98492765273312</v>
      </c>
      <c r="M71" s="18">
        <f t="shared" si="14"/>
        <v>28</v>
      </c>
      <c r="N71" s="19">
        <f t="shared" si="15"/>
        <v>-3.7616270843107869E-2</v>
      </c>
      <c r="O71" s="20">
        <f t="shared" si="16"/>
        <v>14928</v>
      </c>
      <c r="P71" s="21">
        <f t="shared" si="17"/>
        <v>0.11117317187604728</v>
      </c>
    </row>
    <row r="72" spans="1:16" x14ac:dyDescent="0.25">
      <c r="A72" s="14">
        <v>2015</v>
      </c>
      <c r="B72" s="14" t="s">
        <v>29</v>
      </c>
      <c r="C72" s="14" t="s">
        <v>63</v>
      </c>
      <c r="D72" s="14" t="s">
        <v>9</v>
      </c>
      <c r="E72" s="14" t="s">
        <v>10</v>
      </c>
      <c r="F72" s="14">
        <v>25.65</v>
      </c>
      <c r="G72" s="15">
        <v>27</v>
      </c>
      <c r="H72" s="16">
        <v>36</v>
      </c>
      <c r="I72" s="17">
        <v>165019</v>
      </c>
      <c r="J72" s="17">
        <v>6432</v>
      </c>
      <c r="K72" s="17">
        <f t="shared" si="12"/>
        <v>6111.8148148148148</v>
      </c>
      <c r="L72" s="18">
        <f t="shared" si="13"/>
        <v>25.655939054726367</v>
      </c>
      <c r="M72" s="18">
        <f t="shared" si="14"/>
        <v>27</v>
      </c>
      <c r="N72" s="19">
        <f t="shared" si="15"/>
        <v>-5.2387906847090361E-2</v>
      </c>
      <c r="O72" s="20">
        <f t="shared" si="16"/>
        <v>19296</v>
      </c>
      <c r="P72" s="21">
        <f t="shared" si="17"/>
        <v>0.1169319896496767</v>
      </c>
    </row>
    <row r="73" spans="1:16" x14ac:dyDescent="0.25">
      <c r="A73" s="14">
        <v>2016</v>
      </c>
      <c r="B73" s="14" t="s">
        <v>29</v>
      </c>
      <c r="C73" s="14" t="s">
        <v>63</v>
      </c>
      <c r="D73" s="14" t="s">
        <v>9</v>
      </c>
      <c r="E73" s="14" t="s">
        <v>10</v>
      </c>
      <c r="F73" s="14">
        <v>25.85</v>
      </c>
      <c r="G73" s="15">
        <v>28</v>
      </c>
      <c r="H73" s="16">
        <v>31</v>
      </c>
      <c r="I73" s="17">
        <v>134807</v>
      </c>
      <c r="J73" s="17">
        <v>5214</v>
      </c>
      <c r="K73" s="17">
        <f t="shared" si="12"/>
        <v>4814.5357142857147</v>
      </c>
      <c r="L73" s="18">
        <f t="shared" si="13"/>
        <v>25.854813962408898</v>
      </c>
      <c r="M73" s="18">
        <f t="shared" si="14"/>
        <v>27.999999999999996</v>
      </c>
      <c r="N73" s="19">
        <f t="shared" si="15"/>
        <v>-8.2970468892564861E-2</v>
      </c>
      <c r="O73" s="20">
        <f t="shared" si="16"/>
        <v>15642</v>
      </c>
      <c r="P73" s="21">
        <f t="shared" si="17"/>
        <v>0.1160325502384891</v>
      </c>
    </row>
    <row r="74" spans="1:16" x14ac:dyDescent="0.25">
      <c r="A74" s="14">
        <v>2013</v>
      </c>
      <c r="B74" s="14" t="s">
        <v>11</v>
      </c>
      <c r="C74" s="14" t="s">
        <v>13</v>
      </c>
      <c r="D74" s="14" t="s">
        <v>5</v>
      </c>
      <c r="E74" s="14" t="s">
        <v>7</v>
      </c>
      <c r="F74" s="14">
        <v>13.19</v>
      </c>
      <c r="G74" s="15">
        <v>18</v>
      </c>
      <c r="H74" s="16">
        <v>9</v>
      </c>
      <c r="I74" s="17">
        <v>25242</v>
      </c>
      <c r="J74" s="17">
        <v>1913</v>
      </c>
      <c r="K74" s="17">
        <f t="shared" si="12"/>
        <v>1402.3333333333333</v>
      </c>
      <c r="L74" s="18">
        <f t="shared" si="13"/>
        <v>13.194981704129638</v>
      </c>
      <c r="M74" s="18">
        <f t="shared" si="14"/>
        <v>18</v>
      </c>
      <c r="N74" s="19">
        <f t="shared" si="15"/>
        <v>-0.36415497979557887</v>
      </c>
      <c r="O74" s="20">
        <f t="shared" si="16"/>
        <v>5739</v>
      </c>
      <c r="P74" s="21">
        <f t="shared" si="17"/>
        <v>0.22735916329926315</v>
      </c>
    </row>
    <row r="75" spans="1:16" x14ac:dyDescent="0.25">
      <c r="A75" s="14">
        <v>2014</v>
      </c>
      <c r="B75" s="14" t="s">
        <v>11</v>
      </c>
      <c r="C75" s="14" t="s">
        <v>13</v>
      </c>
      <c r="D75" s="14" t="s">
        <v>5</v>
      </c>
      <c r="E75" s="14" t="s">
        <v>7</v>
      </c>
      <c r="F75" s="14">
        <v>17.079999999999998</v>
      </c>
      <c r="G75" s="15">
        <v>18</v>
      </c>
      <c r="H75" s="16">
        <v>7</v>
      </c>
      <c r="I75" s="17">
        <v>41059</v>
      </c>
      <c r="J75" s="17">
        <v>2403</v>
      </c>
      <c r="K75" s="17">
        <f t="shared" si="12"/>
        <v>2281.0555555555557</v>
      </c>
      <c r="L75" s="18">
        <f t="shared" si="13"/>
        <v>17.08655846858094</v>
      </c>
      <c r="M75" s="18">
        <f t="shared" si="14"/>
        <v>18</v>
      </c>
      <c r="N75" s="19">
        <f t="shared" si="15"/>
        <v>-5.345965561752606E-2</v>
      </c>
      <c r="O75" s="20">
        <f t="shared" si="16"/>
        <v>7209</v>
      </c>
      <c r="P75" s="21">
        <f t="shared" si="17"/>
        <v>0.17557660926958768</v>
      </c>
    </row>
    <row r="76" spans="1:16" x14ac:dyDescent="0.25">
      <c r="A76" s="14">
        <v>2008</v>
      </c>
      <c r="B76" s="14" t="s">
        <v>29</v>
      </c>
      <c r="C76" s="14" t="s">
        <v>30</v>
      </c>
      <c r="D76" s="14" t="s">
        <v>9</v>
      </c>
      <c r="E76" s="14" t="s">
        <v>7</v>
      </c>
      <c r="F76" s="14">
        <v>40.64</v>
      </c>
      <c r="G76" s="15">
        <v>48</v>
      </c>
      <c r="H76" s="16">
        <v>189</v>
      </c>
      <c r="I76" s="17">
        <v>1034445</v>
      </c>
      <c r="J76" s="17">
        <v>25453</v>
      </c>
      <c r="K76" s="17">
        <f t="shared" si="12"/>
        <v>21550.9375</v>
      </c>
      <c r="L76" s="18">
        <f t="shared" si="13"/>
        <v>40.641378226535181</v>
      </c>
      <c r="M76" s="18">
        <f t="shared" si="14"/>
        <v>48</v>
      </c>
      <c r="N76" s="19">
        <f t="shared" si="15"/>
        <v>-0.18106230877427029</v>
      </c>
      <c r="O76" s="20">
        <f t="shared" si="16"/>
        <v>76359</v>
      </c>
      <c r="P76" s="21">
        <f t="shared" si="17"/>
        <v>7.3816394298391888E-2</v>
      </c>
    </row>
    <row r="77" spans="1:16" x14ac:dyDescent="0.25">
      <c r="A77" s="14">
        <v>2009</v>
      </c>
      <c r="B77" s="14" t="s">
        <v>29</v>
      </c>
      <c r="C77" s="14" t="s">
        <v>30</v>
      </c>
      <c r="D77" s="14" t="s">
        <v>9</v>
      </c>
      <c r="E77" s="14" t="s">
        <v>7</v>
      </c>
      <c r="F77" s="14">
        <v>41.4</v>
      </c>
      <c r="G77" s="15">
        <v>48</v>
      </c>
      <c r="H77" s="16">
        <v>86</v>
      </c>
      <c r="I77" s="17">
        <v>341538</v>
      </c>
      <c r="J77" s="17">
        <v>8249</v>
      </c>
      <c r="K77" s="17">
        <f t="shared" si="12"/>
        <v>7115.375</v>
      </c>
      <c r="L77" s="18">
        <f t="shared" si="13"/>
        <v>41.403564068371921</v>
      </c>
      <c r="M77" s="18">
        <f t="shared" si="14"/>
        <v>48</v>
      </c>
      <c r="N77" s="19">
        <f t="shared" si="15"/>
        <v>-0.15932048556822381</v>
      </c>
      <c r="O77" s="20">
        <f t="shared" si="16"/>
        <v>24747</v>
      </c>
      <c r="P77" s="21">
        <f t="shared" si="17"/>
        <v>7.2457530348013985E-2</v>
      </c>
    </row>
    <row r="78" spans="1:16" x14ac:dyDescent="0.25">
      <c r="A78" s="14">
        <v>2010</v>
      </c>
      <c r="B78" s="14" t="s">
        <v>29</v>
      </c>
      <c r="C78" s="14" t="s">
        <v>30</v>
      </c>
      <c r="D78" s="14" t="s">
        <v>9</v>
      </c>
      <c r="E78" s="14" t="s">
        <v>7</v>
      </c>
      <c r="F78" s="14">
        <v>46.21</v>
      </c>
      <c r="G78" s="15">
        <v>51</v>
      </c>
      <c r="H78" s="16">
        <v>84</v>
      </c>
      <c r="I78" s="17">
        <v>266257</v>
      </c>
      <c r="J78" s="17">
        <v>5760</v>
      </c>
      <c r="K78" s="17">
        <f t="shared" si="12"/>
        <v>5220.7254901960787</v>
      </c>
      <c r="L78" s="18">
        <f t="shared" si="13"/>
        <v>46.22517361111111</v>
      </c>
      <c r="M78" s="18">
        <f t="shared" si="14"/>
        <v>51</v>
      </c>
      <c r="N78" s="19">
        <f t="shared" si="15"/>
        <v>-0.10329493684673081</v>
      </c>
      <c r="O78" s="20">
        <f t="shared" si="16"/>
        <v>17280</v>
      </c>
      <c r="P78" s="21">
        <f t="shared" si="17"/>
        <v>6.4899702167454748E-2</v>
      </c>
    </row>
    <row r="79" spans="1:16" x14ac:dyDescent="0.25">
      <c r="A79" s="14">
        <v>2011</v>
      </c>
      <c r="B79" s="14" t="s">
        <v>29</v>
      </c>
      <c r="C79" s="14" t="s">
        <v>30</v>
      </c>
      <c r="D79" s="14" t="s">
        <v>9</v>
      </c>
      <c r="E79" s="14" t="s">
        <v>7</v>
      </c>
      <c r="F79" s="14">
        <v>47.05</v>
      </c>
      <c r="G79" s="15">
        <v>49</v>
      </c>
      <c r="H79" s="16">
        <v>86</v>
      </c>
      <c r="I79" s="17">
        <v>374960</v>
      </c>
      <c r="J79" s="17">
        <v>7968</v>
      </c>
      <c r="K79" s="17">
        <f t="shared" si="12"/>
        <v>7652.2448979591836</v>
      </c>
      <c r="L79" s="18">
        <f t="shared" si="13"/>
        <v>47.058232931726906</v>
      </c>
      <c r="M79" s="18">
        <f t="shared" si="14"/>
        <v>49</v>
      </c>
      <c r="N79" s="19">
        <f t="shared" si="15"/>
        <v>-4.1263068060593176E-2</v>
      </c>
      <c r="O79" s="20">
        <f t="shared" si="16"/>
        <v>23904</v>
      </c>
      <c r="P79" s="21">
        <f t="shared" si="17"/>
        <v>6.3750800085342438E-2</v>
      </c>
    </row>
    <row r="80" spans="1:16" x14ac:dyDescent="0.25">
      <c r="A80" s="14">
        <v>2012</v>
      </c>
      <c r="B80" s="14" t="s">
        <v>29</v>
      </c>
      <c r="C80" s="14" t="s">
        <v>30</v>
      </c>
      <c r="D80" s="14" t="s">
        <v>9</v>
      </c>
      <c r="E80" s="14" t="s">
        <v>7</v>
      </c>
      <c r="F80" s="14">
        <v>46.93</v>
      </c>
      <c r="G80" s="15">
        <v>49</v>
      </c>
      <c r="H80" s="16">
        <v>15</v>
      </c>
      <c r="I80" s="17">
        <v>55592</v>
      </c>
      <c r="J80" s="17">
        <v>1184</v>
      </c>
      <c r="K80" s="17">
        <f t="shared" si="12"/>
        <v>1134.5306122448981</v>
      </c>
      <c r="L80" s="18">
        <f t="shared" si="13"/>
        <v>46.952702702702702</v>
      </c>
      <c r="M80" s="18">
        <f t="shared" si="14"/>
        <v>48.999999999999993</v>
      </c>
      <c r="N80" s="19">
        <f t="shared" si="15"/>
        <v>-4.3603396172110967E-2</v>
      </c>
      <c r="O80" s="20">
        <f t="shared" si="16"/>
        <v>3552</v>
      </c>
      <c r="P80" s="21">
        <f t="shared" si="17"/>
        <v>6.3894085479925172E-2</v>
      </c>
    </row>
    <row r="81" spans="1:16" x14ac:dyDescent="0.25">
      <c r="A81" s="14">
        <v>2013</v>
      </c>
      <c r="B81" s="14" t="s">
        <v>29</v>
      </c>
      <c r="C81" s="14" t="s">
        <v>30</v>
      </c>
      <c r="D81" s="14" t="s">
        <v>9</v>
      </c>
      <c r="E81" s="14" t="s">
        <v>7</v>
      </c>
      <c r="F81" s="14">
        <v>48.36</v>
      </c>
      <c r="G81" s="15">
        <v>49</v>
      </c>
      <c r="H81" s="16">
        <v>102</v>
      </c>
      <c r="I81" s="17">
        <v>603837</v>
      </c>
      <c r="J81" s="17">
        <v>12483</v>
      </c>
      <c r="K81" s="17">
        <f t="shared" si="12"/>
        <v>12323.204081632653</v>
      </c>
      <c r="L81" s="18">
        <f t="shared" si="13"/>
        <v>48.37274693583273</v>
      </c>
      <c r="M81" s="18">
        <f t="shared" si="14"/>
        <v>49</v>
      </c>
      <c r="N81" s="19">
        <f t="shared" si="15"/>
        <v>-1.2967075551846003E-2</v>
      </c>
      <c r="O81" s="20">
        <f t="shared" si="16"/>
        <v>37449</v>
      </c>
      <c r="P81" s="21">
        <f t="shared" si="17"/>
        <v>6.2018392380725262E-2</v>
      </c>
    </row>
    <row r="82" spans="1:16" x14ac:dyDescent="0.25">
      <c r="A82" s="14">
        <v>2014</v>
      </c>
      <c r="B82" s="14" t="s">
        <v>29</v>
      </c>
      <c r="C82" s="14" t="s">
        <v>30</v>
      </c>
      <c r="D82" s="14" t="s">
        <v>9</v>
      </c>
      <c r="E82" s="14" t="s">
        <v>7</v>
      </c>
      <c r="F82" s="14">
        <v>46.18</v>
      </c>
      <c r="G82" s="15">
        <v>49</v>
      </c>
      <c r="H82" s="16">
        <v>121</v>
      </c>
      <c r="I82" s="17">
        <v>790438</v>
      </c>
      <c r="J82" s="17">
        <v>17116</v>
      </c>
      <c r="K82" s="17">
        <f t="shared" si="12"/>
        <v>16131.387755102041</v>
      </c>
      <c r="L82" s="18">
        <f t="shared" si="13"/>
        <v>46.181233933161955</v>
      </c>
      <c r="M82" s="18">
        <f t="shared" si="14"/>
        <v>49</v>
      </c>
      <c r="N82" s="19">
        <f t="shared" si="15"/>
        <v>-6.1037045283754032E-2</v>
      </c>
      <c r="O82" s="20">
        <f t="shared" si="16"/>
        <v>51348</v>
      </c>
      <c r="P82" s="21">
        <f t="shared" si="17"/>
        <v>6.4961451752066579E-2</v>
      </c>
    </row>
    <row r="83" spans="1:16" x14ac:dyDescent="0.25">
      <c r="A83" s="14">
        <v>2016</v>
      </c>
      <c r="B83" s="14" t="s">
        <v>29</v>
      </c>
      <c r="C83" s="14" t="s">
        <v>30</v>
      </c>
      <c r="D83" s="14" t="s">
        <v>9</v>
      </c>
      <c r="E83" s="14" t="s">
        <v>7</v>
      </c>
      <c r="F83" s="14">
        <v>54.57</v>
      </c>
      <c r="G83" s="15">
        <v>55</v>
      </c>
      <c r="H83" s="16">
        <v>243</v>
      </c>
      <c r="I83" s="17">
        <v>1224245</v>
      </c>
      <c r="J83" s="17">
        <v>22430</v>
      </c>
      <c r="K83" s="17">
        <f t="shared" si="12"/>
        <v>22259</v>
      </c>
      <c r="L83" s="18">
        <f t="shared" si="13"/>
        <v>54.580695497102099</v>
      </c>
      <c r="M83" s="18">
        <f t="shared" si="14"/>
        <v>55</v>
      </c>
      <c r="N83" s="19">
        <f t="shared" si="15"/>
        <v>-7.6822858169728519E-3</v>
      </c>
      <c r="O83" s="20">
        <f t="shared" si="16"/>
        <v>67290</v>
      </c>
      <c r="P83" s="21">
        <f t="shared" si="17"/>
        <v>5.496448831728943E-2</v>
      </c>
    </row>
    <row r="84" spans="1:16" x14ac:dyDescent="0.25">
      <c r="A84" s="14">
        <v>2015</v>
      </c>
      <c r="B84" s="14" t="s">
        <v>29</v>
      </c>
      <c r="C84" s="14" t="s">
        <v>30</v>
      </c>
      <c r="D84" s="14" t="s">
        <v>5</v>
      </c>
      <c r="E84" s="14" t="s">
        <v>7</v>
      </c>
      <c r="F84" s="14">
        <v>47.79</v>
      </c>
      <c r="G84" s="15">
        <v>48</v>
      </c>
      <c r="H84" s="16">
        <v>327</v>
      </c>
      <c r="I84" s="17">
        <v>2144639</v>
      </c>
      <c r="J84" s="17">
        <v>44874</v>
      </c>
      <c r="K84" s="17">
        <f t="shared" si="12"/>
        <v>44679.979166666664</v>
      </c>
      <c r="L84" s="18">
        <f t="shared" si="13"/>
        <v>47.792463341801486</v>
      </c>
      <c r="M84" s="18">
        <f t="shared" si="14"/>
        <v>48</v>
      </c>
      <c r="N84" s="19">
        <f t="shared" si="15"/>
        <v>-4.3424557699454783E-3</v>
      </c>
      <c r="O84" s="20">
        <f t="shared" si="16"/>
        <v>134622</v>
      </c>
      <c r="P84" s="21">
        <f t="shared" si="17"/>
        <v>6.2771403485621588E-2</v>
      </c>
    </row>
    <row r="85" spans="1:16" x14ac:dyDescent="0.25">
      <c r="A85" s="14">
        <v>2008</v>
      </c>
      <c r="B85" s="14" t="s">
        <v>15</v>
      </c>
      <c r="C85" s="14" t="s">
        <v>24</v>
      </c>
      <c r="D85" s="14" t="s">
        <v>5</v>
      </c>
      <c r="E85" s="14" t="s">
        <v>8</v>
      </c>
      <c r="F85" s="14">
        <v>10.43</v>
      </c>
      <c r="G85" s="15">
        <v>15</v>
      </c>
      <c r="H85" s="16">
        <v>14</v>
      </c>
      <c r="I85" s="17">
        <v>8820</v>
      </c>
      <c r="J85" s="17">
        <v>845</v>
      </c>
      <c r="K85" s="17">
        <f t="shared" si="12"/>
        <v>588</v>
      </c>
      <c r="L85" s="18">
        <f t="shared" si="13"/>
        <v>10.437869822485206</v>
      </c>
      <c r="M85" s="18">
        <f t="shared" si="14"/>
        <v>15</v>
      </c>
      <c r="N85" s="19">
        <f t="shared" si="15"/>
        <v>-0.43707482993197289</v>
      </c>
      <c r="O85" s="20">
        <f t="shared" si="16"/>
        <v>2535</v>
      </c>
      <c r="P85" s="21">
        <f t="shared" si="17"/>
        <v>0.28741496598639454</v>
      </c>
    </row>
    <row r="86" spans="1:16" x14ac:dyDescent="0.25">
      <c r="A86" s="14">
        <v>2016</v>
      </c>
      <c r="B86" s="14" t="s">
        <v>29</v>
      </c>
      <c r="C86" s="14" t="s">
        <v>45</v>
      </c>
      <c r="D86" s="14" t="s">
        <v>9</v>
      </c>
      <c r="E86" s="14" t="s">
        <v>10</v>
      </c>
      <c r="F86" s="14">
        <v>37.299999999999997</v>
      </c>
      <c r="G86" s="15">
        <v>34</v>
      </c>
      <c r="H86" s="16">
        <v>89</v>
      </c>
      <c r="I86" s="17">
        <v>480559</v>
      </c>
      <c r="J86" s="17">
        <v>12880</v>
      </c>
      <c r="K86" s="17">
        <f t="shared" si="12"/>
        <v>14134.088235294117</v>
      </c>
      <c r="L86" s="18">
        <f t="shared" si="13"/>
        <v>37.310481366459626</v>
      </c>
      <c r="M86" s="18">
        <f t="shared" si="14"/>
        <v>34</v>
      </c>
      <c r="N86" s="19">
        <f t="shared" si="15"/>
        <v>8.8727918944395981E-2</v>
      </c>
      <c r="O86" s="20">
        <f t="shared" si="16"/>
        <v>38640</v>
      </c>
      <c r="P86" s="21">
        <f t="shared" si="17"/>
        <v>8.0406360093141532E-2</v>
      </c>
    </row>
    <row r="87" spans="1:16" x14ac:dyDescent="0.25">
      <c r="A87" s="14">
        <v>2017</v>
      </c>
      <c r="B87" s="14" t="s">
        <v>29</v>
      </c>
      <c r="C87" s="14" t="s">
        <v>45</v>
      </c>
      <c r="D87" s="14" t="s">
        <v>9</v>
      </c>
      <c r="E87" s="14" t="s">
        <v>10</v>
      </c>
      <c r="F87" s="14">
        <v>33.700000000000003</v>
      </c>
      <c r="G87" s="15">
        <v>34</v>
      </c>
      <c r="H87" s="16">
        <v>115</v>
      </c>
      <c r="I87" s="17">
        <v>545830</v>
      </c>
      <c r="J87" s="17">
        <v>16192</v>
      </c>
      <c r="K87" s="17">
        <f t="shared" si="12"/>
        <v>16053.823529411764</v>
      </c>
      <c r="L87" s="18">
        <f t="shared" si="13"/>
        <v>33.709856719367586</v>
      </c>
      <c r="M87" s="18">
        <f t="shared" si="14"/>
        <v>34</v>
      </c>
      <c r="N87" s="19">
        <f t="shared" si="15"/>
        <v>-8.6070754630563438E-3</v>
      </c>
      <c r="O87" s="20">
        <f t="shared" si="16"/>
        <v>48576</v>
      </c>
      <c r="P87" s="21">
        <f t="shared" si="17"/>
        <v>8.8994741952622608E-2</v>
      </c>
    </row>
    <row r="88" spans="1:16" x14ac:dyDescent="0.25">
      <c r="A88" s="14">
        <v>2018</v>
      </c>
      <c r="B88" s="14" t="s">
        <v>29</v>
      </c>
      <c r="C88" s="14" t="s">
        <v>45</v>
      </c>
      <c r="D88" s="14" t="s">
        <v>9</v>
      </c>
      <c r="E88" s="14" t="s">
        <v>10</v>
      </c>
      <c r="F88" s="14">
        <v>43.5</v>
      </c>
      <c r="G88" s="15">
        <v>34</v>
      </c>
      <c r="H88" s="16">
        <v>82</v>
      </c>
      <c r="I88" s="17">
        <v>474394</v>
      </c>
      <c r="J88" s="17">
        <v>10956</v>
      </c>
      <c r="K88" s="17">
        <f t="shared" si="12"/>
        <v>13952.764705882353</v>
      </c>
      <c r="L88" s="18">
        <f t="shared" si="13"/>
        <v>43.299926980649872</v>
      </c>
      <c r="M88" s="18">
        <f t="shared" si="14"/>
        <v>34</v>
      </c>
      <c r="N88" s="19">
        <f t="shared" si="15"/>
        <v>0.21477927629776092</v>
      </c>
      <c r="O88" s="20">
        <f t="shared" si="16"/>
        <v>32868</v>
      </c>
      <c r="P88" s="21">
        <f t="shared" si="17"/>
        <v>6.9284181503138739E-2</v>
      </c>
    </row>
    <row r="89" spans="1:16" x14ac:dyDescent="0.25">
      <c r="A89" s="14">
        <v>2017</v>
      </c>
      <c r="B89" s="14" t="s">
        <v>11</v>
      </c>
      <c r="C89" s="14" t="s">
        <v>40</v>
      </c>
      <c r="D89" s="14" t="s">
        <v>5</v>
      </c>
      <c r="E89" s="14" t="s">
        <v>8</v>
      </c>
      <c r="F89" s="14">
        <v>9.82</v>
      </c>
      <c r="G89" s="15">
        <v>26</v>
      </c>
      <c r="H89" s="16">
        <v>9</v>
      </c>
      <c r="I89" s="17">
        <v>197267</v>
      </c>
      <c r="J89" s="17">
        <v>20113</v>
      </c>
      <c r="K89" s="17">
        <f t="shared" si="12"/>
        <v>7587.1923076923076</v>
      </c>
      <c r="L89" s="18">
        <f t="shared" si="13"/>
        <v>9.8079351663103473</v>
      </c>
      <c r="M89" s="18">
        <f t="shared" si="14"/>
        <v>26</v>
      </c>
      <c r="N89" s="19">
        <f t="shared" si="15"/>
        <v>-1.6509147500595638</v>
      </c>
      <c r="O89" s="20">
        <f t="shared" si="16"/>
        <v>60339</v>
      </c>
      <c r="P89" s="21">
        <f t="shared" si="17"/>
        <v>0.30587477885302661</v>
      </c>
    </row>
    <row r="90" spans="1:16" x14ac:dyDescent="0.25">
      <c r="A90" s="14">
        <v>2015</v>
      </c>
      <c r="B90" s="14" t="s">
        <v>11</v>
      </c>
      <c r="C90" s="14" t="s">
        <v>73</v>
      </c>
      <c r="D90" s="14" t="s">
        <v>5</v>
      </c>
      <c r="E90" s="14" t="s">
        <v>8</v>
      </c>
      <c r="F90" s="14">
        <v>5.34</v>
      </c>
      <c r="G90" s="15">
        <v>16</v>
      </c>
      <c r="H90" s="16">
        <v>7</v>
      </c>
      <c r="I90" s="17">
        <v>9434</v>
      </c>
      <c r="J90" s="17">
        <v>1764</v>
      </c>
      <c r="K90" s="17">
        <f t="shared" si="12"/>
        <v>589.625</v>
      </c>
      <c r="L90" s="18">
        <f t="shared" si="13"/>
        <v>5.3480725623582765</v>
      </c>
      <c r="M90" s="18">
        <f t="shared" si="14"/>
        <v>16</v>
      </c>
      <c r="N90" s="19">
        <f t="shared" si="15"/>
        <v>-1.991732033071868</v>
      </c>
      <c r="O90" s="20">
        <f t="shared" si="16"/>
        <v>5292</v>
      </c>
      <c r="P90" s="21">
        <f t="shared" si="17"/>
        <v>0.5609497562009752</v>
      </c>
    </row>
    <row r="91" spans="1:16" x14ac:dyDescent="0.25">
      <c r="A91" s="14">
        <v>2011</v>
      </c>
      <c r="B91" s="14" t="s">
        <v>11</v>
      </c>
      <c r="C91" s="14" t="s">
        <v>71</v>
      </c>
      <c r="D91" s="14" t="s">
        <v>9</v>
      </c>
      <c r="E91" s="14" t="s">
        <v>8</v>
      </c>
      <c r="F91" s="14">
        <v>14.3</v>
      </c>
      <c r="G91" s="15">
        <v>20</v>
      </c>
      <c r="H91" s="16">
        <v>9</v>
      </c>
      <c r="I91" s="17">
        <v>59006</v>
      </c>
      <c r="J91" s="17">
        <v>4125</v>
      </c>
      <c r="K91" s="17">
        <f t="shared" si="12"/>
        <v>2950.3</v>
      </c>
      <c r="L91" s="18">
        <f t="shared" si="13"/>
        <v>14.304484848484849</v>
      </c>
      <c r="M91" s="18">
        <f t="shared" si="14"/>
        <v>20</v>
      </c>
      <c r="N91" s="19">
        <f t="shared" si="15"/>
        <v>-0.39816289868826893</v>
      </c>
      <c r="O91" s="20">
        <f t="shared" si="16"/>
        <v>12375</v>
      </c>
      <c r="P91" s="21">
        <f t="shared" si="17"/>
        <v>0.20972443480324035</v>
      </c>
    </row>
    <row r="92" spans="1:16" x14ac:dyDescent="0.25">
      <c r="A92" s="14">
        <v>2019</v>
      </c>
      <c r="B92" s="14" t="s">
        <v>25</v>
      </c>
      <c r="C92" s="14" t="s">
        <v>74</v>
      </c>
      <c r="D92" s="14" t="s">
        <v>5</v>
      </c>
      <c r="E92" s="14" t="s">
        <v>6</v>
      </c>
      <c r="F92" s="14">
        <v>11.06</v>
      </c>
      <c r="G92" s="15">
        <v>15</v>
      </c>
      <c r="H92" s="16">
        <v>38</v>
      </c>
      <c r="I92" s="17">
        <v>3277</v>
      </c>
      <c r="J92" s="17">
        <v>296</v>
      </c>
      <c r="K92" s="17">
        <f t="shared" si="12"/>
        <v>218.46666666666667</v>
      </c>
      <c r="L92" s="18">
        <f t="shared" si="13"/>
        <v>11.070945945945946</v>
      </c>
      <c r="M92" s="18">
        <f t="shared" si="14"/>
        <v>15</v>
      </c>
      <c r="N92" s="19">
        <f t="shared" si="15"/>
        <v>-0.35489777235276171</v>
      </c>
      <c r="O92" s="20">
        <f t="shared" si="16"/>
        <v>888</v>
      </c>
      <c r="P92" s="21">
        <f t="shared" si="17"/>
        <v>0.27097955447055233</v>
      </c>
    </row>
    <row r="93" spans="1:16" x14ac:dyDescent="0.25">
      <c r="A93" s="14">
        <v>2018</v>
      </c>
      <c r="B93" s="14" t="s">
        <v>11</v>
      </c>
      <c r="C93" s="14" t="s">
        <v>47</v>
      </c>
      <c r="D93" s="14" t="s">
        <v>5</v>
      </c>
      <c r="E93" s="14" t="s">
        <v>10</v>
      </c>
      <c r="F93" s="14">
        <v>16.739999999999998</v>
      </c>
      <c r="G93" s="15">
        <v>16</v>
      </c>
      <c r="H93" s="16">
        <v>10</v>
      </c>
      <c r="I93" s="17">
        <v>131922</v>
      </c>
      <c r="J93" s="17">
        <v>7877</v>
      </c>
      <c r="K93" s="17">
        <f t="shared" si="12"/>
        <v>8245.125</v>
      </c>
      <c r="L93" s="18">
        <f t="shared" si="13"/>
        <v>16.747746604037069</v>
      </c>
      <c r="M93" s="18">
        <f t="shared" si="14"/>
        <v>16</v>
      </c>
      <c r="N93" s="19">
        <f t="shared" si="15"/>
        <v>4.4647594790861188E-2</v>
      </c>
      <c r="O93" s="20">
        <f t="shared" si="16"/>
        <v>23631</v>
      </c>
      <c r="P93" s="21">
        <f t="shared" si="17"/>
        <v>0.1791285759767135</v>
      </c>
    </row>
    <row r="94" spans="1:16" x14ac:dyDescent="0.25">
      <c r="A94" s="14">
        <v>2013</v>
      </c>
      <c r="B94" s="14" t="s">
        <v>11</v>
      </c>
      <c r="C94" s="14" t="s">
        <v>37</v>
      </c>
      <c r="D94" s="14" t="s">
        <v>9</v>
      </c>
      <c r="E94" s="14" t="s">
        <v>10</v>
      </c>
      <c r="F94" s="14">
        <v>18.39</v>
      </c>
      <c r="G94" s="15">
        <v>20</v>
      </c>
      <c r="H94" s="16">
        <v>9</v>
      </c>
      <c r="I94" s="17">
        <v>38835</v>
      </c>
      <c r="J94" s="17">
        <v>2111</v>
      </c>
      <c r="K94" s="17">
        <f t="shared" si="12"/>
        <v>1941.75</v>
      </c>
      <c r="L94" s="18">
        <f t="shared" si="13"/>
        <v>18.396494552344862</v>
      </c>
      <c r="M94" s="18">
        <f t="shared" si="14"/>
        <v>20</v>
      </c>
      <c r="N94" s="19">
        <f t="shared" si="15"/>
        <v>-8.7163641045448589E-2</v>
      </c>
      <c r="O94" s="20">
        <f t="shared" si="16"/>
        <v>6333</v>
      </c>
      <c r="P94" s="21">
        <f t="shared" si="17"/>
        <v>0.1630745461568173</v>
      </c>
    </row>
    <row r="95" spans="1:16" x14ac:dyDescent="0.25">
      <c r="A95" s="14">
        <v>2018</v>
      </c>
      <c r="B95" s="14" t="s">
        <v>11</v>
      </c>
      <c r="C95" s="14" t="s">
        <v>37</v>
      </c>
      <c r="D95" s="14" t="s">
        <v>5</v>
      </c>
      <c r="E95" s="14" t="s">
        <v>10</v>
      </c>
      <c r="F95" s="14">
        <v>13.98</v>
      </c>
      <c r="G95" s="15">
        <v>16</v>
      </c>
      <c r="H95" s="16">
        <v>10</v>
      </c>
      <c r="I95" s="17">
        <v>205588</v>
      </c>
      <c r="J95" s="17">
        <v>14697</v>
      </c>
      <c r="K95" s="17">
        <f t="shared" si="12"/>
        <v>12849.25</v>
      </c>
      <c r="L95" s="18">
        <f t="shared" si="13"/>
        <v>13.988433013540178</v>
      </c>
      <c r="M95" s="18">
        <f t="shared" si="14"/>
        <v>16</v>
      </c>
      <c r="N95" s="19">
        <f t="shared" si="15"/>
        <v>-0.14380216744167953</v>
      </c>
      <c r="O95" s="20">
        <f t="shared" si="16"/>
        <v>44091</v>
      </c>
      <c r="P95" s="21">
        <f t="shared" si="17"/>
        <v>0.2144629063953149</v>
      </c>
    </row>
    <row r="96" spans="1:16" x14ac:dyDescent="0.25">
      <c r="A96" s="14">
        <v>2015</v>
      </c>
      <c r="B96" s="14" t="s">
        <v>15</v>
      </c>
      <c r="C96" s="14" t="s">
        <v>34</v>
      </c>
      <c r="D96" s="14" t="s">
        <v>5</v>
      </c>
      <c r="E96" s="14" t="s">
        <v>7</v>
      </c>
      <c r="F96" s="14">
        <v>13.39</v>
      </c>
      <c r="G96" s="15">
        <v>17</v>
      </c>
      <c r="H96" s="16">
        <v>12</v>
      </c>
      <c r="I96" s="17">
        <v>19469</v>
      </c>
      <c r="J96" s="17">
        <v>1453</v>
      </c>
      <c r="K96" s="17">
        <f t="shared" si="12"/>
        <v>1145.2352941176471</v>
      </c>
      <c r="L96" s="18">
        <f t="shared" si="13"/>
        <v>13.399174122505162</v>
      </c>
      <c r="M96" s="18">
        <f t="shared" si="14"/>
        <v>17</v>
      </c>
      <c r="N96" s="19">
        <f t="shared" si="15"/>
        <v>-0.26873491191124349</v>
      </c>
      <c r="O96" s="20">
        <f t="shared" si="16"/>
        <v>4359</v>
      </c>
      <c r="P96" s="21">
        <f t="shared" si="17"/>
        <v>0.2238943962196312</v>
      </c>
    </row>
    <row r="97" spans="1:16" x14ac:dyDescent="0.25">
      <c r="A97" s="14">
        <v>2016</v>
      </c>
      <c r="B97" s="14" t="s">
        <v>15</v>
      </c>
      <c r="C97" s="14" t="s">
        <v>34</v>
      </c>
      <c r="D97" s="14" t="s">
        <v>5</v>
      </c>
      <c r="E97" s="14" t="s">
        <v>7</v>
      </c>
      <c r="F97" s="14">
        <v>19.850000000000001</v>
      </c>
      <c r="G97" s="15">
        <v>20</v>
      </c>
      <c r="H97" s="16">
        <v>23</v>
      </c>
      <c r="I97" s="17">
        <v>242804</v>
      </c>
      <c r="J97" s="17">
        <v>12230</v>
      </c>
      <c r="K97" s="17">
        <f t="shared" si="12"/>
        <v>12140.2</v>
      </c>
      <c r="L97" s="18">
        <f t="shared" si="13"/>
        <v>19.853147996729355</v>
      </c>
      <c r="M97" s="18">
        <f t="shared" si="14"/>
        <v>20</v>
      </c>
      <c r="N97" s="19">
        <f t="shared" si="15"/>
        <v>-7.3969127361986995E-3</v>
      </c>
      <c r="O97" s="20">
        <f t="shared" si="16"/>
        <v>36690</v>
      </c>
      <c r="P97" s="21">
        <f t="shared" si="17"/>
        <v>0.1511095369104298</v>
      </c>
    </row>
    <row r="98" spans="1:16" x14ac:dyDescent="0.25">
      <c r="A98" s="14">
        <v>2017</v>
      </c>
      <c r="B98" s="14" t="s">
        <v>15</v>
      </c>
      <c r="C98" s="14" t="s">
        <v>34</v>
      </c>
      <c r="D98" s="14" t="s">
        <v>5</v>
      </c>
      <c r="E98" s="14" t="s">
        <v>7</v>
      </c>
      <c r="F98" s="14">
        <v>15.68</v>
      </c>
      <c r="G98" s="15">
        <v>17</v>
      </c>
      <c r="H98" s="16">
        <v>7</v>
      </c>
      <c r="I98" s="17">
        <v>193575</v>
      </c>
      <c r="J98" s="17">
        <v>12339</v>
      </c>
      <c r="K98" s="17">
        <f t="shared" si="12"/>
        <v>11386.764705882353</v>
      </c>
      <c r="L98" s="18">
        <f t="shared" si="13"/>
        <v>15.688062241672744</v>
      </c>
      <c r="M98" s="18">
        <f t="shared" si="14"/>
        <v>17</v>
      </c>
      <c r="N98" s="19">
        <f t="shared" si="15"/>
        <v>-8.3626501356063573E-2</v>
      </c>
      <c r="O98" s="20">
        <f t="shared" si="16"/>
        <v>37017</v>
      </c>
      <c r="P98" s="21">
        <f t="shared" si="17"/>
        <v>0.19122820612165828</v>
      </c>
    </row>
    <row r="99" spans="1:16" x14ac:dyDescent="0.25">
      <c r="A99" s="14">
        <v>2018</v>
      </c>
      <c r="B99" s="14" t="s">
        <v>15</v>
      </c>
      <c r="C99" s="14" t="s">
        <v>39</v>
      </c>
      <c r="D99" s="14" t="s">
        <v>5</v>
      </c>
      <c r="E99" s="14" t="s">
        <v>7</v>
      </c>
      <c r="F99" s="14">
        <v>19.399999999999999</v>
      </c>
      <c r="G99" s="15">
        <v>17</v>
      </c>
      <c r="H99" s="16">
        <v>7</v>
      </c>
      <c r="I99" s="17">
        <v>144627</v>
      </c>
      <c r="J99" s="17">
        <v>7453</v>
      </c>
      <c r="K99" s="17">
        <f t="shared" ref="K99:K108" si="18">+I99/G99</f>
        <v>8507.4705882352937</v>
      </c>
      <c r="L99" s="18">
        <f t="shared" ref="L99:L108" si="19">(I99/J99)</f>
        <v>19.405205957332619</v>
      </c>
      <c r="M99" s="18">
        <f t="shared" ref="M99:M108" si="20">(I99/K99)</f>
        <v>17</v>
      </c>
      <c r="N99" s="19">
        <f t="shared" ref="N99:N108" si="21">(L99-M99)/L99</f>
        <v>0.12394642770713635</v>
      </c>
      <c r="O99" s="20">
        <f t="shared" ref="O99:O108" si="22">(J99)*3</f>
        <v>22359</v>
      </c>
      <c r="P99" s="21">
        <f t="shared" ref="P99:P108" si="23">(O99/I99)</f>
        <v>0.15459768922815242</v>
      </c>
    </row>
    <row r="100" spans="1:16" x14ac:dyDescent="0.25">
      <c r="A100" s="14">
        <v>2013</v>
      </c>
      <c r="B100" s="14" t="s">
        <v>15</v>
      </c>
      <c r="C100" s="14" t="s">
        <v>72</v>
      </c>
      <c r="D100" s="14" t="s">
        <v>5</v>
      </c>
      <c r="E100" s="14" t="s">
        <v>6</v>
      </c>
      <c r="F100" s="14">
        <v>11.12</v>
      </c>
      <c r="G100" s="15">
        <v>22</v>
      </c>
      <c r="H100" s="16">
        <v>21</v>
      </c>
      <c r="I100" s="17">
        <v>83488</v>
      </c>
      <c r="J100" s="17">
        <v>7506</v>
      </c>
      <c r="K100" s="17">
        <f t="shared" si="18"/>
        <v>3794.909090909091</v>
      </c>
      <c r="L100" s="18">
        <f t="shared" si="19"/>
        <v>11.122835065281109</v>
      </c>
      <c r="M100" s="18">
        <f t="shared" si="20"/>
        <v>22</v>
      </c>
      <c r="N100" s="19">
        <f t="shared" si="21"/>
        <v>-0.97791299348409344</v>
      </c>
      <c r="O100" s="20">
        <f t="shared" si="22"/>
        <v>22518</v>
      </c>
      <c r="P100" s="21">
        <f t="shared" si="23"/>
        <v>0.26971540820237638</v>
      </c>
    </row>
    <row r="101" spans="1:16" x14ac:dyDescent="0.25">
      <c r="A101" s="14">
        <v>2014</v>
      </c>
      <c r="B101" s="14" t="s">
        <v>15</v>
      </c>
      <c r="C101" s="14" t="s">
        <v>72</v>
      </c>
      <c r="D101" s="14" t="s">
        <v>5</v>
      </c>
      <c r="E101" s="14" t="s">
        <v>6</v>
      </c>
      <c r="F101" s="14">
        <v>11.34</v>
      </c>
      <c r="G101" s="15">
        <v>21</v>
      </c>
      <c r="H101" s="16">
        <v>11</v>
      </c>
      <c r="I101" s="17">
        <v>55031</v>
      </c>
      <c r="J101" s="17">
        <v>4850</v>
      </c>
      <c r="K101" s="17">
        <f t="shared" si="18"/>
        <v>2620.5238095238096</v>
      </c>
      <c r="L101" s="18">
        <f t="shared" si="19"/>
        <v>11.346597938144329</v>
      </c>
      <c r="M101" s="18">
        <f t="shared" si="20"/>
        <v>21</v>
      </c>
      <c r="N101" s="19">
        <f t="shared" si="21"/>
        <v>-0.8507750177172867</v>
      </c>
      <c r="O101" s="20">
        <f t="shared" si="22"/>
        <v>14550</v>
      </c>
      <c r="P101" s="21">
        <f t="shared" si="23"/>
        <v>0.26439643110246952</v>
      </c>
    </row>
    <row r="102" spans="1:16" x14ac:dyDescent="0.25">
      <c r="A102" s="14">
        <v>2015</v>
      </c>
      <c r="B102" s="14" t="s">
        <v>15</v>
      </c>
      <c r="C102" s="14" t="s">
        <v>72</v>
      </c>
      <c r="D102" s="14" t="s">
        <v>5</v>
      </c>
      <c r="E102" s="14" t="s">
        <v>6</v>
      </c>
      <c r="F102" s="14">
        <v>9.86</v>
      </c>
      <c r="G102" s="15">
        <v>22</v>
      </c>
      <c r="H102" s="16">
        <v>52</v>
      </c>
      <c r="I102" s="17">
        <v>19215</v>
      </c>
      <c r="J102" s="17">
        <v>1981</v>
      </c>
      <c r="K102" s="17">
        <f t="shared" si="18"/>
        <v>873.40909090909088</v>
      </c>
      <c r="L102" s="18">
        <f t="shared" si="19"/>
        <v>9.6996466431095403</v>
      </c>
      <c r="M102" s="18">
        <f t="shared" si="20"/>
        <v>22</v>
      </c>
      <c r="N102" s="19">
        <f t="shared" si="21"/>
        <v>-1.2681238615664847</v>
      </c>
      <c r="O102" s="20">
        <f t="shared" si="22"/>
        <v>5943</v>
      </c>
      <c r="P102" s="21">
        <f t="shared" si="23"/>
        <v>0.30928961748633882</v>
      </c>
    </row>
    <row r="103" spans="1:16" x14ac:dyDescent="0.25">
      <c r="A103" s="14">
        <v>2017</v>
      </c>
      <c r="B103" s="14" t="s">
        <v>15</v>
      </c>
      <c r="C103" s="14" t="s">
        <v>72</v>
      </c>
      <c r="D103" s="14" t="s">
        <v>5</v>
      </c>
      <c r="E103" s="14" t="s">
        <v>6</v>
      </c>
      <c r="F103" s="14">
        <v>12.35</v>
      </c>
      <c r="G103" s="15">
        <v>15</v>
      </c>
      <c r="H103" s="16">
        <v>32</v>
      </c>
      <c r="I103" s="17">
        <v>164551</v>
      </c>
      <c r="J103" s="17">
        <v>13315</v>
      </c>
      <c r="K103" s="17">
        <f t="shared" si="18"/>
        <v>10970.066666666668</v>
      </c>
      <c r="L103" s="18">
        <f t="shared" si="19"/>
        <v>12.358317686819376</v>
      </c>
      <c r="M103" s="18">
        <f t="shared" si="20"/>
        <v>14.999999999999998</v>
      </c>
      <c r="N103" s="19">
        <f t="shared" si="21"/>
        <v>-0.21375743690406004</v>
      </c>
      <c r="O103" s="20">
        <f t="shared" si="22"/>
        <v>39945</v>
      </c>
      <c r="P103" s="21">
        <f t="shared" si="23"/>
        <v>0.24275148738081204</v>
      </c>
    </row>
    <row r="104" spans="1:16" x14ac:dyDescent="0.25">
      <c r="A104" s="14">
        <v>2017</v>
      </c>
      <c r="B104" s="14" t="s">
        <v>15</v>
      </c>
      <c r="C104" s="14" t="s">
        <v>42</v>
      </c>
      <c r="D104" s="14" t="s">
        <v>5</v>
      </c>
      <c r="E104" s="14" t="s">
        <v>6</v>
      </c>
      <c r="F104" s="14">
        <v>11.45</v>
      </c>
      <c r="G104" s="15">
        <v>20</v>
      </c>
      <c r="H104" s="16">
        <v>189</v>
      </c>
      <c r="I104" s="17">
        <v>112590</v>
      </c>
      <c r="J104" s="17">
        <v>9827</v>
      </c>
      <c r="K104" s="17">
        <f t="shared" si="18"/>
        <v>5629.5</v>
      </c>
      <c r="L104" s="18">
        <f t="shared" si="19"/>
        <v>11.457209728299583</v>
      </c>
      <c r="M104" s="18">
        <f t="shared" si="20"/>
        <v>20</v>
      </c>
      <c r="N104" s="19">
        <f t="shared" si="21"/>
        <v>-0.74562572164490626</v>
      </c>
      <c r="O104" s="20">
        <f t="shared" si="22"/>
        <v>29481</v>
      </c>
      <c r="P104" s="21">
        <f t="shared" si="23"/>
        <v>0.26184385824673595</v>
      </c>
    </row>
    <row r="105" spans="1:16" x14ac:dyDescent="0.25">
      <c r="A105" s="14">
        <v>2018</v>
      </c>
      <c r="B105" s="14" t="s">
        <v>15</v>
      </c>
      <c r="C105" s="14" t="s">
        <v>42</v>
      </c>
      <c r="D105" s="14" t="s">
        <v>5</v>
      </c>
      <c r="E105" s="14" t="s">
        <v>6</v>
      </c>
      <c r="F105" s="14">
        <v>12.95</v>
      </c>
      <c r="G105" s="15">
        <v>14</v>
      </c>
      <c r="H105" s="16">
        <v>16</v>
      </c>
      <c r="I105" s="17">
        <v>119367</v>
      </c>
      <c r="J105" s="17">
        <v>9212</v>
      </c>
      <c r="K105" s="17">
        <f t="shared" si="18"/>
        <v>8526.2142857142862</v>
      </c>
      <c r="L105" s="18">
        <f t="shared" si="19"/>
        <v>12.957772470690404</v>
      </c>
      <c r="M105" s="18">
        <f t="shared" si="20"/>
        <v>14</v>
      </c>
      <c r="N105" s="19">
        <f t="shared" si="21"/>
        <v>-8.0432615379459949E-2</v>
      </c>
      <c r="O105" s="20">
        <f t="shared" si="22"/>
        <v>27636</v>
      </c>
      <c r="P105" s="21">
        <f t="shared" si="23"/>
        <v>0.23152127472417</v>
      </c>
    </row>
    <row r="106" spans="1:16" x14ac:dyDescent="0.25">
      <c r="A106" s="14">
        <v>2019</v>
      </c>
      <c r="B106" s="14" t="s">
        <v>15</v>
      </c>
      <c r="C106" s="14" t="s">
        <v>42</v>
      </c>
      <c r="D106" s="14" t="s">
        <v>5</v>
      </c>
      <c r="E106" s="14" t="s">
        <v>6</v>
      </c>
      <c r="F106" s="14">
        <v>12.47</v>
      </c>
      <c r="G106" s="15">
        <v>20</v>
      </c>
      <c r="H106" s="16">
        <v>7</v>
      </c>
      <c r="I106" s="17">
        <v>29068</v>
      </c>
      <c r="J106" s="17">
        <v>2331</v>
      </c>
      <c r="K106" s="17">
        <f t="shared" si="18"/>
        <v>1453.4</v>
      </c>
      <c r="L106" s="18">
        <f t="shared" si="19"/>
        <v>12.470184470184471</v>
      </c>
      <c r="M106" s="18">
        <f t="shared" si="20"/>
        <v>20</v>
      </c>
      <c r="N106" s="19">
        <f t="shared" si="21"/>
        <v>-0.60382551259116546</v>
      </c>
      <c r="O106" s="20">
        <f t="shared" si="22"/>
        <v>6993</v>
      </c>
      <c r="P106" s="21">
        <f t="shared" si="23"/>
        <v>0.24057382688867482</v>
      </c>
    </row>
    <row r="107" spans="1:16" x14ac:dyDescent="0.25">
      <c r="A107" s="14">
        <v>2015</v>
      </c>
      <c r="B107" s="14" t="s">
        <v>26</v>
      </c>
      <c r="C107" s="14" t="s">
        <v>43</v>
      </c>
      <c r="D107" s="14" t="s">
        <v>5</v>
      </c>
      <c r="E107" s="14" t="s">
        <v>10</v>
      </c>
      <c r="F107" s="14">
        <v>9.7899999999999991</v>
      </c>
      <c r="G107" s="15">
        <v>15</v>
      </c>
      <c r="H107" s="16">
        <v>9</v>
      </c>
      <c r="I107" s="17">
        <v>10417</v>
      </c>
      <c r="J107" s="17">
        <v>1064</v>
      </c>
      <c r="K107" s="17">
        <f t="shared" si="18"/>
        <v>694.4666666666667</v>
      </c>
      <c r="L107" s="18">
        <f t="shared" si="19"/>
        <v>9.7904135338345863</v>
      </c>
      <c r="M107" s="18">
        <f t="shared" si="20"/>
        <v>15</v>
      </c>
      <c r="N107" s="19">
        <f t="shared" si="21"/>
        <v>-0.53211097244888161</v>
      </c>
      <c r="O107" s="20">
        <f t="shared" si="22"/>
        <v>3192</v>
      </c>
      <c r="P107" s="21">
        <f t="shared" si="23"/>
        <v>0.30642219448977631</v>
      </c>
    </row>
    <row r="108" spans="1:16" x14ac:dyDescent="0.25">
      <c r="A108" s="14">
        <v>2015</v>
      </c>
      <c r="B108" s="14" t="s">
        <v>26</v>
      </c>
      <c r="C108" s="14" t="s">
        <v>38</v>
      </c>
      <c r="D108" s="14" t="s">
        <v>5</v>
      </c>
      <c r="E108" s="14" t="s">
        <v>10</v>
      </c>
      <c r="F108" s="14">
        <v>11.78</v>
      </c>
      <c r="G108" s="15">
        <v>15</v>
      </c>
      <c r="H108" s="16">
        <v>84</v>
      </c>
      <c r="I108" s="17">
        <v>25690</v>
      </c>
      <c r="J108" s="17">
        <v>2179</v>
      </c>
      <c r="K108" s="17">
        <f t="shared" si="18"/>
        <v>1712.6666666666667</v>
      </c>
      <c r="L108" s="18">
        <f t="shared" si="19"/>
        <v>11.789811840293712</v>
      </c>
      <c r="M108" s="18">
        <f t="shared" si="20"/>
        <v>15</v>
      </c>
      <c r="N108" s="19">
        <f t="shared" si="21"/>
        <v>-0.27228493577267426</v>
      </c>
      <c r="O108" s="20">
        <f t="shared" si="22"/>
        <v>6537</v>
      </c>
      <c r="P108" s="21">
        <f t="shared" si="23"/>
        <v>0.25445698715453485</v>
      </c>
    </row>
    <row r="109" spans="1:16" x14ac:dyDescent="0.25">
      <c r="A109" s="14"/>
      <c r="B109" s="14"/>
      <c r="C109" s="14"/>
      <c r="D109" s="14"/>
      <c r="E109" s="14"/>
      <c r="F109" s="14"/>
      <c r="G109" s="14"/>
      <c r="H109" s="14"/>
    </row>
    <row r="110" spans="1:16" x14ac:dyDescent="0.25">
      <c r="A110" s="14"/>
      <c r="B110" s="14"/>
      <c r="C110" s="14"/>
      <c r="D110" s="14"/>
      <c r="E110" s="14"/>
      <c r="F110" s="14"/>
    </row>
    <row r="111" spans="1:16" x14ac:dyDescent="0.25">
      <c r="H111" s="16">
        <f>SUM(H3:H110)</f>
        <v>4062</v>
      </c>
    </row>
    <row r="126" spans="2:2" x14ac:dyDescent="0.25">
      <c r="B126" s="16"/>
    </row>
  </sheetData>
  <autoFilter ref="A2:P111" xr:uid="{A2340978-10A2-4AC9-8849-13255054812A}"/>
  <sortState xmlns:xlrd2="http://schemas.microsoft.com/office/spreadsheetml/2017/richdata2" ref="A3:P122">
    <sortCondition ref="D3:D122"/>
    <sortCondition ref="B3:B12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3E1E-FD56-46EF-93F7-AA2145688954}">
  <dimension ref="A1:J21"/>
  <sheetViews>
    <sheetView zoomScale="90" zoomScaleNormal="90" workbookViewId="0">
      <selection activeCell="D25" sqref="D25"/>
    </sheetView>
  </sheetViews>
  <sheetFormatPr defaultRowHeight="15" x14ac:dyDescent="0.25"/>
  <cols>
    <col min="1" max="1" width="34.140625" customWidth="1"/>
    <col min="2" max="2" width="16.42578125" customWidth="1"/>
    <col min="3" max="3" width="15.5703125" customWidth="1"/>
    <col min="4" max="4" width="21.7109375" customWidth="1"/>
    <col min="5" max="5" width="21" customWidth="1"/>
    <col min="6" max="6" width="21.42578125" customWidth="1"/>
    <col min="7" max="7" width="19" customWidth="1"/>
    <col min="8" max="8" width="19.7109375" customWidth="1"/>
    <col min="9" max="9" width="14.28515625" bestFit="1" customWidth="1"/>
  </cols>
  <sheetData>
    <row r="1" spans="1:10" x14ac:dyDescent="0.25">
      <c r="A1" t="s">
        <v>90</v>
      </c>
    </row>
    <row r="2" spans="1:10" x14ac:dyDescent="0.25">
      <c r="A2" t="s">
        <v>119</v>
      </c>
    </row>
    <row r="3" spans="1:10" x14ac:dyDescent="0.25">
      <c r="A3" t="s">
        <v>115</v>
      </c>
    </row>
    <row r="4" spans="1:10" x14ac:dyDescent="0.25">
      <c r="A4" t="s">
        <v>114</v>
      </c>
    </row>
    <row r="5" spans="1:10" x14ac:dyDescent="0.25">
      <c r="A5" s="33" t="s">
        <v>91</v>
      </c>
    </row>
    <row r="6" spans="1:10" x14ac:dyDescent="0.25">
      <c r="A6" s="3"/>
      <c r="B6" s="2"/>
      <c r="C6" s="2"/>
      <c r="D6" s="2"/>
      <c r="E6" s="3"/>
      <c r="F6" s="3"/>
    </row>
    <row r="7" spans="1:10" ht="30" x14ac:dyDescent="0.25">
      <c r="A7" s="23"/>
      <c r="B7" s="35" t="s">
        <v>50</v>
      </c>
      <c r="C7" s="35" t="s">
        <v>52</v>
      </c>
      <c r="D7" s="35" t="s">
        <v>53</v>
      </c>
      <c r="E7" s="24" t="s">
        <v>54</v>
      </c>
      <c r="F7" s="24" t="s">
        <v>55</v>
      </c>
      <c r="G7" s="24" t="s">
        <v>56</v>
      </c>
      <c r="H7" s="24" t="s">
        <v>57</v>
      </c>
      <c r="I7" s="24" t="s">
        <v>58</v>
      </c>
      <c r="J7" s="24" t="s">
        <v>59</v>
      </c>
    </row>
    <row r="8" spans="1:10" x14ac:dyDescent="0.25">
      <c r="A8" s="23" t="s">
        <v>102</v>
      </c>
      <c r="B8" s="49">
        <v>97841</v>
      </c>
      <c r="C8" s="25">
        <v>6236</v>
      </c>
      <c r="D8" s="25">
        <v>4892</v>
      </c>
      <c r="E8" s="23">
        <f>(B8/C8)</f>
        <v>15.689704939063501</v>
      </c>
      <c r="F8" s="23">
        <f>(B8/D8)</f>
        <v>20.000204415372036</v>
      </c>
      <c r="G8" s="26">
        <f>-((F8-E8)/F8)</f>
        <v>-0.21552277100705583</v>
      </c>
      <c r="H8" s="41">
        <v>18</v>
      </c>
      <c r="I8" s="43">
        <f>(C8*'Hybrid Non-Hybrid'!$B$27)</f>
        <v>15590</v>
      </c>
      <c r="J8" s="42">
        <f>(I8/B8)</f>
        <v>0.15934015392320192</v>
      </c>
    </row>
    <row r="9" spans="1:10" x14ac:dyDescent="0.25">
      <c r="A9" s="23" t="s">
        <v>103</v>
      </c>
      <c r="B9" s="49">
        <v>1821634</v>
      </c>
      <c r="C9" s="25">
        <v>177693</v>
      </c>
      <c r="D9" s="25">
        <v>133047</v>
      </c>
      <c r="E9" s="23">
        <f t="shared" ref="E9:E18" si="0">(B9/C9)</f>
        <v>10.251579972199243</v>
      </c>
      <c r="F9" s="23">
        <f t="shared" ref="F9:F18" si="1">(B9/D9)</f>
        <v>13.691657835201095</v>
      </c>
      <c r="G9" s="26">
        <f t="shared" ref="G9:G18" si="2">-((F9-E9)/F9)</f>
        <v>-0.25125356654454589</v>
      </c>
      <c r="H9" s="41">
        <v>423</v>
      </c>
      <c r="I9" s="43">
        <f>(C9*'Hybrid Non-Hybrid'!$B$27)</f>
        <v>444232.5</v>
      </c>
      <c r="J9" s="42">
        <f t="shared" ref="J9:J20" si="3">(I9/B9)</f>
        <v>0.24386484881156148</v>
      </c>
    </row>
    <row r="10" spans="1:10" x14ac:dyDescent="0.25">
      <c r="A10" s="23" t="s">
        <v>107</v>
      </c>
      <c r="B10" s="49">
        <v>106982</v>
      </c>
      <c r="C10" s="25">
        <v>5199</v>
      </c>
      <c r="D10" s="25">
        <v>5440</v>
      </c>
      <c r="E10" s="23">
        <f t="shared" si="0"/>
        <v>20.577418734371996</v>
      </c>
      <c r="F10" s="23">
        <f t="shared" si="1"/>
        <v>19.66580882352941</v>
      </c>
      <c r="G10" s="26">
        <f t="shared" si="2"/>
        <v>4.635506828236214E-2</v>
      </c>
      <c r="H10" s="41">
        <v>67</v>
      </c>
      <c r="I10" s="43">
        <f>(C10*'Hybrid Non-Hybrid'!$B$27)</f>
        <v>12997.5</v>
      </c>
      <c r="J10" s="42">
        <f t="shared" si="3"/>
        <v>0.12149240059075359</v>
      </c>
    </row>
    <row r="11" spans="1:10" x14ac:dyDescent="0.25">
      <c r="A11" s="23" t="s">
        <v>104</v>
      </c>
      <c r="B11" s="49">
        <v>1704084</v>
      </c>
      <c r="C11" s="25">
        <v>62317</v>
      </c>
      <c r="D11" s="25">
        <v>58336</v>
      </c>
      <c r="E11" s="23">
        <f t="shared" si="0"/>
        <v>27.345411364475183</v>
      </c>
      <c r="F11" s="23">
        <f t="shared" si="1"/>
        <v>29.211533187054307</v>
      </c>
      <c r="G11" s="26">
        <f t="shared" si="2"/>
        <v>-6.3883049569138498E-2</v>
      </c>
      <c r="H11" s="41">
        <v>404</v>
      </c>
      <c r="I11" s="43">
        <f>(C11*'Hybrid Non-Hybrid'!$B$27)</f>
        <v>155792.5</v>
      </c>
      <c r="J11" s="42">
        <f t="shared" si="3"/>
        <v>9.1423016705749247E-2</v>
      </c>
    </row>
    <row r="12" spans="1:10" x14ac:dyDescent="0.25">
      <c r="A12" s="23" t="s">
        <v>108</v>
      </c>
      <c r="B12" s="49">
        <v>5159087</v>
      </c>
      <c r="C12" s="25">
        <v>415020</v>
      </c>
      <c r="D12" s="25">
        <v>303440</v>
      </c>
      <c r="E12" s="23">
        <f t="shared" si="0"/>
        <v>12.430935858512843</v>
      </c>
      <c r="F12" s="23">
        <f t="shared" si="1"/>
        <v>17.00200039546533</v>
      </c>
      <c r="G12" s="26">
        <f t="shared" si="2"/>
        <v>-0.26885451303551633</v>
      </c>
      <c r="H12" s="41">
        <v>1200</v>
      </c>
      <c r="I12" s="43">
        <f>(C12*'Hybrid Non-Hybrid'!$B$27)</f>
        <v>1037550</v>
      </c>
      <c r="J12" s="42">
        <f t="shared" si="3"/>
        <v>0.2011111655996497</v>
      </c>
    </row>
    <row r="13" spans="1:10" x14ac:dyDescent="0.25">
      <c r="A13" s="23" t="s">
        <v>109</v>
      </c>
      <c r="B13" s="49">
        <v>3277</v>
      </c>
      <c r="C13" s="25">
        <v>296</v>
      </c>
      <c r="D13" s="25">
        <v>218</v>
      </c>
      <c r="E13" s="23">
        <f t="shared" si="0"/>
        <v>11.070945945945946</v>
      </c>
      <c r="F13" s="23">
        <f t="shared" si="1"/>
        <v>15.032110091743119</v>
      </c>
      <c r="G13" s="26">
        <f t="shared" si="2"/>
        <v>-0.26351351351351354</v>
      </c>
      <c r="H13" s="41">
        <v>38</v>
      </c>
      <c r="I13" s="43">
        <f>(C13*'Hybrid Non-Hybrid'!$B$27)</f>
        <v>740</v>
      </c>
      <c r="J13" s="42">
        <f t="shared" si="3"/>
        <v>0.22581629539212694</v>
      </c>
    </row>
    <row r="14" spans="1:10" x14ac:dyDescent="0.25">
      <c r="A14" s="23" t="s">
        <v>110</v>
      </c>
      <c r="B14" s="49">
        <v>36107</v>
      </c>
      <c r="C14" s="25">
        <v>3243</v>
      </c>
      <c r="D14" s="25">
        <v>2407</v>
      </c>
      <c r="E14" s="23">
        <f t="shared" si="0"/>
        <v>11.133826703669442</v>
      </c>
      <c r="F14" s="23">
        <f t="shared" si="1"/>
        <v>15.000830909846282</v>
      </c>
      <c r="G14" s="26">
        <f t="shared" si="2"/>
        <v>-0.25778600061671297</v>
      </c>
      <c r="H14" s="41">
        <v>93</v>
      </c>
      <c r="I14" s="43">
        <f>(C14*'Hybrid Non-Hybrid'!$B$27)</f>
        <v>8107.5</v>
      </c>
      <c r="J14" s="42">
        <f t="shared" si="3"/>
        <v>0.22454094773866562</v>
      </c>
    </row>
    <row r="15" spans="1:10" x14ac:dyDescent="0.25">
      <c r="A15" s="23" t="s">
        <v>111</v>
      </c>
      <c r="B15" s="49">
        <v>4459</v>
      </c>
      <c r="C15" s="25">
        <v>221</v>
      </c>
      <c r="D15" s="25">
        <v>185</v>
      </c>
      <c r="E15" s="23">
        <f t="shared" si="0"/>
        <v>20.176470588235293</v>
      </c>
      <c r="F15" s="23">
        <f t="shared" si="1"/>
        <v>24.102702702702704</v>
      </c>
      <c r="G15" s="26">
        <f t="shared" si="2"/>
        <v>-0.16289592760181001</v>
      </c>
      <c r="H15" s="41">
        <v>9</v>
      </c>
      <c r="I15" s="43">
        <f>(C15*'Hybrid Non-Hybrid'!$B$27)</f>
        <v>552.5</v>
      </c>
      <c r="J15" s="42">
        <f t="shared" si="3"/>
        <v>0.12390670553935861</v>
      </c>
    </row>
    <row r="16" spans="1:10" x14ac:dyDescent="0.25">
      <c r="A16" s="23" t="s">
        <v>105</v>
      </c>
      <c r="B16" s="49">
        <v>130669</v>
      </c>
      <c r="C16" s="25">
        <v>5037</v>
      </c>
      <c r="D16" s="25">
        <v>3733</v>
      </c>
      <c r="E16" s="23">
        <f t="shared" si="0"/>
        <v>25.941830454635696</v>
      </c>
      <c r="F16" s="23">
        <f t="shared" si="1"/>
        <v>35.003750334851325</v>
      </c>
      <c r="G16" s="26">
        <f t="shared" si="2"/>
        <v>-0.25888425650188601</v>
      </c>
      <c r="H16" s="41">
        <v>33</v>
      </c>
      <c r="I16" s="43">
        <f>(C16*'Hybrid Non-Hybrid'!$B$27)</f>
        <v>12592.5</v>
      </c>
      <c r="J16" s="42">
        <f t="shared" si="3"/>
        <v>9.6369452586305859E-2</v>
      </c>
    </row>
    <row r="17" spans="1:10" x14ac:dyDescent="0.25">
      <c r="A17" s="23" t="s">
        <v>106</v>
      </c>
      <c r="B17" s="49">
        <v>7262657</v>
      </c>
      <c r="C17" s="25">
        <v>177724</v>
      </c>
      <c r="D17" s="25">
        <v>172026</v>
      </c>
      <c r="E17" s="23">
        <f t="shared" si="0"/>
        <v>40.86480722918683</v>
      </c>
      <c r="F17" s="23">
        <f t="shared" si="1"/>
        <v>42.218368153651191</v>
      </c>
      <c r="G17" s="26">
        <f t="shared" si="2"/>
        <v>-3.2060948436902111E-2</v>
      </c>
      <c r="H17" s="41">
        <v>1450</v>
      </c>
      <c r="I17" s="43">
        <f>(C17*'Hybrid Non-Hybrid'!$B$27)</f>
        <v>444310</v>
      </c>
      <c r="J17" s="42">
        <f t="shared" si="3"/>
        <v>6.1177334961571225E-2</v>
      </c>
    </row>
    <row r="18" spans="1:10" x14ac:dyDescent="0.25">
      <c r="A18" s="23" t="s">
        <v>112</v>
      </c>
      <c r="B18" s="49">
        <v>2144639</v>
      </c>
      <c r="C18" s="25">
        <v>44874</v>
      </c>
      <c r="D18" s="25">
        <v>44679</v>
      </c>
      <c r="E18" s="23">
        <f t="shared" si="0"/>
        <v>47.792463341801486</v>
      </c>
      <c r="F18" s="23">
        <f t="shared" si="1"/>
        <v>48.001051948342621</v>
      </c>
      <c r="G18" s="26">
        <f t="shared" si="2"/>
        <v>-4.3455007353924574E-3</v>
      </c>
      <c r="H18" s="41">
        <v>327</v>
      </c>
      <c r="I18" s="43">
        <f>(C18*'Hybrid Non-Hybrid'!$B$27)</f>
        <v>112185</v>
      </c>
      <c r="J18" s="42">
        <f t="shared" si="3"/>
        <v>5.2309502904684661E-2</v>
      </c>
    </row>
    <row r="19" spans="1:10" x14ac:dyDescent="0.25">
      <c r="B19" s="50"/>
      <c r="C19" s="51"/>
      <c r="D19" s="51"/>
    </row>
    <row r="20" spans="1:10" ht="13.5" customHeight="1" x14ac:dyDescent="0.25">
      <c r="A20" s="38" t="s">
        <v>113</v>
      </c>
      <c r="B20" s="50">
        <f>SUM(B8:B18)</f>
        <v>18471436</v>
      </c>
      <c r="C20" s="51"/>
      <c r="D20" s="51"/>
      <c r="H20">
        <f>SUM(H8:H18)</f>
        <v>4062</v>
      </c>
      <c r="I20" s="52">
        <f>SUM(I8:I18)</f>
        <v>2244650</v>
      </c>
      <c r="J20" s="40">
        <f t="shared" si="3"/>
        <v>0.12152005940415245</v>
      </c>
    </row>
    <row r="21" spans="1:10" ht="13.5" customHeight="1" x14ac:dyDescent="0.25">
      <c r="A21" s="38"/>
      <c r="B21" s="39"/>
    </row>
  </sheetData>
  <hyperlinks>
    <hyperlink ref="A5" r:id="rId1" xr:uid="{F2C83417-6799-4B9E-9912-5AC96EEC58D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zoomScaleNormal="100" workbookViewId="0">
      <pane ySplit="2" topLeftCell="A3" activePane="bottomLeft" state="frozen"/>
      <selection activeCell="C1" sqref="C1"/>
      <selection pane="bottomLeft" activeCell="A3" sqref="A3"/>
    </sheetView>
  </sheetViews>
  <sheetFormatPr defaultRowHeight="15" x14ac:dyDescent="0.25"/>
  <cols>
    <col min="1" max="1" width="10" style="15" bestFit="1" customWidth="1"/>
    <col min="2" max="2" width="13.42578125" style="15" bestFit="1" customWidth="1"/>
    <col min="3" max="3" width="19.7109375" style="15" bestFit="1" customWidth="1"/>
    <col min="4" max="4" width="22.85546875" style="15" bestFit="1" customWidth="1"/>
    <col min="5" max="5" width="20" style="15" bestFit="1" customWidth="1"/>
    <col min="6" max="6" width="22" style="15" bestFit="1" customWidth="1"/>
    <col min="7" max="7" width="18.140625" style="16" bestFit="1" customWidth="1"/>
    <col min="8" max="8" width="16.7109375" style="17" bestFit="1" customWidth="1"/>
    <col min="9" max="9" width="23.28515625" style="17" bestFit="1" customWidth="1"/>
    <col min="10" max="10" width="18.28515625" style="18" bestFit="1" customWidth="1"/>
    <col min="11" max="11" width="14.7109375" style="18" bestFit="1" customWidth="1"/>
    <col min="12" max="12" width="18" style="18" customWidth="1"/>
    <col min="13" max="13" width="13.42578125" style="18" bestFit="1" customWidth="1"/>
    <col min="14" max="14" width="11.140625" style="18" bestFit="1" customWidth="1"/>
    <col min="15" max="16384" width="9.140625" style="18"/>
  </cols>
  <sheetData>
    <row r="1" spans="1:14" x14ac:dyDescent="0.25">
      <c r="D1" t="s">
        <v>92</v>
      </c>
    </row>
    <row r="2" spans="1:14" s="13" customFormat="1" ht="60" x14ac:dyDescent="0.25">
      <c r="A2" s="9" t="s">
        <v>67</v>
      </c>
      <c r="B2" s="9" t="s">
        <v>61</v>
      </c>
      <c r="C2" s="9" t="s">
        <v>62</v>
      </c>
      <c r="D2" s="9" t="s">
        <v>0</v>
      </c>
      <c r="E2" s="9" t="s">
        <v>1</v>
      </c>
      <c r="F2" s="10" t="s">
        <v>3</v>
      </c>
      <c r="G2" s="11" t="s">
        <v>4</v>
      </c>
      <c r="H2" s="12" t="s">
        <v>120</v>
      </c>
      <c r="I2" s="12" t="s">
        <v>75</v>
      </c>
      <c r="J2" s="12" t="s">
        <v>76</v>
      </c>
      <c r="K2" s="11" t="s">
        <v>121</v>
      </c>
      <c r="L2" s="24" t="s">
        <v>122</v>
      </c>
      <c r="M2" s="11" t="s">
        <v>117</v>
      </c>
      <c r="N2" s="11" t="s">
        <v>81</v>
      </c>
    </row>
    <row r="3" spans="1:14" x14ac:dyDescent="0.25">
      <c r="A3" s="14">
        <v>2008</v>
      </c>
      <c r="B3" s="14" t="s">
        <v>27</v>
      </c>
      <c r="C3" s="14" t="s">
        <v>28</v>
      </c>
      <c r="D3" s="14" t="s">
        <v>5</v>
      </c>
      <c r="E3" s="14" t="s">
        <v>7</v>
      </c>
      <c r="F3" s="15">
        <v>24</v>
      </c>
      <c r="G3" s="16">
        <v>9</v>
      </c>
      <c r="H3" s="46">
        <v>4459</v>
      </c>
      <c r="I3" s="46">
        <v>221</v>
      </c>
      <c r="J3" s="47">
        <f t="shared" ref="J3:J34" si="0">+H3/F3</f>
        <v>185.79166666666666</v>
      </c>
      <c r="K3" s="47">
        <f t="shared" ref="K3:K34" si="1">(H3/I3)</f>
        <v>20.176470588235293</v>
      </c>
      <c r="L3" s="1">
        <f>(K3-F3)/F3</f>
        <v>-0.1593137254901961</v>
      </c>
      <c r="M3" s="37">
        <f>(I3)*'Hybrid Non-Hybrid'!$B$27</f>
        <v>552.5</v>
      </c>
      <c r="N3" s="48">
        <f t="shared" ref="N3:N34" si="2">(M3/H3)</f>
        <v>0.12390670553935861</v>
      </c>
    </row>
    <row r="4" spans="1:14" x14ac:dyDescent="0.25">
      <c r="A4" s="14">
        <v>2008</v>
      </c>
      <c r="B4" s="14" t="s">
        <v>15</v>
      </c>
      <c r="C4" s="14" t="s">
        <v>16</v>
      </c>
      <c r="D4" s="14" t="s">
        <v>5</v>
      </c>
      <c r="E4" s="14" t="s">
        <v>7</v>
      </c>
      <c r="F4" s="15">
        <v>11</v>
      </c>
      <c r="G4" s="16">
        <v>7</v>
      </c>
      <c r="H4" s="46">
        <v>17162</v>
      </c>
      <c r="I4" s="46">
        <v>1771</v>
      </c>
      <c r="J4" s="47">
        <f t="shared" si="0"/>
        <v>1560.1818181818182</v>
      </c>
      <c r="K4" s="47">
        <f t="shared" si="1"/>
        <v>9.6905702992659517</v>
      </c>
      <c r="L4" s="1">
        <f t="shared" ref="L4:L67" si="3">(K4-F4)/F4</f>
        <v>-0.1190390637030953</v>
      </c>
      <c r="M4" s="37">
        <f>(I4)*'Hybrid Non-Hybrid'!$B$27</f>
        <v>4427.5</v>
      </c>
      <c r="N4" s="48">
        <f t="shared" si="2"/>
        <v>0.2579827525929379</v>
      </c>
    </row>
    <row r="5" spans="1:14" x14ac:dyDescent="0.25">
      <c r="A5" s="14">
        <v>2008</v>
      </c>
      <c r="B5" s="14" t="s">
        <v>11</v>
      </c>
      <c r="C5" s="14" t="s">
        <v>12</v>
      </c>
      <c r="D5" s="14" t="s">
        <v>5</v>
      </c>
      <c r="E5" s="14" t="s">
        <v>6</v>
      </c>
      <c r="F5" s="15">
        <v>13</v>
      </c>
      <c r="G5" s="16">
        <v>1</v>
      </c>
      <c r="H5" s="46">
        <v>413</v>
      </c>
      <c r="I5" s="46">
        <v>65</v>
      </c>
      <c r="J5" s="47">
        <f t="shared" si="0"/>
        <v>31.76923076923077</v>
      </c>
      <c r="K5" s="47">
        <f t="shared" si="1"/>
        <v>6.3538461538461535</v>
      </c>
      <c r="L5" s="1">
        <f t="shared" si="3"/>
        <v>-0.51124260355029594</v>
      </c>
      <c r="M5" s="37">
        <f>(I5)*'Hybrid Non-Hybrid'!$B$27</f>
        <v>162.5</v>
      </c>
      <c r="N5" s="48">
        <f t="shared" si="2"/>
        <v>0.39346246973365617</v>
      </c>
    </row>
    <row r="6" spans="1:14" x14ac:dyDescent="0.25">
      <c r="A6" s="14">
        <v>2008</v>
      </c>
      <c r="B6" s="14" t="s">
        <v>15</v>
      </c>
      <c r="C6" s="14" t="s">
        <v>22</v>
      </c>
      <c r="D6" s="14" t="s">
        <v>5</v>
      </c>
      <c r="E6" s="14" t="s">
        <v>7</v>
      </c>
      <c r="F6" s="15">
        <v>24</v>
      </c>
      <c r="G6" s="16">
        <v>49</v>
      </c>
      <c r="H6" s="46">
        <v>13074</v>
      </c>
      <c r="I6" s="46">
        <v>793</v>
      </c>
      <c r="J6" s="47">
        <f t="shared" si="0"/>
        <v>544.75</v>
      </c>
      <c r="K6" s="47">
        <f t="shared" si="1"/>
        <v>16.486759142496847</v>
      </c>
      <c r="L6" s="1">
        <f t="shared" si="3"/>
        <v>-0.31305170239596469</v>
      </c>
      <c r="M6" s="37">
        <f>(I6)*'Hybrid Non-Hybrid'!$B$27</f>
        <v>1982.5</v>
      </c>
      <c r="N6" s="48">
        <f t="shared" si="2"/>
        <v>0.15163683646932843</v>
      </c>
    </row>
    <row r="7" spans="1:14" x14ac:dyDescent="0.25">
      <c r="A7" s="14">
        <v>2008</v>
      </c>
      <c r="B7" s="14" t="s">
        <v>15</v>
      </c>
      <c r="C7" s="14" t="s">
        <v>23</v>
      </c>
      <c r="D7" s="14" t="s">
        <v>5</v>
      </c>
      <c r="E7" s="14" t="s">
        <v>7</v>
      </c>
      <c r="F7" s="15">
        <v>18</v>
      </c>
      <c r="G7" s="16">
        <v>5</v>
      </c>
      <c r="H7" s="46">
        <v>29482</v>
      </c>
      <c r="I7" s="46">
        <v>1813</v>
      </c>
      <c r="J7" s="47">
        <f t="shared" si="0"/>
        <v>1637.8888888888889</v>
      </c>
      <c r="K7" s="47">
        <f t="shared" si="1"/>
        <v>16.261445118587975</v>
      </c>
      <c r="L7" s="1">
        <f t="shared" si="3"/>
        <v>-9.6586382300668044E-2</v>
      </c>
      <c r="M7" s="37">
        <f>(I7)*'Hybrid Non-Hybrid'!$B$27</f>
        <v>4532.5</v>
      </c>
      <c r="N7" s="48">
        <f t="shared" si="2"/>
        <v>0.15373787395699071</v>
      </c>
    </row>
    <row r="8" spans="1:14" x14ac:dyDescent="0.25">
      <c r="A8" s="14">
        <v>2008</v>
      </c>
      <c r="B8" s="14" t="s">
        <v>29</v>
      </c>
      <c r="C8" s="14" t="s">
        <v>63</v>
      </c>
      <c r="D8" s="14" t="s">
        <v>9</v>
      </c>
      <c r="E8" s="14" t="s">
        <v>10</v>
      </c>
      <c r="F8" s="15">
        <v>27</v>
      </c>
      <c r="G8" s="16">
        <v>15</v>
      </c>
      <c r="H8" s="46">
        <v>36095</v>
      </c>
      <c r="I8" s="46">
        <v>1667</v>
      </c>
      <c r="J8" s="47">
        <f t="shared" si="0"/>
        <v>1336.851851851852</v>
      </c>
      <c r="K8" s="47">
        <f t="shared" si="1"/>
        <v>21.652669466106779</v>
      </c>
      <c r="L8" s="1">
        <f t="shared" si="3"/>
        <v>-0.19804927903308225</v>
      </c>
      <c r="M8" s="37">
        <f>(I8)*'Hybrid Non-Hybrid'!$B$27</f>
        <v>4167.5</v>
      </c>
      <c r="N8" s="48">
        <f t="shared" si="2"/>
        <v>0.11545920487602161</v>
      </c>
    </row>
    <row r="9" spans="1:14" x14ac:dyDescent="0.25">
      <c r="A9" s="14">
        <v>2008</v>
      </c>
      <c r="B9" s="14" t="s">
        <v>29</v>
      </c>
      <c r="C9" s="14" t="s">
        <v>30</v>
      </c>
      <c r="D9" s="14" t="s">
        <v>9</v>
      </c>
      <c r="E9" s="14" t="s">
        <v>7</v>
      </c>
      <c r="F9" s="15">
        <v>48</v>
      </c>
      <c r="G9" s="16">
        <v>189</v>
      </c>
      <c r="H9" s="46">
        <v>1034445</v>
      </c>
      <c r="I9" s="46">
        <v>25453</v>
      </c>
      <c r="J9" s="47">
        <f t="shared" si="0"/>
        <v>21550.9375</v>
      </c>
      <c r="K9" s="47">
        <f t="shared" si="1"/>
        <v>40.641378226535181</v>
      </c>
      <c r="L9" s="1">
        <f t="shared" si="3"/>
        <v>-0.15330462028051706</v>
      </c>
      <c r="M9" s="37">
        <f>(I9)*'Hybrid Non-Hybrid'!$B$27</f>
        <v>63632.5</v>
      </c>
      <c r="N9" s="48">
        <f t="shared" si="2"/>
        <v>6.1513661915326576E-2</v>
      </c>
    </row>
    <row r="10" spans="1:14" x14ac:dyDescent="0.25">
      <c r="A10" s="14">
        <v>2008</v>
      </c>
      <c r="B10" s="14" t="s">
        <v>15</v>
      </c>
      <c r="C10" s="14" t="s">
        <v>24</v>
      </c>
      <c r="D10" s="14" t="s">
        <v>5</v>
      </c>
      <c r="E10" s="14" t="s">
        <v>8</v>
      </c>
      <c r="F10" s="15">
        <v>15</v>
      </c>
      <c r="G10" s="16">
        <v>14</v>
      </c>
      <c r="H10" s="46">
        <v>8820</v>
      </c>
      <c r="I10" s="46">
        <v>845</v>
      </c>
      <c r="J10" s="47">
        <f t="shared" si="0"/>
        <v>588</v>
      </c>
      <c r="K10" s="47">
        <f t="shared" si="1"/>
        <v>10.437869822485206</v>
      </c>
      <c r="L10" s="1">
        <f t="shared" si="3"/>
        <v>-0.3041420118343196</v>
      </c>
      <c r="M10" s="37">
        <f>(I10)*'Hybrid Non-Hybrid'!$B$27</f>
        <v>2112.5</v>
      </c>
      <c r="N10" s="48">
        <f t="shared" si="2"/>
        <v>0.2395124716553288</v>
      </c>
    </row>
    <row r="11" spans="1:14" x14ac:dyDescent="0.25">
      <c r="A11" s="14">
        <v>2009</v>
      </c>
      <c r="B11" s="14" t="s">
        <v>35</v>
      </c>
      <c r="C11" s="14" t="s">
        <v>66</v>
      </c>
      <c r="D11" s="14" t="s">
        <v>9</v>
      </c>
      <c r="E11" s="14" t="s">
        <v>7</v>
      </c>
      <c r="F11" s="15">
        <v>35</v>
      </c>
      <c r="G11" s="16">
        <v>11</v>
      </c>
      <c r="H11" s="46">
        <v>73015</v>
      </c>
      <c r="I11" s="46">
        <v>2790</v>
      </c>
      <c r="J11" s="47">
        <f t="shared" si="0"/>
        <v>2086.1428571428573</v>
      </c>
      <c r="K11" s="47">
        <f t="shared" si="1"/>
        <v>26.170250896057347</v>
      </c>
      <c r="L11" s="1">
        <f t="shared" si="3"/>
        <v>-0.25227854582693293</v>
      </c>
      <c r="M11" s="37">
        <f>(I11)*'Hybrid Non-Hybrid'!$B$27</f>
        <v>6975</v>
      </c>
      <c r="N11" s="48">
        <f t="shared" si="2"/>
        <v>9.5528316099431618E-2</v>
      </c>
    </row>
    <row r="12" spans="1:14" x14ac:dyDescent="0.25">
      <c r="A12" s="14">
        <v>2009</v>
      </c>
      <c r="B12" s="14" t="s">
        <v>15</v>
      </c>
      <c r="C12" s="14" t="s">
        <v>16</v>
      </c>
      <c r="D12" s="14" t="s">
        <v>5</v>
      </c>
      <c r="E12" s="14" t="s">
        <v>7</v>
      </c>
      <c r="F12" s="15">
        <v>16</v>
      </c>
      <c r="G12" s="16">
        <v>39</v>
      </c>
      <c r="H12" s="46">
        <v>3263</v>
      </c>
      <c r="I12" s="46">
        <v>290</v>
      </c>
      <c r="J12" s="47">
        <f t="shared" si="0"/>
        <v>203.9375</v>
      </c>
      <c r="K12" s="47">
        <f t="shared" si="1"/>
        <v>11.251724137931035</v>
      </c>
      <c r="L12" s="1">
        <f t="shared" si="3"/>
        <v>-0.29676724137931032</v>
      </c>
      <c r="M12" s="37">
        <f>(I12)*'Hybrid Non-Hybrid'!$B$27</f>
        <v>725</v>
      </c>
      <c r="N12" s="48">
        <f t="shared" si="2"/>
        <v>0.22218817039534172</v>
      </c>
    </row>
    <row r="13" spans="1:14" x14ac:dyDescent="0.25">
      <c r="A13" s="14">
        <v>2009</v>
      </c>
      <c r="B13" s="14" t="s">
        <v>15</v>
      </c>
      <c r="C13" s="14" t="s">
        <v>32</v>
      </c>
      <c r="D13" s="14" t="s">
        <v>5</v>
      </c>
      <c r="E13" s="14" t="s">
        <v>10</v>
      </c>
      <c r="F13" s="15">
        <v>19</v>
      </c>
      <c r="G13" s="16">
        <v>14</v>
      </c>
      <c r="H13" s="46">
        <v>3903</v>
      </c>
      <c r="I13" s="46">
        <v>430</v>
      </c>
      <c r="J13" s="47">
        <f t="shared" si="0"/>
        <v>205.42105263157896</v>
      </c>
      <c r="K13" s="47">
        <f t="shared" si="1"/>
        <v>9.0767441860465112</v>
      </c>
      <c r="L13" s="1">
        <f t="shared" si="3"/>
        <v>-0.52227662178702572</v>
      </c>
      <c r="M13" s="37">
        <f>(I13)*'Hybrid Non-Hybrid'!$B$27</f>
        <v>1075</v>
      </c>
      <c r="N13" s="48">
        <f t="shared" si="2"/>
        <v>0.27542915705867282</v>
      </c>
    </row>
    <row r="14" spans="1:14" x14ac:dyDescent="0.25">
      <c r="A14" s="14">
        <v>2009</v>
      </c>
      <c r="B14" s="14" t="s">
        <v>15</v>
      </c>
      <c r="C14" s="14" t="s">
        <v>64</v>
      </c>
      <c r="D14" s="14" t="s">
        <v>9</v>
      </c>
      <c r="E14" s="14" t="s">
        <v>10</v>
      </c>
      <c r="F14" s="15">
        <v>34</v>
      </c>
      <c r="G14" s="16">
        <v>32</v>
      </c>
      <c r="H14" s="46">
        <v>180992</v>
      </c>
      <c r="I14" s="46">
        <v>8729</v>
      </c>
      <c r="J14" s="47">
        <f t="shared" si="0"/>
        <v>5323.2941176470586</v>
      </c>
      <c r="K14" s="47">
        <f t="shared" si="1"/>
        <v>20.734562951082598</v>
      </c>
      <c r="L14" s="1">
        <f t="shared" si="3"/>
        <v>-0.390159913203453</v>
      </c>
      <c r="M14" s="37">
        <f>(I14)*'Hybrid Non-Hybrid'!$B$27</f>
        <v>21822.5</v>
      </c>
      <c r="N14" s="48">
        <f t="shared" si="2"/>
        <v>0.12057162747524752</v>
      </c>
    </row>
    <row r="15" spans="1:14" x14ac:dyDescent="0.25">
      <c r="A15" s="14">
        <v>2009</v>
      </c>
      <c r="B15" s="14" t="s">
        <v>29</v>
      </c>
      <c r="C15" s="14" t="s">
        <v>63</v>
      </c>
      <c r="D15" s="14" t="s">
        <v>9</v>
      </c>
      <c r="E15" s="14" t="s">
        <v>10</v>
      </c>
      <c r="F15" s="15">
        <v>27</v>
      </c>
      <c r="G15" s="16">
        <v>11</v>
      </c>
      <c r="H15" s="46">
        <v>3247</v>
      </c>
      <c r="I15" s="46">
        <v>177</v>
      </c>
      <c r="J15" s="47">
        <f t="shared" si="0"/>
        <v>120.25925925925925</v>
      </c>
      <c r="K15" s="47">
        <f t="shared" si="1"/>
        <v>18.344632768361581</v>
      </c>
      <c r="L15" s="1">
        <f t="shared" si="3"/>
        <v>-0.32056915672734881</v>
      </c>
      <c r="M15" s="37">
        <f>(I15)*'Hybrid Non-Hybrid'!$B$27</f>
        <v>442.5</v>
      </c>
      <c r="N15" s="48">
        <f t="shared" si="2"/>
        <v>0.13627964274715121</v>
      </c>
    </row>
    <row r="16" spans="1:14" x14ac:dyDescent="0.25">
      <c r="A16" s="14">
        <v>2009</v>
      </c>
      <c r="B16" s="14" t="s">
        <v>29</v>
      </c>
      <c r="C16" s="14" t="s">
        <v>30</v>
      </c>
      <c r="D16" s="14" t="s">
        <v>9</v>
      </c>
      <c r="E16" s="14" t="s">
        <v>7</v>
      </c>
      <c r="F16" s="15">
        <v>48</v>
      </c>
      <c r="G16" s="16">
        <v>86</v>
      </c>
      <c r="H16" s="46">
        <v>341538</v>
      </c>
      <c r="I16" s="46">
        <v>8249</v>
      </c>
      <c r="J16" s="47">
        <f t="shared" si="0"/>
        <v>7115.375</v>
      </c>
      <c r="K16" s="47">
        <f t="shared" si="1"/>
        <v>41.403564068371921</v>
      </c>
      <c r="L16" s="1">
        <f t="shared" si="3"/>
        <v>-0.13742574857558498</v>
      </c>
      <c r="M16" s="37">
        <f>(I16)*'Hybrid Non-Hybrid'!$B$27</f>
        <v>20622.5</v>
      </c>
      <c r="N16" s="48">
        <f t="shared" si="2"/>
        <v>6.0381275290011652E-2</v>
      </c>
    </row>
    <row r="17" spans="1:14" x14ac:dyDescent="0.25">
      <c r="A17" s="14">
        <v>2010</v>
      </c>
      <c r="B17" s="14" t="s">
        <v>35</v>
      </c>
      <c r="C17" s="14" t="s">
        <v>66</v>
      </c>
      <c r="D17" s="14" t="s">
        <v>9</v>
      </c>
      <c r="E17" s="14" t="s">
        <v>7</v>
      </c>
      <c r="F17" s="15">
        <v>35</v>
      </c>
      <c r="G17" s="16">
        <v>22</v>
      </c>
      <c r="H17" s="46">
        <v>57654</v>
      </c>
      <c r="I17" s="46">
        <v>2247</v>
      </c>
      <c r="J17" s="47">
        <f t="shared" si="0"/>
        <v>1647.2571428571428</v>
      </c>
      <c r="K17" s="47">
        <f t="shared" si="1"/>
        <v>25.658210947930574</v>
      </c>
      <c r="L17" s="1">
        <f t="shared" si="3"/>
        <v>-0.26690825863055506</v>
      </c>
      <c r="M17" s="37">
        <f>(I17)*'Hybrid Non-Hybrid'!$B$27</f>
        <v>5617.5</v>
      </c>
      <c r="N17" s="48">
        <f t="shared" si="2"/>
        <v>9.7434696638568005E-2</v>
      </c>
    </row>
    <row r="18" spans="1:14" x14ac:dyDescent="0.25">
      <c r="A18" s="14">
        <v>2010</v>
      </c>
      <c r="B18" s="14" t="s">
        <v>15</v>
      </c>
      <c r="C18" s="14" t="s">
        <v>64</v>
      </c>
      <c r="D18" s="14" t="s">
        <v>9</v>
      </c>
      <c r="E18" s="14" t="s">
        <v>10</v>
      </c>
      <c r="F18" s="15">
        <v>34</v>
      </c>
      <c r="G18" s="16">
        <v>31</v>
      </c>
      <c r="H18" s="46">
        <v>133410</v>
      </c>
      <c r="I18" s="46">
        <v>4558</v>
      </c>
      <c r="J18" s="47">
        <f t="shared" si="0"/>
        <v>3923.8235294117649</v>
      </c>
      <c r="K18" s="47">
        <f t="shared" si="1"/>
        <v>29.269416410706452</v>
      </c>
      <c r="L18" s="1">
        <f t="shared" si="3"/>
        <v>-0.13913481144981024</v>
      </c>
      <c r="M18" s="37">
        <f>(I18)*'Hybrid Non-Hybrid'!$B$27</f>
        <v>11395</v>
      </c>
      <c r="N18" s="48">
        <f t="shared" si="2"/>
        <v>8.5413387302301177E-2</v>
      </c>
    </row>
    <row r="19" spans="1:14" x14ac:dyDescent="0.25">
      <c r="A19" s="14">
        <v>2010</v>
      </c>
      <c r="B19" s="14" t="s">
        <v>15</v>
      </c>
      <c r="C19" s="14" t="s">
        <v>65</v>
      </c>
      <c r="D19" s="14" t="s">
        <v>9</v>
      </c>
      <c r="E19" s="14" t="s">
        <v>7</v>
      </c>
      <c r="F19" s="15">
        <v>39</v>
      </c>
      <c r="G19" s="16">
        <v>9</v>
      </c>
      <c r="H19" s="46">
        <v>41843</v>
      </c>
      <c r="I19" s="46">
        <v>1096</v>
      </c>
      <c r="J19" s="47">
        <f t="shared" si="0"/>
        <v>1072.8974358974358</v>
      </c>
      <c r="K19" s="47">
        <f t="shared" si="1"/>
        <v>38.177919708029194</v>
      </c>
      <c r="L19" s="1">
        <f t="shared" si="3"/>
        <v>-2.1078981845405291E-2</v>
      </c>
      <c r="M19" s="37">
        <f>(I19)*'Hybrid Non-Hybrid'!$B$27</f>
        <v>2740</v>
      </c>
      <c r="N19" s="48">
        <f t="shared" si="2"/>
        <v>6.5482876466792531E-2</v>
      </c>
    </row>
    <row r="20" spans="1:14" x14ac:dyDescent="0.25">
      <c r="A20" s="14">
        <v>2010</v>
      </c>
      <c r="B20" s="14" t="s">
        <v>14</v>
      </c>
      <c r="C20" s="14" t="s">
        <v>70</v>
      </c>
      <c r="D20" s="14" t="s">
        <v>5</v>
      </c>
      <c r="E20" s="14" t="s">
        <v>6</v>
      </c>
      <c r="F20" s="15">
        <v>17</v>
      </c>
      <c r="G20" s="16">
        <v>14</v>
      </c>
      <c r="H20" s="46">
        <v>17717</v>
      </c>
      <c r="I20" s="46">
        <v>926</v>
      </c>
      <c r="J20" s="47">
        <f t="shared" si="0"/>
        <v>1042.1764705882354</v>
      </c>
      <c r="K20" s="47">
        <f t="shared" si="1"/>
        <v>19.132829373650107</v>
      </c>
      <c r="L20" s="1">
        <f t="shared" si="3"/>
        <v>0.12546055139118278</v>
      </c>
      <c r="M20" s="37">
        <f>(I20)*'Hybrid Non-Hybrid'!$B$27</f>
        <v>2315</v>
      </c>
      <c r="N20" s="48">
        <f t="shared" si="2"/>
        <v>0.13066546255009312</v>
      </c>
    </row>
    <row r="21" spans="1:14" x14ac:dyDescent="0.25">
      <c r="A21" s="14">
        <v>2010</v>
      </c>
      <c r="B21" s="14" t="s">
        <v>29</v>
      </c>
      <c r="C21" s="14" t="s">
        <v>30</v>
      </c>
      <c r="D21" s="14" t="s">
        <v>9</v>
      </c>
      <c r="E21" s="14" t="s">
        <v>7</v>
      </c>
      <c r="F21" s="15">
        <v>51</v>
      </c>
      <c r="G21" s="16">
        <v>84</v>
      </c>
      <c r="H21" s="46">
        <v>266257</v>
      </c>
      <c r="I21" s="46">
        <v>5760</v>
      </c>
      <c r="J21" s="47">
        <f t="shared" si="0"/>
        <v>5220.7254901960787</v>
      </c>
      <c r="K21" s="47">
        <f t="shared" si="1"/>
        <v>46.22517361111111</v>
      </c>
      <c r="L21" s="1">
        <f t="shared" si="3"/>
        <v>-9.3624046840958625E-2</v>
      </c>
      <c r="M21" s="37">
        <f>(I21)*'Hybrid Non-Hybrid'!$B$27</f>
        <v>14400</v>
      </c>
      <c r="N21" s="48">
        <f t="shared" si="2"/>
        <v>5.4083085139545628E-2</v>
      </c>
    </row>
    <row r="22" spans="1:14" x14ac:dyDescent="0.25">
      <c r="A22" s="14">
        <v>2011</v>
      </c>
      <c r="B22" s="14" t="s">
        <v>15</v>
      </c>
      <c r="C22" s="14" t="s">
        <v>18</v>
      </c>
      <c r="D22" s="14" t="s">
        <v>5</v>
      </c>
      <c r="E22" s="14" t="s">
        <v>6</v>
      </c>
      <c r="F22" s="15">
        <v>10</v>
      </c>
      <c r="G22" s="16">
        <v>10</v>
      </c>
      <c r="H22" s="46">
        <v>51506</v>
      </c>
      <c r="I22" s="46">
        <v>5681</v>
      </c>
      <c r="J22" s="47">
        <f t="shared" si="0"/>
        <v>5150.6000000000004</v>
      </c>
      <c r="K22" s="47">
        <f t="shared" si="1"/>
        <v>9.0663615560640736</v>
      </c>
      <c r="L22" s="1">
        <f t="shared" si="3"/>
        <v>-9.3363844393592646E-2</v>
      </c>
      <c r="M22" s="37">
        <f>(I22)*'Hybrid Non-Hybrid'!$B$27</f>
        <v>14202.5</v>
      </c>
      <c r="N22" s="48">
        <f t="shared" si="2"/>
        <v>0.27574457344775366</v>
      </c>
    </row>
    <row r="23" spans="1:14" x14ac:dyDescent="0.25">
      <c r="A23" s="14">
        <v>2011</v>
      </c>
      <c r="B23" s="14" t="s">
        <v>15</v>
      </c>
      <c r="C23" s="14" t="s">
        <v>32</v>
      </c>
      <c r="D23" s="14" t="s">
        <v>5</v>
      </c>
      <c r="E23" s="14" t="s">
        <v>10</v>
      </c>
      <c r="F23" s="15">
        <v>20</v>
      </c>
      <c r="G23" s="16">
        <v>14</v>
      </c>
      <c r="H23" s="46">
        <v>9794</v>
      </c>
      <c r="I23" s="46">
        <v>849</v>
      </c>
      <c r="J23" s="47">
        <f t="shared" si="0"/>
        <v>489.7</v>
      </c>
      <c r="K23" s="47">
        <f t="shared" si="1"/>
        <v>11.535924617196702</v>
      </c>
      <c r="L23" s="1">
        <f t="shared" si="3"/>
        <v>-0.42320376914016489</v>
      </c>
      <c r="M23" s="37">
        <f>(I23)*'Hybrid Non-Hybrid'!$B$27</f>
        <v>2122.5</v>
      </c>
      <c r="N23" s="48">
        <f t="shared" si="2"/>
        <v>0.21671431488666532</v>
      </c>
    </row>
    <row r="24" spans="1:14" x14ac:dyDescent="0.25">
      <c r="A24" s="14">
        <v>2011</v>
      </c>
      <c r="B24" s="14" t="s">
        <v>15</v>
      </c>
      <c r="C24" s="14" t="s">
        <v>64</v>
      </c>
      <c r="D24" s="14" t="s">
        <v>9</v>
      </c>
      <c r="E24" s="14" t="s">
        <v>10</v>
      </c>
      <c r="F24" s="15">
        <v>34</v>
      </c>
      <c r="G24" s="16">
        <v>9</v>
      </c>
      <c r="H24" s="46">
        <v>49153</v>
      </c>
      <c r="I24" s="46">
        <v>1471</v>
      </c>
      <c r="J24" s="47">
        <f t="shared" si="0"/>
        <v>1445.6764705882354</v>
      </c>
      <c r="K24" s="47">
        <f t="shared" si="1"/>
        <v>33.41468388851122</v>
      </c>
      <c r="L24" s="1">
        <f t="shared" si="3"/>
        <v>-1.721517974966999E-2</v>
      </c>
      <c r="M24" s="37">
        <f>(I24)*'Hybrid Non-Hybrid'!$B$27</f>
        <v>3677.5</v>
      </c>
      <c r="N24" s="48">
        <f t="shared" si="2"/>
        <v>7.4817406872418779E-2</v>
      </c>
    </row>
    <row r="25" spans="1:14" x14ac:dyDescent="0.25">
      <c r="A25" s="14">
        <v>2011</v>
      </c>
      <c r="B25" s="14" t="s">
        <v>15</v>
      </c>
      <c r="C25" s="14" t="s">
        <v>20</v>
      </c>
      <c r="D25" s="14" t="s">
        <v>5</v>
      </c>
      <c r="E25" s="14" t="s">
        <v>8</v>
      </c>
      <c r="F25" s="15">
        <v>15</v>
      </c>
      <c r="G25" s="16">
        <v>6</v>
      </c>
      <c r="H25" s="46">
        <v>32173</v>
      </c>
      <c r="I25" s="46">
        <v>2075</v>
      </c>
      <c r="J25" s="47">
        <f t="shared" si="0"/>
        <v>2144.8666666666668</v>
      </c>
      <c r="K25" s="47">
        <f t="shared" si="1"/>
        <v>15.505060240963855</v>
      </c>
      <c r="L25" s="1">
        <f t="shared" si="3"/>
        <v>3.367068273092369E-2</v>
      </c>
      <c r="M25" s="37">
        <f>(I25)*'Hybrid Non-Hybrid'!$B$27</f>
        <v>5187.5</v>
      </c>
      <c r="N25" s="48">
        <f t="shared" si="2"/>
        <v>0.16123768377210704</v>
      </c>
    </row>
    <row r="26" spans="1:14" x14ac:dyDescent="0.25">
      <c r="A26" s="14">
        <v>2011</v>
      </c>
      <c r="B26" s="14" t="s">
        <v>15</v>
      </c>
      <c r="C26" s="14" t="s">
        <v>21</v>
      </c>
      <c r="D26" s="14" t="s">
        <v>5</v>
      </c>
      <c r="E26" s="14" t="s">
        <v>8</v>
      </c>
      <c r="F26" s="15">
        <v>16</v>
      </c>
      <c r="G26" s="16">
        <v>5</v>
      </c>
      <c r="H26" s="46">
        <v>85447</v>
      </c>
      <c r="I26" s="46">
        <v>10568</v>
      </c>
      <c r="J26" s="47">
        <f t="shared" si="0"/>
        <v>5340.4375</v>
      </c>
      <c r="K26" s="47">
        <f t="shared" si="1"/>
        <v>8.0854466313398934</v>
      </c>
      <c r="L26" s="1">
        <f t="shared" si="3"/>
        <v>-0.49465958554125666</v>
      </c>
      <c r="M26" s="37">
        <f>(I26)*'Hybrid Non-Hybrid'!$B$27</f>
        <v>26420</v>
      </c>
      <c r="N26" s="48">
        <f t="shared" si="2"/>
        <v>0.30919751424859854</v>
      </c>
    </row>
    <row r="27" spans="1:14" x14ac:dyDescent="0.25">
      <c r="A27" s="14">
        <v>2011</v>
      </c>
      <c r="B27" s="14" t="s">
        <v>15</v>
      </c>
      <c r="C27" s="14" t="s">
        <v>65</v>
      </c>
      <c r="D27" s="14" t="s">
        <v>9</v>
      </c>
      <c r="E27" s="14" t="s">
        <v>7</v>
      </c>
      <c r="F27" s="15">
        <v>41</v>
      </c>
      <c r="G27" s="16">
        <v>17</v>
      </c>
      <c r="H27" s="46">
        <v>56641</v>
      </c>
      <c r="I27" s="46">
        <v>1366</v>
      </c>
      <c r="J27" s="47">
        <f t="shared" si="0"/>
        <v>1381.4878048780488</v>
      </c>
      <c r="K27" s="47">
        <f t="shared" si="1"/>
        <v>41.464860907759885</v>
      </c>
      <c r="L27" s="1">
        <f t="shared" si="3"/>
        <v>1.1338070920972802E-2</v>
      </c>
      <c r="M27" s="37">
        <f>(I27)*'Hybrid Non-Hybrid'!$B$27</f>
        <v>3415</v>
      </c>
      <c r="N27" s="48">
        <f t="shared" si="2"/>
        <v>6.0292014618385972E-2</v>
      </c>
    </row>
    <row r="28" spans="1:14" x14ac:dyDescent="0.25">
      <c r="A28" s="14">
        <v>2011</v>
      </c>
      <c r="B28" s="14" t="s">
        <v>14</v>
      </c>
      <c r="C28" s="14" t="s">
        <v>70</v>
      </c>
      <c r="D28" s="14" t="s">
        <v>5</v>
      </c>
      <c r="E28" s="14" t="s">
        <v>6</v>
      </c>
      <c r="F28" s="15">
        <v>17</v>
      </c>
      <c r="G28" s="16">
        <v>5</v>
      </c>
      <c r="H28" s="46">
        <v>13954</v>
      </c>
      <c r="I28" s="46">
        <v>737</v>
      </c>
      <c r="J28" s="47">
        <f t="shared" si="0"/>
        <v>820.82352941176475</v>
      </c>
      <c r="K28" s="47">
        <f t="shared" si="1"/>
        <v>18.933514246947084</v>
      </c>
      <c r="L28" s="1">
        <f t="shared" si="3"/>
        <v>0.11373613217335787</v>
      </c>
      <c r="M28" s="37">
        <f>(I28)*'Hybrid Non-Hybrid'!$B$27</f>
        <v>1842.5</v>
      </c>
      <c r="N28" s="48">
        <f t="shared" si="2"/>
        <v>0.13204099183029955</v>
      </c>
    </row>
    <row r="29" spans="1:14" x14ac:dyDescent="0.25">
      <c r="A29" s="14">
        <v>2011</v>
      </c>
      <c r="B29" s="14" t="s">
        <v>29</v>
      </c>
      <c r="C29" s="14" t="s">
        <v>30</v>
      </c>
      <c r="D29" s="14" t="s">
        <v>9</v>
      </c>
      <c r="E29" s="14" t="s">
        <v>7</v>
      </c>
      <c r="F29" s="15">
        <v>49</v>
      </c>
      <c r="G29" s="16">
        <v>86</v>
      </c>
      <c r="H29" s="46">
        <v>374960</v>
      </c>
      <c r="I29" s="46">
        <v>7968</v>
      </c>
      <c r="J29" s="47">
        <f t="shared" si="0"/>
        <v>7652.2448979591836</v>
      </c>
      <c r="K29" s="47">
        <f t="shared" si="1"/>
        <v>47.058232931726906</v>
      </c>
      <c r="L29" s="1">
        <f t="shared" si="3"/>
        <v>-3.9627899352512132E-2</v>
      </c>
      <c r="M29" s="37">
        <f>(I29)*'Hybrid Non-Hybrid'!$B$27</f>
        <v>19920</v>
      </c>
      <c r="N29" s="48">
        <f t="shared" si="2"/>
        <v>5.3125666737785363E-2</v>
      </c>
    </row>
    <row r="30" spans="1:14" x14ac:dyDescent="0.25">
      <c r="A30" s="14">
        <v>2011</v>
      </c>
      <c r="B30" s="14" t="s">
        <v>11</v>
      </c>
      <c r="C30" s="14" t="s">
        <v>71</v>
      </c>
      <c r="D30" s="14" t="s">
        <v>9</v>
      </c>
      <c r="E30" s="14" t="s">
        <v>8</v>
      </c>
      <c r="F30" s="15">
        <v>20</v>
      </c>
      <c r="G30" s="16">
        <v>9</v>
      </c>
      <c r="H30" s="46">
        <v>59006</v>
      </c>
      <c r="I30" s="46">
        <v>4125</v>
      </c>
      <c r="J30" s="47">
        <f t="shared" si="0"/>
        <v>2950.3</v>
      </c>
      <c r="K30" s="47">
        <f t="shared" si="1"/>
        <v>14.304484848484849</v>
      </c>
      <c r="L30" s="1">
        <f t="shared" si="3"/>
        <v>-0.28477575757575757</v>
      </c>
      <c r="M30" s="37">
        <f>(I30)*'Hybrid Non-Hybrid'!$B$27</f>
        <v>10312.5</v>
      </c>
      <c r="N30" s="48">
        <f t="shared" si="2"/>
        <v>0.17477036233603363</v>
      </c>
    </row>
    <row r="31" spans="1:14" x14ac:dyDescent="0.25">
      <c r="A31" s="14">
        <v>2012</v>
      </c>
      <c r="B31" s="14" t="s">
        <v>15</v>
      </c>
      <c r="C31" s="14" t="s">
        <v>31</v>
      </c>
      <c r="D31" s="14" t="s">
        <v>5</v>
      </c>
      <c r="E31" s="14" t="s">
        <v>6</v>
      </c>
      <c r="F31" s="15">
        <v>12</v>
      </c>
      <c r="G31" s="16">
        <v>7</v>
      </c>
      <c r="H31" s="46">
        <v>16895</v>
      </c>
      <c r="I31" s="46">
        <v>1731</v>
      </c>
      <c r="J31" s="47">
        <f t="shared" si="0"/>
        <v>1407.9166666666667</v>
      </c>
      <c r="K31" s="47">
        <f t="shared" si="1"/>
        <v>9.7602541883304443</v>
      </c>
      <c r="L31" s="1">
        <f t="shared" si="3"/>
        <v>-0.18664548430579631</v>
      </c>
      <c r="M31" s="37">
        <f>(I31)*'Hybrid Non-Hybrid'!$B$27</f>
        <v>4327.5</v>
      </c>
      <c r="N31" s="48">
        <f t="shared" si="2"/>
        <v>0.25614087007990533</v>
      </c>
    </row>
    <row r="32" spans="1:14" x14ac:dyDescent="0.25">
      <c r="A32" s="14">
        <v>2012</v>
      </c>
      <c r="B32" s="14" t="s">
        <v>15</v>
      </c>
      <c r="C32" s="14" t="s">
        <v>17</v>
      </c>
      <c r="D32" s="14" t="s">
        <v>5</v>
      </c>
      <c r="E32" s="14" t="s">
        <v>6</v>
      </c>
      <c r="F32" s="15">
        <v>13</v>
      </c>
      <c r="G32" s="16">
        <v>9</v>
      </c>
      <c r="H32" s="46">
        <v>56570</v>
      </c>
      <c r="I32" s="46">
        <v>5082</v>
      </c>
      <c r="J32" s="47">
        <f t="shared" si="0"/>
        <v>4351.5384615384619</v>
      </c>
      <c r="K32" s="47">
        <f t="shared" si="1"/>
        <v>11.131444313262495</v>
      </c>
      <c r="L32" s="1">
        <f t="shared" si="3"/>
        <v>-0.14373505282596191</v>
      </c>
      <c r="M32" s="37">
        <f>(I32)*'Hybrid Non-Hybrid'!$B$27</f>
        <v>12705</v>
      </c>
      <c r="N32" s="48">
        <f t="shared" si="2"/>
        <v>0.22458900477284779</v>
      </c>
    </row>
    <row r="33" spans="1:14" x14ac:dyDescent="0.25">
      <c r="A33" s="14">
        <v>2012</v>
      </c>
      <c r="B33" s="14" t="s">
        <v>15</v>
      </c>
      <c r="C33" s="14" t="s">
        <v>18</v>
      </c>
      <c r="D33" s="14" t="s">
        <v>5</v>
      </c>
      <c r="E33" s="14" t="s">
        <v>6</v>
      </c>
      <c r="F33" s="15">
        <v>12</v>
      </c>
      <c r="G33" s="16">
        <v>13</v>
      </c>
      <c r="H33" s="46">
        <v>159292</v>
      </c>
      <c r="I33" s="46">
        <v>18996</v>
      </c>
      <c r="J33" s="47">
        <f t="shared" si="0"/>
        <v>13274.333333333334</v>
      </c>
      <c r="K33" s="47">
        <f t="shared" si="1"/>
        <v>8.3855548536534013</v>
      </c>
      <c r="L33" s="1">
        <f t="shared" si="3"/>
        <v>-0.3012037621955499</v>
      </c>
      <c r="M33" s="37">
        <f>(I33)*'Hybrid Non-Hybrid'!$B$27</f>
        <v>47490</v>
      </c>
      <c r="N33" s="48">
        <f t="shared" si="2"/>
        <v>0.29813173291816286</v>
      </c>
    </row>
    <row r="34" spans="1:14" x14ac:dyDescent="0.25">
      <c r="A34" s="14">
        <v>2012</v>
      </c>
      <c r="B34" s="14" t="s">
        <v>15</v>
      </c>
      <c r="C34" s="14" t="s">
        <v>68</v>
      </c>
      <c r="D34" s="14" t="s">
        <v>5</v>
      </c>
      <c r="E34" s="14" t="s">
        <v>10</v>
      </c>
      <c r="F34" s="15">
        <v>23</v>
      </c>
      <c r="G34" s="16">
        <v>11</v>
      </c>
      <c r="H34" s="46">
        <v>32831</v>
      </c>
      <c r="I34" s="46">
        <v>2110</v>
      </c>
      <c r="J34" s="47">
        <f t="shared" si="0"/>
        <v>1427.4347826086957</v>
      </c>
      <c r="K34" s="47">
        <f t="shared" si="1"/>
        <v>15.559715639810426</v>
      </c>
      <c r="L34" s="1">
        <f t="shared" si="3"/>
        <v>-0.32349062435606846</v>
      </c>
      <c r="M34" s="37">
        <f>(I34)*'Hybrid Non-Hybrid'!$B$27</f>
        <v>5275</v>
      </c>
      <c r="N34" s="48">
        <f t="shared" si="2"/>
        <v>0.16067131674332186</v>
      </c>
    </row>
    <row r="35" spans="1:14" x14ac:dyDescent="0.25">
      <c r="A35" s="14">
        <v>2012</v>
      </c>
      <c r="B35" s="14" t="s">
        <v>15</v>
      </c>
      <c r="C35" s="14" t="s">
        <v>64</v>
      </c>
      <c r="D35" s="14" t="s">
        <v>9</v>
      </c>
      <c r="E35" s="14" t="s">
        <v>10</v>
      </c>
      <c r="F35" s="15">
        <v>34</v>
      </c>
      <c r="G35" s="16">
        <v>57</v>
      </c>
      <c r="H35" s="46">
        <v>256827</v>
      </c>
      <c r="I35" s="46">
        <v>9585</v>
      </c>
      <c r="J35" s="47">
        <f t="shared" ref="J35:J66" si="4">+H35/F35</f>
        <v>7553.7352941176468</v>
      </c>
      <c r="K35" s="47">
        <f t="shared" ref="K35:K66" si="5">(H35/I35)</f>
        <v>26.794679186228482</v>
      </c>
      <c r="L35" s="1">
        <f t="shared" si="3"/>
        <v>-0.21192120040504464</v>
      </c>
      <c r="M35" s="37">
        <f>(I35)*'Hybrid Non-Hybrid'!$B$27</f>
        <v>23962.5</v>
      </c>
      <c r="N35" s="48">
        <f t="shared" ref="N35:N66" si="6">(M35/H35)</f>
        <v>9.3302106086976838E-2</v>
      </c>
    </row>
    <row r="36" spans="1:14" x14ac:dyDescent="0.25">
      <c r="A36" s="14">
        <v>2012</v>
      </c>
      <c r="B36" s="14" t="s">
        <v>11</v>
      </c>
      <c r="C36" s="14" t="s">
        <v>12</v>
      </c>
      <c r="D36" s="14" t="s">
        <v>5</v>
      </c>
      <c r="E36" s="14" t="s">
        <v>6</v>
      </c>
      <c r="F36" s="15">
        <v>13</v>
      </c>
      <c r="G36" s="16">
        <v>22</v>
      </c>
      <c r="H36" s="46">
        <v>57821</v>
      </c>
      <c r="I36" s="46">
        <v>5312</v>
      </c>
      <c r="J36" s="47">
        <f t="shared" si="4"/>
        <v>4447.7692307692305</v>
      </c>
      <c r="K36" s="47">
        <f t="shared" si="5"/>
        <v>10.884977409638553</v>
      </c>
      <c r="L36" s="1">
        <f t="shared" si="3"/>
        <v>-0.16269404541241897</v>
      </c>
      <c r="M36" s="37">
        <f>(I36)*'Hybrid Non-Hybrid'!$B$27</f>
        <v>13280</v>
      </c>
      <c r="N36" s="48">
        <f t="shared" si="6"/>
        <v>0.22967433977274693</v>
      </c>
    </row>
    <row r="37" spans="1:14" x14ac:dyDescent="0.25">
      <c r="A37" s="14">
        <v>2012</v>
      </c>
      <c r="B37" s="14" t="s">
        <v>15</v>
      </c>
      <c r="C37" s="14" t="s">
        <v>20</v>
      </c>
      <c r="D37" s="14" t="s">
        <v>5</v>
      </c>
      <c r="E37" s="14" t="s">
        <v>8</v>
      </c>
      <c r="F37" s="15">
        <v>16</v>
      </c>
      <c r="G37" s="16">
        <v>8</v>
      </c>
      <c r="H37" s="46">
        <v>74811</v>
      </c>
      <c r="I37" s="46">
        <v>6004</v>
      </c>
      <c r="J37" s="47">
        <f t="shared" si="4"/>
        <v>4675.6875</v>
      </c>
      <c r="K37" s="47">
        <f t="shared" si="5"/>
        <v>12.460193204530313</v>
      </c>
      <c r="L37" s="1">
        <f t="shared" si="3"/>
        <v>-0.22123792471685544</v>
      </c>
      <c r="M37" s="37">
        <f>(I37)*'Hybrid Non-Hybrid'!$B$27</f>
        <v>15010</v>
      </c>
      <c r="N37" s="48">
        <f t="shared" si="6"/>
        <v>0.20063894347087996</v>
      </c>
    </row>
    <row r="38" spans="1:14" x14ac:dyDescent="0.25">
      <c r="A38" s="14">
        <v>2012</v>
      </c>
      <c r="B38" s="14" t="s">
        <v>15</v>
      </c>
      <c r="C38" s="14" t="s">
        <v>23</v>
      </c>
      <c r="D38" s="14" t="s">
        <v>5</v>
      </c>
      <c r="E38" s="14" t="s">
        <v>7</v>
      </c>
      <c r="F38" s="15">
        <v>14</v>
      </c>
      <c r="G38" s="16">
        <v>20</v>
      </c>
      <c r="H38" s="46">
        <v>112376</v>
      </c>
      <c r="I38" s="46">
        <v>5292</v>
      </c>
      <c r="J38" s="47">
        <f t="shared" si="4"/>
        <v>8026.8571428571431</v>
      </c>
      <c r="K38" s="47">
        <f t="shared" si="5"/>
        <v>21.235071806500379</v>
      </c>
      <c r="L38" s="1">
        <f t="shared" si="3"/>
        <v>0.51679084332145564</v>
      </c>
      <c r="M38" s="37">
        <f>(I38)*'Hybrid Non-Hybrid'!$B$27</f>
        <v>13230</v>
      </c>
      <c r="N38" s="48">
        <f t="shared" si="6"/>
        <v>0.11772976436249732</v>
      </c>
    </row>
    <row r="39" spans="1:14" x14ac:dyDescent="0.25">
      <c r="A39" s="14">
        <v>2012</v>
      </c>
      <c r="B39" s="14" t="s">
        <v>15</v>
      </c>
      <c r="C39" s="14" t="s">
        <v>65</v>
      </c>
      <c r="D39" s="14" t="s">
        <v>9</v>
      </c>
      <c r="E39" s="14" t="s">
        <v>7</v>
      </c>
      <c r="F39" s="15">
        <v>41</v>
      </c>
      <c r="G39" s="16">
        <v>85</v>
      </c>
      <c r="H39" s="46">
        <v>327501</v>
      </c>
      <c r="I39" s="46">
        <v>9344</v>
      </c>
      <c r="J39" s="47">
        <f t="shared" si="4"/>
        <v>7987.8292682926831</v>
      </c>
      <c r="K39" s="47">
        <f t="shared" si="5"/>
        <v>35.049336472602739</v>
      </c>
      <c r="L39" s="1">
        <f t="shared" si="3"/>
        <v>-0.14513813481456733</v>
      </c>
      <c r="M39" s="37">
        <f>(I39)*'Hybrid Non-Hybrid'!$B$27</f>
        <v>23360</v>
      </c>
      <c r="N39" s="48">
        <f t="shared" si="6"/>
        <v>7.1328026479308457E-2</v>
      </c>
    </row>
    <row r="40" spans="1:14" x14ac:dyDescent="0.25">
      <c r="A40" s="14">
        <v>2012</v>
      </c>
      <c r="B40" s="14" t="s">
        <v>29</v>
      </c>
      <c r="C40" s="14" t="s">
        <v>63</v>
      </c>
      <c r="D40" s="14" t="s">
        <v>9</v>
      </c>
      <c r="E40" s="14" t="s">
        <v>10</v>
      </c>
      <c r="F40" s="15">
        <v>28</v>
      </c>
      <c r="G40" s="16">
        <v>21</v>
      </c>
      <c r="H40" s="46">
        <v>150745</v>
      </c>
      <c r="I40" s="46">
        <v>5419</v>
      </c>
      <c r="J40" s="47">
        <f t="shared" si="4"/>
        <v>5383.75</v>
      </c>
      <c r="K40" s="47">
        <f t="shared" si="5"/>
        <v>27.817863074367963</v>
      </c>
      <c r="L40" s="1">
        <f t="shared" si="3"/>
        <v>-6.5048902011441657E-3</v>
      </c>
      <c r="M40" s="37">
        <f>(I40)*'Hybrid Non-Hybrid'!$B$27</f>
        <v>13547.5</v>
      </c>
      <c r="N40" s="48">
        <f t="shared" si="6"/>
        <v>8.9870310789744265E-2</v>
      </c>
    </row>
    <row r="41" spans="1:14" x14ac:dyDescent="0.25">
      <c r="A41" s="14">
        <v>2012</v>
      </c>
      <c r="B41" s="14" t="s">
        <v>29</v>
      </c>
      <c r="C41" s="14" t="s">
        <v>30</v>
      </c>
      <c r="D41" s="14" t="s">
        <v>9</v>
      </c>
      <c r="E41" s="14" t="s">
        <v>7</v>
      </c>
      <c r="F41" s="15">
        <v>49</v>
      </c>
      <c r="G41" s="16">
        <v>15</v>
      </c>
      <c r="H41" s="46">
        <v>55592</v>
      </c>
      <c r="I41" s="46">
        <v>1184</v>
      </c>
      <c r="J41" s="47">
        <f t="shared" si="4"/>
        <v>1134.5306122448981</v>
      </c>
      <c r="K41" s="47">
        <f t="shared" si="5"/>
        <v>46.952702702702702</v>
      </c>
      <c r="L41" s="1">
        <f t="shared" si="3"/>
        <v>-4.1781577495863233E-2</v>
      </c>
      <c r="M41" s="37">
        <f>(I41)*'Hybrid Non-Hybrid'!$B$27</f>
        <v>2960</v>
      </c>
      <c r="N41" s="48">
        <f t="shared" si="6"/>
        <v>5.3245071233270977E-2</v>
      </c>
    </row>
    <row r="42" spans="1:14" x14ac:dyDescent="0.25">
      <c r="A42" s="14">
        <v>2013</v>
      </c>
      <c r="B42" s="14" t="s">
        <v>29</v>
      </c>
      <c r="C42" s="14" t="s">
        <v>36</v>
      </c>
      <c r="D42" s="14" t="s">
        <v>9</v>
      </c>
      <c r="E42" s="14" t="s">
        <v>7</v>
      </c>
      <c r="F42" s="15">
        <v>25</v>
      </c>
      <c r="G42" s="16">
        <v>18</v>
      </c>
      <c r="H42" s="46">
        <v>61608</v>
      </c>
      <c r="I42" s="46">
        <v>1965</v>
      </c>
      <c r="J42" s="47">
        <f t="shared" si="4"/>
        <v>2464.3200000000002</v>
      </c>
      <c r="K42" s="47">
        <f t="shared" si="5"/>
        <v>31.35267175572519</v>
      </c>
      <c r="L42" s="1">
        <f t="shared" si="3"/>
        <v>0.25410687022900758</v>
      </c>
      <c r="M42" s="37">
        <f>(I42)*'Hybrid Non-Hybrid'!$B$27</f>
        <v>4912.5</v>
      </c>
      <c r="N42" s="48">
        <f t="shared" si="6"/>
        <v>7.9738021036229068E-2</v>
      </c>
    </row>
    <row r="43" spans="1:14" x14ac:dyDescent="0.25">
      <c r="A43" s="14">
        <v>2013</v>
      </c>
      <c r="B43" s="14" t="s">
        <v>15</v>
      </c>
      <c r="C43" s="14" t="s">
        <v>31</v>
      </c>
      <c r="D43" s="14" t="s">
        <v>5</v>
      </c>
      <c r="E43" s="14" t="s">
        <v>6</v>
      </c>
      <c r="F43" s="15">
        <v>10</v>
      </c>
      <c r="G43" s="16">
        <v>10</v>
      </c>
      <c r="H43" s="46">
        <v>45382</v>
      </c>
      <c r="I43" s="46">
        <v>4472</v>
      </c>
      <c r="J43" s="47">
        <f t="shared" si="4"/>
        <v>4538.2</v>
      </c>
      <c r="K43" s="47">
        <f t="shared" si="5"/>
        <v>10.148032200357783</v>
      </c>
      <c r="L43" s="1">
        <f t="shared" si="3"/>
        <v>1.4803220035778253E-2</v>
      </c>
      <c r="M43" s="37">
        <f>(I43)*'Hybrid Non-Hybrid'!$B$27</f>
        <v>11180</v>
      </c>
      <c r="N43" s="48">
        <f t="shared" si="6"/>
        <v>0.24635317967476092</v>
      </c>
    </row>
    <row r="44" spans="1:14" x14ac:dyDescent="0.25">
      <c r="A44" s="14">
        <v>2013</v>
      </c>
      <c r="B44" s="14" t="s">
        <v>15</v>
      </c>
      <c r="C44" s="14" t="s">
        <v>32</v>
      </c>
      <c r="D44" s="14" t="s">
        <v>5</v>
      </c>
      <c r="E44" s="14" t="s">
        <v>10</v>
      </c>
      <c r="F44" s="15">
        <v>21</v>
      </c>
      <c r="G44" s="16">
        <v>11</v>
      </c>
      <c r="H44" s="46">
        <v>382675</v>
      </c>
      <c r="I44" s="46">
        <v>25245</v>
      </c>
      <c r="J44" s="47">
        <f t="shared" si="4"/>
        <v>18222.619047619046</v>
      </c>
      <c r="K44" s="47">
        <f t="shared" si="5"/>
        <v>15.158447217270746</v>
      </c>
      <c r="L44" s="1">
        <f t="shared" si="3"/>
        <v>-0.2781691801299645</v>
      </c>
      <c r="M44" s="37">
        <f>(I44)*'Hybrid Non-Hybrid'!$B$27</f>
        <v>63112.5</v>
      </c>
      <c r="N44" s="48">
        <f t="shared" si="6"/>
        <v>0.1649245443261253</v>
      </c>
    </row>
    <row r="45" spans="1:14" x14ac:dyDescent="0.25">
      <c r="A45" s="14">
        <v>2013</v>
      </c>
      <c r="B45" s="14" t="s">
        <v>11</v>
      </c>
      <c r="C45" s="14" t="s">
        <v>12</v>
      </c>
      <c r="D45" s="14" t="s">
        <v>5</v>
      </c>
      <c r="E45" s="14" t="s">
        <v>6</v>
      </c>
      <c r="F45" s="15">
        <v>13</v>
      </c>
      <c r="G45" s="16">
        <v>31</v>
      </c>
      <c r="H45" s="46">
        <v>45512</v>
      </c>
      <c r="I45" s="46">
        <v>4971</v>
      </c>
      <c r="J45" s="47">
        <f t="shared" si="4"/>
        <v>3500.9230769230771</v>
      </c>
      <c r="K45" s="47">
        <f t="shared" si="5"/>
        <v>9.1555019110842881</v>
      </c>
      <c r="L45" s="1">
        <f t="shared" si="3"/>
        <v>-0.29573062222428553</v>
      </c>
      <c r="M45" s="37">
        <f>(I45)*'Hybrid Non-Hybrid'!$B$27</f>
        <v>12427.5</v>
      </c>
      <c r="N45" s="48">
        <f t="shared" si="6"/>
        <v>0.27305985234663388</v>
      </c>
    </row>
    <row r="46" spans="1:14" x14ac:dyDescent="0.25">
      <c r="A46" s="14">
        <v>2013</v>
      </c>
      <c r="B46" s="14" t="s">
        <v>15</v>
      </c>
      <c r="C46" s="14" t="s">
        <v>65</v>
      </c>
      <c r="D46" s="14" t="s">
        <v>9</v>
      </c>
      <c r="E46" s="14" t="s">
        <v>7</v>
      </c>
      <c r="F46" s="15">
        <v>22</v>
      </c>
      <c r="G46" s="16">
        <v>159</v>
      </c>
      <c r="H46" s="46">
        <v>646510</v>
      </c>
      <c r="I46" s="46">
        <v>25879</v>
      </c>
      <c r="J46" s="47">
        <f t="shared" si="4"/>
        <v>29386.81818181818</v>
      </c>
      <c r="K46" s="47">
        <f t="shared" si="5"/>
        <v>24.982031763205686</v>
      </c>
      <c r="L46" s="1">
        <f t="shared" si="3"/>
        <v>0.1355468983275312</v>
      </c>
      <c r="M46" s="37">
        <f>(I46)*'Hybrid Non-Hybrid'!$B$27</f>
        <v>64697.5</v>
      </c>
      <c r="N46" s="48">
        <f t="shared" si="6"/>
        <v>0.10007192464153687</v>
      </c>
    </row>
    <row r="47" spans="1:14" x14ac:dyDescent="0.25">
      <c r="A47" s="14">
        <v>2013</v>
      </c>
      <c r="B47" s="14" t="s">
        <v>29</v>
      </c>
      <c r="C47" s="14" t="s">
        <v>63</v>
      </c>
      <c r="D47" s="14" t="s">
        <v>9</v>
      </c>
      <c r="E47" s="14" t="s">
        <v>10</v>
      </c>
      <c r="F47" s="15">
        <v>28</v>
      </c>
      <c r="G47" s="16">
        <v>24</v>
      </c>
      <c r="H47" s="46">
        <v>134277</v>
      </c>
      <c r="I47" s="46">
        <v>4976</v>
      </c>
      <c r="J47" s="47">
        <f t="shared" si="4"/>
        <v>4795.6071428571431</v>
      </c>
      <c r="K47" s="47">
        <f t="shared" si="5"/>
        <v>26.98492765273312</v>
      </c>
      <c r="L47" s="1">
        <f t="shared" si="3"/>
        <v>-3.6252583830960007E-2</v>
      </c>
      <c r="M47" s="37">
        <f>(I47)*'Hybrid Non-Hybrid'!$B$27</f>
        <v>12440</v>
      </c>
      <c r="N47" s="48">
        <f t="shared" si="6"/>
        <v>9.2644309896706065E-2</v>
      </c>
    </row>
    <row r="48" spans="1:14" x14ac:dyDescent="0.25">
      <c r="A48" s="14">
        <v>2013</v>
      </c>
      <c r="B48" s="14" t="s">
        <v>11</v>
      </c>
      <c r="C48" s="14" t="s">
        <v>13</v>
      </c>
      <c r="D48" s="14" t="s">
        <v>5</v>
      </c>
      <c r="E48" s="14" t="s">
        <v>7</v>
      </c>
      <c r="F48" s="15">
        <v>18</v>
      </c>
      <c r="G48" s="16">
        <v>9</v>
      </c>
      <c r="H48" s="46">
        <v>25242</v>
      </c>
      <c r="I48" s="46">
        <v>1913</v>
      </c>
      <c r="J48" s="47">
        <f t="shared" si="4"/>
        <v>1402.3333333333333</v>
      </c>
      <c r="K48" s="47">
        <f t="shared" si="5"/>
        <v>13.194981704129638</v>
      </c>
      <c r="L48" s="1">
        <f t="shared" si="3"/>
        <v>-0.26694546088168675</v>
      </c>
      <c r="M48" s="37">
        <f>(I48)*'Hybrid Non-Hybrid'!$B$27</f>
        <v>4782.5</v>
      </c>
      <c r="N48" s="48">
        <f t="shared" si="6"/>
        <v>0.18946596941605262</v>
      </c>
    </row>
    <row r="49" spans="1:14" x14ac:dyDescent="0.25">
      <c r="A49" s="14">
        <v>2013</v>
      </c>
      <c r="B49" s="14" t="s">
        <v>29</v>
      </c>
      <c r="C49" s="14" t="s">
        <v>30</v>
      </c>
      <c r="D49" s="14" t="s">
        <v>9</v>
      </c>
      <c r="E49" s="14" t="s">
        <v>7</v>
      </c>
      <c r="F49" s="15">
        <v>49</v>
      </c>
      <c r="G49" s="16">
        <v>102</v>
      </c>
      <c r="H49" s="46">
        <v>603837</v>
      </c>
      <c r="I49" s="46">
        <v>12483</v>
      </c>
      <c r="J49" s="47">
        <f t="shared" si="4"/>
        <v>12323.204081632653</v>
      </c>
      <c r="K49" s="47">
        <f t="shared" si="5"/>
        <v>48.37274693583273</v>
      </c>
      <c r="L49" s="1">
        <f t="shared" si="3"/>
        <v>-1.2801082942189188E-2</v>
      </c>
      <c r="M49" s="37">
        <f>(I49)*'Hybrid Non-Hybrid'!$B$27</f>
        <v>31207.5</v>
      </c>
      <c r="N49" s="48">
        <f t="shared" si="6"/>
        <v>5.1681993650604385E-2</v>
      </c>
    </row>
    <row r="50" spans="1:14" x14ac:dyDescent="0.25">
      <c r="A50" s="14">
        <v>2013</v>
      </c>
      <c r="B50" s="14" t="s">
        <v>11</v>
      </c>
      <c r="C50" s="14" t="s">
        <v>37</v>
      </c>
      <c r="D50" s="14" t="s">
        <v>9</v>
      </c>
      <c r="E50" s="14" t="s">
        <v>10</v>
      </c>
      <c r="F50" s="15">
        <v>20</v>
      </c>
      <c r="G50" s="16">
        <v>9</v>
      </c>
      <c r="H50" s="46">
        <v>38835</v>
      </c>
      <c r="I50" s="46">
        <v>2111</v>
      </c>
      <c r="J50" s="47">
        <f t="shared" si="4"/>
        <v>1941.75</v>
      </c>
      <c r="K50" s="47">
        <f t="shared" si="5"/>
        <v>18.396494552344862</v>
      </c>
      <c r="L50" s="1">
        <f t="shared" si="3"/>
        <v>-8.0175272382756901E-2</v>
      </c>
      <c r="M50" s="37">
        <f>(I50)*'Hybrid Non-Hybrid'!$B$27</f>
        <v>5277.5</v>
      </c>
      <c r="N50" s="48">
        <f t="shared" si="6"/>
        <v>0.13589545513068108</v>
      </c>
    </row>
    <row r="51" spans="1:14" x14ac:dyDescent="0.25">
      <c r="A51" s="14">
        <v>2013</v>
      </c>
      <c r="B51" s="14" t="s">
        <v>15</v>
      </c>
      <c r="C51" s="14" t="s">
        <v>72</v>
      </c>
      <c r="D51" s="14" t="s">
        <v>5</v>
      </c>
      <c r="E51" s="14" t="s">
        <v>6</v>
      </c>
      <c r="F51" s="15">
        <v>22</v>
      </c>
      <c r="G51" s="16">
        <v>21</v>
      </c>
      <c r="H51" s="46">
        <v>83488</v>
      </c>
      <c r="I51" s="46">
        <v>7506</v>
      </c>
      <c r="J51" s="47">
        <f t="shared" si="4"/>
        <v>3794.909090909091</v>
      </c>
      <c r="K51" s="47">
        <f t="shared" si="5"/>
        <v>11.122835065281109</v>
      </c>
      <c r="L51" s="1">
        <f t="shared" si="3"/>
        <v>-0.49441658794176779</v>
      </c>
      <c r="M51" s="37">
        <f>(I51)*'Hybrid Non-Hybrid'!$B$27</f>
        <v>18765</v>
      </c>
      <c r="N51" s="48">
        <f t="shared" si="6"/>
        <v>0.224762840168647</v>
      </c>
    </row>
    <row r="52" spans="1:14" x14ac:dyDescent="0.25">
      <c r="A52" s="14">
        <v>2014</v>
      </c>
      <c r="B52" s="14" t="s">
        <v>29</v>
      </c>
      <c r="C52" s="14" t="s">
        <v>36</v>
      </c>
      <c r="D52" s="14" t="s">
        <v>9</v>
      </c>
      <c r="E52" s="14" t="s">
        <v>7</v>
      </c>
      <c r="F52" s="15">
        <v>40</v>
      </c>
      <c r="G52" s="16">
        <v>26</v>
      </c>
      <c r="H52" s="46">
        <v>119242</v>
      </c>
      <c r="I52" s="46">
        <v>3887</v>
      </c>
      <c r="J52" s="47">
        <f t="shared" si="4"/>
        <v>2981.05</v>
      </c>
      <c r="K52" s="47">
        <f t="shared" si="5"/>
        <v>30.677128891175713</v>
      </c>
      <c r="L52" s="1">
        <f t="shared" si="3"/>
        <v>-0.23307177772060719</v>
      </c>
      <c r="M52" s="37">
        <f>(I52)*'Hybrid Non-Hybrid'!$B$27</f>
        <v>9717.5</v>
      </c>
      <c r="N52" s="48">
        <f t="shared" si="6"/>
        <v>8.1493936700155992E-2</v>
      </c>
    </row>
    <row r="53" spans="1:14" x14ac:dyDescent="0.25">
      <c r="A53" s="14">
        <v>2014</v>
      </c>
      <c r="B53" s="14" t="s">
        <v>15</v>
      </c>
      <c r="C53" s="14" t="s">
        <v>32</v>
      </c>
      <c r="D53" s="14" t="s">
        <v>5</v>
      </c>
      <c r="E53" s="14" t="s">
        <v>10</v>
      </c>
      <c r="F53" s="15">
        <v>23</v>
      </c>
      <c r="G53" s="16">
        <v>67</v>
      </c>
      <c r="H53" s="46">
        <v>286752</v>
      </c>
      <c r="I53" s="46">
        <v>20147</v>
      </c>
      <c r="J53" s="47">
        <f t="shared" si="4"/>
        <v>12467.478260869566</v>
      </c>
      <c r="K53" s="47">
        <f t="shared" si="5"/>
        <v>14.232987541569464</v>
      </c>
      <c r="L53" s="1">
        <f t="shared" si="3"/>
        <v>-0.38117445471437111</v>
      </c>
      <c r="M53" s="37">
        <f>(I53)*'Hybrid Non-Hybrid'!$B$27</f>
        <v>50367.5</v>
      </c>
      <c r="N53" s="48">
        <f t="shared" si="6"/>
        <v>0.17564829539113938</v>
      </c>
    </row>
    <row r="54" spans="1:14" x14ac:dyDescent="0.25">
      <c r="A54" s="14">
        <v>2014</v>
      </c>
      <c r="B54" s="14" t="s">
        <v>15</v>
      </c>
      <c r="C54" s="14" t="s">
        <v>33</v>
      </c>
      <c r="D54" s="14" t="s">
        <v>5</v>
      </c>
      <c r="E54" s="14" t="s">
        <v>10</v>
      </c>
      <c r="F54" s="15">
        <v>13</v>
      </c>
      <c r="G54" s="16">
        <v>11</v>
      </c>
      <c r="H54" s="46">
        <v>46678</v>
      </c>
      <c r="I54" s="46">
        <v>4372</v>
      </c>
      <c r="J54" s="47">
        <f t="shared" si="4"/>
        <v>3590.6153846153848</v>
      </c>
      <c r="K54" s="47">
        <f t="shared" si="5"/>
        <v>10.676578225068619</v>
      </c>
      <c r="L54" s="1">
        <f t="shared" si="3"/>
        <v>-0.17872475191779855</v>
      </c>
      <c r="M54" s="37">
        <f>(I54)*'Hybrid Non-Hybrid'!$B$27</f>
        <v>10930</v>
      </c>
      <c r="N54" s="48">
        <f t="shared" si="6"/>
        <v>0.23415741891254982</v>
      </c>
    </row>
    <row r="55" spans="1:14" x14ac:dyDescent="0.25">
      <c r="A55" s="14">
        <v>2014</v>
      </c>
      <c r="B55" s="14" t="s">
        <v>15</v>
      </c>
      <c r="C55" s="14" t="s">
        <v>19</v>
      </c>
      <c r="D55" s="14" t="s">
        <v>5</v>
      </c>
      <c r="E55" s="14" t="s">
        <v>10</v>
      </c>
      <c r="F55" s="15">
        <v>16</v>
      </c>
      <c r="G55" s="16">
        <v>14</v>
      </c>
      <c r="H55" s="46">
        <v>114814</v>
      </c>
      <c r="I55" s="46">
        <v>5919</v>
      </c>
      <c r="J55" s="47">
        <f t="shared" si="4"/>
        <v>7175.875</v>
      </c>
      <c r="K55" s="47">
        <f t="shared" si="5"/>
        <v>19.397533367122826</v>
      </c>
      <c r="L55" s="1">
        <f t="shared" si="3"/>
        <v>0.2123458354451766</v>
      </c>
      <c r="M55" s="37">
        <f>(I55)*'Hybrid Non-Hybrid'!$B$27</f>
        <v>14797.5</v>
      </c>
      <c r="N55" s="48">
        <f t="shared" si="6"/>
        <v>0.12888236626195412</v>
      </c>
    </row>
    <row r="56" spans="1:14" x14ac:dyDescent="0.25">
      <c r="A56" s="14">
        <v>2014</v>
      </c>
      <c r="B56" s="14" t="s">
        <v>11</v>
      </c>
      <c r="C56" s="14" t="s">
        <v>12</v>
      </c>
      <c r="D56" s="14" t="s">
        <v>5</v>
      </c>
      <c r="E56" s="14" t="s">
        <v>6</v>
      </c>
      <c r="F56" s="15">
        <v>9</v>
      </c>
      <c r="G56" s="16">
        <v>68</v>
      </c>
      <c r="H56" s="46">
        <v>161442</v>
      </c>
      <c r="I56" s="46">
        <v>17388</v>
      </c>
      <c r="J56" s="47">
        <f t="shared" si="4"/>
        <v>17938</v>
      </c>
      <c r="K56" s="47">
        <f t="shared" si="5"/>
        <v>9.2846790890269144</v>
      </c>
      <c r="L56" s="1">
        <f t="shared" si="3"/>
        <v>3.1631009891879378E-2</v>
      </c>
      <c r="M56" s="37">
        <f>(I56)*'Hybrid Non-Hybrid'!$B$27</f>
        <v>43470</v>
      </c>
      <c r="N56" s="48">
        <f t="shared" si="6"/>
        <v>0.26926078715575874</v>
      </c>
    </row>
    <row r="57" spans="1:14" x14ac:dyDescent="0.25">
      <c r="A57" s="14">
        <v>2014</v>
      </c>
      <c r="B57" s="14" t="s">
        <v>15</v>
      </c>
      <c r="C57" s="14" t="s">
        <v>20</v>
      </c>
      <c r="D57" s="14" t="s">
        <v>5</v>
      </c>
      <c r="E57" s="14" t="s">
        <v>8</v>
      </c>
      <c r="F57" s="15">
        <v>15</v>
      </c>
      <c r="G57" s="16">
        <v>21</v>
      </c>
      <c r="H57" s="46">
        <v>148806</v>
      </c>
      <c r="I57" s="46">
        <v>10847.5</v>
      </c>
      <c r="J57" s="47">
        <f t="shared" si="4"/>
        <v>9920.4</v>
      </c>
      <c r="K57" s="47">
        <f t="shared" si="5"/>
        <v>13.7179995390643</v>
      </c>
      <c r="L57" s="1">
        <f t="shared" si="3"/>
        <v>-8.5466697395713359E-2</v>
      </c>
      <c r="M57" s="37">
        <f>(I57)*'Hybrid Non-Hybrid'!$B$27</f>
        <v>27118.75</v>
      </c>
      <c r="N57" s="48">
        <f t="shared" si="6"/>
        <v>0.18224231549803099</v>
      </c>
    </row>
    <row r="58" spans="1:14" x14ac:dyDescent="0.25">
      <c r="A58" s="14">
        <v>2014</v>
      </c>
      <c r="B58" s="14" t="s">
        <v>11</v>
      </c>
      <c r="C58" s="14" t="s">
        <v>13</v>
      </c>
      <c r="D58" s="14" t="s">
        <v>5</v>
      </c>
      <c r="E58" s="14" t="s">
        <v>7</v>
      </c>
      <c r="F58" s="15">
        <v>18</v>
      </c>
      <c r="G58" s="16">
        <v>7</v>
      </c>
      <c r="H58" s="46">
        <v>41059</v>
      </c>
      <c r="I58" s="46">
        <v>2403</v>
      </c>
      <c r="J58" s="47">
        <f t="shared" si="4"/>
        <v>2281.0555555555557</v>
      </c>
      <c r="K58" s="47">
        <f t="shared" si="5"/>
        <v>17.08655846858094</v>
      </c>
      <c r="L58" s="1">
        <f t="shared" si="3"/>
        <v>-5.074675174550336E-2</v>
      </c>
      <c r="M58" s="37">
        <f>(I58)*'Hybrid Non-Hybrid'!$B$27</f>
        <v>6007.5</v>
      </c>
      <c r="N58" s="48">
        <f t="shared" si="6"/>
        <v>0.14631384105798972</v>
      </c>
    </row>
    <row r="59" spans="1:14" x14ac:dyDescent="0.25">
      <c r="A59" s="14">
        <v>2014</v>
      </c>
      <c r="B59" s="14" t="s">
        <v>29</v>
      </c>
      <c r="C59" s="14" t="s">
        <v>30</v>
      </c>
      <c r="D59" s="14" t="s">
        <v>9</v>
      </c>
      <c r="E59" s="14" t="s">
        <v>7</v>
      </c>
      <c r="F59" s="15">
        <v>49</v>
      </c>
      <c r="G59" s="16">
        <v>121</v>
      </c>
      <c r="H59" s="46">
        <v>790438</v>
      </c>
      <c r="I59" s="46">
        <v>17116</v>
      </c>
      <c r="J59" s="47">
        <f t="shared" si="4"/>
        <v>16131.387755102041</v>
      </c>
      <c r="K59" s="47">
        <f t="shared" si="5"/>
        <v>46.181233933161955</v>
      </c>
      <c r="L59" s="1">
        <f t="shared" si="3"/>
        <v>-5.7525838098735606E-2</v>
      </c>
      <c r="M59" s="37">
        <f>(I59)*'Hybrid Non-Hybrid'!$B$27</f>
        <v>42790</v>
      </c>
      <c r="N59" s="48">
        <f t="shared" si="6"/>
        <v>5.4134543126722147E-2</v>
      </c>
    </row>
    <row r="60" spans="1:14" x14ac:dyDescent="0.25">
      <c r="A60" s="14">
        <v>2014</v>
      </c>
      <c r="B60" s="14" t="s">
        <v>15</v>
      </c>
      <c r="C60" s="14" t="s">
        <v>72</v>
      </c>
      <c r="D60" s="14" t="s">
        <v>5</v>
      </c>
      <c r="E60" s="14" t="s">
        <v>6</v>
      </c>
      <c r="F60" s="15">
        <v>21</v>
      </c>
      <c r="G60" s="16">
        <v>11</v>
      </c>
      <c r="H60" s="46">
        <v>55031</v>
      </c>
      <c r="I60" s="46">
        <v>4850</v>
      </c>
      <c r="J60" s="47">
        <f t="shared" si="4"/>
        <v>2620.5238095238096</v>
      </c>
      <c r="K60" s="47">
        <f t="shared" si="5"/>
        <v>11.346597938144329</v>
      </c>
      <c r="L60" s="1">
        <f t="shared" si="3"/>
        <v>-0.45968581246931767</v>
      </c>
      <c r="M60" s="37">
        <f>(I60)*'Hybrid Non-Hybrid'!$B$27</f>
        <v>12125</v>
      </c>
      <c r="N60" s="48">
        <f t="shared" si="6"/>
        <v>0.22033035925205793</v>
      </c>
    </row>
    <row r="61" spans="1:14" x14ac:dyDescent="0.25">
      <c r="A61" s="14">
        <v>2015</v>
      </c>
      <c r="B61" s="14" t="s">
        <v>29</v>
      </c>
      <c r="C61" s="14" t="s">
        <v>69</v>
      </c>
      <c r="D61" s="14" t="s">
        <v>9</v>
      </c>
      <c r="E61" s="14" t="s">
        <v>7</v>
      </c>
      <c r="F61" s="15">
        <v>40</v>
      </c>
      <c r="G61" s="16">
        <v>7</v>
      </c>
      <c r="H61" s="46">
        <v>23883</v>
      </c>
      <c r="I61" s="46">
        <v>569</v>
      </c>
      <c r="J61" s="47">
        <f t="shared" si="4"/>
        <v>597.07500000000005</v>
      </c>
      <c r="K61" s="47">
        <f t="shared" si="5"/>
        <v>41.973637961335676</v>
      </c>
      <c r="L61" s="1">
        <f t="shared" si="3"/>
        <v>4.9340949033391902E-2</v>
      </c>
      <c r="M61" s="37">
        <f>(I61)*'Hybrid Non-Hybrid'!$B$27</f>
        <v>1422.5</v>
      </c>
      <c r="N61" s="48">
        <f t="shared" si="6"/>
        <v>5.9561194154838168E-2</v>
      </c>
    </row>
    <row r="62" spans="1:14" x14ac:dyDescent="0.25">
      <c r="A62" s="14">
        <v>2015</v>
      </c>
      <c r="B62" s="14" t="s">
        <v>15</v>
      </c>
      <c r="C62" s="14" t="s">
        <v>41</v>
      </c>
      <c r="D62" s="14" t="s">
        <v>5</v>
      </c>
      <c r="E62" s="14" t="s">
        <v>10</v>
      </c>
      <c r="F62" s="15">
        <v>20</v>
      </c>
      <c r="G62" s="16">
        <v>61</v>
      </c>
      <c r="H62" s="46">
        <v>89681</v>
      </c>
      <c r="I62" s="46">
        <v>7241</v>
      </c>
      <c r="J62" s="47">
        <f t="shared" si="4"/>
        <v>4484.05</v>
      </c>
      <c r="K62" s="47">
        <f t="shared" si="5"/>
        <v>12.385167794503522</v>
      </c>
      <c r="L62" s="1">
        <f t="shared" si="3"/>
        <v>-0.38074161027482389</v>
      </c>
      <c r="M62" s="37">
        <f>(I62)*'Hybrid Non-Hybrid'!$B$27</f>
        <v>18102.5</v>
      </c>
      <c r="N62" s="48">
        <f t="shared" si="6"/>
        <v>0.20185435041982136</v>
      </c>
    </row>
    <row r="63" spans="1:14" x14ac:dyDescent="0.25">
      <c r="A63" s="14">
        <v>2015</v>
      </c>
      <c r="B63" s="14" t="s">
        <v>15</v>
      </c>
      <c r="C63" s="14" t="s">
        <v>32</v>
      </c>
      <c r="D63" s="14" t="s">
        <v>5</v>
      </c>
      <c r="E63" s="14" t="s">
        <v>10</v>
      </c>
      <c r="F63" s="15">
        <v>21</v>
      </c>
      <c r="G63" s="16">
        <v>116</v>
      </c>
      <c r="H63" s="46">
        <v>689589</v>
      </c>
      <c r="I63" s="46">
        <v>40809</v>
      </c>
      <c r="J63" s="47">
        <f t="shared" si="4"/>
        <v>32837.571428571428</v>
      </c>
      <c r="K63" s="47">
        <f t="shared" si="5"/>
        <v>16.897963684481365</v>
      </c>
      <c r="L63" s="1">
        <f t="shared" si="3"/>
        <v>-0.19533506264374453</v>
      </c>
      <c r="M63" s="37">
        <f>(I63)*'Hybrid Non-Hybrid'!$B$27</f>
        <v>102022.5</v>
      </c>
      <c r="N63" s="48">
        <f t="shared" si="6"/>
        <v>0.14794682049742672</v>
      </c>
    </row>
    <row r="64" spans="1:14" x14ac:dyDescent="0.25">
      <c r="A64" s="14">
        <v>2015</v>
      </c>
      <c r="B64" s="14" t="s">
        <v>15</v>
      </c>
      <c r="C64" s="14" t="s">
        <v>33</v>
      </c>
      <c r="D64" s="14" t="s">
        <v>5</v>
      </c>
      <c r="E64" s="14" t="s">
        <v>10</v>
      </c>
      <c r="F64" s="15">
        <v>18</v>
      </c>
      <c r="G64" s="16">
        <v>7</v>
      </c>
      <c r="H64" s="46">
        <v>55549</v>
      </c>
      <c r="I64" s="46">
        <v>3779</v>
      </c>
      <c r="J64" s="47">
        <f t="shared" si="4"/>
        <v>3086.0555555555557</v>
      </c>
      <c r="K64" s="47">
        <f t="shared" si="5"/>
        <v>14.699391373379202</v>
      </c>
      <c r="L64" s="1">
        <f t="shared" si="3"/>
        <v>-0.18336714592337769</v>
      </c>
      <c r="M64" s="37">
        <f>(I64)*'Hybrid Non-Hybrid'!$B$27</f>
        <v>9447.5</v>
      </c>
      <c r="N64" s="48">
        <f t="shared" si="6"/>
        <v>0.17007506885812526</v>
      </c>
    </row>
    <row r="65" spans="1:14" x14ac:dyDescent="0.25">
      <c r="A65" s="14">
        <v>2015</v>
      </c>
      <c r="B65" s="14" t="s">
        <v>11</v>
      </c>
      <c r="C65" s="14" t="s">
        <v>12</v>
      </c>
      <c r="D65" s="14" t="s">
        <v>5</v>
      </c>
      <c r="E65" s="14" t="s">
        <v>6</v>
      </c>
      <c r="F65" s="15">
        <v>10</v>
      </c>
      <c r="G65" s="16">
        <v>22</v>
      </c>
      <c r="H65" s="46">
        <v>127322</v>
      </c>
      <c r="I65" s="46">
        <v>13800</v>
      </c>
      <c r="J65" s="47">
        <f t="shared" si="4"/>
        <v>12732.2</v>
      </c>
      <c r="K65" s="47">
        <f t="shared" si="5"/>
        <v>9.2262318840579702</v>
      </c>
      <c r="L65" s="1">
        <f t="shared" si="3"/>
        <v>-7.7376811594202982E-2</v>
      </c>
      <c r="M65" s="37">
        <f>(I65)*'Hybrid Non-Hybrid'!$B$27</f>
        <v>34500</v>
      </c>
      <c r="N65" s="48">
        <f t="shared" si="6"/>
        <v>0.27096652581643393</v>
      </c>
    </row>
    <row r="66" spans="1:14" x14ac:dyDescent="0.25">
      <c r="A66" s="14">
        <v>2015</v>
      </c>
      <c r="B66" s="14" t="s">
        <v>15</v>
      </c>
      <c r="C66" s="14" t="s">
        <v>20</v>
      </c>
      <c r="D66" s="14" t="s">
        <v>5</v>
      </c>
      <c r="E66" s="14" t="s">
        <v>8</v>
      </c>
      <c r="F66" s="15">
        <v>19</v>
      </c>
      <c r="G66" s="16">
        <v>25</v>
      </c>
      <c r="H66" s="46">
        <v>78506</v>
      </c>
      <c r="I66" s="46">
        <v>7474</v>
      </c>
      <c r="J66" s="47">
        <f t="shared" si="4"/>
        <v>4131.894736842105</v>
      </c>
      <c r="K66" s="47">
        <f t="shared" si="5"/>
        <v>10.503880117741504</v>
      </c>
      <c r="L66" s="1">
        <f t="shared" si="3"/>
        <v>-0.44716420432939452</v>
      </c>
      <c r="M66" s="37">
        <f>(I66)*'Hybrid Non-Hybrid'!$B$27</f>
        <v>18685</v>
      </c>
      <c r="N66" s="48">
        <f t="shared" si="6"/>
        <v>0.23800728606730695</v>
      </c>
    </row>
    <row r="67" spans="1:14" x14ac:dyDescent="0.25">
      <c r="A67" s="14">
        <v>2015</v>
      </c>
      <c r="B67" s="14" t="s">
        <v>29</v>
      </c>
      <c r="C67" s="14" t="s">
        <v>63</v>
      </c>
      <c r="D67" s="14" t="s">
        <v>9</v>
      </c>
      <c r="E67" s="14" t="s">
        <v>10</v>
      </c>
      <c r="F67" s="15">
        <v>27</v>
      </c>
      <c r="G67" s="16">
        <v>36</v>
      </c>
      <c r="H67" s="46">
        <v>165019</v>
      </c>
      <c r="I67" s="46">
        <v>6432</v>
      </c>
      <c r="J67" s="47">
        <f t="shared" ref="J67:J98" si="7">+H67/F67</f>
        <v>6111.8148148148148</v>
      </c>
      <c r="K67" s="47">
        <f t="shared" ref="K67:K98" si="8">(H67/I67)</f>
        <v>25.655939054726367</v>
      </c>
      <c r="L67" s="1">
        <f t="shared" si="3"/>
        <v>-4.9780035010134539E-2</v>
      </c>
      <c r="M67" s="37">
        <f>(I67)*'Hybrid Non-Hybrid'!$B$27</f>
        <v>16080</v>
      </c>
      <c r="N67" s="48">
        <f t="shared" ref="N67:N98" si="9">(M67/H67)</f>
        <v>9.7443324708063925E-2</v>
      </c>
    </row>
    <row r="68" spans="1:14" x14ac:dyDescent="0.25">
      <c r="A68" s="14">
        <v>2015</v>
      </c>
      <c r="B68" s="14" t="s">
        <v>29</v>
      </c>
      <c r="C68" s="14" t="s">
        <v>30</v>
      </c>
      <c r="D68" s="14" t="s">
        <v>5</v>
      </c>
      <c r="E68" s="14" t="s">
        <v>7</v>
      </c>
      <c r="F68" s="15">
        <v>48</v>
      </c>
      <c r="G68" s="16">
        <v>327</v>
      </c>
      <c r="H68" s="46">
        <v>2144639</v>
      </c>
      <c r="I68" s="46">
        <v>44874</v>
      </c>
      <c r="J68" s="47">
        <f t="shared" si="7"/>
        <v>44679.979166666664</v>
      </c>
      <c r="K68" s="47">
        <f t="shared" si="8"/>
        <v>47.792463341801486</v>
      </c>
      <c r="L68" s="1">
        <f t="shared" ref="L68:L108" si="10">(K68-F68)/F68</f>
        <v>-4.323680379135701E-3</v>
      </c>
      <c r="M68" s="37">
        <f>(I68)*'Hybrid Non-Hybrid'!$B$27</f>
        <v>112185</v>
      </c>
      <c r="N68" s="48">
        <f t="shared" si="9"/>
        <v>5.2309502904684661E-2</v>
      </c>
    </row>
    <row r="69" spans="1:14" x14ac:dyDescent="0.25">
      <c r="A69" s="14">
        <v>2015</v>
      </c>
      <c r="B69" s="14" t="s">
        <v>11</v>
      </c>
      <c r="C69" s="14" t="s">
        <v>73</v>
      </c>
      <c r="D69" s="14" t="s">
        <v>5</v>
      </c>
      <c r="E69" s="14" t="s">
        <v>8</v>
      </c>
      <c r="F69" s="15">
        <v>16</v>
      </c>
      <c r="G69" s="16">
        <v>7</v>
      </c>
      <c r="H69" s="46">
        <v>9434</v>
      </c>
      <c r="I69" s="46">
        <v>1764</v>
      </c>
      <c r="J69" s="47">
        <f t="shared" si="7"/>
        <v>589.625</v>
      </c>
      <c r="K69" s="47">
        <f t="shared" si="8"/>
        <v>5.3480725623582765</v>
      </c>
      <c r="L69" s="1">
        <f t="shared" si="10"/>
        <v>-0.66574546485260777</v>
      </c>
      <c r="M69" s="37">
        <f>(I69)*'Hybrid Non-Hybrid'!$B$27</f>
        <v>4410</v>
      </c>
      <c r="N69" s="48">
        <f t="shared" si="9"/>
        <v>0.46745813016747934</v>
      </c>
    </row>
    <row r="70" spans="1:14" x14ac:dyDescent="0.25">
      <c r="A70" s="14">
        <v>2015</v>
      </c>
      <c r="B70" s="14" t="s">
        <v>15</v>
      </c>
      <c r="C70" s="14" t="s">
        <v>34</v>
      </c>
      <c r="D70" s="14" t="s">
        <v>5</v>
      </c>
      <c r="E70" s="14" t="s">
        <v>7</v>
      </c>
      <c r="F70" s="15">
        <v>17</v>
      </c>
      <c r="G70" s="16">
        <v>12</v>
      </c>
      <c r="H70" s="46">
        <v>19469</v>
      </c>
      <c r="I70" s="46">
        <v>1453</v>
      </c>
      <c r="J70" s="47">
        <f t="shared" si="7"/>
        <v>1145.2352941176471</v>
      </c>
      <c r="K70" s="47">
        <f t="shared" si="8"/>
        <v>13.399174122505162</v>
      </c>
      <c r="L70" s="1">
        <f t="shared" si="10"/>
        <v>-0.21181328691146106</v>
      </c>
      <c r="M70" s="37">
        <f>(I70)*'Hybrid Non-Hybrid'!$B$27</f>
        <v>3632.5</v>
      </c>
      <c r="N70" s="48">
        <f t="shared" si="9"/>
        <v>0.18657866351635935</v>
      </c>
    </row>
    <row r="71" spans="1:14" x14ac:dyDescent="0.25">
      <c r="A71" s="14">
        <v>2015</v>
      </c>
      <c r="B71" s="14" t="s">
        <v>15</v>
      </c>
      <c r="C71" s="14" t="s">
        <v>72</v>
      </c>
      <c r="D71" s="14" t="s">
        <v>5</v>
      </c>
      <c r="E71" s="14" t="s">
        <v>6</v>
      </c>
      <c r="F71" s="15">
        <v>22</v>
      </c>
      <c r="G71" s="16">
        <v>52</v>
      </c>
      <c r="H71" s="46">
        <v>19215</v>
      </c>
      <c r="I71" s="46">
        <v>1981</v>
      </c>
      <c r="J71" s="47">
        <f t="shared" si="7"/>
        <v>873.40909090909088</v>
      </c>
      <c r="K71" s="47">
        <f t="shared" si="8"/>
        <v>9.6996466431095403</v>
      </c>
      <c r="L71" s="1">
        <f t="shared" si="10"/>
        <v>-0.55910697076774818</v>
      </c>
      <c r="M71" s="37">
        <f>(I71)*'Hybrid Non-Hybrid'!$B$27</f>
        <v>4952.5</v>
      </c>
      <c r="N71" s="48">
        <f t="shared" si="9"/>
        <v>0.25774134790528236</v>
      </c>
    </row>
    <row r="72" spans="1:14" x14ac:dyDescent="0.25">
      <c r="A72" s="14">
        <v>2015</v>
      </c>
      <c r="B72" s="14" t="s">
        <v>26</v>
      </c>
      <c r="C72" s="14" t="s">
        <v>43</v>
      </c>
      <c r="D72" s="14" t="s">
        <v>5</v>
      </c>
      <c r="E72" s="14" t="s">
        <v>10</v>
      </c>
      <c r="F72" s="15">
        <v>15</v>
      </c>
      <c r="G72" s="16">
        <v>9</v>
      </c>
      <c r="H72" s="46">
        <v>10417</v>
      </c>
      <c r="I72" s="46">
        <v>1064</v>
      </c>
      <c r="J72" s="47">
        <f t="shared" si="7"/>
        <v>694.4666666666667</v>
      </c>
      <c r="K72" s="47">
        <f t="shared" si="8"/>
        <v>9.7904135338345863</v>
      </c>
      <c r="L72" s="1">
        <f t="shared" si="10"/>
        <v>-0.34730576441102756</v>
      </c>
      <c r="M72" s="37">
        <f>(I72)*'Hybrid Non-Hybrid'!$B$27</f>
        <v>2660</v>
      </c>
      <c r="N72" s="48">
        <f t="shared" si="9"/>
        <v>0.25535182874148027</v>
      </c>
    </row>
    <row r="73" spans="1:14" x14ac:dyDescent="0.25">
      <c r="A73" s="14">
        <v>2015</v>
      </c>
      <c r="B73" s="14" t="s">
        <v>26</v>
      </c>
      <c r="C73" s="14" t="s">
        <v>38</v>
      </c>
      <c r="D73" s="14" t="s">
        <v>5</v>
      </c>
      <c r="E73" s="14" t="s">
        <v>10</v>
      </c>
      <c r="F73" s="15">
        <v>15</v>
      </c>
      <c r="G73" s="16">
        <v>84</v>
      </c>
      <c r="H73" s="46">
        <v>25690</v>
      </c>
      <c r="I73" s="46">
        <v>2179</v>
      </c>
      <c r="J73" s="47">
        <f t="shared" si="7"/>
        <v>1712.6666666666667</v>
      </c>
      <c r="K73" s="47">
        <f t="shared" si="8"/>
        <v>11.789811840293712</v>
      </c>
      <c r="L73" s="1">
        <f t="shared" si="10"/>
        <v>-0.21401254398041919</v>
      </c>
      <c r="M73" s="37">
        <f>(I73)*'Hybrid Non-Hybrid'!$B$27</f>
        <v>5447.5</v>
      </c>
      <c r="N73" s="48">
        <f t="shared" si="9"/>
        <v>0.2120474892954457</v>
      </c>
    </row>
    <row r="74" spans="1:14" x14ac:dyDescent="0.25">
      <c r="A74" s="14">
        <v>2016</v>
      </c>
      <c r="B74" s="14" t="s">
        <v>29</v>
      </c>
      <c r="C74" s="14" t="s">
        <v>36</v>
      </c>
      <c r="D74" s="14" t="s">
        <v>9</v>
      </c>
      <c r="E74" s="14" t="s">
        <v>7</v>
      </c>
      <c r="F74" s="15">
        <v>41</v>
      </c>
      <c r="G74" s="16">
        <v>49</v>
      </c>
      <c r="H74" s="46">
        <v>241639</v>
      </c>
      <c r="I74" s="46">
        <v>6747</v>
      </c>
      <c r="J74" s="47">
        <f t="shared" si="7"/>
        <v>5893.6341463414637</v>
      </c>
      <c r="K74" s="47">
        <f t="shared" si="8"/>
        <v>35.814287831628874</v>
      </c>
      <c r="L74" s="1">
        <f t="shared" si="10"/>
        <v>-0.12648078459441769</v>
      </c>
      <c r="M74" s="37">
        <f>(I74)*'Hybrid Non-Hybrid'!$B$27</f>
        <v>16867.5</v>
      </c>
      <c r="N74" s="48">
        <f t="shared" si="9"/>
        <v>6.9804543140800951E-2</v>
      </c>
    </row>
    <row r="75" spans="1:14" x14ac:dyDescent="0.25">
      <c r="A75" s="14">
        <v>2016</v>
      </c>
      <c r="B75" s="14" t="s">
        <v>15</v>
      </c>
      <c r="C75" s="14" t="s">
        <v>41</v>
      </c>
      <c r="D75" s="14" t="s">
        <v>5</v>
      </c>
      <c r="E75" s="14" t="s">
        <v>10</v>
      </c>
      <c r="F75" s="15">
        <v>18</v>
      </c>
      <c r="G75" s="16">
        <v>22</v>
      </c>
      <c r="H75" s="46">
        <v>13749</v>
      </c>
      <c r="I75" s="46">
        <v>1196</v>
      </c>
      <c r="J75" s="47">
        <f t="shared" si="7"/>
        <v>763.83333333333337</v>
      </c>
      <c r="K75" s="47">
        <f t="shared" si="8"/>
        <v>11.49581939799331</v>
      </c>
      <c r="L75" s="1">
        <f t="shared" si="10"/>
        <v>-0.36134336677814943</v>
      </c>
      <c r="M75" s="37">
        <f>(I75)*'Hybrid Non-Hybrid'!$B$27</f>
        <v>2990</v>
      </c>
      <c r="N75" s="48">
        <f t="shared" si="9"/>
        <v>0.21747036148083496</v>
      </c>
    </row>
    <row r="76" spans="1:14" x14ac:dyDescent="0.25">
      <c r="A76" s="14">
        <v>2016</v>
      </c>
      <c r="B76" s="14" t="s">
        <v>11</v>
      </c>
      <c r="C76" s="14" t="s">
        <v>44</v>
      </c>
      <c r="D76" s="14" t="s">
        <v>5</v>
      </c>
      <c r="E76" s="14" t="s">
        <v>10</v>
      </c>
      <c r="F76" s="15">
        <v>16</v>
      </c>
      <c r="G76" s="16">
        <v>34</v>
      </c>
      <c r="H76" s="46">
        <v>146106</v>
      </c>
      <c r="I76" s="46">
        <v>10576</v>
      </c>
      <c r="J76" s="47">
        <f t="shared" si="7"/>
        <v>9131.625</v>
      </c>
      <c r="K76" s="47">
        <f t="shared" si="8"/>
        <v>13.814863842662632</v>
      </c>
      <c r="L76" s="1">
        <f t="shared" si="10"/>
        <v>-0.1365710098335855</v>
      </c>
      <c r="M76" s="37">
        <f>(I76)*'Hybrid Non-Hybrid'!$B$27</f>
        <v>26440</v>
      </c>
      <c r="N76" s="48">
        <f t="shared" si="9"/>
        <v>0.18096450522223592</v>
      </c>
    </row>
    <row r="77" spans="1:14" x14ac:dyDescent="0.25">
      <c r="A77" s="14">
        <v>2016</v>
      </c>
      <c r="B77" s="14" t="s">
        <v>15</v>
      </c>
      <c r="C77" s="14" t="s">
        <v>19</v>
      </c>
      <c r="D77" s="14" t="s">
        <v>5</v>
      </c>
      <c r="E77" s="14" t="s">
        <v>10</v>
      </c>
      <c r="F77" s="15">
        <v>16</v>
      </c>
      <c r="G77" s="16">
        <v>22</v>
      </c>
      <c r="H77" s="46">
        <v>169166</v>
      </c>
      <c r="I77" s="46">
        <v>18379</v>
      </c>
      <c r="J77" s="47">
        <f t="shared" si="7"/>
        <v>10572.875</v>
      </c>
      <c r="K77" s="47">
        <f t="shared" si="8"/>
        <v>9.2043092660101209</v>
      </c>
      <c r="L77" s="1">
        <f t="shared" si="10"/>
        <v>-0.42473067087436744</v>
      </c>
      <c r="M77" s="37">
        <f>(I77)*'Hybrid Non-Hybrid'!$B$27</f>
        <v>45947.5</v>
      </c>
      <c r="N77" s="48">
        <f t="shared" si="9"/>
        <v>0.27161190783017863</v>
      </c>
    </row>
    <row r="78" spans="1:14" x14ac:dyDescent="0.25">
      <c r="A78" s="14">
        <v>2016</v>
      </c>
      <c r="B78" s="14" t="s">
        <v>11</v>
      </c>
      <c r="C78" s="14" t="s">
        <v>12</v>
      </c>
      <c r="D78" s="14" t="s">
        <v>5</v>
      </c>
      <c r="E78" s="14" t="s">
        <v>6</v>
      </c>
      <c r="F78" s="15">
        <v>11</v>
      </c>
      <c r="G78" s="16">
        <v>67</v>
      </c>
      <c r="H78" s="46">
        <v>278220</v>
      </c>
      <c r="I78" s="46">
        <v>33239</v>
      </c>
      <c r="J78" s="47">
        <f t="shared" si="7"/>
        <v>25292.727272727272</v>
      </c>
      <c r="K78" s="47">
        <f t="shared" si="8"/>
        <v>8.3702879147988813</v>
      </c>
      <c r="L78" s="1">
        <f t="shared" si="10"/>
        <v>-0.23906473501828351</v>
      </c>
      <c r="M78" s="37">
        <f>(I78)*'Hybrid Non-Hybrid'!$B$27</f>
        <v>83097.5</v>
      </c>
      <c r="N78" s="48">
        <f t="shared" si="9"/>
        <v>0.29867550859032421</v>
      </c>
    </row>
    <row r="79" spans="1:14" x14ac:dyDescent="0.25">
      <c r="A79" s="14">
        <v>2016</v>
      </c>
      <c r="B79" s="14" t="s">
        <v>15</v>
      </c>
      <c r="C79" s="14" t="s">
        <v>20</v>
      </c>
      <c r="D79" s="14" t="s">
        <v>5</v>
      </c>
      <c r="E79" s="14" t="s">
        <v>8</v>
      </c>
      <c r="F79" s="15">
        <v>17</v>
      </c>
      <c r="G79" s="16">
        <v>70</v>
      </c>
      <c r="H79" s="46">
        <v>352592</v>
      </c>
      <c r="I79" s="46">
        <v>37794</v>
      </c>
      <c r="J79" s="47">
        <f t="shared" si="7"/>
        <v>20740.705882352941</v>
      </c>
      <c r="K79" s="47">
        <f t="shared" si="8"/>
        <v>9.3293115309308359</v>
      </c>
      <c r="L79" s="1">
        <f t="shared" si="10"/>
        <v>-0.45121696876877437</v>
      </c>
      <c r="M79" s="37">
        <f>(I79)*'Hybrid Non-Hybrid'!$B$27</f>
        <v>94485</v>
      </c>
      <c r="N79" s="48">
        <f t="shared" si="9"/>
        <v>0.26797261423968782</v>
      </c>
    </row>
    <row r="80" spans="1:14" x14ac:dyDescent="0.25">
      <c r="A80" s="14">
        <v>2016</v>
      </c>
      <c r="B80" s="14" t="s">
        <v>14</v>
      </c>
      <c r="C80" s="14" t="s">
        <v>70</v>
      </c>
      <c r="D80" s="14" t="s">
        <v>5</v>
      </c>
      <c r="E80" s="14" t="s">
        <v>6</v>
      </c>
      <c r="F80" s="15">
        <v>20</v>
      </c>
      <c r="G80" s="16">
        <v>20</v>
      </c>
      <c r="H80" s="46">
        <v>32180</v>
      </c>
      <c r="I80" s="46">
        <v>1689</v>
      </c>
      <c r="J80" s="47">
        <f t="shared" si="7"/>
        <v>1609</v>
      </c>
      <c r="K80" s="47">
        <f t="shared" si="8"/>
        <v>19.052693901716992</v>
      </c>
      <c r="L80" s="1">
        <f t="shared" si="10"/>
        <v>-4.7365304914150384E-2</v>
      </c>
      <c r="M80" s="37">
        <f>(I80)*'Hybrid Non-Hybrid'!$B$27</f>
        <v>4222.5</v>
      </c>
      <c r="N80" s="48">
        <f t="shared" si="9"/>
        <v>0.13121504039776258</v>
      </c>
    </row>
    <row r="81" spans="1:14" x14ac:dyDescent="0.25">
      <c r="A81" s="14">
        <v>2016</v>
      </c>
      <c r="B81" s="14" t="s">
        <v>29</v>
      </c>
      <c r="C81" s="14" t="s">
        <v>63</v>
      </c>
      <c r="D81" s="14" t="s">
        <v>9</v>
      </c>
      <c r="E81" s="14" t="s">
        <v>10</v>
      </c>
      <c r="F81" s="15">
        <v>28</v>
      </c>
      <c r="G81" s="16">
        <v>31</v>
      </c>
      <c r="H81" s="46">
        <v>134807</v>
      </c>
      <c r="I81" s="46">
        <v>5214</v>
      </c>
      <c r="J81" s="47">
        <f t="shared" si="7"/>
        <v>4814.5357142857147</v>
      </c>
      <c r="K81" s="47">
        <f t="shared" si="8"/>
        <v>25.854813962408898</v>
      </c>
      <c r="L81" s="1">
        <f t="shared" si="10"/>
        <v>-7.6613787056825089E-2</v>
      </c>
      <c r="M81" s="37">
        <f>(I81)*'Hybrid Non-Hybrid'!$B$27</f>
        <v>13035</v>
      </c>
      <c r="N81" s="48">
        <f t="shared" si="9"/>
        <v>9.669379186540758E-2</v>
      </c>
    </row>
    <row r="82" spans="1:14" x14ac:dyDescent="0.25">
      <c r="A82" s="14">
        <v>2016</v>
      </c>
      <c r="B82" s="14" t="s">
        <v>29</v>
      </c>
      <c r="C82" s="14" t="s">
        <v>30</v>
      </c>
      <c r="D82" s="14" t="s">
        <v>9</v>
      </c>
      <c r="E82" s="14" t="s">
        <v>7</v>
      </c>
      <c r="F82" s="15">
        <v>55</v>
      </c>
      <c r="G82" s="16">
        <v>243</v>
      </c>
      <c r="H82" s="46">
        <v>1224245</v>
      </c>
      <c r="I82" s="46">
        <v>22430</v>
      </c>
      <c r="J82" s="47">
        <f t="shared" si="7"/>
        <v>22259</v>
      </c>
      <c r="K82" s="47">
        <f t="shared" si="8"/>
        <v>54.580695497102099</v>
      </c>
      <c r="L82" s="1">
        <f t="shared" si="10"/>
        <v>-7.6237182345072988E-3</v>
      </c>
      <c r="M82" s="37">
        <f>(I82)*'Hybrid Non-Hybrid'!$B$27</f>
        <v>56075</v>
      </c>
      <c r="N82" s="48">
        <f t="shared" si="9"/>
        <v>4.5803740264407859E-2</v>
      </c>
    </row>
    <row r="83" spans="1:14" x14ac:dyDescent="0.25">
      <c r="A83" s="14">
        <v>2016</v>
      </c>
      <c r="B83" s="14" t="s">
        <v>29</v>
      </c>
      <c r="C83" s="14" t="s">
        <v>45</v>
      </c>
      <c r="D83" s="14" t="s">
        <v>9</v>
      </c>
      <c r="E83" s="14" t="s">
        <v>10</v>
      </c>
      <c r="F83" s="15">
        <v>34</v>
      </c>
      <c r="G83" s="16">
        <v>89</v>
      </c>
      <c r="H83" s="46">
        <v>480559</v>
      </c>
      <c r="I83" s="46">
        <v>12880</v>
      </c>
      <c r="J83" s="47">
        <f t="shared" si="7"/>
        <v>14134.088235294117</v>
      </c>
      <c r="K83" s="47">
        <f t="shared" si="8"/>
        <v>37.310481366459626</v>
      </c>
      <c r="L83" s="1">
        <f t="shared" si="10"/>
        <v>9.7367099013518421E-2</v>
      </c>
      <c r="M83" s="37">
        <f>(I83)*'Hybrid Non-Hybrid'!$B$27</f>
        <v>32200</v>
      </c>
      <c r="N83" s="48">
        <f t="shared" si="9"/>
        <v>6.7005300077617944E-2</v>
      </c>
    </row>
    <row r="84" spans="1:14" x14ac:dyDescent="0.25">
      <c r="A84" s="14">
        <v>2016</v>
      </c>
      <c r="B84" s="14" t="s">
        <v>15</v>
      </c>
      <c r="C84" s="14" t="s">
        <v>34</v>
      </c>
      <c r="D84" s="14" t="s">
        <v>5</v>
      </c>
      <c r="E84" s="14" t="s">
        <v>7</v>
      </c>
      <c r="F84" s="15">
        <v>20</v>
      </c>
      <c r="G84" s="16">
        <v>23</v>
      </c>
      <c r="H84" s="46">
        <v>242804</v>
      </c>
      <c r="I84" s="46">
        <v>12230</v>
      </c>
      <c r="J84" s="47">
        <f t="shared" si="7"/>
        <v>12140.2</v>
      </c>
      <c r="K84" s="47">
        <f t="shared" si="8"/>
        <v>19.853147996729355</v>
      </c>
      <c r="L84" s="1">
        <f t="shared" si="10"/>
        <v>-7.3426001635322532E-3</v>
      </c>
      <c r="M84" s="37">
        <f>(I84)*'Hybrid Non-Hybrid'!$B$27</f>
        <v>30575</v>
      </c>
      <c r="N84" s="48">
        <f t="shared" si="9"/>
        <v>0.12592461409202485</v>
      </c>
    </row>
    <row r="85" spans="1:14" x14ac:dyDescent="0.25">
      <c r="A85" s="14">
        <v>2017</v>
      </c>
      <c r="B85" s="14" t="s">
        <v>14</v>
      </c>
      <c r="C85" s="14" t="s">
        <v>46</v>
      </c>
      <c r="D85" s="14" t="s">
        <v>5</v>
      </c>
      <c r="E85" s="14" t="s">
        <v>7</v>
      </c>
      <c r="F85" s="15">
        <v>15</v>
      </c>
      <c r="G85" s="16">
        <v>15</v>
      </c>
      <c r="H85" s="46">
        <v>9113</v>
      </c>
      <c r="I85" s="46">
        <v>1061</v>
      </c>
      <c r="J85" s="47">
        <f t="shared" si="7"/>
        <v>607.5333333333333</v>
      </c>
      <c r="K85" s="47">
        <f t="shared" si="8"/>
        <v>8.589066918001885</v>
      </c>
      <c r="L85" s="1">
        <f t="shared" si="10"/>
        <v>-0.42739553879987435</v>
      </c>
      <c r="M85" s="37">
        <f>(I85)*'Hybrid Non-Hybrid'!$B$27</f>
        <v>2652.5</v>
      </c>
      <c r="N85" s="48">
        <f t="shared" si="9"/>
        <v>0.29106770547569405</v>
      </c>
    </row>
    <row r="86" spans="1:14" x14ac:dyDescent="0.25">
      <c r="A86" s="14">
        <v>2017</v>
      </c>
      <c r="B86" s="14" t="s">
        <v>15</v>
      </c>
      <c r="C86" s="14" t="s">
        <v>19</v>
      </c>
      <c r="D86" s="14" t="s">
        <v>5</v>
      </c>
      <c r="E86" s="14" t="s">
        <v>10</v>
      </c>
      <c r="F86" s="15">
        <v>19</v>
      </c>
      <c r="G86" s="16">
        <v>21</v>
      </c>
      <c r="H86" s="46">
        <v>169156</v>
      </c>
      <c r="I86" s="46">
        <v>16900</v>
      </c>
      <c r="J86" s="47">
        <f t="shared" si="7"/>
        <v>8902.9473684210534</v>
      </c>
      <c r="K86" s="47">
        <f t="shared" si="8"/>
        <v>10.009230769230768</v>
      </c>
      <c r="L86" s="1">
        <f t="shared" si="10"/>
        <v>-0.47319838056680164</v>
      </c>
      <c r="M86" s="37">
        <f>(I86)*'Hybrid Non-Hybrid'!$B$27</f>
        <v>42250</v>
      </c>
      <c r="N86" s="48">
        <f t="shared" si="9"/>
        <v>0.24976944359053183</v>
      </c>
    </row>
    <row r="87" spans="1:14" x14ac:dyDescent="0.25">
      <c r="A87" s="14">
        <v>2017</v>
      </c>
      <c r="B87" s="14" t="s">
        <v>11</v>
      </c>
      <c r="C87" s="14" t="s">
        <v>12</v>
      </c>
      <c r="D87" s="14" t="s">
        <v>5</v>
      </c>
      <c r="E87" s="14" t="s">
        <v>6</v>
      </c>
      <c r="F87" s="15">
        <v>13</v>
      </c>
      <c r="G87" s="16">
        <v>48</v>
      </c>
      <c r="H87" s="46">
        <v>206772</v>
      </c>
      <c r="I87" s="46">
        <v>25457</v>
      </c>
      <c r="J87" s="47">
        <f t="shared" si="7"/>
        <v>15905.538461538461</v>
      </c>
      <c r="K87" s="47">
        <f t="shared" si="8"/>
        <v>8.1224024826177477</v>
      </c>
      <c r="L87" s="1">
        <f t="shared" si="10"/>
        <v>-0.37519980902940403</v>
      </c>
      <c r="M87" s="37">
        <f>(I87)*'Hybrid Non-Hybrid'!$B$27</f>
        <v>63642.5</v>
      </c>
      <c r="N87" s="48">
        <f t="shared" si="9"/>
        <v>0.30779070667208325</v>
      </c>
    </row>
    <row r="88" spans="1:14" x14ac:dyDescent="0.25">
      <c r="A88" s="14">
        <v>2017</v>
      </c>
      <c r="B88" s="14" t="s">
        <v>15</v>
      </c>
      <c r="C88" s="14" t="s">
        <v>20</v>
      </c>
      <c r="D88" s="14" t="s">
        <v>5</v>
      </c>
      <c r="E88" s="14" t="s">
        <v>8</v>
      </c>
      <c r="F88" s="15">
        <v>16</v>
      </c>
      <c r="G88" s="16">
        <v>29</v>
      </c>
      <c r="H88" s="46">
        <v>212823</v>
      </c>
      <c r="I88" s="46">
        <v>21171</v>
      </c>
      <c r="J88" s="47">
        <f t="shared" si="7"/>
        <v>13301.4375</v>
      </c>
      <c r="K88" s="47">
        <f t="shared" si="8"/>
        <v>10.052571914411223</v>
      </c>
      <c r="L88" s="1">
        <f t="shared" si="10"/>
        <v>-0.37171425534929858</v>
      </c>
      <c r="M88" s="37">
        <f>(I88)*'Hybrid Non-Hybrid'!$B$27</f>
        <v>52927.5</v>
      </c>
      <c r="N88" s="48">
        <f t="shared" si="9"/>
        <v>0.24869257552050295</v>
      </c>
    </row>
    <row r="89" spans="1:14" x14ac:dyDescent="0.25">
      <c r="A89" s="14">
        <v>2017</v>
      </c>
      <c r="B89" s="14" t="s">
        <v>15</v>
      </c>
      <c r="C89" s="14" t="s">
        <v>21</v>
      </c>
      <c r="D89" s="14" t="s">
        <v>5</v>
      </c>
      <c r="E89" s="14" t="s">
        <v>8</v>
      </c>
      <c r="F89" s="15">
        <v>12</v>
      </c>
      <c r="G89" s="16">
        <v>9</v>
      </c>
      <c r="H89" s="46">
        <v>149618</v>
      </c>
      <c r="I89" s="46">
        <v>22596</v>
      </c>
      <c r="J89" s="47">
        <f t="shared" si="7"/>
        <v>12468.166666666666</v>
      </c>
      <c r="K89" s="47">
        <f t="shared" si="8"/>
        <v>6.6214374225526642</v>
      </c>
      <c r="L89" s="1">
        <f t="shared" si="10"/>
        <v>-0.44821354812061132</v>
      </c>
      <c r="M89" s="37">
        <f>(I89)*'Hybrid Non-Hybrid'!$B$27</f>
        <v>56490</v>
      </c>
      <c r="N89" s="48">
        <f t="shared" si="9"/>
        <v>0.37756152334612147</v>
      </c>
    </row>
    <row r="90" spans="1:14" x14ac:dyDescent="0.25">
      <c r="A90" s="14">
        <v>2017</v>
      </c>
      <c r="B90" s="14" t="s">
        <v>14</v>
      </c>
      <c r="C90" s="14" t="s">
        <v>70</v>
      </c>
      <c r="D90" s="14" t="s">
        <v>5</v>
      </c>
      <c r="E90" s="14" t="s">
        <v>6</v>
      </c>
      <c r="F90" s="15">
        <v>25</v>
      </c>
      <c r="G90" s="16">
        <v>13</v>
      </c>
      <c r="H90" s="46">
        <v>34018</v>
      </c>
      <c r="I90" s="46">
        <v>786</v>
      </c>
      <c r="J90" s="47">
        <f t="shared" si="7"/>
        <v>1360.72</v>
      </c>
      <c r="K90" s="47">
        <f t="shared" si="8"/>
        <v>43.279898218829516</v>
      </c>
      <c r="L90" s="1">
        <f t="shared" si="10"/>
        <v>0.73119592875318062</v>
      </c>
      <c r="M90" s="37">
        <f>(I90)*'Hybrid Non-Hybrid'!$B$27</f>
        <v>1965</v>
      </c>
      <c r="N90" s="48">
        <f t="shared" si="9"/>
        <v>5.7763536951025929E-2</v>
      </c>
    </row>
    <row r="91" spans="1:14" x14ac:dyDescent="0.25">
      <c r="A91" s="14">
        <v>2017</v>
      </c>
      <c r="B91" s="14" t="s">
        <v>29</v>
      </c>
      <c r="C91" s="14" t="s">
        <v>45</v>
      </c>
      <c r="D91" s="14" t="s">
        <v>9</v>
      </c>
      <c r="E91" s="14" t="s">
        <v>10</v>
      </c>
      <c r="F91" s="15">
        <v>34</v>
      </c>
      <c r="G91" s="16">
        <v>115</v>
      </c>
      <c r="H91" s="46">
        <v>545830</v>
      </c>
      <c r="I91" s="46">
        <v>16192</v>
      </c>
      <c r="J91" s="47">
        <f t="shared" si="7"/>
        <v>16053.823529411764</v>
      </c>
      <c r="K91" s="47">
        <f t="shared" si="8"/>
        <v>33.709856719367586</v>
      </c>
      <c r="L91" s="1">
        <f t="shared" si="10"/>
        <v>-8.5336259009533462E-3</v>
      </c>
      <c r="M91" s="37">
        <f>(I91)*'Hybrid Non-Hybrid'!$B$27</f>
        <v>40480</v>
      </c>
      <c r="N91" s="48">
        <f t="shared" si="9"/>
        <v>7.416228496051884E-2</v>
      </c>
    </row>
    <row r="92" spans="1:14" x14ac:dyDescent="0.25">
      <c r="A92" s="14">
        <v>2017</v>
      </c>
      <c r="B92" s="14" t="s">
        <v>11</v>
      </c>
      <c r="C92" s="14" t="s">
        <v>40</v>
      </c>
      <c r="D92" s="14" t="s">
        <v>5</v>
      </c>
      <c r="E92" s="14" t="s">
        <v>8</v>
      </c>
      <c r="F92" s="15">
        <v>26</v>
      </c>
      <c r="G92" s="16">
        <v>9</v>
      </c>
      <c r="H92" s="46">
        <v>197267</v>
      </c>
      <c r="I92" s="46">
        <v>20113</v>
      </c>
      <c r="J92" s="47">
        <f t="shared" si="7"/>
        <v>7587.1923076923076</v>
      </c>
      <c r="K92" s="47">
        <f t="shared" si="8"/>
        <v>9.8079351663103473</v>
      </c>
      <c r="L92" s="1">
        <f t="shared" si="10"/>
        <v>-0.62277172437267891</v>
      </c>
      <c r="M92" s="37">
        <f>(I92)*'Hybrid Non-Hybrid'!$B$27</f>
        <v>50282.5</v>
      </c>
      <c r="N92" s="48">
        <f t="shared" si="9"/>
        <v>0.25489564904418882</v>
      </c>
    </row>
    <row r="93" spans="1:14" x14ac:dyDescent="0.25">
      <c r="A93" s="14">
        <v>2017</v>
      </c>
      <c r="B93" s="14" t="s">
        <v>15</v>
      </c>
      <c r="C93" s="14" t="s">
        <v>34</v>
      </c>
      <c r="D93" s="14" t="s">
        <v>5</v>
      </c>
      <c r="E93" s="14" t="s">
        <v>7</v>
      </c>
      <c r="F93" s="15">
        <v>17</v>
      </c>
      <c r="G93" s="16">
        <v>7</v>
      </c>
      <c r="H93" s="46">
        <v>193575</v>
      </c>
      <c r="I93" s="46">
        <v>12339</v>
      </c>
      <c r="J93" s="47">
        <f t="shared" si="7"/>
        <v>11386.764705882353</v>
      </c>
      <c r="K93" s="47">
        <f t="shared" si="8"/>
        <v>15.688062241672744</v>
      </c>
      <c r="L93" s="1">
        <f t="shared" si="10"/>
        <v>-7.7172809313367979E-2</v>
      </c>
      <c r="M93" s="37">
        <f>(I93)*'Hybrid Non-Hybrid'!$B$27</f>
        <v>30847.5</v>
      </c>
      <c r="N93" s="48">
        <f t="shared" si="9"/>
        <v>0.15935683843471524</v>
      </c>
    </row>
    <row r="94" spans="1:14" x14ac:dyDescent="0.25">
      <c r="A94" s="14">
        <v>2017</v>
      </c>
      <c r="B94" s="14" t="s">
        <v>15</v>
      </c>
      <c r="C94" s="14" t="s">
        <v>72</v>
      </c>
      <c r="D94" s="14" t="s">
        <v>5</v>
      </c>
      <c r="E94" s="14" t="s">
        <v>6</v>
      </c>
      <c r="F94" s="15">
        <v>15</v>
      </c>
      <c r="G94" s="16">
        <v>32</v>
      </c>
      <c r="H94" s="46">
        <v>164551</v>
      </c>
      <c r="I94" s="46">
        <v>13315</v>
      </c>
      <c r="J94" s="47">
        <f t="shared" si="7"/>
        <v>10970.066666666668</v>
      </c>
      <c r="K94" s="47">
        <f t="shared" si="8"/>
        <v>12.358317686819376</v>
      </c>
      <c r="L94" s="1">
        <f t="shared" si="10"/>
        <v>-0.1761121542120416</v>
      </c>
      <c r="M94" s="37">
        <f>(I94)*'Hybrid Non-Hybrid'!$B$27</f>
        <v>33287.5</v>
      </c>
      <c r="N94" s="48">
        <f t="shared" si="9"/>
        <v>0.20229290615067669</v>
      </c>
    </row>
    <row r="95" spans="1:14" x14ac:dyDescent="0.25">
      <c r="A95" s="14">
        <v>2017</v>
      </c>
      <c r="B95" s="14" t="s">
        <v>15</v>
      </c>
      <c r="C95" s="14" t="s">
        <v>42</v>
      </c>
      <c r="D95" s="14" t="s">
        <v>5</v>
      </c>
      <c r="E95" s="14" t="s">
        <v>6</v>
      </c>
      <c r="F95" s="15">
        <v>20</v>
      </c>
      <c r="G95" s="16">
        <v>189</v>
      </c>
      <c r="H95" s="46">
        <v>112590</v>
      </c>
      <c r="I95" s="46">
        <v>9827</v>
      </c>
      <c r="J95" s="47">
        <f t="shared" si="7"/>
        <v>5629.5</v>
      </c>
      <c r="K95" s="47">
        <f t="shared" si="8"/>
        <v>11.457209728299583</v>
      </c>
      <c r="L95" s="1">
        <f t="shared" si="10"/>
        <v>-0.42713951358502084</v>
      </c>
      <c r="M95" s="37">
        <f>(I95)*'Hybrid Non-Hybrid'!$B$27</f>
        <v>24567.5</v>
      </c>
      <c r="N95" s="48">
        <f t="shared" si="9"/>
        <v>0.21820321520561328</v>
      </c>
    </row>
    <row r="96" spans="1:14" x14ac:dyDescent="0.25">
      <c r="A96" s="14">
        <v>2018</v>
      </c>
      <c r="B96" s="14" t="s">
        <v>11</v>
      </c>
      <c r="C96" s="14" t="s">
        <v>12</v>
      </c>
      <c r="D96" s="14" t="s">
        <v>5</v>
      </c>
      <c r="E96" s="14" t="s">
        <v>6</v>
      </c>
      <c r="F96" s="15">
        <v>13</v>
      </c>
      <c r="G96" s="16">
        <v>56</v>
      </c>
      <c r="H96" s="46">
        <v>177198</v>
      </c>
      <c r="I96" s="46">
        <v>17233</v>
      </c>
      <c r="J96" s="47">
        <f t="shared" si="7"/>
        <v>13630.615384615385</v>
      </c>
      <c r="K96" s="47">
        <f t="shared" si="8"/>
        <v>10.28248128590495</v>
      </c>
      <c r="L96" s="1">
        <f t="shared" si="10"/>
        <v>-0.20903990108423459</v>
      </c>
      <c r="M96" s="37">
        <f>(I96)*'Hybrid Non-Hybrid'!$B$27</f>
        <v>43082.5</v>
      </c>
      <c r="N96" s="48">
        <f t="shared" si="9"/>
        <v>0.24313197665887876</v>
      </c>
    </row>
    <row r="97" spans="1:14" x14ac:dyDescent="0.25">
      <c r="A97" s="14">
        <v>2018</v>
      </c>
      <c r="B97" s="14" t="s">
        <v>15</v>
      </c>
      <c r="C97" s="14" t="s">
        <v>20</v>
      </c>
      <c r="D97" s="14" t="s">
        <v>5</v>
      </c>
      <c r="E97" s="14" t="s">
        <v>8</v>
      </c>
      <c r="F97" s="15">
        <v>16</v>
      </c>
      <c r="G97" s="16">
        <v>19</v>
      </c>
      <c r="H97" s="46">
        <v>121436</v>
      </c>
      <c r="I97" s="46">
        <v>8983</v>
      </c>
      <c r="J97" s="47">
        <f t="shared" si="7"/>
        <v>7589.75</v>
      </c>
      <c r="K97" s="47">
        <f t="shared" si="8"/>
        <v>13.518423689190694</v>
      </c>
      <c r="L97" s="1">
        <f t="shared" si="10"/>
        <v>-0.15509851942558162</v>
      </c>
      <c r="M97" s="37">
        <f>(I97)*'Hybrid Non-Hybrid'!$B$27</f>
        <v>22457.5</v>
      </c>
      <c r="N97" s="48">
        <f t="shared" si="9"/>
        <v>0.18493280411080734</v>
      </c>
    </row>
    <row r="98" spans="1:14" x14ac:dyDescent="0.25">
      <c r="A98" s="14">
        <v>2018</v>
      </c>
      <c r="B98" s="14" t="s">
        <v>15</v>
      </c>
      <c r="C98" s="14" t="s">
        <v>65</v>
      </c>
      <c r="D98" s="14" t="s">
        <v>9</v>
      </c>
      <c r="E98" s="14" t="s">
        <v>7</v>
      </c>
      <c r="F98" s="15">
        <v>43</v>
      </c>
      <c r="G98" s="16">
        <v>5</v>
      </c>
      <c r="H98" s="46">
        <v>11207</v>
      </c>
      <c r="I98" s="46">
        <v>289</v>
      </c>
      <c r="J98" s="47">
        <f t="shared" si="7"/>
        <v>260.62790697674421</v>
      </c>
      <c r="K98" s="47">
        <f t="shared" si="8"/>
        <v>38.778546712802765</v>
      </c>
      <c r="L98" s="1">
        <f t="shared" si="10"/>
        <v>-9.8173332260400814E-2</v>
      </c>
      <c r="M98" s="37">
        <f>(I98)*'Hybrid Non-Hybrid'!$B$27</f>
        <v>722.5</v>
      </c>
      <c r="N98" s="48">
        <f t="shared" si="9"/>
        <v>6.4468635674132233E-2</v>
      </c>
    </row>
    <row r="99" spans="1:14" x14ac:dyDescent="0.25">
      <c r="A99" s="14">
        <v>2018</v>
      </c>
      <c r="B99" s="14" t="s">
        <v>29</v>
      </c>
      <c r="C99" s="14" t="s">
        <v>45</v>
      </c>
      <c r="D99" s="14" t="s">
        <v>9</v>
      </c>
      <c r="E99" s="14" t="s">
        <v>10</v>
      </c>
      <c r="F99" s="15">
        <v>34</v>
      </c>
      <c r="G99" s="16">
        <v>82</v>
      </c>
      <c r="H99" s="46">
        <v>474394</v>
      </c>
      <c r="I99" s="46">
        <v>10956</v>
      </c>
      <c r="J99" s="47">
        <f t="shared" ref="J99:J108" si="11">+H99/F99</f>
        <v>13952.764705882353</v>
      </c>
      <c r="K99" s="47">
        <f t="shared" ref="K99:K108" si="12">(H99/I99)</f>
        <v>43.299926980649872</v>
      </c>
      <c r="L99" s="1">
        <f t="shared" si="10"/>
        <v>0.27352726413676093</v>
      </c>
      <c r="M99" s="37">
        <f>(I99)*'Hybrid Non-Hybrid'!$B$27</f>
        <v>27390</v>
      </c>
      <c r="N99" s="48">
        <f t="shared" ref="N99:N130" si="13">(M99/H99)</f>
        <v>5.7736817919282285E-2</v>
      </c>
    </row>
    <row r="100" spans="1:14" x14ac:dyDescent="0.25">
      <c r="A100" s="14">
        <v>2018</v>
      </c>
      <c r="B100" s="14" t="s">
        <v>11</v>
      </c>
      <c r="C100" s="14" t="s">
        <v>47</v>
      </c>
      <c r="D100" s="14" t="s">
        <v>5</v>
      </c>
      <c r="E100" s="14" t="s">
        <v>10</v>
      </c>
      <c r="F100" s="15">
        <v>16</v>
      </c>
      <c r="G100" s="16">
        <v>10</v>
      </c>
      <c r="H100" s="46">
        <v>131922</v>
      </c>
      <c r="I100" s="46">
        <v>7877</v>
      </c>
      <c r="J100" s="47">
        <f t="shared" si="11"/>
        <v>8245.125</v>
      </c>
      <c r="K100" s="47">
        <f t="shared" si="12"/>
        <v>16.747746604037069</v>
      </c>
      <c r="L100" s="1">
        <f t="shared" si="10"/>
        <v>4.6734162752316788E-2</v>
      </c>
      <c r="M100" s="37">
        <f>(I100)*'Hybrid Non-Hybrid'!$B$27</f>
        <v>19692.5</v>
      </c>
      <c r="N100" s="48">
        <f t="shared" si="13"/>
        <v>0.14927381331392792</v>
      </c>
    </row>
    <row r="101" spans="1:14" x14ac:dyDescent="0.25">
      <c r="A101" s="14">
        <v>2018</v>
      </c>
      <c r="B101" s="14" t="s">
        <v>11</v>
      </c>
      <c r="C101" s="14" t="s">
        <v>37</v>
      </c>
      <c r="D101" s="14" t="s">
        <v>5</v>
      </c>
      <c r="E101" s="14" t="s">
        <v>10</v>
      </c>
      <c r="F101" s="15">
        <v>16</v>
      </c>
      <c r="G101" s="16">
        <v>10</v>
      </c>
      <c r="H101" s="46">
        <v>205588</v>
      </c>
      <c r="I101" s="46">
        <v>14697</v>
      </c>
      <c r="J101" s="47">
        <f t="shared" si="11"/>
        <v>12849.25</v>
      </c>
      <c r="K101" s="47">
        <f t="shared" si="12"/>
        <v>13.988433013540178</v>
      </c>
      <c r="L101" s="1">
        <f t="shared" si="10"/>
        <v>-0.1257229366537389</v>
      </c>
      <c r="M101" s="37">
        <f>(I101)*'Hybrid Non-Hybrid'!$B$27</f>
        <v>36742.5</v>
      </c>
      <c r="N101" s="48">
        <f t="shared" si="13"/>
        <v>0.17871908866276243</v>
      </c>
    </row>
    <row r="102" spans="1:14" x14ac:dyDescent="0.25">
      <c r="A102" s="14">
        <v>2018</v>
      </c>
      <c r="B102" s="14" t="s">
        <v>15</v>
      </c>
      <c r="C102" s="14" t="s">
        <v>39</v>
      </c>
      <c r="D102" s="14" t="s">
        <v>5</v>
      </c>
      <c r="E102" s="14" t="s">
        <v>7</v>
      </c>
      <c r="F102" s="15">
        <v>17</v>
      </c>
      <c r="G102" s="16">
        <v>7</v>
      </c>
      <c r="H102" s="46">
        <v>144627</v>
      </c>
      <c r="I102" s="46">
        <v>7453</v>
      </c>
      <c r="J102" s="47">
        <f t="shared" si="11"/>
        <v>8507.4705882352937</v>
      </c>
      <c r="K102" s="47">
        <f t="shared" si="12"/>
        <v>19.405205957332619</v>
      </c>
      <c r="L102" s="1">
        <f t="shared" si="10"/>
        <v>0.14148270337250701</v>
      </c>
      <c r="M102" s="37">
        <f>(I102)*'Hybrid Non-Hybrid'!$B$27</f>
        <v>18632.5</v>
      </c>
      <c r="N102" s="48">
        <f t="shared" si="13"/>
        <v>0.12883140769012702</v>
      </c>
    </row>
    <row r="103" spans="1:14" x14ac:dyDescent="0.25">
      <c r="A103" s="14">
        <v>2018</v>
      </c>
      <c r="B103" s="14" t="s">
        <v>15</v>
      </c>
      <c r="C103" s="14" t="s">
        <v>42</v>
      </c>
      <c r="D103" s="14" t="s">
        <v>5</v>
      </c>
      <c r="E103" s="14" t="s">
        <v>6</v>
      </c>
      <c r="F103" s="15">
        <v>14</v>
      </c>
      <c r="G103" s="16">
        <v>16</v>
      </c>
      <c r="H103" s="46">
        <v>119367</v>
      </c>
      <c r="I103" s="46">
        <v>9212</v>
      </c>
      <c r="J103" s="47">
        <f t="shared" si="11"/>
        <v>8526.2142857142862</v>
      </c>
      <c r="K103" s="47">
        <f t="shared" si="12"/>
        <v>12.957772470690404</v>
      </c>
      <c r="L103" s="1">
        <f t="shared" si="10"/>
        <v>-7.4444823522113984E-2</v>
      </c>
      <c r="M103" s="37">
        <f>(I103)*'Hybrid Non-Hybrid'!$B$27</f>
        <v>23030</v>
      </c>
      <c r="N103" s="48">
        <f t="shared" si="13"/>
        <v>0.192934395603475</v>
      </c>
    </row>
    <row r="104" spans="1:14" x14ac:dyDescent="0.25">
      <c r="A104" s="14">
        <v>2019</v>
      </c>
      <c r="B104" s="14" t="s">
        <v>11</v>
      </c>
      <c r="C104" s="14" t="s">
        <v>12</v>
      </c>
      <c r="D104" s="14" t="s">
        <v>5</v>
      </c>
      <c r="E104" s="14" t="s">
        <v>6</v>
      </c>
      <c r="F104" s="15">
        <v>13</v>
      </c>
      <c r="G104" s="16">
        <v>22</v>
      </c>
      <c r="H104" s="46">
        <v>10316</v>
      </c>
      <c r="I104" s="46">
        <v>885</v>
      </c>
      <c r="J104" s="47">
        <f t="shared" si="11"/>
        <v>793.53846153846155</v>
      </c>
      <c r="K104" s="47">
        <f t="shared" si="12"/>
        <v>11.656497175141244</v>
      </c>
      <c r="L104" s="1">
        <f t="shared" si="10"/>
        <v>-0.10334637114298126</v>
      </c>
      <c r="M104" s="37">
        <f>(I104)*'Hybrid Non-Hybrid'!$B$27</f>
        <v>2212.5</v>
      </c>
      <c r="N104" s="48">
        <f t="shared" si="13"/>
        <v>0.21447266382318728</v>
      </c>
    </row>
    <row r="105" spans="1:14" x14ac:dyDescent="0.25">
      <c r="A105" s="14">
        <v>2019</v>
      </c>
      <c r="B105" s="14" t="s">
        <v>15</v>
      </c>
      <c r="C105" s="14" t="s">
        <v>20</v>
      </c>
      <c r="D105" s="14" t="s">
        <v>5</v>
      </c>
      <c r="E105" s="14" t="s">
        <v>8</v>
      </c>
      <c r="F105" s="15">
        <v>16</v>
      </c>
      <c r="G105" s="16">
        <v>27</v>
      </c>
      <c r="H105" s="46">
        <v>56410</v>
      </c>
      <c r="I105" s="46">
        <v>5419</v>
      </c>
      <c r="J105" s="47">
        <f t="shared" si="11"/>
        <v>3525.625</v>
      </c>
      <c r="K105" s="47">
        <f t="shared" si="12"/>
        <v>10.409669680752906</v>
      </c>
      <c r="L105" s="1">
        <f t="shared" si="10"/>
        <v>-0.3493956449529434</v>
      </c>
      <c r="M105" s="37">
        <f>(I105)*'Hybrid Non-Hybrid'!$B$27</f>
        <v>13547.5</v>
      </c>
      <c r="N105" s="48">
        <f t="shared" si="13"/>
        <v>0.24016131891508596</v>
      </c>
    </row>
    <row r="106" spans="1:14" x14ac:dyDescent="0.25">
      <c r="A106" s="14">
        <v>2019</v>
      </c>
      <c r="B106" s="14" t="s">
        <v>15</v>
      </c>
      <c r="C106" s="14" t="s">
        <v>21</v>
      </c>
      <c r="D106" s="14" t="s">
        <v>5</v>
      </c>
      <c r="E106" s="14" t="s">
        <v>8</v>
      </c>
      <c r="F106" s="15">
        <v>12</v>
      </c>
      <c r="G106" s="16">
        <v>30</v>
      </c>
      <c r="H106" s="46">
        <v>84521</v>
      </c>
      <c r="I106" s="46">
        <v>5449</v>
      </c>
      <c r="J106" s="47">
        <f t="shared" si="11"/>
        <v>7043.416666666667</v>
      </c>
      <c r="K106" s="47">
        <f t="shared" si="12"/>
        <v>15.511286474582493</v>
      </c>
      <c r="L106" s="1">
        <f t="shared" si="10"/>
        <v>0.29260720621520769</v>
      </c>
      <c r="M106" s="37">
        <f>(I106)*'Hybrid Non-Hybrid'!$B$27</f>
        <v>13622.5</v>
      </c>
      <c r="N106" s="48">
        <f t="shared" si="13"/>
        <v>0.16117296293228903</v>
      </c>
    </row>
    <row r="107" spans="1:14" x14ac:dyDescent="0.25">
      <c r="A107" s="14">
        <v>2019</v>
      </c>
      <c r="B107" s="14" t="s">
        <v>25</v>
      </c>
      <c r="C107" s="14" t="s">
        <v>74</v>
      </c>
      <c r="D107" s="14" t="s">
        <v>5</v>
      </c>
      <c r="E107" s="14" t="s">
        <v>6</v>
      </c>
      <c r="F107" s="15">
        <v>15</v>
      </c>
      <c r="G107" s="16">
        <v>38</v>
      </c>
      <c r="H107" s="46">
        <v>3277</v>
      </c>
      <c r="I107" s="46">
        <v>296</v>
      </c>
      <c r="J107" s="47">
        <f t="shared" si="11"/>
        <v>218.46666666666667</v>
      </c>
      <c r="K107" s="47">
        <f t="shared" si="12"/>
        <v>11.070945945945946</v>
      </c>
      <c r="L107" s="1">
        <f t="shared" si="10"/>
        <v>-0.26193693693693698</v>
      </c>
      <c r="M107" s="37">
        <f>(I107)*'Hybrid Non-Hybrid'!$B$27</f>
        <v>740</v>
      </c>
      <c r="N107" s="48">
        <f t="shared" si="13"/>
        <v>0.22581629539212694</v>
      </c>
    </row>
    <row r="108" spans="1:14" x14ac:dyDescent="0.25">
      <c r="A108" s="14">
        <v>2019</v>
      </c>
      <c r="B108" s="14" t="s">
        <v>15</v>
      </c>
      <c r="C108" s="14" t="s">
        <v>42</v>
      </c>
      <c r="D108" s="14" t="s">
        <v>5</v>
      </c>
      <c r="E108" s="14" t="s">
        <v>6</v>
      </c>
      <c r="F108" s="15">
        <v>20</v>
      </c>
      <c r="G108" s="16">
        <v>7</v>
      </c>
      <c r="H108" s="46">
        <v>29068</v>
      </c>
      <c r="I108" s="46">
        <v>2331</v>
      </c>
      <c r="J108" s="47">
        <f t="shared" si="11"/>
        <v>1453.4</v>
      </c>
      <c r="K108" s="47">
        <f t="shared" si="12"/>
        <v>12.470184470184471</v>
      </c>
      <c r="L108" s="1">
        <f t="shared" si="10"/>
        <v>-0.37649077649077645</v>
      </c>
      <c r="M108" s="37">
        <f>(I108)*'Hybrid Non-Hybrid'!$B$27</f>
        <v>5827.5</v>
      </c>
      <c r="N108" s="48">
        <f t="shared" si="13"/>
        <v>0.2004781890738957</v>
      </c>
    </row>
    <row r="109" spans="1:14" x14ac:dyDescent="0.25">
      <c r="A109" s="14"/>
      <c r="B109" s="14"/>
      <c r="C109" s="14"/>
      <c r="D109" s="14"/>
      <c r="E109" s="14"/>
      <c r="F109" s="14"/>
      <c r="G109" s="14"/>
    </row>
    <row r="110" spans="1:14" x14ac:dyDescent="0.25">
      <c r="A110" s="14"/>
      <c r="B110" s="14"/>
      <c r="C110" s="14"/>
      <c r="D110" s="14"/>
      <c r="E110" s="14"/>
    </row>
    <row r="111" spans="1:14" x14ac:dyDescent="0.25">
      <c r="G111" s="16">
        <f>SUM(G3:G110)</f>
        <v>4062</v>
      </c>
      <c r="H111" s="17">
        <f>SUM(H3:H110)</f>
        <v>18471436</v>
      </c>
      <c r="I111" s="17">
        <f>SUM(I3:I110)</f>
        <v>897859.5</v>
      </c>
    </row>
  </sheetData>
  <autoFilter ref="A2:N111" xr:uid="{A2340978-10A2-4AC9-8849-13255054812A}">
    <sortState xmlns:xlrd2="http://schemas.microsoft.com/office/spreadsheetml/2017/richdata2" ref="A3:N111">
      <sortCondition ref="A2:A111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ACE02-4746-41DA-B2F3-5BA8A9BCE264}">
  <dimension ref="A1:N35"/>
  <sheetViews>
    <sheetView topLeftCell="E1" zoomScaleNormal="100" workbookViewId="0">
      <pane ySplit="2" topLeftCell="A3" activePane="bottomLeft" state="frozen"/>
      <selection activeCell="C1" sqref="C1"/>
      <selection pane="bottomLeft" activeCell="L2" sqref="L2"/>
    </sheetView>
  </sheetViews>
  <sheetFormatPr defaultRowHeight="15" x14ac:dyDescent="0.25"/>
  <cols>
    <col min="1" max="1" width="69.5703125" style="15" bestFit="1" customWidth="1"/>
    <col min="2" max="2" width="11.140625" style="15" bestFit="1" customWidth="1"/>
    <col min="3" max="3" width="15.5703125" style="15" bestFit="1" customWidth="1"/>
    <col min="4" max="4" width="22.85546875" style="15" bestFit="1" customWidth="1"/>
    <col min="5" max="5" width="20" style="15" bestFit="1" customWidth="1"/>
    <col min="6" max="6" width="22" style="15" customWidth="1"/>
    <col min="7" max="7" width="18.140625" style="16" bestFit="1" customWidth="1"/>
    <col min="8" max="8" width="16.7109375" style="17" bestFit="1" customWidth="1"/>
    <col min="9" max="9" width="23.28515625" style="17" bestFit="1" customWidth="1"/>
    <col min="10" max="10" width="18.28515625" style="18" bestFit="1" customWidth="1"/>
    <col min="11" max="11" width="13.42578125" style="18" bestFit="1" customWidth="1"/>
    <col min="12" max="12" width="18" style="18" customWidth="1"/>
    <col min="13" max="13" width="11.28515625" style="18" bestFit="1" customWidth="1"/>
    <col min="14" max="16384" width="9.140625" style="18"/>
  </cols>
  <sheetData>
    <row r="1" spans="1:14" x14ac:dyDescent="0.25">
      <c r="A1" s="15" t="s">
        <v>93</v>
      </c>
    </row>
    <row r="2" spans="1:14" s="13" customFormat="1" ht="75" x14ac:dyDescent="0.25">
      <c r="A2" s="9" t="s">
        <v>67</v>
      </c>
      <c r="B2" s="9" t="s">
        <v>61</v>
      </c>
      <c r="C2" s="9" t="s">
        <v>62</v>
      </c>
      <c r="D2" s="9" t="s">
        <v>0</v>
      </c>
      <c r="E2" s="9" t="s">
        <v>1</v>
      </c>
      <c r="F2" s="10" t="s">
        <v>3</v>
      </c>
      <c r="G2" s="11" t="s">
        <v>4</v>
      </c>
      <c r="H2" s="12" t="s">
        <v>120</v>
      </c>
      <c r="I2" s="12" t="s">
        <v>75</v>
      </c>
      <c r="J2" s="12" t="s">
        <v>76</v>
      </c>
      <c r="K2" s="11" t="s">
        <v>121</v>
      </c>
      <c r="L2" s="24" t="s">
        <v>122</v>
      </c>
      <c r="M2" s="11" t="s">
        <v>117</v>
      </c>
      <c r="N2" s="11" t="s">
        <v>81</v>
      </c>
    </row>
    <row r="3" spans="1:14" x14ac:dyDescent="0.25">
      <c r="A3" s="14">
        <v>2009</v>
      </c>
      <c r="B3" s="14" t="s">
        <v>35</v>
      </c>
      <c r="C3" s="14" t="s">
        <v>66</v>
      </c>
      <c r="D3" s="14" t="s">
        <v>9</v>
      </c>
      <c r="E3" s="14" t="s">
        <v>7</v>
      </c>
      <c r="F3" s="15">
        <v>35</v>
      </c>
      <c r="G3" s="16">
        <v>11</v>
      </c>
      <c r="H3" s="46">
        <v>73015</v>
      </c>
      <c r="I3" s="46">
        <v>2790</v>
      </c>
      <c r="J3" s="47">
        <f t="shared" ref="J3:J35" si="0">+H3/F3</f>
        <v>2086.1428571428573</v>
      </c>
      <c r="K3" s="47">
        <f t="shared" ref="K3:K20" si="1">(H3/I3)</f>
        <v>26.170250896057347</v>
      </c>
      <c r="L3" s="1">
        <f>(K3-F3)/F3</f>
        <v>-0.25227854582693293</v>
      </c>
      <c r="M3" s="37">
        <f>(I3)*'Hybrid Non-Hybrid'!$B$27</f>
        <v>6975</v>
      </c>
      <c r="N3" s="48">
        <f t="shared" ref="N3:N35" si="2">(M3/H3)</f>
        <v>9.5528316099431618E-2</v>
      </c>
    </row>
    <row r="4" spans="1:14" x14ac:dyDescent="0.25">
      <c r="A4" s="14">
        <v>2010</v>
      </c>
      <c r="B4" s="14" t="s">
        <v>35</v>
      </c>
      <c r="C4" s="14" t="s">
        <v>66</v>
      </c>
      <c r="D4" s="14" t="s">
        <v>9</v>
      </c>
      <c r="E4" s="14" t="s">
        <v>7</v>
      </c>
      <c r="F4" s="15">
        <v>35</v>
      </c>
      <c r="G4" s="16">
        <v>22</v>
      </c>
      <c r="H4" s="46">
        <v>57654</v>
      </c>
      <c r="I4" s="46">
        <v>2247</v>
      </c>
      <c r="J4" s="47">
        <f t="shared" si="0"/>
        <v>1647.2571428571428</v>
      </c>
      <c r="K4" s="47">
        <f t="shared" si="1"/>
        <v>25.658210947930574</v>
      </c>
      <c r="L4" s="1">
        <f t="shared" ref="L4:L35" si="3">(K4-F4)/F4</f>
        <v>-0.26690825863055506</v>
      </c>
      <c r="M4" s="37">
        <f>(I4)*'Hybrid Non-Hybrid'!$B$27</f>
        <v>5617.5</v>
      </c>
      <c r="N4" s="48">
        <f t="shared" si="2"/>
        <v>9.7434696638568005E-2</v>
      </c>
    </row>
    <row r="5" spans="1:14" x14ac:dyDescent="0.25">
      <c r="A5" s="14">
        <v>2015</v>
      </c>
      <c r="B5" s="14" t="s">
        <v>29</v>
      </c>
      <c r="C5" s="14" t="s">
        <v>69</v>
      </c>
      <c r="D5" s="14" t="s">
        <v>9</v>
      </c>
      <c r="E5" s="14" t="s">
        <v>7</v>
      </c>
      <c r="F5" s="15">
        <v>40</v>
      </c>
      <c r="G5" s="16">
        <v>7</v>
      </c>
      <c r="H5" s="46">
        <v>23883</v>
      </c>
      <c r="I5" s="46">
        <v>569</v>
      </c>
      <c r="J5" s="47">
        <f t="shared" si="0"/>
        <v>597.07500000000005</v>
      </c>
      <c r="K5" s="47">
        <f t="shared" si="1"/>
        <v>41.973637961335676</v>
      </c>
      <c r="L5" s="1">
        <f t="shared" si="3"/>
        <v>4.9340949033391902E-2</v>
      </c>
      <c r="M5" s="37">
        <f>(I5)*'Hybrid Non-Hybrid'!$B$27</f>
        <v>1422.5</v>
      </c>
      <c r="N5" s="48">
        <f t="shared" si="2"/>
        <v>5.9561194154838168E-2</v>
      </c>
    </row>
    <row r="6" spans="1:14" x14ac:dyDescent="0.25">
      <c r="A6" s="14">
        <v>2013</v>
      </c>
      <c r="B6" s="14" t="s">
        <v>29</v>
      </c>
      <c r="C6" s="14" t="s">
        <v>36</v>
      </c>
      <c r="D6" s="14" t="s">
        <v>9</v>
      </c>
      <c r="E6" s="14" t="s">
        <v>7</v>
      </c>
      <c r="F6" s="15">
        <v>25</v>
      </c>
      <c r="G6" s="16">
        <v>18</v>
      </c>
      <c r="H6" s="46">
        <v>61608</v>
      </c>
      <c r="I6" s="46">
        <v>1965</v>
      </c>
      <c r="J6" s="47">
        <f t="shared" si="0"/>
        <v>2464.3200000000002</v>
      </c>
      <c r="K6" s="47">
        <f t="shared" si="1"/>
        <v>31.35267175572519</v>
      </c>
      <c r="L6" s="1">
        <f t="shared" si="3"/>
        <v>0.25410687022900758</v>
      </c>
      <c r="M6" s="37">
        <f>(I6)*'Hybrid Non-Hybrid'!$B$27</f>
        <v>4912.5</v>
      </c>
      <c r="N6" s="48">
        <f t="shared" si="2"/>
        <v>7.9738021036229068E-2</v>
      </c>
    </row>
    <row r="7" spans="1:14" x14ac:dyDescent="0.25">
      <c r="A7" s="14">
        <v>2014</v>
      </c>
      <c r="B7" s="14" t="s">
        <v>29</v>
      </c>
      <c r="C7" s="14" t="s">
        <v>36</v>
      </c>
      <c r="D7" s="14" t="s">
        <v>9</v>
      </c>
      <c r="E7" s="14" t="s">
        <v>7</v>
      </c>
      <c r="F7" s="15">
        <v>40</v>
      </c>
      <c r="G7" s="16">
        <v>26</v>
      </c>
      <c r="H7" s="46">
        <v>119242</v>
      </c>
      <c r="I7" s="46">
        <v>3887</v>
      </c>
      <c r="J7" s="47">
        <f t="shared" si="0"/>
        <v>2981.05</v>
      </c>
      <c r="K7" s="47">
        <f t="shared" si="1"/>
        <v>30.677128891175713</v>
      </c>
      <c r="L7" s="1">
        <f t="shared" si="3"/>
        <v>-0.23307177772060719</v>
      </c>
      <c r="M7" s="37">
        <f>(I7)*'Hybrid Non-Hybrid'!$B$27</f>
        <v>9717.5</v>
      </c>
      <c r="N7" s="48">
        <f t="shared" si="2"/>
        <v>8.1493936700155992E-2</v>
      </c>
    </row>
    <row r="8" spans="1:14" x14ac:dyDescent="0.25">
      <c r="A8" s="14">
        <v>2016</v>
      </c>
      <c r="B8" s="14" t="s">
        <v>29</v>
      </c>
      <c r="C8" s="14" t="s">
        <v>36</v>
      </c>
      <c r="D8" s="14" t="s">
        <v>9</v>
      </c>
      <c r="E8" s="14" t="s">
        <v>7</v>
      </c>
      <c r="F8" s="15">
        <v>41</v>
      </c>
      <c r="G8" s="16">
        <v>49</v>
      </c>
      <c r="H8" s="46">
        <v>241639</v>
      </c>
      <c r="I8" s="46">
        <v>6747</v>
      </c>
      <c r="J8" s="47">
        <f t="shared" si="0"/>
        <v>5893.6341463414637</v>
      </c>
      <c r="K8" s="47">
        <f t="shared" si="1"/>
        <v>35.814287831628874</v>
      </c>
      <c r="L8" s="1">
        <f t="shared" si="3"/>
        <v>-0.12648078459441769</v>
      </c>
      <c r="M8" s="37">
        <f>(I8)*'Hybrid Non-Hybrid'!$B$27</f>
        <v>16867.5</v>
      </c>
      <c r="N8" s="48">
        <f t="shared" si="2"/>
        <v>6.9804543140800951E-2</v>
      </c>
    </row>
    <row r="9" spans="1:14" x14ac:dyDescent="0.25">
      <c r="A9" s="14">
        <v>2017</v>
      </c>
      <c r="B9" s="14" t="s">
        <v>14</v>
      </c>
      <c r="C9" s="14" t="s">
        <v>46</v>
      </c>
      <c r="D9" s="14" t="s">
        <v>5</v>
      </c>
      <c r="E9" s="14" t="s">
        <v>7</v>
      </c>
      <c r="F9" s="15">
        <v>15</v>
      </c>
      <c r="G9" s="16">
        <v>15</v>
      </c>
      <c r="H9" s="46">
        <v>9113</v>
      </c>
      <c r="I9" s="46">
        <v>1061</v>
      </c>
      <c r="J9" s="47">
        <f t="shared" si="0"/>
        <v>607.5333333333333</v>
      </c>
      <c r="K9" s="47">
        <f t="shared" si="1"/>
        <v>8.589066918001885</v>
      </c>
      <c r="L9" s="1">
        <f t="shared" si="3"/>
        <v>-0.42739553879987435</v>
      </c>
      <c r="M9" s="37">
        <f>(I9)*'Hybrid Non-Hybrid'!$B$27</f>
        <v>2652.5</v>
      </c>
      <c r="N9" s="48">
        <f t="shared" si="2"/>
        <v>0.29106770547569405</v>
      </c>
    </row>
    <row r="10" spans="1:14" x14ac:dyDescent="0.25">
      <c r="A10" s="14">
        <v>2008</v>
      </c>
      <c r="B10" s="14" t="s">
        <v>27</v>
      </c>
      <c r="C10" s="14" t="s">
        <v>28</v>
      </c>
      <c r="D10" s="14" t="s">
        <v>5</v>
      </c>
      <c r="E10" s="14" t="s">
        <v>7</v>
      </c>
      <c r="F10" s="15">
        <v>24</v>
      </c>
      <c r="G10" s="16">
        <v>9</v>
      </c>
      <c r="H10" s="46">
        <v>4459</v>
      </c>
      <c r="I10" s="46">
        <v>221</v>
      </c>
      <c r="J10" s="47">
        <f t="shared" si="0"/>
        <v>185.79166666666666</v>
      </c>
      <c r="K10" s="47">
        <f t="shared" si="1"/>
        <v>20.176470588235293</v>
      </c>
      <c r="L10" s="1">
        <f t="shared" si="3"/>
        <v>-0.1593137254901961</v>
      </c>
      <c r="M10" s="37">
        <f>(I10)*'Hybrid Non-Hybrid'!$B$27</f>
        <v>552.5</v>
      </c>
      <c r="N10" s="48">
        <f t="shared" si="2"/>
        <v>0.12390670553935861</v>
      </c>
    </row>
    <row r="11" spans="1:14" x14ac:dyDescent="0.25">
      <c r="A11" s="14">
        <v>2008</v>
      </c>
      <c r="B11" s="14" t="s">
        <v>15</v>
      </c>
      <c r="C11" s="14" t="s">
        <v>16</v>
      </c>
      <c r="D11" s="14" t="s">
        <v>5</v>
      </c>
      <c r="E11" s="14" t="s">
        <v>7</v>
      </c>
      <c r="F11" s="15">
        <v>11</v>
      </c>
      <c r="G11" s="16">
        <v>7</v>
      </c>
      <c r="H11" s="46">
        <v>17162</v>
      </c>
      <c r="I11" s="46">
        <v>1771</v>
      </c>
      <c r="J11" s="47">
        <f t="shared" si="0"/>
        <v>1560.1818181818182</v>
      </c>
      <c r="K11" s="47">
        <f t="shared" si="1"/>
        <v>9.6905702992659517</v>
      </c>
      <c r="L11" s="1">
        <f t="shared" si="3"/>
        <v>-0.1190390637030953</v>
      </c>
      <c r="M11" s="37">
        <f>(I11)*'Hybrid Non-Hybrid'!$B$27</f>
        <v>4427.5</v>
      </c>
      <c r="N11" s="48">
        <f t="shared" si="2"/>
        <v>0.2579827525929379</v>
      </c>
    </row>
    <row r="12" spans="1:14" x14ac:dyDescent="0.25">
      <c r="A12" s="14">
        <v>2009</v>
      </c>
      <c r="B12" s="14" t="s">
        <v>15</v>
      </c>
      <c r="C12" s="14" t="s">
        <v>16</v>
      </c>
      <c r="D12" s="14" t="s">
        <v>5</v>
      </c>
      <c r="E12" s="14" t="s">
        <v>7</v>
      </c>
      <c r="F12" s="15">
        <v>16</v>
      </c>
      <c r="G12" s="16">
        <v>39</v>
      </c>
      <c r="H12" s="46">
        <v>3263</v>
      </c>
      <c r="I12" s="46">
        <v>290</v>
      </c>
      <c r="J12" s="47">
        <f t="shared" si="0"/>
        <v>203.9375</v>
      </c>
      <c r="K12" s="47">
        <f t="shared" si="1"/>
        <v>11.251724137931035</v>
      </c>
      <c r="L12" s="1">
        <f t="shared" si="3"/>
        <v>-0.29676724137931032</v>
      </c>
      <c r="M12" s="37">
        <f>(I12)*'Hybrid Non-Hybrid'!$B$27</f>
        <v>725</v>
      </c>
      <c r="N12" s="48">
        <f t="shared" si="2"/>
        <v>0.22218817039534172</v>
      </c>
    </row>
    <row r="13" spans="1:14" x14ac:dyDescent="0.25">
      <c r="A13" s="14">
        <v>2008</v>
      </c>
      <c r="B13" s="14" t="s">
        <v>15</v>
      </c>
      <c r="C13" s="14" t="s">
        <v>22</v>
      </c>
      <c r="D13" s="14" t="s">
        <v>5</v>
      </c>
      <c r="E13" s="14" t="s">
        <v>7</v>
      </c>
      <c r="F13" s="15">
        <v>24</v>
      </c>
      <c r="G13" s="16">
        <v>49</v>
      </c>
      <c r="H13" s="46">
        <v>13074</v>
      </c>
      <c r="I13" s="46">
        <v>793</v>
      </c>
      <c r="J13" s="47">
        <f t="shared" si="0"/>
        <v>544.75</v>
      </c>
      <c r="K13" s="47">
        <f t="shared" si="1"/>
        <v>16.486759142496847</v>
      </c>
      <c r="L13" s="1">
        <f t="shared" si="3"/>
        <v>-0.31305170239596469</v>
      </c>
      <c r="M13" s="37">
        <f>(I13)*'Hybrid Non-Hybrid'!$B$27</f>
        <v>1982.5</v>
      </c>
      <c r="N13" s="48">
        <f t="shared" si="2"/>
        <v>0.15163683646932843</v>
      </c>
    </row>
    <row r="14" spans="1:14" x14ac:dyDescent="0.25">
      <c r="A14" s="14">
        <v>2008</v>
      </c>
      <c r="B14" s="14" t="s">
        <v>15</v>
      </c>
      <c r="C14" s="14" t="s">
        <v>23</v>
      </c>
      <c r="D14" s="14" t="s">
        <v>5</v>
      </c>
      <c r="E14" s="14" t="s">
        <v>7</v>
      </c>
      <c r="F14" s="15">
        <v>18</v>
      </c>
      <c r="G14" s="16">
        <v>5</v>
      </c>
      <c r="H14" s="46">
        <v>29482</v>
      </c>
      <c r="I14" s="46">
        <v>1813</v>
      </c>
      <c r="J14" s="47">
        <f t="shared" si="0"/>
        <v>1637.8888888888889</v>
      </c>
      <c r="K14" s="47">
        <f t="shared" si="1"/>
        <v>16.261445118587975</v>
      </c>
      <c r="L14" s="1">
        <f t="shared" si="3"/>
        <v>-9.6586382300668044E-2</v>
      </c>
      <c r="M14" s="37">
        <f>(I14)*'Hybrid Non-Hybrid'!$B$27</f>
        <v>4532.5</v>
      </c>
      <c r="N14" s="48">
        <f t="shared" si="2"/>
        <v>0.15373787395699071</v>
      </c>
    </row>
    <row r="15" spans="1:14" x14ac:dyDescent="0.25">
      <c r="A15" s="14">
        <v>2012</v>
      </c>
      <c r="B15" s="14" t="s">
        <v>15</v>
      </c>
      <c r="C15" s="14" t="s">
        <v>23</v>
      </c>
      <c r="D15" s="14" t="s">
        <v>5</v>
      </c>
      <c r="E15" s="14" t="s">
        <v>7</v>
      </c>
      <c r="F15" s="15">
        <v>14</v>
      </c>
      <c r="G15" s="16">
        <v>20</v>
      </c>
      <c r="H15" s="46">
        <v>112376</v>
      </c>
      <c r="I15" s="46">
        <v>5292</v>
      </c>
      <c r="J15" s="47">
        <f t="shared" si="0"/>
        <v>8026.8571428571431</v>
      </c>
      <c r="K15" s="47">
        <f t="shared" si="1"/>
        <v>21.235071806500379</v>
      </c>
      <c r="L15" s="1">
        <f t="shared" si="3"/>
        <v>0.51679084332145564</v>
      </c>
      <c r="M15" s="37">
        <f>(I15)*'Hybrid Non-Hybrid'!$B$27</f>
        <v>13230</v>
      </c>
      <c r="N15" s="48">
        <f t="shared" si="2"/>
        <v>0.11772976436249732</v>
      </c>
    </row>
    <row r="16" spans="1:14" x14ac:dyDescent="0.25">
      <c r="A16" s="14">
        <v>2010</v>
      </c>
      <c r="B16" s="14" t="s">
        <v>15</v>
      </c>
      <c r="C16" s="14" t="s">
        <v>65</v>
      </c>
      <c r="D16" s="14" t="s">
        <v>9</v>
      </c>
      <c r="E16" s="14" t="s">
        <v>7</v>
      </c>
      <c r="F16" s="15">
        <v>39</v>
      </c>
      <c r="G16" s="16">
        <v>9</v>
      </c>
      <c r="H16" s="46">
        <v>41843</v>
      </c>
      <c r="I16" s="46">
        <v>1096</v>
      </c>
      <c r="J16" s="47">
        <f t="shared" si="0"/>
        <v>1072.8974358974358</v>
      </c>
      <c r="K16" s="47">
        <f t="shared" si="1"/>
        <v>38.177919708029194</v>
      </c>
      <c r="L16" s="1">
        <f t="shared" si="3"/>
        <v>-2.1078981845405291E-2</v>
      </c>
      <c r="M16" s="37">
        <f>(I16)*'Hybrid Non-Hybrid'!$B$27</f>
        <v>2740</v>
      </c>
      <c r="N16" s="48">
        <f t="shared" si="2"/>
        <v>6.5482876466792531E-2</v>
      </c>
    </row>
    <row r="17" spans="1:14" x14ac:dyDescent="0.25">
      <c r="A17" s="14">
        <v>2011</v>
      </c>
      <c r="B17" s="14" t="s">
        <v>15</v>
      </c>
      <c r="C17" s="14" t="s">
        <v>65</v>
      </c>
      <c r="D17" s="14" t="s">
        <v>9</v>
      </c>
      <c r="E17" s="14" t="s">
        <v>7</v>
      </c>
      <c r="F17" s="15">
        <v>41</v>
      </c>
      <c r="G17" s="16">
        <v>17</v>
      </c>
      <c r="H17" s="46">
        <v>56641</v>
      </c>
      <c r="I17" s="46">
        <v>1366</v>
      </c>
      <c r="J17" s="47">
        <f t="shared" si="0"/>
        <v>1381.4878048780488</v>
      </c>
      <c r="K17" s="47">
        <f t="shared" si="1"/>
        <v>41.464860907759885</v>
      </c>
      <c r="L17" s="1">
        <f t="shared" si="3"/>
        <v>1.1338070920972802E-2</v>
      </c>
      <c r="M17" s="37">
        <f>(I17)*'Hybrid Non-Hybrid'!$B$27</f>
        <v>3415</v>
      </c>
      <c r="N17" s="48">
        <f t="shared" si="2"/>
        <v>6.0292014618385972E-2</v>
      </c>
    </row>
    <row r="18" spans="1:14" x14ac:dyDescent="0.25">
      <c r="A18" s="14">
        <v>2012</v>
      </c>
      <c r="B18" s="14" t="s">
        <v>15</v>
      </c>
      <c r="C18" s="14" t="s">
        <v>65</v>
      </c>
      <c r="D18" s="14" t="s">
        <v>9</v>
      </c>
      <c r="E18" s="14" t="s">
        <v>7</v>
      </c>
      <c r="F18" s="15">
        <v>41</v>
      </c>
      <c r="G18" s="16">
        <v>85</v>
      </c>
      <c r="H18" s="46">
        <v>327501</v>
      </c>
      <c r="I18" s="46">
        <v>9344</v>
      </c>
      <c r="J18" s="47">
        <f t="shared" si="0"/>
        <v>7987.8292682926831</v>
      </c>
      <c r="K18" s="47">
        <f t="shared" si="1"/>
        <v>35.049336472602739</v>
      </c>
      <c r="L18" s="1">
        <f t="shared" si="3"/>
        <v>-0.14513813481456733</v>
      </c>
      <c r="M18" s="37">
        <f>(I18)*'Hybrid Non-Hybrid'!$B$27</f>
        <v>23360</v>
      </c>
      <c r="N18" s="48">
        <f t="shared" si="2"/>
        <v>7.1328026479308457E-2</v>
      </c>
    </row>
    <row r="19" spans="1:14" x14ac:dyDescent="0.25">
      <c r="A19" s="14">
        <v>2013</v>
      </c>
      <c r="B19" s="14" t="s">
        <v>15</v>
      </c>
      <c r="C19" s="14" t="s">
        <v>65</v>
      </c>
      <c r="D19" s="14" t="s">
        <v>9</v>
      </c>
      <c r="E19" s="14" t="s">
        <v>7</v>
      </c>
      <c r="F19" s="15">
        <v>22</v>
      </c>
      <c r="G19" s="16">
        <v>159</v>
      </c>
      <c r="H19" s="46">
        <v>646510</v>
      </c>
      <c r="I19" s="46">
        <v>25879</v>
      </c>
      <c r="J19" s="47">
        <f t="shared" si="0"/>
        <v>29386.81818181818</v>
      </c>
      <c r="K19" s="47">
        <f t="shared" si="1"/>
        <v>24.982031763205686</v>
      </c>
      <c r="L19" s="1">
        <f t="shared" si="3"/>
        <v>0.1355468983275312</v>
      </c>
      <c r="M19" s="37">
        <f>(I19)*'Hybrid Non-Hybrid'!$B$27</f>
        <v>64697.5</v>
      </c>
      <c r="N19" s="48">
        <f t="shared" si="2"/>
        <v>0.10007192464153687</v>
      </c>
    </row>
    <row r="20" spans="1:14" x14ac:dyDescent="0.25">
      <c r="A20" s="14">
        <v>2018</v>
      </c>
      <c r="B20" s="14" t="s">
        <v>15</v>
      </c>
      <c r="C20" s="14" t="s">
        <v>65</v>
      </c>
      <c r="D20" s="14" t="s">
        <v>9</v>
      </c>
      <c r="E20" s="14" t="s">
        <v>7</v>
      </c>
      <c r="F20" s="15">
        <v>43</v>
      </c>
      <c r="G20" s="16">
        <v>5</v>
      </c>
      <c r="H20" s="46">
        <v>11207</v>
      </c>
      <c r="I20" s="46">
        <v>289</v>
      </c>
      <c r="J20" s="47">
        <f t="shared" si="0"/>
        <v>260.62790697674421</v>
      </c>
      <c r="K20" s="47">
        <f t="shared" si="1"/>
        <v>38.778546712802765</v>
      </c>
      <c r="L20" s="1">
        <f t="shared" si="3"/>
        <v>-9.8173332260400814E-2</v>
      </c>
      <c r="M20" s="37">
        <f>(I20)*'Hybrid Non-Hybrid'!$B$27</f>
        <v>722.5</v>
      </c>
      <c r="N20" s="48">
        <f t="shared" si="2"/>
        <v>6.4468635674132233E-2</v>
      </c>
    </row>
    <row r="21" spans="1:14" x14ac:dyDescent="0.25">
      <c r="A21" s="14">
        <v>2013</v>
      </c>
      <c r="B21" s="14" t="s">
        <v>11</v>
      </c>
      <c r="C21" s="14" t="s">
        <v>13</v>
      </c>
      <c r="D21" s="14" t="s">
        <v>5</v>
      </c>
      <c r="E21" s="14" t="s">
        <v>7</v>
      </c>
      <c r="F21" s="15">
        <v>18</v>
      </c>
      <c r="G21" s="16">
        <v>9</v>
      </c>
      <c r="H21" s="46">
        <v>25242</v>
      </c>
      <c r="I21" s="46">
        <v>1913</v>
      </c>
      <c r="J21" s="47">
        <f t="shared" si="0"/>
        <v>1402.3333333333333</v>
      </c>
      <c r="K21" s="47">
        <f t="shared" ref="K21:K35" si="4">(H21/I21)</f>
        <v>13.194981704129638</v>
      </c>
      <c r="L21" s="1">
        <f t="shared" si="3"/>
        <v>-0.26694546088168675</v>
      </c>
      <c r="M21" s="37">
        <f>(I21)*'Hybrid Non-Hybrid'!$B$27</f>
        <v>4782.5</v>
      </c>
      <c r="N21" s="48">
        <f t="shared" si="2"/>
        <v>0.18946596941605262</v>
      </c>
    </row>
    <row r="22" spans="1:14" x14ac:dyDescent="0.25">
      <c r="A22" s="14">
        <v>2014</v>
      </c>
      <c r="B22" s="14" t="s">
        <v>11</v>
      </c>
      <c r="C22" s="14" t="s">
        <v>13</v>
      </c>
      <c r="D22" s="14" t="s">
        <v>5</v>
      </c>
      <c r="E22" s="14" t="s">
        <v>7</v>
      </c>
      <c r="F22" s="15">
        <v>18</v>
      </c>
      <c r="G22" s="16">
        <v>7</v>
      </c>
      <c r="H22" s="46">
        <v>41059</v>
      </c>
      <c r="I22" s="46">
        <v>2403</v>
      </c>
      <c r="J22" s="47">
        <f t="shared" si="0"/>
        <v>2281.0555555555557</v>
      </c>
      <c r="K22" s="47">
        <f t="shared" si="4"/>
        <v>17.08655846858094</v>
      </c>
      <c r="L22" s="1">
        <f t="shared" si="3"/>
        <v>-5.074675174550336E-2</v>
      </c>
      <c r="M22" s="37">
        <f>(I22)*'Hybrid Non-Hybrid'!$B$27</f>
        <v>6007.5</v>
      </c>
      <c r="N22" s="48">
        <f t="shared" si="2"/>
        <v>0.14631384105798972</v>
      </c>
    </row>
    <row r="23" spans="1:14" x14ac:dyDescent="0.25">
      <c r="A23" s="14">
        <v>2008</v>
      </c>
      <c r="B23" s="14" t="s">
        <v>29</v>
      </c>
      <c r="C23" s="14" t="s">
        <v>30</v>
      </c>
      <c r="D23" s="14" t="s">
        <v>9</v>
      </c>
      <c r="E23" s="14" t="s">
        <v>7</v>
      </c>
      <c r="F23" s="15">
        <v>48</v>
      </c>
      <c r="G23" s="16">
        <v>189</v>
      </c>
      <c r="H23" s="46">
        <v>1034445</v>
      </c>
      <c r="I23" s="46">
        <v>25453</v>
      </c>
      <c r="J23" s="47">
        <f t="shared" si="0"/>
        <v>21550.9375</v>
      </c>
      <c r="K23" s="47">
        <f t="shared" si="4"/>
        <v>40.641378226535181</v>
      </c>
      <c r="L23" s="1">
        <f t="shared" si="3"/>
        <v>-0.15330462028051706</v>
      </c>
      <c r="M23" s="37">
        <f>(I23)*'Hybrid Non-Hybrid'!$B$27</f>
        <v>63632.5</v>
      </c>
      <c r="N23" s="48">
        <f t="shared" si="2"/>
        <v>6.1513661915326576E-2</v>
      </c>
    </row>
    <row r="24" spans="1:14" x14ac:dyDescent="0.25">
      <c r="A24" s="14">
        <v>2009</v>
      </c>
      <c r="B24" s="14" t="s">
        <v>29</v>
      </c>
      <c r="C24" s="14" t="s">
        <v>30</v>
      </c>
      <c r="D24" s="14" t="s">
        <v>9</v>
      </c>
      <c r="E24" s="14" t="s">
        <v>7</v>
      </c>
      <c r="F24" s="15">
        <v>48</v>
      </c>
      <c r="G24" s="16">
        <v>86</v>
      </c>
      <c r="H24" s="46">
        <v>341538</v>
      </c>
      <c r="I24" s="46">
        <v>8249</v>
      </c>
      <c r="J24" s="47">
        <f t="shared" si="0"/>
        <v>7115.375</v>
      </c>
      <c r="K24" s="47">
        <f t="shared" si="4"/>
        <v>41.403564068371921</v>
      </c>
      <c r="L24" s="1">
        <f t="shared" si="3"/>
        <v>-0.13742574857558498</v>
      </c>
      <c r="M24" s="37">
        <f>(I24)*'Hybrid Non-Hybrid'!$B$27</f>
        <v>20622.5</v>
      </c>
      <c r="N24" s="48">
        <f t="shared" si="2"/>
        <v>6.0381275290011652E-2</v>
      </c>
    </row>
    <row r="25" spans="1:14" x14ac:dyDescent="0.25">
      <c r="A25" s="14">
        <v>2010</v>
      </c>
      <c r="B25" s="14" t="s">
        <v>29</v>
      </c>
      <c r="C25" s="14" t="s">
        <v>30</v>
      </c>
      <c r="D25" s="14" t="s">
        <v>9</v>
      </c>
      <c r="E25" s="14" t="s">
        <v>7</v>
      </c>
      <c r="F25" s="15">
        <v>51</v>
      </c>
      <c r="G25" s="16">
        <v>84</v>
      </c>
      <c r="H25" s="46">
        <v>266257</v>
      </c>
      <c r="I25" s="46">
        <v>5760</v>
      </c>
      <c r="J25" s="47">
        <f t="shared" si="0"/>
        <v>5220.7254901960787</v>
      </c>
      <c r="K25" s="47">
        <f t="shared" si="4"/>
        <v>46.22517361111111</v>
      </c>
      <c r="L25" s="1">
        <f t="shared" si="3"/>
        <v>-9.3624046840958625E-2</v>
      </c>
      <c r="M25" s="37">
        <f>(I25)*'Hybrid Non-Hybrid'!$B$27</f>
        <v>14400</v>
      </c>
      <c r="N25" s="48">
        <f t="shared" si="2"/>
        <v>5.4083085139545628E-2</v>
      </c>
    </row>
    <row r="26" spans="1:14" x14ac:dyDescent="0.25">
      <c r="A26" s="14">
        <v>2011</v>
      </c>
      <c r="B26" s="14" t="s">
        <v>29</v>
      </c>
      <c r="C26" s="14" t="s">
        <v>30</v>
      </c>
      <c r="D26" s="14" t="s">
        <v>9</v>
      </c>
      <c r="E26" s="14" t="s">
        <v>7</v>
      </c>
      <c r="F26" s="15">
        <v>49</v>
      </c>
      <c r="G26" s="16">
        <v>86</v>
      </c>
      <c r="H26" s="46">
        <v>374960</v>
      </c>
      <c r="I26" s="46">
        <v>7968</v>
      </c>
      <c r="J26" s="47">
        <f t="shared" si="0"/>
        <v>7652.2448979591836</v>
      </c>
      <c r="K26" s="47">
        <f t="shared" si="4"/>
        <v>47.058232931726906</v>
      </c>
      <c r="L26" s="1">
        <f t="shared" si="3"/>
        <v>-3.9627899352512132E-2</v>
      </c>
      <c r="M26" s="37">
        <f>(I26)*'Hybrid Non-Hybrid'!$B$27</f>
        <v>19920</v>
      </c>
      <c r="N26" s="48">
        <f t="shared" si="2"/>
        <v>5.3125666737785363E-2</v>
      </c>
    </row>
    <row r="27" spans="1:14" x14ac:dyDescent="0.25">
      <c r="A27" s="14">
        <v>2012</v>
      </c>
      <c r="B27" s="14" t="s">
        <v>29</v>
      </c>
      <c r="C27" s="14" t="s">
        <v>30</v>
      </c>
      <c r="D27" s="14" t="s">
        <v>9</v>
      </c>
      <c r="E27" s="14" t="s">
        <v>7</v>
      </c>
      <c r="F27" s="15">
        <v>49</v>
      </c>
      <c r="G27" s="16">
        <v>15</v>
      </c>
      <c r="H27" s="46">
        <v>55592</v>
      </c>
      <c r="I27" s="46">
        <v>1184</v>
      </c>
      <c r="J27" s="47">
        <f t="shared" si="0"/>
        <v>1134.5306122448981</v>
      </c>
      <c r="K27" s="47">
        <f t="shared" si="4"/>
        <v>46.952702702702702</v>
      </c>
      <c r="L27" s="1">
        <f t="shared" si="3"/>
        <v>-4.1781577495863233E-2</v>
      </c>
      <c r="M27" s="37">
        <f>(I27)*'Hybrid Non-Hybrid'!$B$27</f>
        <v>2960</v>
      </c>
      <c r="N27" s="48">
        <f t="shared" si="2"/>
        <v>5.3245071233270977E-2</v>
      </c>
    </row>
    <row r="28" spans="1:14" x14ac:dyDescent="0.25">
      <c r="A28" s="14">
        <v>2013</v>
      </c>
      <c r="B28" s="14" t="s">
        <v>29</v>
      </c>
      <c r="C28" s="14" t="s">
        <v>30</v>
      </c>
      <c r="D28" s="14" t="s">
        <v>9</v>
      </c>
      <c r="E28" s="14" t="s">
        <v>7</v>
      </c>
      <c r="F28" s="15">
        <v>49</v>
      </c>
      <c r="G28" s="16">
        <v>102</v>
      </c>
      <c r="H28" s="46">
        <v>603837</v>
      </c>
      <c r="I28" s="46">
        <v>12483</v>
      </c>
      <c r="J28" s="47">
        <f t="shared" si="0"/>
        <v>12323.204081632653</v>
      </c>
      <c r="K28" s="47">
        <f t="shared" si="4"/>
        <v>48.37274693583273</v>
      </c>
      <c r="L28" s="1">
        <f t="shared" si="3"/>
        <v>-1.2801082942189188E-2</v>
      </c>
      <c r="M28" s="37">
        <f>(I28)*'Hybrid Non-Hybrid'!$B$27</f>
        <v>31207.5</v>
      </c>
      <c r="N28" s="48">
        <f t="shared" si="2"/>
        <v>5.1681993650604385E-2</v>
      </c>
    </row>
    <row r="29" spans="1:14" x14ac:dyDescent="0.25">
      <c r="A29" s="14">
        <v>2014</v>
      </c>
      <c r="B29" s="14" t="s">
        <v>29</v>
      </c>
      <c r="C29" s="14" t="s">
        <v>30</v>
      </c>
      <c r="D29" s="14" t="s">
        <v>9</v>
      </c>
      <c r="E29" s="14" t="s">
        <v>7</v>
      </c>
      <c r="F29" s="15">
        <v>49</v>
      </c>
      <c r="G29" s="16">
        <v>121</v>
      </c>
      <c r="H29" s="46">
        <v>790438</v>
      </c>
      <c r="I29" s="46">
        <v>17116</v>
      </c>
      <c r="J29" s="47">
        <f t="shared" si="0"/>
        <v>16131.387755102041</v>
      </c>
      <c r="K29" s="47">
        <f t="shared" si="4"/>
        <v>46.181233933161955</v>
      </c>
      <c r="L29" s="1">
        <f t="shared" si="3"/>
        <v>-5.7525838098735606E-2</v>
      </c>
      <c r="M29" s="37">
        <f>(I29)*'Hybrid Non-Hybrid'!$B$27</f>
        <v>42790</v>
      </c>
      <c r="N29" s="48">
        <f t="shared" si="2"/>
        <v>5.4134543126722147E-2</v>
      </c>
    </row>
    <row r="30" spans="1:14" x14ac:dyDescent="0.25">
      <c r="A30" s="14">
        <v>2016</v>
      </c>
      <c r="B30" s="14" t="s">
        <v>29</v>
      </c>
      <c r="C30" s="14" t="s">
        <v>30</v>
      </c>
      <c r="D30" s="14" t="s">
        <v>9</v>
      </c>
      <c r="E30" s="14" t="s">
        <v>7</v>
      </c>
      <c r="F30" s="15">
        <v>55</v>
      </c>
      <c r="G30" s="16">
        <v>243</v>
      </c>
      <c r="H30" s="46">
        <v>1224245</v>
      </c>
      <c r="I30" s="46">
        <v>22430</v>
      </c>
      <c r="J30" s="47">
        <f t="shared" si="0"/>
        <v>22259</v>
      </c>
      <c r="K30" s="47">
        <f t="shared" si="4"/>
        <v>54.580695497102099</v>
      </c>
      <c r="L30" s="1">
        <f t="shared" si="3"/>
        <v>-7.6237182345072988E-3</v>
      </c>
      <c r="M30" s="37">
        <f>(I30)*'Hybrid Non-Hybrid'!$B$27</f>
        <v>56075</v>
      </c>
      <c r="N30" s="48">
        <f t="shared" si="2"/>
        <v>4.5803740264407859E-2</v>
      </c>
    </row>
    <row r="31" spans="1:14" x14ac:dyDescent="0.25">
      <c r="A31" s="14">
        <v>2015</v>
      </c>
      <c r="B31" s="14" t="s">
        <v>29</v>
      </c>
      <c r="C31" s="14" t="s">
        <v>30</v>
      </c>
      <c r="D31" s="14" t="s">
        <v>5</v>
      </c>
      <c r="E31" s="14" t="s">
        <v>7</v>
      </c>
      <c r="F31" s="15">
        <v>48</v>
      </c>
      <c r="G31" s="16">
        <v>327</v>
      </c>
      <c r="H31" s="46">
        <v>2144639</v>
      </c>
      <c r="I31" s="46">
        <v>44874</v>
      </c>
      <c r="J31" s="47">
        <f t="shared" si="0"/>
        <v>44679.979166666664</v>
      </c>
      <c r="K31" s="47">
        <f t="shared" si="4"/>
        <v>47.792463341801486</v>
      </c>
      <c r="L31" s="1">
        <f t="shared" si="3"/>
        <v>-4.323680379135701E-3</v>
      </c>
      <c r="M31" s="37">
        <f>(I31)*'Hybrid Non-Hybrid'!$B$27</f>
        <v>112185</v>
      </c>
      <c r="N31" s="48">
        <f t="shared" si="2"/>
        <v>5.2309502904684661E-2</v>
      </c>
    </row>
    <row r="32" spans="1:14" x14ac:dyDescent="0.25">
      <c r="A32" s="14">
        <v>2015</v>
      </c>
      <c r="B32" s="14" t="s">
        <v>15</v>
      </c>
      <c r="C32" s="14" t="s">
        <v>34</v>
      </c>
      <c r="D32" s="14" t="s">
        <v>5</v>
      </c>
      <c r="E32" s="14" t="s">
        <v>7</v>
      </c>
      <c r="F32" s="15">
        <v>17</v>
      </c>
      <c r="G32" s="16">
        <v>12</v>
      </c>
      <c r="H32" s="46">
        <v>19469</v>
      </c>
      <c r="I32" s="46">
        <v>1453</v>
      </c>
      <c r="J32" s="47">
        <f t="shared" si="0"/>
        <v>1145.2352941176471</v>
      </c>
      <c r="K32" s="47">
        <f t="shared" si="4"/>
        <v>13.399174122505162</v>
      </c>
      <c r="L32" s="1">
        <f t="shared" si="3"/>
        <v>-0.21181328691146106</v>
      </c>
      <c r="M32" s="37">
        <f>(I32)*'Hybrid Non-Hybrid'!$B$27</f>
        <v>3632.5</v>
      </c>
      <c r="N32" s="48">
        <f t="shared" si="2"/>
        <v>0.18657866351635935</v>
      </c>
    </row>
    <row r="33" spans="1:14" x14ac:dyDescent="0.25">
      <c r="A33" s="14">
        <v>2016</v>
      </c>
      <c r="B33" s="14" t="s">
        <v>15</v>
      </c>
      <c r="C33" s="14" t="s">
        <v>34</v>
      </c>
      <c r="D33" s="14" t="s">
        <v>5</v>
      </c>
      <c r="E33" s="14" t="s">
        <v>7</v>
      </c>
      <c r="F33" s="15">
        <v>20</v>
      </c>
      <c r="G33" s="16">
        <v>23</v>
      </c>
      <c r="H33" s="46">
        <v>242804</v>
      </c>
      <c r="I33" s="46">
        <v>12230</v>
      </c>
      <c r="J33" s="47">
        <f t="shared" si="0"/>
        <v>12140.2</v>
      </c>
      <c r="K33" s="47">
        <f t="shared" si="4"/>
        <v>19.853147996729355</v>
      </c>
      <c r="L33" s="1">
        <f t="shared" si="3"/>
        <v>-7.3426001635322532E-3</v>
      </c>
      <c r="M33" s="37">
        <f>(I33)*'Hybrid Non-Hybrid'!$B$27</f>
        <v>30575</v>
      </c>
      <c r="N33" s="48">
        <f t="shared" si="2"/>
        <v>0.12592461409202485</v>
      </c>
    </row>
    <row r="34" spans="1:14" x14ac:dyDescent="0.25">
      <c r="A34" s="14">
        <v>2017</v>
      </c>
      <c r="B34" s="14" t="s">
        <v>15</v>
      </c>
      <c r="C34" s="14" t="s">
        <v>34</v>
      </c>
      <c r="D34" s="14" t="s">
        <v>5</v>
      </c>
      <c r="E34" s="14" t="s">
        <v>7</v>
      </c>
      <c r="F34" s="15">
        <v>17</v>
      </c>
      <c r="G34" s="16">
        <v>7</v>
      </c>
      <c r="H34" s="46">
        <v>193575</v>
      </c>
      <c r="I34" s="46">
        <v>12339</v>
      </c>
      <c r="J34" s="47">
        <f t="shared" si="0"/>
        <v>11386.764705882353</v>
      </c>
      <c r="K34" s="47">
        <f t="shared" si="4"/>
        <v>15.688062241672744</v>
      </c>
      <c r="L34" s="1">
        <f t="shared" si="3"/>
        <v>-7.7172809313367979E-2</v>
      </c>
      <c r="M34" s="37">
        <f>(I34)*'Hybrid Non-Hybrid'!$B$27</f>
        <v>30847.5</v>
      </c>
      <c r="N34" s="48">
        <f t="shared" si="2"/>
        <v>0.15935683843471524</v>
      </c>
    </row>
    <row r="35" spans="1:14" x14ac:dyDescent="0.25">
      <c r="A35" s="14">
        <v>2018</v>
      </c>
      <c r="B35" s="14" t="s">
        <v>15</v>
      </c>
      <c r="C35" s="14" t="s">
        <v>39</v>
      </c>
      <c r="D35" s="14" t="s">
        <v>5</v>
      </c>
      <c r="E35" s="14" t="s">
        <v>7</v>
      </c>
      <c r="F35" s="15">
        <v>17</v>
      </c>
      <c r="G35" s="16">
        <v>7</v>
      </c>
      <c r="H35" s="46">
        <v>144627</v>
      </c>
      <c r="I35" s="46">
        <v>7453</v>
      </c>
      <c r="J35" s="47">
        <f t="shared" si="0"/>
        <v>8507.4705882352937</v>
      </c>
      <c r="K35" s="47">
        <f t="shared" si="4"/>
        <v>19.405205957332619</v>
      </c>
      <c r="L35" s="1">
        <f t="shared" si="3"/>
        <v>0.14148270337250701</v>
      </c>
      <c r="M35" s="37">
        <f>(I35)*'Hybrid Non-Hybrid'!$B$27</f>
        <v>18632.5</v>
      </c>
      <c r="N35" s="48">
        <f t="shared" si="2"/>
        <v>0.12883140769012702</v>
      </c>
    </row>
  </sheetData>
  <autoFilter ref="A2:J35" xr:uid="{A8301C3E-5B3D-40B5-9F21-235F1D7452B7}">
    <sortState xmlns:xlrd2="http://schemas.microsoft.com/office/spreadsheetml/2017/richdata2" ref="A3:J35">
      <sortCondition ref="C2:C35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1251-B831-4625-8761-1A4B57C93FFD}">
  <dimension ref="A1:J13"/>
  <sheetViews>
    <sheetView workbookViewId="0">
      <selection activeCell="G6" sqref="G6"/>
    </sheetView>
  </sheetViews>
  <sheetFormatPr defaultRowHeight="15" x14ac:dyDescent="0.25"/>
  <cols>
    <col min="1" max="1" width="18.5703125" customWidth="1"/>
    <col min="2" max="2" width="16.42578125" customWidth="1"/>
    <col min="3" max="3" width="15.5703125" customWidth="1"/>
    <col min="4" max="4" width="21.7109375" customWidth="1"/>
    <col min="5" max="5" width="21" customWidth="1"/>
    <col min="6" max="6" width="21.42578125" customWidth="1"/>
    <col min="7" max="7" width="19" customWidth="1"/>
    <col min="8" max="8" width="19.7109375" customWidth="1"/>
    <col min="9" max="9" width="14.28515625" bestFit="1" customWidth="1"/>
  </cols>
  <sheetData>
    <row r="1" spans="1:10" x14ac:dyDescent="0.25">
      <c r="A1" t="s">
        <v>94</v>
      </c>
    </row>
    <row r="5" spans="1:10" ht="30" x14ac:dyDescent="0.25">
      <c r="A5" s="3"/>
      <c r="B5" s="4" t="s">
        <v>50</v>
      </c>
      <c r="C5" s="4" t="s">
        <v>52</v>
      </c>
      <c r="D5" s="4" t="s">
        <v>53</v>
      </c>
      <c r="E5" s="4" t="s">
        <v>54</v>
      </c>
      <c r="F5" s="4" t="s">
        <v>55</v>
      </c>
      <c r="G5" s="4" t="s">
        <v>56</v>
      </c>
      <c r="H5" s="4" t="s">
        <v>57</v>
      </c>
      <c r="I5" s="4" t="s">
        <v>58</v>
      </c>
      <c r="J5" s="4" t="s">
        <v>59</v>
      </c>
    </row>
    <row r="6" spans="1:10" x14ac:dyDescent="0.25">
      <c r="A6" s="3" t="s">
        <v>48</v>
      </c>
      <c r="B6" s="2">
        <v>6352055</v>
      </c>
      <c r="C6" s="2">
        <v>156822</v>
      </c>
      <c r="D6" s="2">
        <v>132404</v>
      </c>
      <c r="E6" s="3">
        <f>+B6/C6</f>
        <v>40.504871765441074</v>
      </c>
      <c r="F6" s="3">
        <f>+B6/D6</f>
        <v>47.974796833932508</v>
      </c>
      <c r="G6" s="1">
        <f>-((F6-E6)/F6)</f>
        <v>-0.15570519442425168</v>
      </c>
      <c r="H6" s="2">
        <v>1334</v>
      </c>
      <c r="I6" s="5">
        <f>+C6*'Hybrid Non-Hybrid'!$B$27</f>
        <v>392055</v>
      </c>
      <c r="J6" s="6">
        <f>+I6/B6</f>
        <v>6.1720970615021437E-2</v>
      </c>
    </row>
    <row r="7" spans="1:10" x14ac:dyDescent="0.25">
      <c r="A7" s="3" t="s">
        <v>49</v>
      </c>
      <c r="B7" s="2">
        <v>3000344</v>
      </c>
      <c r="C7" s="2">
        <v>93906</v>
      </c>
      <c r="D7" s="2">
        <v>94309</v>
      </c>
      <c r="E7" s="3">
        <f>+B7/C7</f>
        <v>31.950503695184548</v>
      </c>
      <c r="F7" s="3">
        <f>+B7/D7</f>
        <v>31.813973215705818</v>
      </c>
      <c r="G7" s="1">
        <f>-((F7-E7)/F7)</f>
        <v>4.291525568121346E-3</v>
      </c>
      <c r="H7" s="2">
        <v>536</v>
      </c>
      <c r="I7" s="5">
        <f>+C7*'Hybrid Non-Hybrid'!$B$27</f>
        <v>234765</v>
      </c>
      <c r="J7" s="6">
        <f>+I7/B7</f>
        <v>7.8246027788813552E-2</v>
      </c>
    </row>
    <row r="8" spans="1:10" x14ac:dyDescent="0.25">
      <c r="A8" s="3" t="s">
        <v>51</v>
      </c>
      <c r="B8" s="2">
        <f>+SUM(B6:B7)</f>
        <v>9352399</v>
      </c>
      <c r="C8" s="2">
        <f>+SUM(C6:C7)</f>
        <v>250728</v>
      </c>
      <c r="D8" s="2">
        <f>+SUM(D6:D7)</f>
        <v>226713</v>
      </c>
      <c r="E8" s="3">
        <f>+B8/C8</f>
        <v>37.30097555917169</v>
      </c>
      <c r="F8" s="3">
        <f>+B8/D8</f>
        <v>41.252151398464136</v>
      </c>
      <c r="G8" s="1">
        <f>-((F8-E8)/F8)</f>
        <v>-9.5781085479084926E-2</v>
      </c>
      <c r="H8" s="2">
        <f>+SUM(H6:H7)</f>
        <v>1870</v>
      </c>
      <c r="I8" s="5">
        <f>+C8*'Hybrid Non-Hybrid'!$B$27</f>
        <v>626820</v>
      </c>
      <c r="J8" s="6">
        <f>+I8/B8</f>
        <v>6.7022375756209715E-2</v>
      </c>
    </row>
    <row r="9" spans="1:10" x14ac:dyDescent="0.25">
      <c r="A9" s="3"/>
      <c r="B9" s="3"/>
      <c r="C9" s="3"/>
      <c r="D9" s="3"/>
      <c r="E9" s="3"/>
      <c r="F9" s="3"/>
    </row>
    <row r="10" spans="1:10" x14ac:dyDescent="0.25">
      <c r="A10" s="7" t="s">
        <v>82</v>
      </c>
      <c r="B10" s="3"/>
      <c r="C10" s="3"/>
      <c r="D10" s="8">
        <f>+($J$8*B7)/H7</f>
        <v>375.16825180203222</v>
      </c>
      <c r="E10" s="3"/>
      <c r="F10" s="3"/>
    </row>
    <row r="11" spans="1:10" x14ac:dyDescent="0.25">
      <c r="A11" s="3"/>
      <c r="B11" s="3"/>
      <c r="C11" s="3"/>
      <c r="D11" s="3"/>
      <c r="E11" s="3"/>
      <c r="F11" s="3"/>
    </row>
    <row r="12" spans="1:10" x14ac:dyDescent="0.25">
      <c r="A12" s="3"/>
      <c r="B12" s="3"/>
      <c r="C12" s="3"/>
      <c r="D12" s="3"/>
      <c r="E12" s="3"/>
      <c r="F12" s="3"/>
    </row>
    <row r="13" spans="1:10" x14ac:dyDescent="0.25">
      <c r="A13" s="3"/>
      <c r="B13" s="3"/>
      <c r="C13" s="3"/>
      <c r="D13" s="3"/>
      <c r="E13" s="3"/>
      <c r="F1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99C0-F227-4014-BAE7-CE22A2D08381}">
  <dimension ref="A1:N34"/>
  <sheetViews>
    <sheetView topLeftCell="E1" zoomScaleNormal="100" workbookViewId="0">
      <pane ySplit="2" topLeftCell="A18" activePane="bottomLeft" state="frozen"/>
      <selection activeCell="C1" sqref="C1"/>
      <selection pane="bottomLeft" activeCell="L2" sqref="L2"/>
    </sheetView>
  </sheetViews>
  <sheetFormatPr defaultRowHeight="15" x14ac:dyDescent="0.25"/>
  <cols>
    <col min="1" max="1" width="67.7109375" style="15" bestFit="1" customWidth="1"/>
    <col min="2" max="2" width="11.140625" style="15" bestFit="1" customWidth="1"/>
    <col min="3" max="3" width="19.7109375" style="15" bestFit="1" customWidth="1"/>
    <col min="4" max="4" width="22.85546875" style="15" bestFit="1" customWidth="1"/>
    <col min="5" max="5" width="20" style="15" bestFit="1" customWidth="1"/>
    <col min="6" max="6" width="22" style="15" bestFit="1" customWidth="1"/>
    <col min="7" max="7" width="18.140625" style="16" bestFit="1" customWidth="1"/>
    <col min="8" max="8" width="16.7109375" style="17" bestFit="1" customWidth="1"/>
    <col min="9" max="9" width="23.28515625" style="17" bestFit="1" customWidth="1"/>
    <col min="10" max="10" width="18.28515625" style="18" bestFit="1" customWidth="1"/>
    <col min="11" max="11" width="14.7109375" style="18" bestFit="1" customWidth="1"/>
    <col min="12" max="12" width="16.85546875" style="18" customWidth="1"/>
    <col min="13" max="13" width="13.42578125" style="18" bestFit="1" customWidth="1"/>
    <col min="14" max="14" width="11.140625" style="18" bestFit="1" customWidth="1"/>
    <col min="15" max="16384" width="9.140625" style="18"/>
  </cols>
  <sheetData>
    <row r="1" spans="1:14" x14ac:dyDescent="0.25">
      <c r="A1" s="15" t="s">
        <v>95</v>
      </c>
    </row>
    <row r="2" spans="1:14" s="13" customFormat="1" ht="60" x14ac:dyDescent="0.25">
      <c r="A2" s="9" t="s">
        <v>67</v>
      </c>
      <c r="B2" s="9" t="s">
        <v>61</v>
      </c>
      <c r="C2" s="9" t="s">
        <v>62</v>
      </c>
      <c r="D2" s="9" t="s">
        <v>0</v>
      </c>
      <c r="E2" s="9" t="s">
        <v>1</v>
      </c>
      <c r="F2" s="10" t="s">
        <v>3</v>
      </c>
      <c r="G2" s="11" t="s">
        <v>4</v>
      </c>
      <c r="H2" s="12" t="s">
        <v>120</v>
      </c>
      <c r="I2" s="12" t="s">
        <v>75</v>
      </c>
      <c r="J2" s="12" t="s">
        <v>76</v>
      </c>
      <c r="K2" s="11" t="s">
        <v>121</v>
      </c>
      <c r="L2" s="24" t="s">
        <v>122</v>
      </c>
      <c r="M2" s="11" t="s">
        <v>117</v>
      </c>
      <c r="N2" s="11" t="s">
        <v>81</v>
      </c>
    </row>
    <row r="3" spans="1:14" x14ac:dyDescent="0.25">
      <c r="A3" s="14">
        <v>2008</v>
      </c>
      <c r="B3" s="14" t="s">
        <v>29</v>
      </c>
      <c r="C3" s="14" t="s">
        <v>63</v>
      </c>
      <c r="D3" s="14" t="s">
        <v>9</v>
      </c>
      <c r="E3" s="14" t="s">
        <v>10</v>
      </c>
      <c r="F3" s="15">
        <v>27</v>
      </c>
      <c r="G3" s="16">
        <v>15</v>
      </c>
      <c r="H3" s="46">
        <v>36095</v>
      </c>
      <c r="I3" s="46">
        <v>1667</v>
      </c>
      <c r="J3" s="47">
        <f t="shared" ref="J3:J34" si="0">+H3/F3</f>
        <v>1336.851851851852</v>
      </c>
      <c r="K3" s="47">
        <f t="shared" ref="K3:K34" si="1">(H3/I3)</f>
        <v>21.652669466106779</v>
      </c>
      <c r="L3" s="1">
        <f>(K3-F3)/F3</f>
        <v>-0.19804927903308225</v>
      </c>
      <c r="M3" s="37">
        <f>(I3)*'Hybrid Non-Hybrid'!$B$27</f>
        <v>4167.5</v>
      </c>
      <c r="N3" s="48">
        <f t="shared" ref="N3:N34" si="2">(M3/H3)</f>
        <v>0.11545920487602161</v>
      </c>
    </row>
    <row r="4" spans="1:14" x14ac:dyDescent="0.25">
      <c r="A4" s="14">
        <v>2009</v>
      </c>
      <c r="B4" s="14" t="s">
        <v>15</v>
      </c>
      <c r="C4" s="14" t="s">
        <v>64</v>
      </c>
      <c r="D4" s="14" t="s">
        <v>9</v>
      </c>
      <c r="E4" s="14" t="s">
        <v>10</v>
      </c>
      <c r="F4" s="15">
        <v>34</v>
      </c>
      <c r="G4" s="16">
        <v>32</v>
      </c>
      <c r="H4" s="46">
        <v>180992</v>
      </c>
      <c r="I4" s="46">
        <v>8729</v>
      </c>
      <c r="J4" s="47">
        <f t="shared" si="0"/>
        <v>5323.2941176470586</v>
      </c>
      <c r="K4" s="47">
        <f t="shared" si="1"/>
        <v>20.734562951082598</v>
      </c>
      <c r="L4" s="1">
        <f t="shared" ref="L4:L34" si="3">(K4-F4)/F4</f>
        <v>-0.390159913203453</v>
      </c>
      <c r="M4" s="37">
        <f>(I4)*'Hybrid Non-Hybrid'!$B$27</f>
        <v>21822.5</v>
      </c>
      <c r="N4" s="48">
        <f t="shared" si="2"/>
        <v>0.12057162747524752</v>
      </c>
    </row>
    <row r="5" spans="1:14" x14ac:dyDescent="0.25">
      <c r="A5" s="14">
        <v>2009</v>
      </c>
      <c r="B5" s="14" t="s">
        <v>29</v>
      </c>
      <c r="C5" s="14" t="s">
        <v>63</v>
      </c>
      <c r="D5" s="14" t="s">
        <v>9</v>
      </c>
      <c r="E5" s="14" t="s">
        <v>10</v>
      </c>
      <c r="F5" s="15">
        <v>27</v>
      </c>
      <c r="G5" s="16">
        <v>11</v>
      </c>
      <c r="H5" s="46">
        <v>3247</v>
      </c>
      <c r="I5" s="46">
        <v>177</v>
      </c>
      <c r="J5" s="47">
        <f t="shared" si="0"/>
        <v>120.25925925925925</v>
      </c>
      <c r="K5" s="47">
        <f t="shared" si="1"/>
        <v>18.344632768361581</v>
      </c>
      <c r="L5" s="1">
        <f t="shared" si="3"/>
        <v>-0.32056915672734881</v>
      </c>
      <c r="M5" s="37">
        <f>(I5)*'Hybrid Non-Hybrid'!$B$27</f>
        <v>442.5</v>
      </c>
      <c r="N5" s="48">
        <f t="shared" si="2"/>
        <v>0.13627964274715121</v>
      </c>
    </row>
    <row r="6" spans="1:14" x14ac:dyDescent="0.25">
      <c r="A6" s="14">
        <v>2010</v>
      </c>
      <c r="B6" s="14" t="s">
        <v>15</v>
      </c>
      <c r="C6" s="14" t="s">
        <v>64</v>
      </c>
      <c r="D6" s="14" t="s">
        <v>9</v>
      </c>
      <c r="E6" s="14" t="s">
        <v>10</v>
      </c>
      <c r="F6" s="15">
        <v>34</v>
      </c>
      <c r="G6" s="16">
        <v>31</v>
      </c>
      <c r="H6" s="46">
        <v>133410</v>
      </c>
      <c r="I6" s="46">
        <v>4558</v>
      </c>
      <c r="J6" s="47">
        <f t="shared" si="0"/>
        <v>3923.8235294117649</v>
      </c>
      <c r="K6" s="47">
        <f t="shared" si="1"/>
        <v>29.269416410706452</v>
      </c>
      <c r="L6" s="1">
        <f t="shared" si="3"/>
        <v>-0.13913481144981024</v>
      </c>
      <c r="M6" s="37">
        <f>(I6)*'Hybrid Non-Hybrid'!$B$27</f>
        <v>11395</v>
      </c>
      <c r="N6" s="48">
        <f t="shared" si="2"/>
        <v>8.5413387302301177E-2</v>
      </c>
    </row>
    <row r="7" spans="1:14" x14ac:dyDescent="0.25">
      <c r="A7" s="14">
        <v>2011</v>
      </c>
      <c r="B7" s="14" t="s">
        <v>15</v>
      </c>
      <c r="C7" s="14" t="s">
        <v>64</v>
      </c>
      <c r="D7" s="14" t="s">
        <v>9</v>
      </c>
      <c r="E7" s="14" t="s">
        <v>10</v>
      </c>
      <c r="F7" s="15">
        <v>34</v>
      </c>
      <c r="G7" s="16">
        <v>9</v>
      </c>
      <c r="H7" s="46">
        <v>49153</v>
      </c>
      <c r="I7" s="46">
        <v>1471</v>
      </c>
      <c r="J7" s="47">
        <f t="shared" si="0"/>
        <v>1445.6764705882354</v>
      </c>
      <c r="K7" s="47">
        <f t="shared" si="1"/>
        <v>33.41468388851122</v>
      </c>
      <c r="L7" s="1">
        <f t="shared" si="3"/>
        <v>-1.721517974966999E-2</v>
      </c>
      <c r="M7" s="37">
        <f>(I7)*'Hybrid Non-Hybrid'!$B$27</f>
        <v>3677.5</v>
      </c>
      <c r="N7" s="48">
        <f t="shared" si="2"/>
        <v>7.4817406872418779E-2</v>
      </c>
    </row>
    <row r="8" spans="1:14" x14ac:dyDescent="0.25">
      <c r="A8" s="14">
        <v>2012</v>
      </c>
      <c r="B8" s="14" t="s">
        <v>15</v>
      </c>
      <c r="C8" s="14" t="s">
        <v>68</v>
      </c>
      <c r="D8" s="14" t="s">
        <v>5</v>
      </c>
      <c r="E8" s="14" t="s">
        <v>10</v>
      </c>
      <c r="F8" s="15">
        <v>23</v>
      </c>
      <c r="G8" s="16">
        <v>11</v>
      </c>
      <c r="H8" s="46">
        <v>32831</v>
      </c>
      <c r="I8" s="46">
        <v>2110</v>
      </c>
      <c r="J8" s="47">
        <f t="shared" si="0"/>
        <v>1427.4347826086957</v>
      </c>
      <c r="K8" s="47">
        <f t="shared" si="1"/>
        <v>15.559715639810426</v>
      </c>
      <c r="L8" s="1">
        <f t="shared" si="3"/>
        <v>-0.32349062435606846</v>
      </c>
      <c r="M8" s="37">
        <f>(I8)*'Hybrid Non-Hybrid'!$B$27</f>
        <v>5275</v>
      </c>
      <c r="N8" s="48">
        <f t="shared" si="2"/>
        <v>0.16067131674332186</v>
      </c>
    </row>
    <row r="9" spans="1:14" x14ac:dyDescent="0.25">
      <c r="A9" s="14">
        <v>2012</v>
      </c>
      <c r="B9" s="14" t="s">
        <v>15</v>
      </c>
      <c r="C9" s="14" t="s">
        <v>64</v>
      </c>
      <c r="D9" s="14" t="s">
        <v>9</v>
      </c>
      <c r="E9" s="14" t="s">
        <v>10</v>
      </c>
      <c r="F9" s="15">
        <v>34</v>
      </c>
      <c r="G9" s="16">
        <v>57</v>
      </c>
      <c r="H9" s="46">
        <v>256827</v>
      </c>
      <c r="I9" s="46">
        <v>9585</v>
      </c>
      <c r="J9" s="47">
        <f t="shared" si="0"/>
        <v>7553.7352941176468</v>
      </c>
      <c r="K9" s="47">
        <f t="shared" si="1"/>
        <v>26.794679186228482</v>
      </c>
      <c r="L9" s="1">
        <f t="shared" si="3"/>
        <v>-0.21192120040504464</v>
      </c>
      <c r="M9" s="37">
        <f>(I9)*'Hybrid Non-Hybrid'!$B$27</f>
        <v>23962.5</v>
      </c>
      <c r="N9" s="48">
        <f t="shared" si="2"/>
        <v>9.3302106086976838E-2</v>
      </c>
    </row>
    <row r="10" spans="1:14" x14ac:dyDescent="0.25">
      <c r="A10" s="14">
        <v>2012</v>
      </c>
      <c r="B10" s="14" t="s">
        <v>29</v>
      </c>
      <c r="C10" s="14" t="s">
        <v>63</v>
      </c>
      <c r="D10" s="14" t="s">
        <v>9</v>
      </c>
      <c r="E10" s="14" t="s">
        <v>10</v>
      </c>
      <c r="F10" s="15">
        <v>28</v>
      </c>
      <c r="G10" s="16">
        <v>21</v>
      </c>
      <c r="H10" s="46">
        <v>150745</v>
      </c>
      <c r="I10" s="46">
        <v>5419</v>
      </c>
      <c r="J10" s="47">
        <f t="shared" si="0"/>
        <v>5383.75</v>
      </c>
      <c r="K10" s="47">
        <f t="shared" si="1"/>
        <v>27.817863074367963</v>
      </c>
      <c r="L10" s="1">
        <f t="shared" si="3"/>
        <v>-6.5048902011441657E-3</v>
      </c>
      <c r="M10" s="37">
        <f>(I10)*'Hybrid Non-Hybrid'!$B$27</f>
        <v>13547.5</v>
      </c>
      <c r="N10" s="48">
        <f t="shared" si="2"/>
        <v>8.9870310789744265E-2</v>
      </c>
    </row>
    <row r="11" spans="1:14" x14ac:dyDescent="0.25">
      <c r="A11" s="14">
        <v>2013</v>
      </c>
      <c r="B11" s="14" t="s">
        <v>11</v>
      </c>
      <c r="C11" s="14" t="s">
        <v>37</v>
      </c>
      <c r="D11" s="14" t="s">
        <v>9</v>
      </c>
      <c r="E11" s="14" t="s">
        <v>10</v>
      </c>
      <c r="F11" s="15">
        <v>20</v>
      </c>
      <c r="G11" s="16">
        <v>9</v>
      </c>
      <c r="H11" s="46">
        <v>38835</v>
      </c>
      <c r="I11" s="46">
        <v>2111</v>
      </c>
      <c r="J11" s="47">
        <f t="shared" si="0"/>
        <v>1941.75</v>
      </c>
      <c r="K11" s="47">
        <f t="shared" si="1"/>
        <v>18.396494552344862</v>
      </c>
      <c r="L11" s="1">
        <f t="shared" si="3"/>
        <v>-8.0175272382756901E-2</v>
      </c>
      <c r="M11" s="37">
        <f>(I11)*'Hybrid Non-Hybrid'!$B$27</f>
        <v>5277.5</v>
      </c>
      <c r="N11" s="48">
        <f t="shared" si="2"/>
        <v>0.13589545513068108</v>
      </c>
    </row>
    <row r="12" spans="1:14" x14ac:dyDescent="0.25">
      <c r="A12" s="14">
        <v>2013</v>
      </c>
      <c r="B12" s="14" t="s">
        <v>29</v>
      </c>
      <c r="C12" s="14" t="s">
        <v>63</v>
      </c>
      <c r="D12" s="14" t="s">
        <v>9</v>
      </c>
      <c r="E12" s="14" t="s">
        <v>10</v>
      </c>
      <c r="F12" s="15">
        <v>28</v>
      </c>
      <c r="G12" s="16">
        <v>24</v>
      </c>
      <c r="H12" s="46">
        <v>134277</v>
      </c>
      <c r="I12" s="46">
        <v>4976</v>
      </c>
      <c r="J12" s="47">
        <f t="shared" si="0"/>
        <v>4795.6071428571431</v>
      </c>
      <c r="K12" s="47">
        <f t="shared" si="1"/>
        <v>26.98492765273312</v>
      </c>
      <c r="L12" s="1">
        <f t="shared" si="3"/>
        <v>-3.6252583830960007E-2</v>
      </c>
      <c r="M12" s="37">
        <f>(I12)*'Hybrid Non-Hybrid'!$B$27</f>
        <v>12440</v>
      </c>
      <c r="N12" s="48">
        <f t="shared" si="2"/>
        <v>9.2644309896706065E-2</v>
      </c>
    </row>
    <row r="13" spans="1:14" x14ac:dyDescent="0.25">
      <c r="A13" s="14">
        <v>2015</v>
      </c>
      <c r="B13" s="14" t="s">
        <v>29</v>
      </c>
      <c r="C13" s="14" t="s">
        <v>63</v>
      </c>
      <c r="D13" s="14" t="s">
        <v>9</v>
      </c>
      <c r="E13" s="14" t="s">
        <v>10</v>
      </c>
      <c r="F13" s="15">
        <v>27</v>
      </c>
      <c r="G13" s="16">
        <v>36</v>
      </c>
      <c r="H13" s="46">
        <v>165019</v>
      </c>
      <c r="I13" s="46">
        <v>6432</v>
      </c>
      <c r="J13" s="47">
        <f t="shared" si="0"/>
        <v>6111.8148148148148</v>
      </c>
      <c r="K13" s="47">
        <f t="shared" si="1"/>
        <v>25.655939054726367</v>
      </c>
      <c r="L13" s="1">
        <f t="shared" si="3"/>
        <v>-4.9780035010134539E-2</v>
      </c>
      <c r="M13" s="37">
        <f>(I13)*'Hybrid Non-Hybrid'!$B$27</f>
        <v>16080</v>
      </c>
      <c r="N13" s="48">
        <f t="shared" si="2"/>
        <v>9.7443324708063925E-2</v>
      </c>
    </row>
    <row r="14" spans="1:14" x14ac:dyDescent="0.25">
      <c r="A14" s="14">
        <v>2016</v>
      </c>
      <c r="B14" s="14" t="s">
        <v>29</v>
      </c>
      <c r="C14" s="14" t="s">
        <v>63</v>
      </c>
      <c r="D14" s="14" t="s">
        <v>9</v>
      </c>
      <c r="E14" s="14" t="s">
        <v>10</v>
      </c>
      <c r="F14" s="15">
        <v>28</v>
      </c>
      <c r="G14" s="16">
        <v>31</v>
      </c>
      <c r="H14" s="46">
        <v>134807</v>
      </c>
      <c r="I14" s="46">
        <v>5214</v>
      </c>
      <c r="J14" s="47">
        <f t="shared" si="0"/>
        <v>4814.5357142857147</v>
      </c>
      <c r="K14" s="47">
        <f t="shared" si="1"/>
        <v>25.854813962408898</v>
      </c>
      <c r="L14" s="1">
        <f t="shared" si="3"/>
        <v>-7.6613787056825089E-2</v>
      </c>
      <c r="M14" s="37">
        <f>(I14)*'Hybrid Non-Hybrid'!$B$27</f>
        <v>13035</v>
      </c>
      <c r="N14" s="48">
        <f t="shared" si="2"/>
        <v>9.669379186540758E-2</v>
      </c>
    </row>
    <row r="15" spans="1:14" x14ac:dyDescent="0.25">
      <c r="A15" s="14">
        <v>2016</v>
      </c>
      <c r="B15" s="14" t="s">
        <v>29</v>
      </c>
      <c r="C15" s="14" t="s">
        <v>45</v>
      </c>
      <c r="D15" s="14" t="s">
        <v>9</v>
      </c>
      <c r="E15" s="14" t="s">
        <v>10</v>
      </c>
      <c r="F15" s="15">
        <v>34</v>
      </c>
      <c r="G15" s="16">
        <v>89</v>
      </c>
      <c r="H15" s="46">
        <v>480559</v>
      </c>
      <c r="I15" s="46">
        <v>12880</v>
      </c>
      <c r="J15" s="47">
        <f t="shared" si="0"/>
        <v>14134.088235294117</v>
      </c>
      <c r="K15" s="47">
        <f t="shared" si="1"/>
        <v>37.310481366459626</v>
      </c>
      <c r="L15" s="1">
        <f t="shared" si="3"/>
        <v>9.7367099013518421E-2</v>
      </c>
      <c r="M15" s="37">
        <f>(I15)*'Hybrid Non-Hybrid'!$B$27</f>
        <v>32200</v>
      </c>
      <c r="N15" s="48">
        <f t="shared" si="2"/>
        <v>6.7005300077617944E-2</v>
      </c>
    </row>
    <row r="16" spans="1:14" x14ac:dyDescent="0.25">
      <c r="A16" s="14">
        <v>2017</v>
      </c>
      <c r="B16" s="14" t="s">
        <v>29</v>
      </c>
      <c r="C16" s="14" t="s">
        <v>45</v>
      </c>
      <c r="D16" s="14" t="s">
        <v>9</v>
      </c>
      <c r="E16" s="14" t="s">
        <v>10</v>
      </c>
      <c r="F16" s="15">
        <v>34</v>
      </c>
      <c r="G16" s="16">
        <v>115</v>
      </c>
      <c r="H16" s="46">
        <v>545830</v>
      </c>
      <c r="I16" s="46">
        <v>16192</v>
      </c>
      <c r="J16" s="47">
        <f t="shared" si="0"/>
        <v>16053.823529411764</v>
      </c>
      <c r="K16" s="47">
        <f t="shared" si="1"/>
        <v>33.709856719367586</v>
      </c>
      <c r="L16" s="1">
        <f t="shared" si="3"/>
        <v>-8.5336259009533462E-3</v>
      </c>
      <c r="M16" s="37">
        <f>(I16)*'Hybrid Non-Hybrid'!$B$27</f>
        <v>40480</v>
      </c>
      <c r="N16" s="48">
        <f t="shared" si="2"/>
        <v>7.416228496051884E-2</v>
      </c>
    </row>
    <row r="17" spans="1:14" x14ac:dyDescent="0.25">
      <c r="A17" s="14">
        <v>2018</v>
      </c>
      <c r="B17" s="14" t="s">
        <v>29</v>
      </c>
      <c r="C17" s="14" t="s">
        <v>45</v>
      </c>
      <c r="D17" s="14" t="s">
        <v>9</v>
      </c>
      <c r="E17" s="14" t="s">
        <v>10</v>
      </c>
      <c r="F17" s="15">
        <v>34</v>
      </c>
      <c r="G17" s="16">
        <v>82</v>
      </c>
      <c r="H17" s="46">
        <v>474394</v>
      </c>
      <c r="I17" s="46">
        <v>10956</v>
      </c>
      <c r="J17" s="47">
        <f t="shared" si="0"/>
        <v>13952.764705882353</v>
      </c>
      <c r="K17" s="47">
        <f t="shared" si="1"/>
        <v>43.299926980649872</v>
      </c>
      <c r="L17" s="1">
        <f t="shared" si="3"/>
        <v>0.27352726413676093</v>
      </c>
      <c r="M17" s="37">
        <f>(I17)*'Hybrid Non-Hybrid'!$B$27</f>
        <v>27390</v>
      </c>
      <c r="N17" s="48">
        <f t="shared" si="2"/>
        <v>5.7736817919282285E-2</v>
      </c>
    </row>
    <row r="18" spans="1:14" x14ac:dyDescent="0.25">
      <c r="A18" s="14">
        <v>2009</v>
      </c>
      <c r="B18" s="14" t="s">
        <v>15</v>
      </c>
      <c r="C18" s="14" t="s">
        <v>32</v>
      </c>
      <c r="D18" s="14" t="s">
        <v>5</v>
      </c>
      <c r="E18" s="14" t="s">
        <v>10</v>
      </c>
      <c r="F18" s="15">
        <v>19</v>
      </c>
      <c r="G18" s="16">
        <v>14</v>
      </c>
      <c r="H18" s="46">
        <v>3903</v>
      </c>
      <c r="I18" s="46">
        <v>430</v>
      </c>
      <c r="J18" s="47">
        <f t="shared" si="0"/>
        <v>205.42105263157896</v>
      </c>
      <c r="K18" s="47">
        <f t="shared" si="1"/>
        <v>9.0767441860465112</v>
      </c>
      <c r="L18" s="1">
        <f t="shared" si="3"/>
        <v>-0.52227662178702572</v>
      </c>
      <c r="M18" s="37">
        <f>(I18)*'Hybrid Non-Hybrid'!$B$27</f>
        <v>1075</v>
      </c>
      <c r="N18" s="48">
        <f t="shared" si="2"/>
        <v>0.27542915705867282</v>
      </c>
    </row>
    <row r="19" spans="1:14" x14ac:dyDescent="0.25">
      <c r="A19" s="14">
        <v>2011</v>
      </c>
      <c r="B19" s="14" t="s">
        <v>15</v>
      </c>
      <c r="C19" s="14" t="s">
        <v>32</v>
      </c>
      <c r="D19" s="14" t="s">
        <v>5</v>
      </c>
      <c r="E19" s="14" t="s">
        <v>10</v>
      </c>
      <c r="F19" s="15">
        <v>20</v>
      </c>
      <c r="G19" s="16">
        <v>14</v>
      </c>
      <c r="H19" s="46">
        <v>9794</v>
      </c>
      <c r="I19" s="46">
        <v>849</v>
      </c>
      <c r="J19" s="47">
        <f t="shared" si="0"/>
        <v>489.7</v>
      </c>
      <c r="K19" s="47">
        <f t="shared" si="1"/>
        <v>11.535924617196702</v>
      </c>
      <c r="L19" s="1">
        <f t="shared" si="3"/>
        <v>-0.42320376914016489</v>
      </c>
      <c r="M19" s="37">
        <f>(I19)*'Hybrid Non-Hybrid'!$B$27</f>
        <v>2122.5</v>
      </c>
      <c r="N19" s="48">
        <f t="shared" si="2"/>
        <v>0.21671431488666532</v>
      </c>
    </row>
    <row r="20" spans="1:14" x14ac:dyDescent="0.25">
      <c r="A20" s="14">
        <v>2013</v>
      </c>
      <c r="B20" s="14" t="s">
        <v>15</v>
      </c>
      <c r="C20" s="14" t="s">
        <v>32</v>
      </c>
      <c r="D20" s="14" t="s">
        <v>5</v>
      </c>
      <c r="E20" s="14" t="s">
        <v>10</v>
      </c>
      <c r="F20" s="15">
        <v>21</v>
      </c>
      <c r="G20" s="16">
        <v>11</v>
      </c>
      <c r="H20" s="46">
        <v>382675</v>
      </c>
      <c r="I20" s="46">
        <v>25245</v>
      </c>
      <c r="J20" s="47">
        <f t="shared" si="0"/>
        <v>18222.619047619046</v>
      </c>
      <c r="K20" s="47">
        <f t="shared" si="1"/>
        <v>15.158447217270746</v>
      </c>
      <c r="L20" s="1">
        <f t="shared" si="3"/>
        <v>-0.2781691801299645</v>
      </c>
      <c r="M20" s="37">
        <f>(I20)*'Hybrid Non-Hybrid'!$B$27</f>
        <v>63112.5</v>
      </c>
      <c r="N20" s="48">
        <f t="shared" si="2"/>
        <v>0.1649245443261253</v>
      </c>
    </row>
    <row r="21" spans="1:14" x14ac:dyDescent="0.25">
      <c r="A21" s="14">
        <v>2014</v>
      </c>
      <c r="B21" s="14" t="s">
        <v>15</v>
      </c>
      <c r="C21" s="14" t="s">
        <v>32</v>
      </c>
      <c r="D21" s="14" t="s">
        <v>5</v>
      </c>
      <c r="E21" s="14" t="s">
        <v>10</v>
      </c>
      <c r="F21" s="15">
        <v>23</v>
      </c>
      <c r="G21" s="16">
        <v>67</v>
      </c>
      <c r="H21" s="46">
        <v>286752</v>
      </c>
      <c r="I21" s="46">
        <v>20147</v>
      </c>
      <c r="J21" s="47">
        <f t="shared" si="0"/>
        <v>12467.478260869566</v>
      </c>
      <c r="K21" s="47">
        <f t="shared" si="1"/>
        <v>14.232987541569464</v>
      </c>
      <c r="L21" s="1">
        <f t="shared" si="3"/>
        <v>-0.38117445471437111</v>
      </c>
      <c r="M21" s="37">
        <f>(I21)*'Hybrid Non-Hybrid'!$B$27</f>
        <v>50367.5</v>
      </c>
      <c r="N21" s="48">
        <f t="shared" si="2"/>
        <v>0.17564829539113938</v>
      </c>
    </row>
    <row r="22" spans="1:14" x14ac:dyDescent="0.25">
      <c r="A22" s="14">
        <v>2014</v>
      </c>
      <c r="B22" s="14" t="s">
        <v>15</v>
      </c>
      <c r="C22" s="14" t="s">
        <v>33</v>
      </c>
      <c r="D22" s="14" t="s">
        <v>5</v>
      </c>
      <c r="E22" s="14" t="s">
        <v>10</v>
      </c>
      <c r="F22" s="15">
        <v>13</v>
      </c>
      <c r="G22" s="16">
        <v>11</v>
      </c>
      <c r="H22" s="46">
        <v>46678</v>
      </c>
      <c r="I22" s="46">
        <v>4372</v>
      </c>
      <c r="J22" s="47">
        <f t="shared" si="0"/>
        <v>3590.6153846153848</v>
      </c>
      <c r="K22" s="47">
        <f t="shared" si="1"/>
        <v>10.676578225068619</v>
      </c>
      <c r="L22" s="1">
        <f t="shared" si="3"/>
        <v>-0.17872475191779855</v>
      </c>
      <c r="M22" s="37">
        <f>(I22)*'Hybrid Non-Hybrid'!$B$27</f>
        <v>10930</v>
      </c>
      <c r="N22" s="48">
        <f t="shared" si="2"/>
        <v>0.23415741891254982</v>
      </c>
    </row>
    <row r="23" spans="1:14" x14ac:dyDescent="0.25">
      <c r="A23" s="14">
        <v>2014</v>
      </c>
      <c r="B23" s="14" t="s">
        <v>15</v>
      </c>
      <c r="C23" s="14" t="s">
        <v>19</v>
      </c>
      <c r="D23" s="14" t="s">
        <v>5</v>
      </c>
      <c r="E23" s="14" t="s">
        <v>10</v>
      </c>
      <c r="F23" s="15">
        <v>16</v>
      </c>
      <c r="G23" s="16">
        <v>14</v>
      </c>
      <c r="H23" s="46">
        <v>114814</v>
      </c>
      <c r="I23" s="46">
        <v>5919</v>
      </c>
      <c r="J23" s="47">
        <f t="shared" si="0"/>
        <v>7175.875</v>
      </c>
      <c r="K23" s="47">
        <f t="shared" si="1"/>
        <v>19.397533367122826</v>
      </c>
      <c r="L23" s="1">
        <f t="shared" si="3"/>
        <v>0.2123458354451766</v>
      </c>
      <c r="M23" s="37">
        <f>(I23)*'Hybrid Non-Hybrid'!$B$27</f>
        <v>14797.5</v>
      </c>
      <c r="N23" s="48">
        <f t="shared" si="2"/>
        <v>0.12888236626195412</v>
      </c>
    </row>
    <row r="24" spans="1:14" x14ac:dyDescent="0.25">
      <c r="A24" s="14">
        <v>2015</v>
      </c>
      <c r="B24" s="14" t="s">
        <v>15</v>
      </c>
      <c r="C24" s="14" t="s">
        <v>41</v>
      </c>
      <c r="D24" s="14" t="s">
        <v>5</v>
      </c>
      <c r="E24" s="14" t="s">
        <v>10</v>
      </c>
      <c r="F24" s="15">
        <v>20</v>
      </c>
      <c r="G24" s="16">
        <v>61</v>
      </c>
      <c r="H24" s="46">
        <v>89681</v>
      </c>
      <c r="I24" s="46">
        <v>7241</v>
      </c>
      <c r="J24" s="47">
        <f t="shared" si="0"/>
        <v>4484.05</v>
      </c>
      <c r="K24" s="47">
        <f t="shared" si="1"/>
        <v>12.385167794503522</v>
      </c>
      <c r="L24" s="1">
        <f t="shared" si="3"/>
        <v>-0.38074161027482389</v>
      </c>
      <c r="M24" s="37">
        <f>(I24)*'Hybrid Non-Hybrid'!$B$27</f>
        <v>18102.5</v>
      </c>
      <c r="N24" s="48">
        <f t="shared" si="2"/>
        <v>0.20185435041982136</v>
      </c>
    </row>
    <row r="25" spans="1:14" x14ac:dyDescent="0.25">
      <c r="A25" s="14">
        <v>2015</v>
      </c>
      <c r="B25" s="14" t="s">
        <v>15</v>
      </c>
      <c r="C25" s="14" t="s">
        <v>32</v>
      </c>
      <c r="D25" s="14" t="s">
        <v>5</v>
      </c>
      <c r="E25" s="14" t="s">
        <v>10</v>
      </c>
      <c r="F25" s="15">
        <v>21</v>
      </c>
      <c r="G25" s="16">
        <v>116</v>
      </c>
      <c r="H25" s="46">
        <v>689589</v>
      </c>
      <c r="I25" s="46">
        <v>40809</v>
      </c>
      <c r="J25" s="47">
        <f t="shared" si="0"/>
        <v>32837.571428571428</v>
      </c>
      <c r="K25" s="47">
        <f t="shared" si="1"/>
        <v>16.897963684481365</v>
      </c>
      <c r="L25" s="1">
        <f t="shared" si="3"/>
        <v>-0.19533506264374453</v>
      </c>
      <c r="M25" s="37">
        <f>(I25)*'Hybrid Non-Hybrid'!$B$27</f>
        <v>102022.5</v>
      </c>
      <c r="N25" s="48">
        <f t="shared" si="2"/>
        <v>0.14794682049742672</v>
      </c>
    </row>
    <row r="26" spans="1:14" x14ac:dyDescent="0.25">
      <c r="A26" s="14">
        <v>2015</v>
      </c>
      <c r="B26" s="14" t="s">
        <v>15</v>
      </c>
      <c r="C26" s="14" t="s">
        <v>33</v>
      </c>
      <c r="D26" s="14" t="s">
        <v>5</v>
      </c>
      <c r="E26" s="14" t="s">
        <v>10</v>
      </c>
      <c r="F26" s="15">
        <v>18</v>
      </c>
      <c r="G26" s="16">
        <v>7</v>
      </c>
      <c r="H26" s="46">
        <v>55549</v>
      </c>
      <c r="I26" s="46">
        <v>3779</v>
      </c>
      <c r="J26" s="47">
        <f t="shared" si="0"/>
        <v>3086.0555555555557</v>
      </c>
      <c r="K26" s="47">
        <f t="shared" si="1"/>
        <v>14.699391373379202</v>
      </c>
      <c r="L26" s="1">
        <f t="shared" si="3"/>
        <v>-0.18336714592337769</v>
      </c>
      <c r="M26" s="37">
        <f>(I26)*'Hybrid Non-Hybrid'!$B$27</f>
        <v>9447.5</v>
      </c>
      <c r="N26" s="48">
        <f t="shared" si="2"/>
        <v>0.17007506885812526</v>
      </c>
    </row>
    <row r="27" spans="1:14" x14ac:dyDescent="0.25">
      <c r="A27" s="14">
        <v>2015</v>
      </c>
      <c r="B27" s="14" t="s">
        <v>26</v>
      </c>
      <c r="C27" s="14" t="s">
        <v>43</v>
      </c>
      <c r="D27" s="14" t="s">
        <v>5</v>
      </c>
      <c r="E27" s="14" t="s">
        <v>10</v>
      </c>
      <c r="F27" s="15">
        <v>15</v>
      </c>
      <c r="G27" s="16">
        <v>9</v>
      </c>
      <c r="H27" s="46">
        <v>10417</v>
      </c>
      <c r="I27" s="46">
        <v>1064</v>
      </c>
      <c r="J27" s="47">
        <f t="shared" si="0"/>
        <v>694.4666666666667</v>
      </c>
      <c r="K27" s="47">
        <f t="shared" si="1"/>
        <v>9.7904135338345863</v>
      </c>
      <c r="L27" s="1">
        <f t="shared" si="3"/>
        <v>-0.34730576441102756</v>
      </c>
      <c r="M27" s="37">
        <f>(I27)*'Hybrid Non-Hybrid'!$B$27</f>
        <v>2660</v>
      </c>
      <c r="N27" s="48">
        <f t="shared" si="2"/>
        <v>0.25535182874148027</v>
      </c>
    </row>
    <row r="28" spans="1:14" x14ac:dyDescent="0.25">
      <c r="A28" s="14">
        <v>2015</v>
      </c>
      <c r="B28" s="14" t="s">
        <v>26</v>
      </c>
      <c r="C28" s="14" t="s">
        <v>38</v>
      </c>
      <c r="D28" s="14" t="s">
        <v>5</v>
      </c>
      <c r="E28" s="14" t="s">
        <v>10</v>
      </c>
      <c r="F28" s="15">
        <v>15</v>
      </c>
      <c r="G28" s="16">
        <v>84</v>
      </c>
      <c r="H28" s="46">
        <v>25690</v>
      </c>
      <c r="I28" s="46">
        <v>2179</v>
      </c>
      <c r="J28" s="47">
        <f t="shared" si="0"/>
        <v>1712.6666666666667</v>
      </c>
      <c r="K28" s="47">
        <f t="shared" si="1"/>
        <v>11.789811840293712</v>
      </c>
      <c r="L28" s="1">
        <f t="shared" si="3"/>
        <v>-0.21401254398041919</v>
      </c>
      <c r="M28" s="37">
        <f>(I28)*'Hybrid Non-Hybrid'!$B$27</f>
        <v>5447.5</v>
      </c>
      <c r="N28" s="48">
        <f t="shared" si="2"/>
        <v>0.2120474892954457</v>
      </c>
    </row>
    <row r="29" spans="1:14" x14ac:dyDescent="0.25">
      <c r="A29" s="14">
        <v>2016</v>
      </c>
      <c r="B29" s="14" t="s">
        <v>11</v>
      </c>
      <c r="C29" s="14" t="s">
        <v>44</v>
      </c>
      <c r="D29" s="14" t="s">
        <v>5</v>
      </c>
      <c r="E29" s="14" t="s">
        <v>10</v>
      </c>
      <c r="F29" s="15">
        <v>16</v>
      </c>
      <c r="G29" s="16">
        <v>34</v>
      </c>
      <c r="H29" s="46">
        <v>146106</v>
      </c>
      <c r="I29" s="46">
        <v>10576</v>
      </c>
      <c r="J29" s="47">
        <f t="shared" si="0"/>
        <v>9131.625</v>
      </c>
      <c r="K29" s="47">
        <f t="shared" si="1"/>
        <v>13.814863842662632</v>
      </c>
      <c r="L29" s="1">
        <f t="shared" si="3"/>
        <v>-0.1365710098335855</v>
      </c>
      <c r="M29" s="37">
        <f>(I29)*'Hybrid Non-Hybrid'!$B$27</f>
        <v>26440</v>
      </c>
      <c r="N29" s="48">
        <f t="shared" si="2"/>
        <v>0.18096450522223592</v>
      </c>
    </row>
    <row r="30" spans="1:14" x14ac:dyDescent="0.25">
      <c r="A30" s="14">
        <v>2016</v>
      </c>
      <c r="B30" s="14" t="s">
        <v>15</v>
      </c>
      <c r="C30" s="14" t="s">
        <v>41</v>
      </c>
      <c r="D30" s="14" t="s">
        <v>5</v>
      </c>
      <c r="E30" s="14" t="s">
        <v>10</v>
      </c>
      <c r="F30" s="15">
        <v>18</v>
      </c>
      <c r="G30" s="16">
        <v>22</v>
      </c>
      <c r="H30" s="46">
        <v>13749</v>
      </c>
      <c r="I30" s="46">
        <v>1196</v>
      </c>
      <c r="J30" s="47">
        <f t="shared" si="0"/>
        <v>763.83333333333337</v>
      </c>
      <c r="K30" s="47">
        <f t="shared" si="1"/>
        <v>11.49581939799331</v>
      </c>
      <c r="L30" s="1">
        <f t="shared" si="3"/>
        <v>-0.36134336677814943</v>
      </c>
      <c r="M30" s="37">
        <f>(I30)*'Hybrid Non-Hybrid'!$B$27</f>
        <v>2990</v>
      </c>
      <c r="N30" s="48">
        <f t="shared" si="2"/>
        <v>0.21747036148083496</v>
      </c>
    </row>
    <row r="31" spans="1:14" x14ac:dyDescent="0.25">
      <c r="A31" s="14">
        <v>2016</v>
      </c>
      <c r="B31" s="14" t="s">
        <v>15</v>
      </c>
      <c r="C31" s="14" t="s">
        <v>19</v>
      </c>
      <c r="D31" s="14" t="s">
        <v>5</v>
      </c>
      <c r="E31" s="14" t="s">
        <v>10</v>
      </c>
      <c r="F31" s="15">
        <v>16</v>
      </c>
      <c r="G31" s="16">
        <v>22</v>
      </c>
      <c r="H31" s="46">
        <v>169166</v>
      </c>
      <c r="I31" s="46">
        <v>18379</v>
      </c>
      <c r="J31" s="47">
        <f t="shared" si="0"/>
        <v>10572.875</v>
      </c>
      <c r="K31" s="47">
        <f t="shared" si="1"/>
        <v>9.2043092660101209</v>
      </c>
      <c r="L31" s="1">
        <f t="shared" si="3"/>
        <v>-0.42473067087436744</v>
      </c>
      <c r="M31" s="37">
        <f>(I31)*'Hybrid Non-Hybrid'!$B$27</f>
        <v>45947.5</v>
      </c>
      <c r="N31" s="48">
        <f t="shared" si="2"/>
        <v>0.27161190783017863</v>
      </c>
    </row>
    <row r="32" spans="1:14" x14ac:dyDescent="0.25">
      <c r="A32" s="14">
        <v>2017</v>
      </c>
      <c r="B32" s="14" t="s">
        <v>15</v>
      </c>
      <c r="C32" s="14" t="s">
        <v>19</v>
      </c>
      <c r="D32" s="14" t="s">
        <v>5</v>
      </c>
      <c r="E32" s="14" t="s">
        <v>10</v>
      </c>
      <c r="F32" s="15">
        <v>19</v>
      </c>
      <c r="G32" s="16">
        <v>21</v>
      </c>
      <c r="H32" s="46">
        <v>169156</v>
      </c>
      <c r="I32" s="46">
        <v>16900</v>
      </c>
      <c r="J32" s="47">
        <f t="shared" si="0"/>
        <v>8902.9473684210534</v>
      </c>
      <c r="K32" s="47">
        <f t="shared" si="1"/>
        <v>10.009230769230768</v>
      </c>
      <c r="L32" s="1">
        <f t="shared" si="3"/>
        <v>-0.47319838056680164</v>
      </c>
      <c r="M32" s="37">
        <f>(I32)*'Hybrid Non-Hybrid'!$B$27</f>
        <v>42250</v>
      </c>
      <c r="N32" s="48">
        <f t="shared" si="2"/>
        <v>0.24976944359053183</v>
      </c>
    </row>
    <row r="33" spans="1:14" x14ac:dyDescent="0.25">
      <c r="A33" s="14">
        <v>2018</v>
      </c>
      <c r="B33" s="14" t="s">
        <v>11</v>
      </c>
      <c r="C33" s="14" t="s">
        <v>47</v>
      </c>
      <c r="D33" s="14" t="s">
        <v>5</v>
      </c>
      <c r="E33" s="14" t="s">
        <v>10</v>
      </c>
      <c r="F33" s="15">
        <v>16</v>
      </c>
      <c r="G33" s="16">
        <v>10</v>
      </c>
      <c r="H33" s="46">
        <v>131922</v>
      </c>
      <c r="I33" s="46">
        <v>7877</v>
      </c>
      <c r="J33" s="47">
        <f t="shared" si="0"/>
        <v>8245.125</v>
      </c>
      <c r="K33" s="47">
        <f t="shared" si="1"/>
        <v>16.747746604037069</v>
      </c>
      <c r="L33" s="1">
        <f t="shared" si="3"/>
        <v>4.6734162752316788E-2</v>
      </c>
      <c r="M33" s="37">
        <f>(I33)*'Hybrid Non-Hybrid'!$B$27</f>
        <v>19692.5</v>
      </c>
      <c r="N33" s="48">
        <f t="shared" si="2"/>
        <v>0.14927381331392792</v>
      </c>
    </row>
    <row r="34" spans="1:14" x14ac:dyDescent="0.25">
      <c r="A34" s="14">
        <v>2018</v>
      </c>
      <c r="B34" s="14" t="s">
        <v>11</v>
      </c>
      <c r="C34" s="14" t="s">
        <v>37</v>
      </c>
      <c r="D34" s="14" t="s">
        <v>5</v>
      </c>
      <c r="E34" s="14" t="s">
        <v>10</v>
      </c>
      <c r="F34" s="15">
        <v>16</v>
      </c>
      <c r="G34" s="16">
        <v>10</v>
      </c>
      <c r="H34" s="46">
        <v>205588</v>
      </c>
      <c r="I34" s="46">
        <v>14697</v>
      </c>
      <c r="J34" s="47">
        <f t="shared" si="0"/>
        <v>12849.25</v>
      </c>
      <c r="K34" s="47">
        <f t="shared" si="1"/>
        <v>13.988433013540178</v>
      </c>
      <c r="L34" s="1">
        <f t="shared" si="3"/>
        <v>-0.1257229366537389</v>
      </c>
      <c r="M34" s="37">
        <f>(I34)*'Hybrid Non-Hybrid'!$B$27</f>
        <v>36742.5</v>
      </c>
      <c r="N34" s="48">
        <f t="shared" si="2"/>
        <v>0.17871908866276243</v>
      </c>
    </row>
  </sheetData>
  <autoFilter ref="A2:N34" xr:uid="{AFCF44F6-B728-46A5-9010-180D7D1C5010}"/>
  <sortState xmlns:xlrd2="http://schemas.microsoft.com/office/spreadsheetml/2017/richdata2" ref="A3:N34">
    <sortCondition ref="D3:D34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5FFED-69A5-4F01-9419-03F61F38EEFD}">
  <dimension ref="A1:J13"/>
  <sheetViews>
    <sheetView workbookViewId="0">
      <selection activeCell="G6" sqref="G6"/>
    </sheetView>
  </sheetViews>
  <sheetFormatPr defaultRowHeight="15" x14ac:dyDescent="0.25"/>
  <cols>
    <col min="1" max="1" width="18.5703125" customWidth="1"/>
    <col min="2" max="2" width="16.42578125" customWidth="1"/>
    <col min="3" max="3" width="15.5703125" customWidth="1"/>
    <col min="4" max="4" width="21.7109375" customWidth="1"/>
    <col min="5" max="5" width="21" customWidth="1"/>
    <col min="6" max="6" width="21.42578125" customWidth="1"/>
    <col min="7" max="7" width="19" customWidth="1"/>
    <col min="8" max="8" width="19.7109375" customWidth="1"/>
    <col min="9" max="9" width="14.28515625" bestFit="1" customWidth="1"/>
  </cols>
  <sheetData>
    <row r="1" spans="1:10" x14ac:dyDescent="0.25">
      <c r="A1" t="s">
        <v>96</v>
      </c>
    </row>
    <row r="5" spans="1:10" ht="30" x14ac:dyDescent="0.25">
      <c r="A5" s="3"/>
      <c r="B5" s="4" t="s">
        <v>50</v>
      </c>
      <c r="C5" s="4" t="s">
        <v>52</v>
      </c>
      <c r="D5" s="4" t="s">
        <v>53</v>
      </c>
      <c r="E5" s="4" t="s">
        <v>54</v>
      </c>
      <c r="F5" s="4" t="s">
        <v>55</v>
      </c>
      <c r="G5" s="4" t="s">
        <v>56</v>
      </c>
      <c r="H5" s="4" t="s">
        <v>57</v>
      </c>
      <c r="I5" s="4" t="s">
        <v>58</v>
      </c>
      <c r="J5" s="4" t="s">
        <v>59</v>
      </c>
    </row>
    <row r="6" spans="1:10" x14ac:dyDescent="0.25">
      <c r="A6" s="3" t="s">
        <v>48</v>
      </c>
      <c r="B6" s="2">
        <v>2784190</v>
      </c>
      <c r="C6" s="2">
        <v>90367</v>
      </c>
      <c r="D6" s="2">
        <v>86891</v>
      </c>
      <c r="E6" s="3">
        <f>+B6/C6</f>
        <v>30.809808890413535</v>
      </c>
      <c r="F6" s="3">
        <f>+B6/D6</f>
        <v>32.042328894822248</v>
      </c>
      <c r="G6" s="1">
        <f>-((F6-E6)/F6)</f>
        <v>-3.8465368995319084E-2</v>
      </c>
      <c r="H6" s="2">
        <v>562</v>
      </c>
      <c r="I6" s="5">
        <f>+C6*'Hybrid Non-Hybrid'!$B$27</f>
        <v>225917.5</v>
      </c>
      <c r="J6" s="6">
        <f>+I6/B6</f>
        <v>8.114298952298514E-2</v>
      </c>
    </row>
    <row r="7" spans="1:10" x14ac:dyDescent="0.25">
      <c r="A7" s="3" t="s">
        <v>49</v>
      </c>
      <c r="B7" s="2">
        <v>2584060</v>
      </c>
      <c r="C7" s="2">
        <v>183769</v>
      </c>
      <c r="D7" s="2">
        <v>136859</v>
      </c>
      <c r="E7" s="3">
        <f>+B7/C7</f>
        <v>14.061457590779728</v>
      </c>
      <c r="F7" s="3">
        <f>+B7/D7</f>
        <v>18.881184284555637</v>
      </c>
      <c r="G7" s="1">
        <f>-((F7-E7)/F7)</f>
        <v>-0.25526612214247235</v>
      </c>
      <c r="H7" s="2">
        <v>538</v>
      </c>
      <c r="I7" s="5">
        <f>+C7*'Hybrid Non-Hybrid'!$B$27</f>
        <v>459422.5</v>
      </c>
      <c r="J7" s="6">
        <f>+I7/B7</f>
        <v>0.17779095686632662</v>
      </c>
    </row>
    <row r="8" spans="1:10" x14ac:dyDescent="0.25">
      <c r="A8" s="3" t="s">
        <v>51</v>
      </c>
      <c r="B8" s="2">
        <f>SUM(B6:B7)</f>
        <v>5368250</v>
      </c>
      <c r="C8" s="2">
        <f>SUM(C6:C7)</f>
        <v>274136</v>
      </c>
      <c r="D8" s="2">
        <f>SUM(D6:D7)</f>
        <v>223750</v>
      </c>
      <c r="E8" s="3">
        <f>+B8/C8</f>
        <v>19.582433536638749</v>
      </c>
      <c r="F8" s="3">
        <f>+B8/D8</f>
        <v>23.992178770949721</v>
      </c>
      <c r="G8" s="1">
        <f>-((F8-E8)/F8)</f>
        <v>-0.18379928210815066</v>
      </c>
      <c r="H8" s="2">
        <f>SUM(H6:H7)</f>
        <v>1100</v>
      </c>
      <c r="I8" s="5">
        <f>+C8*'Hybrid Non-Hybrid'!$B$27</f>
        <v>685340</v>
      </c>
      <c r="J8" s="6">
        <f>+I8/B8</f>
        <v>0.12766544032040236</v>
      </c>
    </row>
    <row r="9" spans="1:10" x14ac:dyDescent="0.25">
      <c r="A9" s="3"/>
      <c r="B9" s="3"/>
      <c r="C9" s="3"/>
      <c r="D9" s="3"/>
      <c r="E9" s="3"/>
      <c r="F9" s="3"/>
    </row>
    <row r="10" spans="1:10" x14ac:dyDescent="0.25">
      <c r="A10" s="7" t="s">
        <v>60</v>
      </c>
      <c r="B10" s="3"/>
      <c r="C10" s="3"/>
      <c r="D10" s="8">
        <f>+($J$8*B7)/H7</f>
        <v>613.18802549133625</v>
      </c>
      <c r="E10" s="3"/>
      <c r="F10" s="3"/>
    </row>
    <row r="11" spans="1:10" x14ac:dyDescent="0.25">
      <c r="A11" s="3"/>
      <c r="B11" s="3"/>
      <c r="C11" s="3"/>
      <c r="D11" s="3"/>
      <c r="E11" s="3"/>
      <c r="F11" s="3"/>
    </row>
    <row r="12" spans="1:10" x14ac:dyDescent="0.25">
      <c r="A12" s="3"/>
      <c r="B12" s="3"/>
      <c r="C12" s="3"/>
      <c r="D12" s="3"/>
      <c r="E12" s="3"/>
      <c r="F12" s="3"/>
    </row>
    <row r="13" spans="1:10" x14ac:dyDescent="0.25">
      <c r="A13" s="3"/>
      <c r="B13" s="3"/>
      <c r="C13" s="3"/>
      <c r="D13" s="3"/>
      <c r="E13" s="3"/>
      <c r="F13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011E-D1D7-421A-817C-2309E1713DBF}">
  <dimension ref="A1:N17"/>
  <sheetViews>
    <sheetView topLeftCell="E1" zoomScaleNormal="100" workbookViewId="0">
      <pane ySplit="2" topLeftCell="A3" activePane="bottomLeft" state="frozen"/>
      <selection activeCell="C1" sqref="C1"/>
      <selection pane="bottomLeft" activeCell="L2" sqref="L2"/>
    </sheetView>
  </sheetViews>
  <sheetFormatPr defaultRowHeight="15" x14ac:dyDescent="0.25"/>
  <cols>
    <col min="1" max="1" width="10" style="15" bestFit="1" customWidth="1"/>
    <col min="2" max="2" width="11.140625" style="15" bestFit="1" customWidth="1"/>
    <col min="3" max="3" width="18" style="15" bestFit="1" customWidth="1"/>
    <col min="4" max="4" width="22.85546875" style="15" bestFit="1" customWidth="1"/>
    <col min="5" max="5" width="20" style="15" bestFit="1" customWidth="1"/>
    <col min="6" max="6" width="22" style="15" bestFit="1" customWidth="1"/>
    <col min="7" max="7" width="18.140625" style="16" bestFit="1" customWidth="1"/>
    <col min="8" max="8" width="16.7109375" style="17" bestFit="1" customWidth="1"/>
    <col min="9" max="9" width="23.28515625" style="17" bestFit="1" customWidth="1"/>
    <col min="10" max="10" width="18.28515625" style="18" bestFit="1" customWidth="1"/>
    <col min="11" max="11" width="13.42578125" style="18" bestFit="1" customWidth="1"/>
    <col min="12" max="12" width="14.140625" style="18" customWidth="1"/>
    <col min="13" max="13" width="11.28515625" style="18" bestFit="1" customWidth="1"/>
    <col min="14" max="16384" width="9.140625" style="18"/>
  </cols>
  <sheetData>
    <row r="1" spans="1:14" x14ac:dyDescent="0.25">
      <c r="A1" s="15" t="s">
        <v>97</v>
      </c>
    </row>
    <row r="2" spans="1:14" s="13" customFormat="1" ht="75" x14ac:dyDescent="0.25">
      <c r="A2" s="9" t="s">
        <v>67</v>
      </c>
      <c r="B2" s="9" t="s">
        <v>61</v>
      </c>
      <c r="C2" s="9" t="s">
        <v>62</v>
      </c>
      <c r="D2" s="9" t="s">
        <v>0</v>
      </c>
      <c r="E2" s="9" t="s">
        <v>1</v>
      </c>
      <c r="F2" s="10" t="s">
        <v>3</v>
      </c>
      <c r="G2" s="11" t="s">
        <v>4</v>
      </c>
      <c r="H2" s="12" t="s">
        <v>120</v>
      </c>
      <c r="I2" s="12" t="s">
        <v>75</v>
      </c>
      <c r="J2" s="12" t="s">
        <v>76</v>
      </c>
      <c r="K2" s="11" t="s">
        <v>121</v>
      </c>
      <c r="L2" s="24" t="s">
        <v>122</v>
      </c>
      <c r="M2" s="11" t="s">
        <v>117</v>
      </c>
      <c r="N2" s="11" t="s">
        <v>81</v>
      </c>
    </row>
    <row r="3" spans="1:14" x14ac:dyDescent="0.25">
      <c r="A3" s="14">
        <v>2011</v>
      </c>
      <c r="B3" s="14" t="s">
        <v>11</v>
      </c>
      <c r="C3" s="14" t="s">
        <v>71</v>
      </c>
      <c r="D3" s="14" t="s">
        <v>9</v>
      </c>
      <c r="E3" s="14" t="s">
        <v>8</v>
      </c>
      <c r="F3" s="15">
        <v>20</v>
      </c>
      <c r="G3" s="16">
        <v>9</v>
      </c>
      <c r="H3" s="46">
        <v>59006</v>
      </c>
      <c r="I3" s="46">
        <v>4125</v>
      </c>
      <c r="J3" s="47">
        <f t="shared" ref="J3:J17" si="0">+H3/F3</f>
        <v>2950.3</v>
      </c>
      <c r="K3" s="47">
        <f t="shared" ref="K3:K9" si="1">(H3/I3)</f>
        <v>14.304484848484849</v>
      </c>
      <c r="L3" s="1">
        <f>(K3-F3)/F3</f>
        <v>-0.28477575757575757</v>
      </c>
      <c r="M3" s="37">
        <f>(I3)*'Hybrid Non-Hybrid'!$B$27</f>
        <v>10312.5</v>
      </c>
      <c r="N3" s="48">
        <f t="shared" ref="N3:N17" si="2">(M3/H3)</f>
        <v>0.17477036233603363</v>
      </c>
    </row>
    <row r="4" spans="1:14" x14ac:dyDescent="0.25">
      <c r="A4" s="14">
        <v>2008</v>
      </c>
      <c r="B4" s="14" t="s">
        <v>15</v>
      </c>
      <c r="C4" s="14" t="s">
        <v>24</v>
      </c>
      <c r="D4" s="14" t="s">
        <v>5</v>
      </c>
      <c r="E4" s="14" t="s">
        <v>8</v>
      </c>
      <c r="F4" s="15">
        <v>15</v>
      </c>
      <c r="G4" s="16">
        <v>14</v>
      </c>
      <c r="H4" s="46">
        <v>8820</v>
      </c>
      <c r="I4" s="46">
        <v>845</v>
      </c>
      <c r="J4" s="47">
        <f t="shared" si="0"/>
        <v>588</v>
      </c>
      <c r="K4" s="47">
        <f t="shared" si="1"/>
        <v>10.437869822485206</v>
      </c>
      <c r="L4" s="1">
        <f t="shared" ref="L4:L17" si="3">(K4-F4)/F4</f>
        <v>-0.3041420118343196</v>
      </c>
      <c r="M4" s="37">
        <f>(I4)*'Hybrid Non-Hybrid'!$B$27</f>
        <v>2112.5</v>
      </c>
      <c r="N4" s="48">
        <f t="shared" si="2"/>
        <v>0.2395124716553288</v>
      </c>
    </row>
    <row r="5" spans="1:14" x14ac:dyDescent="0.25">
      <c r="A5" s="14">
        <v>2011</v>
      </c>
      <c r="B5" s="14" t="s">
        <v>15</v>
      </c>
      <c r="C5" s="14" t="s">
        <v>20</v>
      </c>
      <c r="D5" s="14" t="s">
        <v>5</v>
      </c>
      <c r="E5" s="14" t="s">
        <v>8</v>
      </c>
      <c r="F5" s="15">
        <v>15</v>
      </c>
      <c r="G5" s="16">
        <v>6</v>
      </c>
      <c r="H5" s="46">
        <v>32173</v>
      </c>
      <c r="I5" s="46">
        <v>2075</v>
      </c>
      <c r="J5" s="47">
        <f t="shared" si="0"/>
        <v>2144.8666666666668</v>
      </c>
      <c r="K5" s="47">
        <f t="shared" si="1"/>
        <v>15.505060240963855</v>
      </c>
      <c r="L5" s="1">
        <f t="shared" si="3"/>
        <v>3.367068273092369E-2</v>
      </c>
      <c r="M5" s="37">
        <f>(I5)*'Hybrid Non-Hybrid'!$B$27</f>
        <v>5187.5</v>
      </c>
      <c r="N5" s="48">
        <f t="shared" si="2"/>
        <v>0.16123768377210704</v>
      </c>
    </row>
    <row r="6" spans="1:14" x14ac:dyDescent="0.25">
      <c r="A6" s="14">
        <v>2011</v>
      </c>
      <c r="B6" s="14" t="s">
        <v>15</v>
      </c>
      <c r="C6" s="14" t="s">
        <v>21</v>
      </c>
      <c r="D6" s="14" t="s">
        <v>5</v>
      </c>
      <c r="E6" s="14" t="s">
        <v>8</v>
      </c>
      <c r="F6" s="15">
        <v>16</v>
      </c>
      <c r="G6" s="16">
        <v>5</v>
      </c>
      <c r="H6" s="46">
        <v>85447</v>
      </c>
      <c r="I6" s="46">
        <v>10568</v>
      </c>
      <c r="J6" s="47">
        <f t="shared" si="0"/>
        <v>5340.4375</v>
      </c>
      <c r="K6" s="47">
        <f t="shared" si="1"/>
        <v>8.0854466313398934</v>
      </c>
      <c r="L6" s="1">
        <f t="shared" si="3"/>
        <v>-0.49465958554125666</v>
      </c>
      <c r="M6" s="37">
        <f>(I6)*'Hybrid Non-Hybrid'!$B$27</f>
        <v>26420</v>
      </c>
      <c r="N6" s="48">
        <f t="shared" si="2"/>
        <v>0.30919751424859854</v>
      </c>
    </row>
    <row r="7" spans="1:14" x14ac:dyDescent="0.25">
      <c r="A7" s="14">
        <v>2012</v>
      </c>
      <c r="B7" s="14" t="s">
        <v>15</v>
      </c>
      <c r="C7" s="14" t="s">
        <v>20</v>
      </c>
      <c r="D7" s="14" t="s">
        <v>5</v>
      </c>
      <c r="E7" s="14" t="s">
        <v>8</v>
      </c>
      <c r="F7" s="15">
        <v>16</v>
      </c>
      <c r="G7" s="16">
        <v>8</v>
      </c>
      <c r="H7" s="46">
        <v>74811</v>
      </c>
      <c r="I7" s="46">
        <v>6004</v>
      </c>
      <c r="J7" s="47">
        <f t="shared" si="0"/>
        <v>4675.6875</v>
      </c>
      <c r="K7" s="47">
        <f t="shared" si="1"/>
        <v>12.460193204530313</v>
      </c>
      <c r="L7" s="1">
        <f t="shared" si="3"/>
        <v>-0.22123792471685544</v>
      </c>
      <c r="M7" s="37">
        <f>(I7)*'Hybrid Non-Hybrid'!$B$27</f>
        <v>15010</v>
      </c>
      <c r="N7" s="48">
        <f t="shared" si="2"/>
        <v>0.20063894347087996</v>
      </c>
    </row>
    <row r="8" spans="1:14" x14ac:dyDescent="0.25">
      <c r="A8" s="14">
        <v>2014</v>
      </c>
      <c r="B8" s="14" t="s">
        <v>15</v>
      </c>
      <c r="C8" s="14" t="s">
        <v>20</v>
      </c>
      <c r="D8" s="14" t="s">
        <v>5</v>
      </c>
      <c r="E8" s="14" t="s">
        <v>8</v>
      </c>
      <c r="F8" s="15">
        <v>15</v>
      </c>
      <c r="G8" s="16">
        <v>21</v>
      </c>
      <c r="H8" s="46">
        <v>148806</v>
      </c>
      <c r="I8" s="46">
        <v>10847.5</v>
      </c>
      <c r="J8" s="47">
        <f t="shared" si="0"/>
        <v>9920.4</v>
      </c>
      <c r="K8" s="47">
        <f t="shared" si="1"/>
        <v>13.7179995390643</v>
      </c>
      <c r="L8" s="1">
        <f t="shared" si="3"/>
        <v>-8.5466697395713359E-2</v>
      </c>
      <c r="M8" s="37">
        <f>(I8)*'Hybrid Non-Hybrid'!$B$27</f>
        <v>27118.75</v>
      </c>
      <c r="N8" s="48">
        <f t="shared" si="2"/>
        <v>0.18224231549803099</v>
      </c>
    </row>
    <row r="9" spans="1:14" x14ac:dyDescent="0.25">
      <c r="A9" s="14">
        <v>2015</v>
      </c>
      <c r="B9" s="14" t="s">
        <v>11</v>
      </c>
      <c r="C9" s="14" t="s">
        <v>73</v>
      </c>
      <c r="D9" s="14" t="s">
        <v>5</v>
      </c>
      <c r="E9" s="14" t="s">
        <v>8</v>
      </c>
      <c r="F9" s="15">
        <v>16</v>
      </c>
      <c r="G9" s="16">
        <v>7</v>
      </c>
      <c r="H9" s="46">
        <v>9434</v>
      </c>
      <c r="I9" s="46">
        <v>1764</v>
      </c>
      <c r="J9" s="47">
        <f t="shared" si="0"/>
        <v>589.625</v>
      </c>
      <c r="K9" s="47">
        <f t="shared" si="1"/>
        <v>5.3480725623582765</v>
      </c>
      <c r="L9" s="1">
        <f t="shared" si="3"/>
        <v>-0.66574546485260777</v>
      </c>
      <c r="M9" s="37">
        <f>(I9)*'Hybrid Non-Hybrid'!$B$27</f>
        <v>4410</v>
      </c>
      <c r="N9" s="48">
        <f t="shared" si="2"/>
        <v>0.46745813016747934</v>
      </c>
    </row>
    <row r="10" spans="1:14" x14ac:dyDescent="0.25">
      <c r="A10" s="14">
        <v>2015</v>
      </c>
      <c r="B10" s="14" t="s">
        <v>15</v>
      </c>
      <c r="C10" s="14" t="s">
        <v>20</v>
      </c>
      <c r="D10" s="14" t="s">
        <v>5</v>
      </c>
      <c r="E10" s="14" t="s">
        <v>8</v>
      </c>
      <c r="F10" s="15">
        <v>19</v>
      </c>
      <c r="G10" s="16">
        <v>25</v>
      </c>
      <c r="H10" s="46">
        <v>78506</v>
      </c>
      <c r="I10" s="46">
        <v>7474</v>
      </c>
      <c r="J10" s="47">
        <f t="shared" si="0"/>
        <v>4131.894736842105</v>
      </c>
      <c r="K10" s="47">
        <f t="shared" ref="K10:K17" si="4">(H10/I10)</f>
        <v>10.503880117741504</v>
      </c>
      <c r="L10" s="1">
        <f t="shared" si="3"/>
        <v>-0.44716420432939452</v>
      </c>
      <c r="M10" s="37">
        <f>(I10)*'Hybrid Non-Hybrid'!$B$27</f>
        <v>18685</v>
      </c>
      <c r="N10" s="48">
        <f t="shared" si="2"/>
        <v>0.23800728606730695</v>
      </c>
    </row>
    <row r="11" spans="1:14" x14ac:dyDescent="0.25">
      <c r="A11" s="14">
        <v>2016</v>
      </c>
      <c r="B11" s="14" t="s">
        <v>15</v>
      </c>
      <c r="C11" s="14" t="s">
        <v>20</v>
      </c>
      <c r="D11" s="14" t="s">
        <v>5</v>
      </c>
      <c r="E11" s="14" t="s">
        <v>8</v>
      </c>
      <c r="F11" s="15">
        <v>17</v>
      </c>
      <c r="G11" s="16">
        <v>70</v>
      </c>
      <c r="H11" s="46">
        <v>352592</v>
      </c>
      <c r="I11" s="46">
        <v>37794</v>
      </c>
      <c r="J11" s="47">
        <f t="shared" si="0"/>
        <v>20740.705882352941</v>
      </c>
      <c r="K11" s="47">
        <f t="shared" si="4"/>
        <v>9.3293115309308359</v>
      </c>
      <c r="L11" s="1">
        <f t="shared" si="3"/>
        <v>-0.45121696876877437</v>
      </c>
      <c r="M11" s="37">
        <f>(I11)*'Hybrid Non-Hybrid'!$B$27</f>
        <v>94485</v>
      </c>
      <c r="N11" s="48">
        <f t="shared" si="2"/>
        <v>0.26797261423968782</v>
      </c>
    </row>
    <row r="12" spans="1:14" x14ac:dyDescent="0.25">
      <c r="A12" s="14">
        <v>2017</v>
      </c>
      <c r="B12" s="14" t="s">
        <v>11</v>
      </c>
      <c r="C12" s="14" t="s">
        <v>40</v>
      </c>
      <c r="D12" s="14" t="s">
        <v>5</v>
      </c>
      <c r="E12" s="14" t="s">
        <v>8</v>
      </c>
      <c r="F12" s="15">
        <v>26</v>
      </c>
      <c r="G12" s="16">
        <v>9</v>
      </c>
      <c r="H12" s="46">
        <v>197267</v>
      </c>
      <c r="I12" s="46">
        <v>20113</v>
      </c>
      <c r="J12" s="47">
        <f t="shared" si="0"/>
        <v>7587.1923076923076</v>
      </c>
      <c r="K12" s="47">
        <f t="shared" si="4"/>
        <v>9.8079351663103473</v>
      </c>
      <c r="L12" s="1">
        <f t="shared" si="3"/>
        <v>-0.62277172437267891</v>
      </c>
      <c r="M12" s="37">
        <f>(I12)*'Hybrid Non-Hybrid'!$B$27</f>
        <v>50282.5</v>
      </c>
      <c r="N12" s="48">
        <f t="shared" si="2"/>
        <v>0.25489564904418882</v>
      </c>
    </row>
    <row r="13" spans="1:14" x14ac:dyDescent="0.25">
      <c r="A13" s="14">
        <v>2017</v>
      </c>
      <c r="B13" s="14" t="s">
        <v>15</v>
      </c>
      <c r="C13" s="14" t="s">
        <v>20</v>
      </c>
      <c r="D13" s="14" t="s">
        <v>5</v>
      </c>
      <c r="E13" s="14" t="s">
        <v>8</v>
      </c>
      <c r="F13" s="15">
        <v>16</v>
      </c>
      <c r="G13" s="16">
        <v>29</v>
      </c>
      <c r="H13" s="46">
        <v>212823</v>
      </c>
      <c r="I13" s="46">
        <v>21171</v>
      </c>
      <c r="J13" s="47">
        <f t="shared" si="0"/>
        <v>13301.4375</v>
      </c>
      <c r="K13" s="47">
        <f t="shared" si="4"/>
        <v>10.052571914411223</v>
      </c>
      <c r="L13" s="1">
        <f t="shared" si="3"/>
        <v>-0.37171425534929858</v>
      </c>
      <c r="M13" s="37">
        <f>(I13)*'Hybrid Non-Hybrid'!$B$27</f>
        <v>52927.5</v>
      </c>
      <c r="N13" s="48">
        <f t="shared" si="2"/>
        <v>0.24869257552050295</v>
      </c>
    </row>
    <row r="14" spans="1:14" x14ac:dyDescent="0.25">
      <c r="A14" s="14">
        <v>2017</v>
      </c>
      <c r="B14" s="14" t="s">
        <v>15</v>
      </c>
      <c r="C14" s="14" t="s">
        <v>21</v>
      </c>
      <c r="D14" s="14" t="s">
        <v>5</v>
      </c>
      <c r="E14" s="14" t="s">
        <v>8</v>
      </c>
      <c r="F14" s="15">
        <v>12</v>
      </c>
      <c r="G14" s="16">
        <v>9</v>
      </c>
      <c r="H14" s="46">
        <v>149618</v>
      </c>
      <c r="I14" s="46">
        <v>22596</v>
      </c>
      <c r="J14" s="47">
        <f t="shared" si="0"/>
        <v>12468.166666666666</v>
      </c>
      <c r="K14" s="47">
        <f t="shared" si="4"/>
        <v>6.6214374225526642</v>
      </c>
      <c r="L14" s="1">
        <f t="shared" si="3"/>
        <v>-0.44821354812061132</v>
      </c>
      <c r="M14" s="37">
        <f>(I14)*'Hybrid Non-Hybrid'!$B$27</f>
        <v>56490</v>
      </c>
      <c r="N14" s="48">
        <f t="shared" si="2"/>
        <v>0.37756152334612147</v>
      </c>
    </row>
    <row r="15" spans="1:14" x14ac:dyDescent="0.25">
      <c r="A15" s="14">
        <v>2018</v>
      </c>
      <c r="B15" s="14" t="s">
        <v>15</v>
      </c>
      <c r="C15" s="14" t="s">
        <v>20</v>
      </c>
      <c r="D15" s="14" t="s">
        <v>5</v>
      </c>
      <c r="E15" s="14" t="s">
        <v>8</v>
      </c>
      <c r="F15" s="15">
        <v>16</v>
      </c>
      <c r="G15" s="16">
        <v>19</v>
      </c>
      <c r="H15" s="46">
        <v>121436</v>
      </c>
      <c r="I15" s="46">
        <v>8983</v>
      </c>
      <c r="J15" s="47">
        <f t="shared" si="0"/>
        <v>7589.75</v>
      </c>
      <c r="K15" s="47">
        <f t="shared" si="4"/>
        <v>13.518423689190694</v>
      </c>
      <c r="L15" s="1">
        <f t="shared" si="3"/>
        <v>-0.15509851942558162</v>
      </c>
      <c r="M15" s="37">
        <f>(I15)*'Hybrid Non-Hybrid'!$B$27</f>
        <v>22457.5</v>
      </c>
      <c r="N15" s="48">
        <f t="shared" si="2"/>
        <v>0.18493280411080734</v>
      </c>
    </row>
    <row r="16" spans="1:14" x14ac:dyDescent="0.25">
      <c r="A16" s="14">
        <v>2019</v>
      </c>
      <c r="B16" s="14" t="s">
        <v>15</v>
      </c>
      <c r="C16" s="14" t="s">
        <v>20</v>
      </c>
      <c r="D16" s="14" t="s">
        <v>5</v>
      </c>
      <c r="E16" s="14" t="s">
        <v>8</v>
      </c>
      <c r="F16" s="15">
        <v>16</v>
      </c>
      <c r="G16" s="16">
        <v>27</v>
      </c>
      <c r="H16" s="46">
        <v>56410</v>
      </c>
      <c r="I16" s="46">
        <v>5419</v>
      </c>
      <c r="J16" s="47">
        <f t="shared" si="0"/>
        <v>3525.625</v>
      </c>
      <c r="K16" s="47">
        <f t="shared" si="4"/>
        <v>10.409669680752906</v>
      </c>
      <c r="L16" s="1">
        <f t="shared" si="3"/>
        <v>-0.3493956449529434</v>
      </c>
      <c r="M16" s="37">
        <f>(I16)*'Hybrid Non-Hybrid'!$B$27</f>
        <v>13547.5</v>
      </c>
      <c r="N16" s="48">
        <f t="shared" si="2"/>
        <v>0.24016131891508596</v>
      </c>
    </row>
    <row r="17" spans="1:14" x14ac:dyDescent="0.25">
      <c r="A17" s="14">
        <v>2019</v>
      </c>
      <c r="B17" s="14" t="s">
        <v>15</v>
      </c>
      <c r="C17" s="14" t="s">
        <v>21</v>
      </c>
      <c r="D17" s="14" t="s">
        <v>5</v>
      </c>
      <c r="E17" s="14" t="s">
        <v>8</v>
      </c>
      <c r="F17" s="15">
        <v>12</v>
      </c>
      <c r="G17" s="16">
        <v>30</v>
      </c>
      <c r="H17" s="46">
        <v>84521</v>
      </c>
      <c r="I17" s="46">
        <v>5449</v>
      </c>
      <c r="J17" s="47">
        <f t="shared" si="0"/>
        <v>7043.416666666667</v>
      </c>
      <c r="K17" s="47">
        <f t="shared" si="4"/>
        <v>15.511286474582493</v>
      </c>
      <c r="L17" s="1">
        <f t="shared" si="3"/>
        <v>0.29260720621520769</v>
      </c>
      <c r="M17" s="37">
        <f>(I17)*'Hybrid Non-Hybrid'!$B$27</f>
        <v>13622.5</v>
      </c>
      <c r="N17" s="48">
        <f t="shared" si="2"/>
        <v>0.16117296293228903</v>
      </c>
    </row>
  </sheetData>
  <autoFilter ref="A2:J17" xr:uid="{A8301C3E-5B3D-40B5-9F21-235F1D7452B7}">
    <sortState xmlns:xlrd2="http://schemas.microsoft.com/office/spreadsheetml/2017/richdata2" ref="A3:J17">
      <sortCondition ref="D2:D17"/>
    </sortState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F5BF-2994-4A80-BF18-82DE500453E5}">
  <dimension ref="A1:J13"/>
  <sheetViews>
    <sheetView workbookViewId="0">
      <selection activeCell="A20" sqref="A20"/>
    </sheetView>
  </sheetViews>
  <sheetFormatPr defaultRowHeight="15" x14ac:dyDescent="0.25"/>
  <cols>
    <col min="1" max="1" width="18.5703125" customWidth="1"/>
    <col min="2" max="2" width="16.42578125" customWidth="1"/>
    <col min="3" max="3" width="15.5703125" customWidth="1"/>
    <col min="4" max="4" width="21.7109375" customWidth="1"/>
    <col min="5" max="5" width="21" customWidth="1"/>
    <col min="6" max="6" width="21.42578125" customWidth="1"/>
    <col min="7" max="7" width="19" customWidth="1"/>
    <col min="8" max="8" width="19.7109375" customWidth="1"/>
    <col min="9" max="9" width="14.28515625" bestFit="1" customWidth="1"/>
  </cols>
  <sheetData>
    <row r="1" spans="1:10" x14ac:dyDescent="0.25">
      <c r="A1" t="s">
        <v>98</v>
      </c>
    </row>
    <row r="5" spans="1:10" ht="30" x14ac:dyDescent="0.25">
      <c r="A5" s="3"/>
      <c r="B5" s="4" t="s">
        <v>50</v>
      </c>
      <c r="C5" s="4" t="s">
        <v>52</v>
      </c>
      <c r="D5" s="4" t="s">
        <v>53</v>
      </c>
      <c r="E5" s="4" t="s">
        <v>54</v>
      </c>
      <c r="F5" s="4" t="s">
        <v>55</v>
      </c>
      <c r="G5" s="4" t="s">
        <v>56</v>
      </c>
      <c r="H5" s="4" t="s">
        <v>57</v>
      </c>
      <c r="I5" s="4" t="s">
        <v>58</v>
      </c>
      <c r="J5" s="4" t="s">
        <v>59</v>
      </c>
    </row>
    <row r="6" spans="1:10" x14ac:dyDescent="0.25">
      <c r="A6" s="3" t="s">
        <v>48</v>
      </c>
      <c r="B6" s="2">
        <v>59006</v>
      </c>
      <c r="C6" s="2">
        <v>4125</v>
      </c>
      <c r="D6" s="2">
        <v>2950</v>
      </c>
      <c r="E6" s="3">
        <f>+B6/C6</f>
        <v>14.304484848484849</v>
      </c>
      <c r="F6" s="3">
        <f>+B6/D6</f>
        <v>20.002033898305086</v>
      </c>
      <c r="G6" s="1">
        <f>-((F6-E6)/F6)</f>
        <v>-0.28484848484848485</v>
      </c>
      <c r="H6" s="2">
        <v>9</v>
      </c>
      <c r="I6" s="5">
        <f>+C6*'Hybrid Non-Hybrid'!$B$27</f>
        <v>10312.5</v>
      </c>
      <c r="J6" s="6">
        <f>+I6/B6</f>
        <v>0.17477036233603363</v>
      </c>
    </row>
    <row r="7" spans="1:10" x14ac:dyDescent="0.25">
      <c r="A7" s="3" t="s">
        <v>49</v>
      </c>
      <c r="B7" s="2">
        <v>1612664</v>
      </c>
      <c r="C7" s="2">
        <v>161103</v>
      </c>
      <c r="D7" s="2">
        <v>99647</v>
      </c>
      <c r="E7" s="3">
        <f>+B7/C7</f>
        <v>10.010142579591937</v>
      </c>
      <c r="F7" s="3">
        <f>+B7/D7</f>
        <v>16.183768703523437</v>
      </c>
      <c r="G7" s="1">
        <f>-((F7-E7)/F7)</f>
        <v>-0.38147023953619741</v>
      </c>
      <c r="H7" s="2">
        <v>279</v>
      </c>
      <c r="I7" s="5">
        <f>+C7*'Hybrid Non-Hybrid'!$B$27</f>
        <v>402757.5</v>
      </c>
      <c r="J7" s="6">
        <f>+I7/B7</f>
        <v>0.24974669242942113</v>
      </c>
    </row>
    <row r="8" spans="1:10" x14ac:dyDescent="0.25">
      <c r="A8" s="3" t="s">
        <v>51</v>
      </c>
      <c r="B8" s="2">
        <f>SUM(B6:B7)</f>
        <v>1671670</v>
      </c>
      <c r="C8" s="2">
        <f>SUM(C6:C7)</f>
        <v>165228</v>
      </c>
      <c r="D8" s="2">
        <f>SUM(D6:D7)</f>
        <v>102597</v>
      </c>
      <c r="E8" s="3">
        <f>+B8/C8</f>
        <v>10.117352991018471</v>
      </c>
      <c r="F8" s="3">
        <f>+B8/D8</f>
        <v>16.293556341803367</v>
      </c>
      <c r="G8" s="1">
        <f>-((F8-E8)/F8)</f>
        <v>-0.37905802890551238</v>
      </c>
      <c r="H8" s="2">
        <f>+SUM(H6:H7)</f>
        <v>288</v>
      </c>
      <c r="I8" s="5">
        <f>+C8*'Hybrid Non-Hybrid'!$B$27</f>
        <v>413070</v>
      </c>
      <c r="J8" s="6">
        <f>+I8/B8</f>
        <v>0.24710020518403752</v>
      </c>
    </row>
    <row r="9" spans="1:10" x14ac:dyDescent="0.25">
      <c r="A9" s="3"/>
      <c r="B9" s="3"/>
      <c r="C9" s="3"/>
      <c r="D9" s="3"/>
      <c r="E9" s="3"/>
      <c r="F9" s="3"/>
    </row>
    <row r="10" spans="1:10" x14ac:dyDescent="0.25">
      <c r="A10" s="7" t="s">
        <v>60</v>
      </c>
      <c r="B10" s="3"/>
      <c r="C10" s="3"/>
      <c r="D10" s="8">
        <f>+($J$8*B7)/H7</f>
        <v>1428.278155171723</v>
      </c>
      <c r="E10" s="3"/>
      <c r="F10" s="3"/>
    </row>
    <row r="11" spans="1:10" x14ac:dyDescent="0.25">
      <c r="A11" s="3"/>
      <c r="B11" s="3"/>
      <c r="C11" s="3"/>
      <c r="D11" s="3"/>
      <c r="E11" s="3"/>
      <c r="F11" s="3"/>
    </row>
    <row r="12" spans="1:10" x14ac:dyDescent="0.25">
      <c r="A12" s="3"/>
      <c r="B12" s="3"/>
      <c r="C12" s="3"/>
      <c r="D12" s="3"/>
      <c r="E12" s="3"/>
      <c r="F12" s="3"/>
    </row>
    <row r="13" spans="1:10" x14ac:dyDescent="0.25">
      <c r="A13" s="3"/>
      <c r="B13" s="3"/>
      <c r="C13" s="3"/>
      <c r="D13" s="3"/>
      <c r="E13" s="3"/>
      <c r="F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Hybrid Non-Hybrid</vt:lpstr>
      <vt:lpstr>Vehicle Makes</vt:lpstr>
      <vt:lpstr>Vehicle Data</vt:lpstr>
      <vt:lpstr>Sedans</vt:lpstr>
      <vt:lpstr>Sedan Summary</vt:lpstr>
      <vt:lpstr>SUVs</vt:lpstr>
      <vt:lpstr>SUV Summary</vt:lpstr>
      <vt:lpstr>Pickups</vt:lpstr>
      <vt:lpstr>Pickup Summary</vt:lpstr>
      <vt:lpstr>Vans</vt:lpstr>
      <vt:lpstr>Van Summary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Richardson</dc:creator>
  <cp:keywords/>
  <dc:description/>
  <cp:lastModifiedBy>Daniel Shinn-Krantz</cp:lastModifiedBy>
  <cp:revision/>
  <dcterms:created xsi:type="dcterms:W3CDTF">2020-01-09T21:25:35Z</dcterms:created>
  <dcterms:modified xsi:type="dcterms:W3CDTF">2020-05-22T20:01:02Z</dcterms:modified>
  <cp:category/>
  <cp:contentStatus/>
</cp:coreProperties>
</file>