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66925"/>
  <mc:AlternateContent xmlns:mc="http://schemas.openxmlformats.org/markup-compatibility/2006">
    <mc:Choice Requires="x15">
      <x15ac:absPath xmlns:x15ac="http://schemas.microsoft.com/office/spreadsheetml/2010/11/ac" url="P:\H - M Projects\LORING02A_DERPA Technical Report and Tool\Task 5 - DERPA Tool Development\__Public Version 3-2020\"/>
    </mc:Choice>
  </mc:AlternateContent>
  <xr:revisionPtr revIDLastSave="0" documentId="13_ncr:1_{C6CB61FB-8CC7-4573-A15A-5A9E144E68B5}" xr6:coauthVersionLast="44" xr6:coauthVersionMax="44" xr10:uidLastSave="{00000000-0000-0000-0000-000000000000}"/>
  <bookViews>
    <workbookView xWindow="-110" yWindow="-110" windowWidth="19420" windowHeight="10420" xr2:uid="{00000000-000D-0000-FFFF-FFFF00000000}"/>
  </bookViews>
  <sheets>
    <sheet name="Audit Template Import" sheetId="4" r:id="rId1"/>
    <sheet name="Instructions &amp; Inputs" sheetId="1" r:id="rId2"/>
    <sheet name="Report" sheetId="2" r:id="rId3"/>
    <sheet name="Ref Data" sheetId="3" state="veryHidden" r:id="rId4"/>
  </sheets>
  <definedNames>
    <definedName name="SF">'Ref Data'!$B$8</definedName>
    <definedName name="TypologyList">'Ref Data'!$AS$22:$AS$48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8" i="3" l="1"/>
  <c r="B117" i="3"/>
  <c r="B116" i="3"/>
  <c r="B115" i="3"/>
  <c r="D109" i="3" s="1"/>
  <c r="B114" i="3"/>
  <c r="B113" i="3"/>
  <c r="D112" i="3"/>
  <c r="C112" i="3"/>
  <c r="B112" i="3"/>
  <c r="D111" i="3"/>
  <c r="B111" i="3"/>
  <c r="C111" i="3" s="1"/>
  <c r="D110" i="3"/>
  <c r="B110" i="3"/>
  <c r="C110" i="3" s="1"/>
  <c r="B109" i="3"/>
  <c r="C109" i="3" s="1"/>
  <c r="D108" i="3"/>
  <c r="C108" i="3"/>
  <c r="B108" i="3"/>
  <c r="D107" i="3"/>
  <c r="B107" i="3"/>
  <c r="C107" i="3" s="1"/>
  <c r="I6" i="3" l="1"/>
  <c r="H8" i="3"/>
  <c r="I8" i="3" s="1"/>
  <c r="F8" i="3" s="1"/>
  <c r="B62" i="1" s="1"/>
  <c r="BG76" i="3" l="1"/>
  <c r="BH76" i="3" s="1"/>
  <c r="BG75" i="3"/>
  <c r="BH75" i="3" s="1"/>
  <c r="BG74" i="3"/>
  <c r="BH74" i="3" s="1"/>
  <c r="BG73" i="3"/>
  <c r="BH73" i="3" s="1"/>
  <c r="BG72" i="3"/>
  <c r="BH72" i="3" s="1"/>
  <c r="BJ5" i="3" l="1"/>
  <c r="BJ4" i="3"/>
  <c r="BJ6" i="3"/>
  <c r="BJ2" i="3"/>
  <c r="BJ3" i="3"/>
  <c r="Z67" i="3"/>
  <c r="Y67" i="3"/>
  <c r="X67" i="3"/>
  <c r="W67" i="3"/>
  <c r="V67" i="3"/>
  <c r="U67" i="3"/>
  <c r="T67" i="3"/>
  <c r="AA67" i="3"/>
  <c r="AF14" i="3" l="1"/>
  <c r="AA13" i="3"/>
  <c r="AB13" i="3"/>
  <c r="AC13" i="3"/>
  <c r="AD13" i="3"/>
  <c r="AE13" i="3"/>
  <c r="AA14" i="3"/>
  <c r="AB14" i="3"/>
  <c r="AC14" i="3"/>
  <c r="AD14" i="3"/>
  <c r="AE14" i="3"/>
  <c r="Q137" i="3" l="1"/>
  <c r="Q138" i="3" l="1"/>
  <c r="Q139" i="3"/>
  <c r="Q140" i="3" l="1"/>
  <c r="Q141" i="3" l="1"/>
  <c r="Q142" i="3" l="1"/>
  <c r="Q143" i="3" l="1"/>
  <c r="Q144" i="3" l="1"/>
  <c r="Q145" i="3" l="1"/>
  <c r="Q146" i="3" l="1"/>
  <c r="Q147" i="3" l="1"/>
  <c r="C354" i="2"/>
  <c r="C350" i="2"/>
  <c r="C346" i="2"/>
  <c r="C342" i="2"/>
  <c r="BG32" i="3"/>
  <c r="BH32" i="3" s="1"/>
  <c r="Q148" i="3" l="1"/>
  <c r="AG14" i="3"/>
  <c r="AG13" i="3"/>
  <c r="AG12" i="3"/>
  <c r="AG11" i="3"/>
  <c r="AF13" i="3"/>
  <c r="AF12" i="3"/>
  <c r="AF11" i="3"/>
  <c r="AE12" i="3"/>
  <c r="AD12" i="3"/>
  <c r="AC12" i="3"/>
  <c r="AB12" i="3"/>
  <c r="AA12" i="3"/>
  <c r="AE11" i="3"/>
  <c r="AD11" i="3"/>
  <c r="AC11" i="3"/>
  <c r="AB11" i="3"/>
  <c r="AA11" i="3"/>
  <c r="Z14" i="3"/>
  <c r="Y14" i="3"/>
  <c r="X14" i="3"/>
  <c r="Z13" i="3"/>
  <c r="Y13" i="3"/>
  <c r="X13" i="3"/>
  <c r="Z12" i="3"/>
  <c r="Y12" i="3"/>
  <c r="X12" i="3"/>
  <c r="Z11" i="3"/>
  <c r="Y11" i="3"/>
  <c r="X11" i="3"/>
  <c r="W14" i="3"/>
  <c r="V14" i="3"/>
  <c r="U14" i="3"/>
  <c r="T14" i="3"/>
  <c r="W13" i="3"/>
  <c r="V13" i="3"/>
  <c r="U13" i="3"/>
  <c r="T13" i="3"/>
  <c r="W12" i="3"/>
  <c r="V12" i="3"/>
  <c r="U12" i="3"/>
  <c r="T12" i="3"/>
  <c r="W11" i="3"/>
  <c r="V11" i="3"/>
  <c r="U11" i="3"/>
  <c r="T11" i="3"/>
  <c r="S14" i="3"/>
  <c r="S13" i="3"/>
  <c r="S12" i="3"/>
  <c r="S11" i="3"/>
  <c r="Q149" i="3" l="1"/>
  <c r="BG2" i="3"/>
  <c r="BH2" i="3" s="1"/>
  <c r="BM2" i="3"/>
  <c r="BN2" i="3" s="1"/>
  <c r="BP2" i="3"/>
  <c r="BQ2" i="3" s="1"/>
  <c r="BG3" i="3"/>
  <c r="BH3" i="3" s="1"/>
  <c r="BM3" i="3"/>
  <c r="BN3" i="3" s="1"/>
  <c r="BP3" i="3"/>
  <c r="BQ3" i="3" s="1"/>
  <c r="BG4" i="3"/>
  <c r="BH4" i="3" s="1"/>
  <c r="BM4" i="3"/>
  <c r="BN4" i="3" s="1"/>
  <c r="BP4" i="3"/>
  <c r="BQ4" i="3" s="1"/>
  <c r="BG5" i="3"/>
  <c r="BH5" i="3" s="1"/>
  <c r="BM5" i="3"/>
  <c r="BN5" i="3" s="1"/>
  <c r="BP5" i="3"/>
  <c r="BQ5" i="3" s="1"/>
  <c r="BG6" i="3"/>
  <c r="BH6" i="3" s="1"/>
  <c r="BM6" i="3"/>
  <c r="BN6" i="3" s="1"/>
  <c r="BP6" i="3"/>
  <c r="BQ6" i="3" s="1"/>
  <c r="BG7" i="3"/>
  <c r="BH7" i="3" s="1"/>
  <c r="BM7" i="3"/>
  <c r="BN7" i="3" s="1"/>
  <c r="BP7" i="3"/>
  <c r="BQ7" i="3" s="1"/>
  <c r="BG8" i="3"/>
  <c r="BH8" i="3" s="1"/>
  <c r="BM8" i="3"/>
  <c r="BN8" i="3" s="1"/>
  <c r="BP8" i="3"/>
  <c r="BQ8" i="3" s="1"/>
  <c r="BG9" i="3"/>
  <c r="BH9" i="3" s="1"/>
  <c r="BM9" i="3"/>
  <c r="BN9" i="3" s="1"/>
  <c r="BP9" i="3"/>
  <c r="BQ9" i="3" s="1"/>
  <c r="BG10" i="3"/>
  <c r="BH10" i="3" s="1"/>
  <c r="BM10" i="3"/>
  <c r="BN10" i="3" s="1"/>
  <c r="BP10" i="3"/>
  <c r="BQ10" i="3" s="1"/>
  <c r="BG11" i="3"/>
  <c r="BH11" i="3" s="1"/>
  <c r="BM11" i="3"/>
  <c r="BN11" i="3" s="1"/>
  <c r="BP11" i="3"/>
  <c r="BQ11" i="3" s="1"/>
  <c r="BG12" i="3"/>
  <c r="BH12" i="3" s="1"/>
  <c r="BM12" i="3"/>
  <c r="BN12" i="3" s="1"/>
  <c r="BP12" i="3"/>
  <c r="BQ12" i="3" s="1"/>
  <c r="BG13" i="3"/>
  <c r="BH13" i="3" s="1"/>
  <c r="BM13" i="3"/>
  <c r="BN13" i="3" s="1"/>
  <c r="BP13" i="3"/>
  <c r="BQ13" i="3" s="1"/>
  <c r="BG14" i="3"/>
  <c r="BH14" i="3" s="1"/>
  <c r="BM14" i="3"/>
  <c r="BN14" i="3" s="1"/>
  <c r="BP14" i="3"/>
  <c r="BQ14" i="3" s="1"/>
  <c r="BG15" i="3"/>
  <c r="BH15" i="3" s="1"/>
  <c r="BM15" i="3"/>
  <c r="BN15" i="3" s="1"/>
  <c r="BP15" i="3"/>
  <c r="BQ15" i="3" s="1"/>
  <c r="BG16" i="3"/>
  <c r="BH16" i="3" s="1"/>
  <c r="BM16" i="3"/>
  <c r="BN16" i="3" s="1"/>
  <c r="BP16" i="3"/>
  <c r="BQ16" i="3" s="1"/>
  <c r="BG17" i="3"/>
  <c r="BH17" i="3" s="1"/>
  <c r="BM17" i="3"/>
  <c r="BN17" i="3" s="1"/>
  <c r="BP17" i="3"/>
  <c r="BQ17" i="3" s="1"/>
  <c r="BG18" i="3"/>
  <c r="BH18" i="3" s="1"/>
  <c r="BM18" i="3"/>
  <c r="BN18" i="3" s="1"/>
  <c r="BP18" i="3"/>
  <c r="BQ18" i="3" s="1"/>
  <c r="BG19" i="3"/>
  <c r="BH19" i="3" s="1"/>
  <c r="BM19" i="3"/>
  <c r="BN19" i="3" s="1"/>
  <c r="BP19" i="3"/>
  <c r="BQ19" i="3" s="1"/>
  <c r="BG20" i="3"/>
  <c r="BH20" i="3" s="1"/>
  <c r="BM20" i="3"/>
  <c r="BN20" i="3" s="1"/>
  <c r="BP20" i="3"/>
  <c r="BQ20" i="3" s="1"/>
  <c r="BG21" i="3"/>
  <c r="BH21" i="3" s="1"/>
  <c r="BM21" i="3"/>
  <c r="BN21" i="3" s="1"/>
  <c r="BP21" i="3"/>
  <c r="BQ21" i="3" s="1"/>
  <c r="BG22" i="3"/>
  <c r="BH22" i="3" s="1"/>
  <c r="BG23" i="3"/>
  <c r="BH23" i="3" s="1"/>
  <c r="BG24" i="3"/>
  <c r="BH24" i="3" s="1"/>
  <c r="BG25" i="3"/>
  <c r="BH25" i="3" s="1"/>
  <c r="BG26" i="3"/>
  <c r="BH26" i="3" s="1"/>
  <c r="BG27" i="3"/>
  <c r="BH27" i="3" s="1"/>
  <c r="BG28" i="3"/>
  <c r="BH28" i="3" s="1"/>
  <c r="BG29" i="3"/>
  <c r="BH29" i="3" s="1"/>
  <c r="BG30" i="3"/>
  <c r="BH30" i="3" s="1"/>
  <c r="BG31" i="3"/>
  <c r="BH31" i="3" s="1"/>
  <c r="BG33" i="3"/>
  <c r="BH33" i="3" s="1"/>
  <c r="BG34" i="3"/>
  <c r="BH34" i="3" s="1"/>
  <c r="BG35" i="3"/>
  <c r="BH35" i="3" s="1"/>
  <c r="BG36" i="3"/>
  <c r="BH36" i="3" s="1"/>
  <c r="BG37" i="3"/>
  <c r="BH37" i="3" s="1"/>
  <c r="BG38" i="3"/>
  <c r="BH38" i="3" s="1"/>
  <c r="BG39" i="3"/>
  <c r="BH39" i="3" s="1"/>
  <c r="BG40" i="3"/>
  <c r="BH40" i="3" s="1"/>
  <c r="BG41" i="3"/>
  <c r="BH41" i="3" s="1"/>
  <c r="BG42" i="3"/>
  <c r="BH42" i="3" s="1"/>
  <c r="BG43" i="3"/>
  <c r="BH43" i="3" s="1"/>
  <c r="BG44" i="3"/>
  <c r="BH44" i="3" s="1"/>
  <c r="BG45" i="3"/>
  <c r="BH45" i="3" s="1"/>
  <c r="BG46" i="3"/>
  <c r="BH46" i="3" s="1"/>
  <c r="BG47" i="3"/>
  <c r="BH47" i="3" s="1"/>
  <c r="BG48" i="3"/>
  <c r="BH48" i="3" s="1"/>
  <c r="BG49" i="3"/>
  <c r="BH49" i="3" s="1"/>
  <c r="BG50" i="3"/>
  <c r="BH50" i="3" s="1"/>
  <c r="BG51" i="3"/>
  <c r="BH51" i="3" s="1"/>
  <c r="BG52" i="3"/>
  <c r="BH52" i="3" s="1"/>
  <c r="BG53" i="3"/>
  <c r="BH53" i="3" s="1"/>
  <c r="BG54" i="3"/>
  <c r="BH54" i="3" s="1"/>
  <c r="BG55" i="3"/>
  <c r="BH55" i="3" s="1"/>
  <c r="BG56" i="3"/>
  <c r="BH56" i="3" s="1"/>
  <c r="BG57" i="3"/>
  <c r="BH57" i="3" s="1"/>
  <c r="BG58" i="3"/>
  <c r="BH58" i="3" s="1"/>
  <c r="BG59" i="3"/>
  <c r="BH59" i="3" s="1"/>
  <c r="BG60" i="3"/>
  <c r="BH60" i="3" s="1"/>
  <c r="BG61" i="3"/>
  <c r="BH61" i="3" s="1"/>
  <c r="BG62" i="3"/>
  <c r="BH62" i="3" s="1"/>
  <c r="BG63" i="3"/>
  <c r="BH63" i="3" s="1"/>
  <c r="BG64" i="3"/>
  <c r="BH64" i="3" s="1"/>
  <c r="BG65" i="3"/>
  <c r="BH65" i="3" s="1"/>
  <c r="BG66" i="3"/>
  <c r="BH66" i="3" s="1"/>
  <c r="BG67" i="3"/>
  <c r="BH67" i="3" s="1"/>
  <c r="BG68" i="3"/>
  <c r="BH68" i="3" s="1"/>
  <c r="BG69" i="3"/>
  <c r="BH69" i="3" s="1"/>
  <c r="BG70" i="3"/>
  <c r="BH70" i="3" s="1"/>
  <c r="BG71" i="3"/>
  <c r="BH71" i="3" s="1"/>
  <c r="E73" i="3" l="1"/>
  <c r="G29" i="1" s="1"/>
  <c r="C73" i="3"/>
  <c r="E29" i="1" s="1"/>
  <c r="B73" i="3"/>
  <c r="D73" i="3"/>
  <c r="F29" i="1" s="1"/>
  <c r="BI4" i="3"/>
  <c r="BI3" i="3"/>
  <c r="BI6" i="3"/>
  <c r="BI5" i="3"/>
  <c r="BI2" i="3"/>
  <c r="Q150" i="3"/>
  <c r="D66" i="3"/>
  <c r="D68" i="3" s="1"/>
  <c r="B66" i="3"/>
  <c r="B68" i="3" s="1"/>
  <c r="C66" i="3"/>
  <c r="C68" i="3" s="1"/>
  <c r="E66" i="3"/>
  <c r="E68" i="3" s="1"/>
  <c r="V254" i="2"/>
  <c r="D29" i="1" l="1"/>
  <c r="A99" i="3" s="1"/>
  <c r="E72" i="3"/>
  <c r="G28" i="1" s="1"/>
  <c r="B72" i="3"/>
  <c r="D28" i="1" s="1"/>
  <c r="C72" i="3"/>
  <c r="E28" i="1" s="1"/>
  <c r="Q151" i="3"/>
  <c r="D72" i="3"/>
  <c r="F28" i="1" s="1"/>
  <c r="H28" i="3"/>
  <c r="I28" i="3" s="1"/>
  <c r="F28" i="3" l="1"/>
  <c r="C22" i="1" s="1"/>
  <c r="E76" i="3"/>
  <c r="L28" i="1" s="1"/>
  <c r="B76" i="3"/>
  <c r="I28" i="1" s="1"/>
  <c r="C76" i="3"/>
  <c r="J28" i="1" s="1"/>
  <c r="Q152" i="3"/>
  <c r="D76" i="3"/>
  <c r="K28" i="1" s="1"/>
  <c r="AQ64" i="3"/>
  <c r="AQ65" i="3"/>
  <c r="AQ51" i="3"/>
  <c r="AQ52" i="3"/>
  <c r="AQ53" i="3"/>
  <c r="AQ54" i="3"/>
  <c r="AQ55" i="3"/>
  <c r="AQ56" i="3"/>
  <c r="AQ57" i="3"/>
  <c r="AQ58" i="3"/>
  <c r="AQ59" i="3"/>
  <c r="AQ60" i="3"/>
  <c r="AQ61" i="3"/>
  <c r="AQ62" i="3"/>
  <c r="AQ63" i="3"/>
  <c r="AQ50" i="3"/>
  <c r="B29" i="3" l="1"/>
  <c r="Q31" i="3"/>
  <c r="Q32" i="3" s="1"/>
  <c r="B28" i="3" l="1"/>
  <c r="C23" i="1" s="1"/>
  <c r="A95" i="3"/>
  <c r="A102" i="3" s="1"/>
  <c r="I3" i="3"/>
  <c r="F3" i="3" s="1"/>
  <c r="C7" i="1" s="1"/>
  <c r="C241" i="2" s="1"/>
  <c r="I42" i="2" l="1"/>
  <c r="I41" i="2"/>
  <c r="H17" i="3"/>
  <c r="I17" i="3" s="1"/>
  <c r="F17" i="3" s="1"/>
  <c r="H22" i="3"/>
  <c r="I22" i="3" s="1"/>
  <c r="H23" i="3"/>
  <c r="I23" i="3" s="1"/>
  <c r="H19" i="3"/>
  <c r="I19" i="3" s="1"/>
  <c r="F19" i="3" s="1"/>
  <c r="C16" i="1" s="1"/>
  <c r="H18" i="3"/>
  <c r="I18" i="3" s="1"/>
  <c r="F18" i="3" s="1"/>
  <c r="C15" i="1" s="1"/>
  <c r="H16" i="3"/>
  <c r="I16" i="3" s="1"/>
  <c r="H14" i="3"/>
  <c r="I14" i="3" s="1"/>
  <c r="H7" i="3"/>
  <c r="I7" i="3" s="1"/>
  <c r="F7" i="3" s="1"/>
  <c r="C9" i="1" s="1"/>
  <c r="H6" i="3"/>
  <c r="H5" i="3"/>
  <c r="I5" i="3" s="1"/>
  <c r="F5" i="3" s="1"/>
  <c r="C11" i="1" s="1"/>
  <c r="H4" i="3"/>
  <c r="I4" i="3" s="1"/>
  <c r="F4" i="3" s="1"/>
  <c r="C10" i="1" s="1"/>
  <c r="C14" i="1" l="1"/>
  <c r="F6" i="3"/>
  <c r="C8" i="1" s="1"/>
  <c r="F22" i="3"/>
  <c r="D52" i="1" s="1"/>
  <c r="F23" i="3"/>
  <c r="D53" i="1" s="1"/>
  <c r="A1" i="2"/>
  <c r="B7" i="3" l="1"/>
  <c r="B83" i="3" s="1"/>
  <c r="Q33" i="3" l="1"/>
  <c r="Q34" i="3" s="1"/>
  <c r="Q35" i="3" s="1"/>
  <c r="Q36" i="3" s="1"/>
  <c r="Q37" i="3" s="1"/>
  <c r="Q38" i="3" s="1"/>
  <c r="Q39" i="3" s="1"/>
  <c r="Q40" i="3" s="1"/>
  <c r="Q41" i="3" s="1"/>
  <c r="Q42" i="3" s="1"/>
  <c r="Q43" i="3" s="1"/>
  <c r="Q44" i="3" s="1"/>
  <c r="Q45" i="3" s="1"/>
  <c r="Q46" i="3" s="1"/>
  <c r="Q47" i="3" s="1"/>
  <c r="Q48" i="3" s="1"/>
  <c r="Q49" i="3" s="1"/>
  <c r="Q50" i="3" s="1"/>
  <c r="Q51" i="3" s="1"/>
  <c r="Q52" i="3" s="1"/>
  <c r="Q53" i="3" s="1"/>
  <c r="Q54" i="3" l="1"/>
  <c r="Q55" i="3" s="1"/>
  <c r="Q56" i="3" s="1"/>
  <c r="Q57" i="3" s="1"/>
  <c r="Q58" i="3" s="1"/>
  <c r="Q59" i="3" s="1"/>
  <c r="Q60" i="3" s="1"/>
  <c r="Q61" i="3" s="1"/>
  <c r="Q62" i="3" s="1"/>
  <c r="Q63" i="3" s="1"/>
  <c r="Q64" i="3" s="1"/>
  <c r="Q65" i="3" s="1"/>
  <c r="Q66" i="3" s="1"/>
  <c r="Q67" i="3" s="1"/>
  <c r="Q68" i="3" s="1"/>
  <c r="Q69" i="3" s="1"/>
  <c r="Q70" i="3" s="1"/>
  <c r="Q71" i="3" s="1"/>
  <c r="Q72" i="3" s="1"/>
  <c r="Q73" i="3" s="1"/>
  <c r="Q74" i="3" s="1"/>
  <c r="Q75" i="3" s="1"/>
  <c r="Q76" i="3" s="1"/>
  <c r="Q77" i="3" s="1"/>
  <c r="Q78" i="3" s="1"/>
  <c r="Q79" i="3" s="1"/>
  <c r="Q80" i="3" s="1"/>
  <c r="Q81" i="3" s="1"/>
  <c r="Q82" i="3" s="1"/>
  <c r="Q83" i="3" s="1"/>
  <c r="Q84" i="3" s="1"/>
  <c r="Q85" i="3" s="1"/>
  <c r="Q86" i="3" s="1"/>
  <c r="Q87" i="3" s="1"/>
  <c r="Q88" i="3" s="1"/>
  <c r="Q89" i="3" s="1"/>
  <c r="Q90" i="3" s="1"/>
  <c r="Q91" i="3" s="1"/>
  <c r="Q92" i="3" s="1"/>
  <c r="Q93" i="3" s="1"/>
  <c r="Q94" i="3" s="1"/>
  <c r="Q95" i="3" s="1"/>
  <c r="Q96" i="3" s="1"/>
  <c r="Q97" i="3" s="1"/>
  <c r="Q98" i="3" s="1"/>
  <c r="Q99" i="3" s="1"/>
  <c r="Q100" i="3" s="1"/>
  <c r="Q101" i="3" s="1"/>
  <c r="Q102" i="3" s="1"/>
  <c r="Q103" i="3" s="1"/>
  <c r="Q104" i="3" s="1"/>
  <c r="Q105" i="3" s="1"/>
  <c r="Q106" i="3" s="1"/>
  <c r="Q107" i="3" s="1"/>
  <c r="Q108" i="3" s="1"/>
  <c r="Q109" i="3" s="1"/>
  <c r="Q110" i="3" s="1"/>
  <c r="Q111" i="3" s="1"/>
  <c r="Q112" i="3" s="1"/>
  <c r="Q113" i="3" s="1"/>
  <c r="Q114" i="3" s="1"/>
  <c r="Q115" i="3" s="1"/>
  <c r="Q116" i="3" s="1"/>
  <c r="Q117" i="3" s="1"/>
  <c r="Q118" i="3" s="1"/>
  <c r="Q119" i="3" s="1"/>
  <c r="Q120" i="3" s="1"/>
  <c r="Q121" i="3" s="1"/>
  <c r="Q122" i="3" s="1"/>
  <c r="Q123" i="3" s="1"/>
  <c r="Q124" i="3" s="1"/>
  <c r="Q125" i="3" s="1"/>
  <c r="Q126" i="3" s="1"/>
  <c r="Q127" i="3" s="1"/>
  <c r="Q128" i="3" s="1"/>
  <c r="Q129" i="3" s="1"/>
  <c r="Q130" i="3" s="1"/>
  <c r="Q131" i="3" s="1"/>
  <c r="Q132" i="3" s="1"/>
  <c r="Q133" i="3" s="1"/>
  <c r="Q134" i="3" s="1"/>
  <c r="H28" i="1" l="1"/>
  <c r="C295" i="2" l="1"/>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B18" i="3"/>
  <c r="B6" i="3"/>
  <c r="U68" i="2" s="1"/>
  <c r="B5" i="3"/>
  <c r="U69" i="2" s="1"/>
  <c r="B8" i="3"/>
  <c r="B19" i="3"/>
  <c r="U73" i="2" s="1"/>
  <c r="B20" i="3"/>
  <c r="U72" i="2" s="1"/>
  <c r="J75" i="3"/>
  <c r="J74" i="3"/>
  <c r="J73" i="3"/>
  <c r="J72" i="3"/>
  <c r="J71" i="3"/>
  <c r="J70" i="3"/>
  <c r="J69" i="3"/>
  <c r="J68" i="3"/>
  <c r="H50" i="1"/>
  <c r="S268" i="2" s="1"/>
  <c r="E268" i="2"/>
  <c r="A268" i="2"/>
  <c r="E267" i="2"/>
  <c r="A267" i="2"/>
  <c r="E266" i="2"/>
  <c r="A266" i="2"/>
  <c r="A265" i="2"/>
  <c r="A279" i="2"/>
  <c r="I46" i="1"/>
  <c r="U264" i="2" s="1"/>
  <c r="E264" i="2"/>
  <c r="A264" i="2"/>
  <c r="G55" i="1"/>
  <c r="Q278" i="2" s="1"/>
  <c r="E278" i="2"/>
  <c r="A278" i="2"/>
  <c r="A284" i="2"/>
  <c r="A282" i="2"/>
  <c r="A276" i="2"/>
  <c r="A273" i="2"/>
  <c r="A270" i="2"/>
  <c r="A269" i="2"/>
  <c r="G45" i="1"/>
  <c r="Q263" i="2" s="1"/>
  <c r="E263" i="2"/>
  <c r="A263" i="2"/>
  <c r="E262" i="2"/>
  <c r="A262" i="2"/>
  <c r="E261" i="2"/>
  <c r="A261" i="2"/>
  <c r="E260" i="2"/>
  <c r="A260" i="2"/>
  <c r="E259" i="2"/>
  <c r="A259" i="2"/>
  <c r="E258" i="2"/>
  <c r="A258" i="2"/>
  <c r="A257" i="2"/>
  <c r="AA255" i="2"/>
  <c r="Y255" i="2"/>
  <c r="W255" i="2"/>
  <c r="U255" i="2"/>
  <c r="S255" i="2"/>
  <c r="Q255" i="2"/>
  <c r="I74" i="2"/>
  <c r="G74" i="2"/>
  <c r="L50" i="1"/>
  <c r="AA268" i="2" s="1"/>
  <c r="K50" i="1"/>
  <c r="Y268" i="2" s="1"/>
  <c r="J50" i="1"/>
  <c r="W268" i="2" s="1"/>
  <c r="I50" i="1"/>
  <c r="U268" i="2" s="1"/>
  <c r="G50" i="1"/>
  <c r="Q268" i="2" s="1"/>
  <c r="L49" i="1"/>
  <c r="AA267" i="2" s="1"/>
  <c r="K49" i="1"/>
  <c r="Y267" i="2" s="1"/>
  <c r="J49" i="1"/>
  <c r="W267" i="2" s="1"/>
  <c r="I49" i="1"/>
  <c r="U267" i="2" s="1"/>
  <c r="H49" i="1"/>
  <c r="S267" i="2" s="1"/>
  <c r="G49" i="1"/>
  <c r="Q267" i="2" s="1"/>
  <c r="L48" i="1"/>
  <c r="AA266" i="2" s="1"/>
  <c r="K48" i="1"/>
  <c r="Y266" i="2" s="1"/>
  <c r="J48" i="1"/>
  <c r="W266" i="2" s="1"/>
  <c r="I48" i="1"/>
  <c r="U266" i="2" s="1"/>
  <c r="H48" i="1"/>
  <c r="S266" i="2" s="1"/>
  <c r="G48" i="1"/>
  <c r="Q266" i="2" s="1"/>
  <c r="L56" i="1"/>
  <c r="AA279" i="2" s="1"/>
  <c r="K56" i="1"/>
  <c r="Y279" i="2" s="1"/>
  <c r="J56" i="1"/>
  <c r="W279" i="2" s="1"/>
  <c r="I56" i="1"/>
  <c r="U279" i="2" s="1"/>
  <c r="H56" i="1"/>
  <c r="S279" i="2" s="1"/>
  <c r="G56" i="1"/>
  <c r="Q279" i="2" s="1"/>
  <c r="L46" i="1"/>
  <c r="AA264" i="2" s="1"/>
  <c r="K46" i="1"/>
  <c r="Y264" i="2" s="1"/>
  <c r="J46" i="1"/>
  <c r="W264" i="2" s="1"/>
  <c r="H46" i="1"/>
  <c r="S264" i="2" s="1"/>
  <c r="G46" i="1"/>
  <c r="Q264" i="2" s="1"/>
  <c r="L55" i="1"/>
  <c r="AA278" i="2" s="1"/>
  <c r="K55" i="1"/>
  <c r="Y278" i="2" s="1"/>
  <c r="J55" i="1"/>
  <c r="W278" i="2" s="1"/>
  <c r="I55" i="1"/>
  <c r="U278" i="2" s="1"/>
  <c r="H55" i="1"/>
  <c r="S278" i="2" s="1"/>
  <c r="L45" i="1"/>
  <c r="AA263" i="2" s="1"/>
  <c r="K45" i="1"/>
  <c r="Y263" i="2" s="1"/>
  <c r="J45" i="1"/>
  <c r="W263" i="2" s="1"/>
  <c r="I45" i="1"/>
  <c r="U263" i="2" s="1"/>
  <c r="H45" i="1"/>
  <c r="S263" i="2" s="1"/>
  <c r="L44" i="1"/>
  <c r="AA262" i="2" s="1"/>
  <c r="K44" i="1"/>
  <c r="Y262" i="2" s="1"/>
  <c r="J44" i="1"/>
  <c r="W262" i="2" s="1"/>
  <c r="I44" i="1"/>
  <c r="U262" i="2" s="1"/>
  <c r="H44" i="1"/>
  <c r="S262" i="2" s="1"/>
  <c r="G44" i="1"/>
  <c r="Q262" i="2" s="1"/>
  <c r="L43" i="1"/>
  <c r="AA261" i="2" s="1"/>
  <c r="K43" i="1"/>
  <c r="Y261" i="2" s="1"/>
  <c r="J43" i="1"/>
  <c r="W261" i="2" s="1"/>
  <c r="I43" i="1"/>
  <c r="U261" i="2" s="1"/>
  <c r="H43" i="1"/>
  <c r="S261" i="2" s="1"/>
  <c r="G43" i="1"/>
  <c r="Q261" i="2" s="1"/>
  <c r="L42" i="1"/>
  <c r="AA260" i="2" s="1"/>
  <c r="K42" i="1"/>
  <c r="Y260" i="2" s="1"/>
  <c r="J42" i="1"/>
  <c r="W260" i="2" s="1"/>
  <c r="I42" i="1"/>
  <c r="U260" i="2" s="1"/>
  <c r="H42" i="1"/>
  <c r="S260" i="2" s="1"/>
  <c r="G42" i="1"/>
  <c r="Q260" i="2" s="1"/>
  <c r="L41" i="1"/>
  <c r="AA259" i="2" s="1"/>
  <c r="K41" i="1"/>
  <c r="Y259" i="2" s="1"/>
  <c r="J41" i="1"/>
  <c r="W259" i="2" s="1"/>
  <c r="I41" i="1"/>
  <c r="U259" i="2" s="1"/>
  <c r="H41" i="1"/>
  <c r="S259" i="2" s="1"/>
  <c r="G41" i="1"/>
  <c r="Q259" i="2" s="1"/>
  <c r="L40" i="1"/>
  <c r="AA258" i="2" s="1"/>
  <c r="K40" i="1"/>
  <c r="Y258" i="2" s="1"/>
  <c r="J40" i="1"/>
  <c r="W258" i="2" s="1"/>
  <c r="I40" i="1"/>
  <c r="U258" i="2" s="1"/>
  <c r="H40" i="1"/>
  <c r="S258" i="2" s="1"/>
  <c r="G40" i="1"/>
  <c r="Q258" i="2" s="1"/>
  <c r="U71" i="2" l="1"/>
  <c r="E77" i="3"/>
  <c r="B77" i="3"/>
  <c r="D77" i="3"/>
  <c r="C77" i="3"/>
  <c r="B32" i="3"/>
  <c r="B33" i="3" s="1"/>
  <c r="B82" i="3" s="1"/>
  <c r="B4" i="3"/>
  <c r="C64" i="2" s="1"/>
  <c r="B105" i="2" s="1"/>
  <c r="A8" i="2"/>
  <c r="B44" i="3"/>
  <c r="B36" i="3"/>
  <c r="B35" i="3"/>
  <c r="E62" i="3"/>
  <c r="C62" i="3"/>
  <c r="B62" i="3"/>
  <c r="D62" i="3"/>
  <c r="M28" i="1"/>
  <c r="J62" i="3"/>
  <c r="I84" i="3" s="1"/>
  <c r="G62" i="3"/>
  <c r="I81" i="3" s="1"/>
  <c r="I62" i="3"/>
  <c r="I83" i="3" s="1"/>
  <c r="H62" i="3"/>
  <c r="I82" i="3" s="1"/>
  <c r="B34" i="3"/>
  <c r="F25" i="3"/>
  <c r="D57" i="1" s="1"/>
  <c r="B26" i="3" s="1"/>
  <c r="G48" i="3" s="1"/>
  <c r="I48" i="3" s="1"/>
  <c r="J48" i="3" s="1"/>
  <c r="F57" i="1" s="1"/>
  <c r="J57" i="1" s="1"/>
  <c r="W282" i="2" s="1"/>
  <c r="F26" i="3"/>
  <c r="D58" i="1" s="1"/>
  <c r="B27" i="3" s="1"/>
  <c r="G49" i="3" s="1"/>
  <c r="I49" i="3" s="1"/>
  <c r="J49" i="3" s="1"/>
  <c r="F58" i="1" s="1"/>
  <c r="K58" i="1" s="1"/>
  <c r="Y284" i="2" s="1"/>
  <c r="F24" i="3"/>
  <c r="B23" i="3"/>
  <c r="G45" i="3" s="1"/>
  <c r="I45" i="3" s="1"/>
  <c r="J45" i="3" s="1"/>
  <c r="F52" i="1" s="1"/>
  <c r="B24" i="3"/>
  <c r="G46" i="3" s="1"/>
  <c r="I46" i="3" s="1"/>
  <c r="J46" i="3" s="1"/>
  <c r="F53" i="1" s="1"/>
  <c r="C8" i="3"/>
  <c r="U67" i="2" s="1"/>
  <c r="A91" i="3" l="1"/>
  <c r="C76" i="2" s="1"/>
  <c r="A83" i="3"/>
  <c r="M110" i="2" s="1"/>
  <c r="A87" i="3"/>
  <c r="E8" i="1" s="1"/>
  <c r="B48" i="3"/>
  <c r="B45" i="3"/>
  <c r="I53" i="1"/>
  <c r="U273" i="2" s="1"/>
  <c r="L53" i="1"/>
  <c r="AA273" i="2" s="1"/>
  <c r="K53" i="1"/>
  <c r="Y273" i="2" s="1"/>
  <c r="H53" i="1"/>
  <c r="S273" i="2" s="1"/>
  <c r="J53" i="1"/>
  <c r="W273" i="2" s="1"/>
  <c r="G53" i="1"/>
  <c r="Q273" i="2" s="1"/>
  <c r="L52" i="1"/>
  <c r="AA270" i="2" s="1"/>
  <c r="K52" i="1"/>
  <c r="Y270" i="2" s="1"/>
  <c r="I52" i="1"/>
  <c r="U270" i="2" s="1"/>
  <c r="G52" i="1"/>
  <c r="Q270" i="2" s="1"/>
  <c r="H52" i="1"/>
  <c r="S270" i="2" s="1"/>
  <c r="J52" i="1"/>
  <c r="W270" i="2" s="1"/>
  <c r="D54" i="1"/>
  <c r="B25" i="3" s="1"/>
  <c r="G47" i="3" s="1"/>
  <c r="I47" i="3" s="1"/>
  <c r="J47" i="3" s="1"/>
  <c r="B46" i="3"/>
  <c r="B47" i="3"/>
  <c r="G58" i="1"/>
  <c r="Q284" i="2" s="1"/>
  <c r="J58" i="1"/>
  <c r="W284" i="2" s="1"/>
  <c r="H58" i="1"/>
  <c r="S284" i="2" s="1"/>
  <c r="I58" i="1"/>
  <c r="U284" i="2" s="1"/>
  <c r="L58" i="1"/>
  <c r="AA284" i="2" s="1"/>
  <c r="B37" i="3"/>
  <c r="B9" i="3" s="1"/>
  <c r="C17" i="1" s="1"/>
  <c r="C18" i="1" s="1"/>
  <c r="I57" i="1"/>
  <c r="U282" i="2" s="1"/>
  <c r="L57" i="1"/>
  <c r="AA282" i="2" s="1"/>
  <c r="K57" i="1"/>
  <c r="Y282" i="2" s="1"/>
  <c r="H57" i="1"/>
  <c r="S282" i="2" s="1"/>
  <c r="G57" i="1"/>
  <c r="Q282" i="2" s="1"/>
  <c r="D60" i="3"/>
  <c r="I72" i="3" s="1"/>
  <c r="H83" i="3"/>
  <c r="G83" i="3" s="1"/>
  <c r="E60" i="3"/>
  <c r="I74" i="3" s="1"/>
  <c r="H84" i="3"/>
  <c r="G84" i="3" s="1"/>
  <c r="C60" i="3"/>
  <c r="I70" i="3" s="1"/>
  <c r="H82" i="3"/>
  <c r="G82" i="3" s="1"/>
  <c r="I85" i="3"/>
  <c r="H81" i="3"/>
  <c r="G81" i="3" s="1"/>
  <c r="B60" i="3"/>
  <c r="I68" i="3" s="1"/>
  <c r="F54" i="1" l="1"/>
  <c r="B10" i="3"/>
  <c r="H85" i="3"/>
  <c r="C61" i="3"/>
  <c r="I71" i="3" s="1"/>
  <c r="E61" i="3"/>
  <c r="I75" i="3" s="1"/>
  <c r="B61" i="3"/>
  <c r="I69" i="3" s="1"/>
  <c r="D61" i="3"/>
  <c r="I73" i="3" s="1"/>
  <c r="H74" i="3" l="1"/>
  <c r="H73" i="3"/>
  <c r="H69" i="3"/>
  <c r="H70" i="3"/>
  <c r="H68" i="3"/>
  <c r="H72" i="3"/>
  <c r="H75" i="3"/>
  <c r="H71" i="3"/>
  <c r="I87" i="3"/>
  <c r="I107" i="2" s="1"/>
  <c r="H79" i="3"/>
  <c r="K54" i="1"/>
  <c r="Y276" i="2" s="1"/>
  <c r="H54" i="1"/>
  <c r="S276" i="2" s="1"/>
  <c r="I54" i="1"/>
  <c r="U276" i="2" s="1"/>
  <c r="G54" i="1"/>
  <c r="Q276" i="2" s="1"/>
  <c r="J54" i="1"/>
  <c r="W276" i="2" s="1"/>
  <c r="L54" i="1"/>
  <c r="AA276" i="2" s="1"/>
  <c r="B13" i="3"/>
  <c r="F16" i="3" s="1"/>
  <c r="U64" i="2"/>
  <c r="J66" i="3"/>
  <c r="C12" i="1" l="1"/>
  <c r="B17" i="3" s="1"/>
  <c r="B50" i="3" l="1"/>
  <c r="F14" i="3" s="1"/>
  <c r="U70" i="2"/>
  <c r="B51" i="3"/>
  <c r="B54" i="3"/>
  <c r="B52" i="3"/>
  <c r="B53" i="3"/>
  <c r="C13" i="1" l="1"/>
  <c r="B15" i="3" s="1"/>
  <c r="B49" i="3" s="1"/>
  <c r="B40" i="3" l="1"/>
  <c r="B42" i="3" s="1"/>
  <c r="B16" i="3"/>
  <c r="B41" i="3"/>
  <c r="B43" i="3" l="1"/>
  <c r="B11" i="3" s="1"/>
  <c r="C19" i="1" s="1"/>
  <c r="C20" i="1" s="1"/>
  <c r="B12" i="3" s="1"/>
  <c r="P39" i="3" s="1"/>
  <c r="P115" i="3" l="1"/>
  <c r="P128" i="3"/>
  <c r="Z189" i="2" s="1"/>
  <c r="P40" i="3"/>
  <c r="S132" i="2" s="1"/>
  <c r="AA368" i="2" s="1"/>
  <c r="P106" i="3"/>
  <c r="AC174" i="2" s="1"/>
  <c r="P117" i="3"/>
  <c r="AC184" i="2" s="1"/>
  <c r="P143" i="3"/>
  <c r="C371" i="2" s="1"/>
  <c r="P127" i="3"/>
  <c r="Z187" i="2" s="1"/>
  <c r="P81" i="3"/>
  <c r="C189" i="2" s="1"/>
  <c r="P35" i="3"/>
  <c r="AQ3" i="3" s="1"/>
  <c r="M127" i="2" s="1"/>
  <c r="Y342" i="2" s="1"/>
  <c r="P114" i="3"/>
  <c r="AB184" i="2" s="1"/>
  <c r="P95" i="3"/>
  <c r="Z170" i="2" s="1"/>
  <c r="P119" i="3"/>
  <c r="Z177" i="2" s="1"/>
  <c r="P71" i="3"/>
  <c r="C167" i="2" s="1"/>
  <c r="P88" i="3"/>
  <c r="AA167" i="2" s="1"/>
  <c r="P58" i="3"/>
  <c r="C54" i="1" s="1"/>
  <c r="E276" i="2" s="1"/>
  <c r="P7" i="3"/>
  <c r="P151" i="3"/>
  <c r="C415" i="2" s="1"/>
  <c r="P138" i="3"/>
  <c r="C347" i="2" s="1"/>
  <c r="P90" i="3"/>
  <c r="AB165" i="2" s="1"/>
  <c r="P45" i="3"/>
  <c r="AQ13" i="3" s="1"/>
  <c r="U133" i="2" s="1"/>
  <c r="Y394" i="2" s="1"/>
  <c r="P62" i="3"/>
  <c r="P42" i="3"/>
  <c r="Q138" i="2" s="1"/>
  <c r="Y376" i="2" s="1"/>
  <c r="P30" i="3"/>
  <c r="V92" i="2" s="1"/>
  <c r="P83" i="3"/>
  <c r="Z163" i="2" s="1"/>
  <c r="P129" i="3"/>
  <c r="AA187" i="2" s="1"/>
  <c r="P72" i="3"/>
  <c r="C170" i="2" s="1"/>
  <c r="P86" i="3"/>
  <c r="AA163" i="2" s="1"/>
  <c r="P21" i="3"/>
  <c r="A92" i="2" s="1"/>
  <c r="P131" i="3"/>
  <c r="AB187" i="2" s="1"/>
  <c r="P50" i="3"/>
  <c r="Y138" i="2" s="1"/>
  <c r="Y420" i="2" s="1"/>
  <c r="P68" i="3"/>
  <c r="C155" i="2" s="1"/>
  <c r="P14" i="3"/>
  <c r="P148" i="3"/>
  <c r="C399" i="2" s="1"/>
  <c r="P141" i="3"/>
  <c r="C363" i="2" s="1"/>
  <c r="P150" i="3"/>
  <c r="C411" i="2" s="1"/>
  <c r="U65" i="2"/>
  <c r="P56" i="3"/>
  <c r="C52" i="1" s="1"/>
  <c r="E270" i="2" s="1"/>
  <c r="P104" i="3"/>
  <c r="AC170" i="2" s="1"/>
  <c r="P27" i="3"/>
  <c r="O92" i="2" s="1"/>
  <c r="P47" i="3"/>
  <c r="AB129" i="2" s="1"/>
  <c r="AB408" i="2" s="1"/>
  <c r="P49" i="3"/>
  <c r="AB135" i="2" s="1"/>
  <c r="AB416" i="2" s="1"/>
  <c r="P124" i="3"/>
  <c r="AB179" i="2" s="1"/>
  <c r="P73" i="3"/>
  <c r="C172" i="2" s="1"/>
  <c r="P147" i="3"/>
  <c r="C395" i="2" s="1"/>
  <c r="P9" i="3"/>
  <c r="P125" i="3"/>
  <c r="AC177" i="2" s="1"/>
  <c r="P48" i="3"/>
  <c r="AQ16" i="3" s="1"/>
  <c r="Y130" i="2" s="1"/>
  <c r="Y410" i="2" s="1"/>
  <c r="P118" i="3"/>
  <c r="P46" i="3"/>
  <c r="AQ14" i="3" s="1"/>
  <c r="U136" i="2" s="1"/>
  <c r="Y398" i="2" s="1"/>
  <c r="P64" i="3"/>
  <c r="C56" i="1" s="1"/>
  <c r="E279" i="2" s="1"/>
  <c r="P108" i="3"/>
  <c r="Z184" i="2" s="1"/>
  <c r="P130" i="3"/>
  <c r="AA189" i="2" s="1"/>
  <c r="P93" i="3"/>
  <c r="AC165" i="2" s="1"/>
  <c r="P60" i="3"/>
  <c r="C58" i="1" s="1"/>
  <c r="E284" i="2" s="1"/>
  <c r="P102" i="3"/>
  <c r="AB172" i="2" s="1"/>
  <c r="P98" i="3"/>
  <c r="AA170" i="2" s="1"/>
  <c r="P29" i="3"/>
  <c r="G403" i="2" s="1"/>
  <c r="P123" i="3"/>
  <c r="AB177" i="2" s="1"/>
  <c r="P122" i="3"/>
  <c r="AA179" i="2" s="1"/>
  <c r="P121" i="3"/>
  <c r="AA177" i="2" s="1"/>
  <c r="P67" i="3"/>
  <c r="C152" i="2" s="1"/>
  <c r="P94" i="3"/>
  <c r="AC167" i="2" s="1"/>
  <c r="P11" i="3"/>
  <c r="P152" i="3"/>
  <c r="C419" i="2" s="1"/>
  <c r="P145" i="3"/>
  <c r="C387" i="2" s="1"/>
  <c r="P6" i="3"/>
  <c r="M83" i="3" s="1"/>
  <c r="AQ7" i="3"/>
  <c r="Q127" i="2" s="1"/>
  <c r="Y362" i="2" s="1"/>
  <c r="R129" i="2"/>
  <c r="Z364" i="2" s="1"/>
  <c r="T129" i="2"/>
  <c r="AB364" i="2" s="1"/>
  <c r="Q129" i="2"/>
  <c r="Y364" i="2" s="1"/>
  <c r="P103" i="3"/>
  <c r="AB174" i="2" s="1"/>
  <c r="P105" i="3"/>
  <c r="AC172" i="2" s="1"/>
  <c r="P36" i="3"/>
  <c r="M132" i="2" s="1"/>
  <c r="Y348" i="2" s="1"/>
  <c r="P59" i="3"/>
  <c r="C57" i="1" s="1"/>
  <c r="E282" i="2" s="1"/>
  <c r="P100" i="3"/>
  <c r="AA174" i="2" s="1"/>
  <c r="P107" i="3"/>
  <c r="Z182" i="2" s="1"/>
  <c r="P113" i="3"/>
  <c r="AB182" i="2" s="1"/>
  <c r="P69" i="3"/>
  <c r="C163" i="2" s="1"/>
  <c r="P41" i="3"/>
  <c r="R135" i="2" s="1"/>
  <c r="Z372" i="2" s="1"/>
  <c r="P96" i="3"/>
  <c r="Z172" i="2" s="1"/>
  <c r="P37" i="3"/>
  <c r="M135" i="2" s="1"/>
  <c r="Y352" i="2" s="1"/>
  <c r="P116" i="3"/>
  <c r="AC182" i="2" s="1"/>
  <c r="P111" i="3"/>
  <c r="AA184" i="2" s="1"/>
  <c r="P99" i="3"/>
  <c r="AA172" i="2" s="1"/>
  <c r="P87" i="3"/>
  <c r="AA165" i="2" s="1"/>
  <c r="P76" i="3"/>
  <c r="C184" i="2" s="1"/>
  <c r="P25" i="3"/>
  <c r="L79" i="3" s="1"/>
  <c r="P24" i="3"/>
  <c r="H92" i="2" s="1"/>
  <c r="P43" i="3"/>
  <c r="X129" i="2" s="1"/>
  <c r="AB388" i="2" s="1"/>
  <c r="P26" i="3"/>
  <c r="G383" i="2" s="1"/>
  <c r="P70" i="3"/>
  <c r="C165" i="2" s="1"/>
  <c r="P75" i="3"/>
  <c r="C182" i="2" s="1"/>
  <c r="P80" i="3"/>
  <c r="C187" i="2" s="1"/>
  <c r="P28" i="3"/>
  <c r="V89" i="2" s="1"/>
  <c r="P44" i="3"/>
  <c r="X132" i="2" s="1"/>
  <c r="AB392" i="2" s="1"/>
  <c r="P57" i="3"/>
  <c r="C53" i="1" s="1"/>
  <c r="E273" i="2" s="1"/>
  <c r="P12" i="3"/>
  <c r="P140" i="3"/>
  <c r="C355" i="2" s="1"/>
  <c r="P4" i="3"/>
  <c r="K83" i="3" s="1"/>
  <c r="P3" i="3"/>
  <c r="J83" i="3" s="1"/>
  <c r="P149" i="3"/>
  <c r="C407" i="2" s="1"/>
  <c r="P142" i="3"/>
  <c r="C367" i="2" s="1"/>
  <c r="P10" i="3"/>
  <c r="P110" i="3"/>
  <c r="AA182" i="2" s="1"/>
  <c r="P120" i="3"/>
  <c r="Z179" i="2" s="1"/>
  <c r="P101" i="3"/>
  <c r="AB170" i="2" s="1"/>
  <c r="P133" i="3"/>
  <c r="AC187" i="2" s="1"/>
  <c r="P132" i="3"/>
  <c r="AB189" i="2" s="1"/>
  <c r="P63" i="3"/>
  <c r="P97" i="3"/>
  <c r="Z174" i="2" s="1"/>
  <c r="P84" i="3"/>
  <c r="Z165" i="2" s="1"/>
  <c r="P126" i="3"/>
  <c r="AC179" i="2" s="1"/>
  <c r="P79" i="3"/>
  <c r="C179" i="2" s="1"/>
  <c r="P77" i="3"/>
  <c r="P92" i="3"/>
  <c r="AC163" i="2" s="1"/>
  <c r="P20" i="3"/>
  <c r="G339" i="2" s="1"/>
  <c r="P91" i="3"/>
  <c r="AB167" i="2" s="1"/>
  <c r="P89" i="3"/>
  <c r="AB163" i="2" s="1"/>
  <c r="P23" i="3"/>
  <c r="H87" i="2" s="1"/>
  <c r="Q121" i="2" s="1"/>
  <c r="P112" i="3"/>
  <c r="P78" i="3"/>
  <c r="C177" i="2" s="1"/>
  <c r="P22" i="3"/>
  <c r="H86" i="2" s="1"/>
  <c r="AA149" i="2" s="1"/>
  <c r="P109" i="3"/>
  <c r="P19" i="3"/>
  <c r="A86" i="2" s="1"/>
  <c r="Z149" i="2" s="1"/>
  <c r="P38" i="3"/>
  <c r="M138" i="2" s="1"/>
  <c r="Y356" i="2" s="1"/>
  <c r="P74" i="3"/>
  <c r="C174" i="2" s="1"/>
  <c r="P134" i="3"/>
  <c r="AC189" i="2" s="1"/>
  <c r="P85" i="3"/>
  <c r="Z167" i="2" s="1"/>
  <c r="P13" i="3"/>
  <c r="P139" i="3"/>
  <c r="C351" i="2" s="1"/>
  <c r="P144" i="3"/>
  <c r="C375" i="2" s="1"/>
  <c r="P8" i="3"/>
  <c r="K81" i="3" s="1"/>
  <c r="P137" i="3"/>
  <c r="C343" i="2" s="1"/>
  <c r="P5" i="3"/>
  <c r="L83" i="3" s="1"/>
  <c r="P146" i="3"/>
  <c r="C391" i="2" s="1"/>
  <c r="S129" i="2"/>
  <c r="AA364" i="2" s="1"/>
  <c r="M82" i="3"/>
  <c r="M84" i="3"/>
  <c r="K82" i="3"/>
  <c r="K84" i="3"/>
  <c r="J84" i="3"/>
  <c r="L84" i="3"/>
  <c r="M81" i="3"/>
  <c r="L86" i="3" l="1"/>
  <c r="O129" i="2"/>
  <c r="AA344" i="2" s="1"/>
  <c r="AQ18" i="3"/>
  <c r="Y136" i="2" s="1"/>
  <c r="Y418" i="2" s="1"/>
  <c r="P129" i="2"/>
  <c r="AB344" i="2" s="1"/>
  <c r="S138" i="2"/>
  <c r="AA376" i="2" s="1"/>
  <c r="N129" i="2"/>
  <c r="Z344" i="2" s="1"/>
  <c r="M129" i="2"/>
  <c r="Y344" i="2" s="1"/>
  <c r="J82" i="3"/>
  <c r="O138" i="2"/>
  <c r="AA356" i="2" s="1"/>
  <c r="N138" i="2"/>
  <c r="Z356" i="2" s="1"/>
  <c r="AQ6" i="3"/>
  <c r="M136" i="2" s="1"/>
  <c r="Y354" i="2" s="1"/>
  <c r="AQ8" i="3"/>
  <c r="Q130" i="2" s="1"/>
  <c r="Y366" i="2" s="1"/>
  <c r="R132" i="2"/>
  <c r="Z368" i="2" s="1"/>
  <c r="AQ9" i="3"/>
  <c r="Q133" i="2" s="1"/>
  <c r="Y370" i="2" s="1"/>
  <c r="AQ12" i="3"/>
  <c r="U130" i="2" s="1"/>
  <c r="Y390" i="2" s="1"/>
  <c r="W135" i="2"/>
  <c r="AA396" i="2" s="1"/>
  <c r="V135" i="2"/>
  <c r="Z396" i="2" s="1"/>
  <c r="T135" i="2"/>
  <c r="AB372" i="2" s="1"/>
  <c r="Q132" i="2"/>
  <c r="Y368" i="2" s="1"/>
  <c r="Z132" i="2"/>
  <c r="Z412" i="2" s="1"/>
  <c r="U135" i="2"/>
  <c r="Y396" i="2" s="1"/>
  <c r="T132" i="2"/>
  <c r="AB368" i="2" s="1"/>
  <c r="X135" i="2"/>
  <c r="AB396" i="2" s="1"/>
  <c r="AB132" i="2"/>
  <c r="AB412" i="2" s="1"/>
  <c r="L82" i="3"/>
  <c r="AQ4" i="3"/>
  <c r="M130" i="2" s="1"/>
  <c r="Y346" i="2" s="1"/>
  <c r="Y135" i="2"/>
  <c r="Y416" i="2" s="1"/>
  <c r="W138" i="2"/>
  <c r="AA400" i="2" s="1"/>
  <c r="V86" i="2"/>
  <c r="AC149" i="2" s="1"/>
  <c r="AC161" i="2" s="1"/>
  <c r="AA135" i="2"/>
  <c r="AA416" i="2" s="1"/>
  <c r="X138" i="2"/>
  <c r="AB400" i="2" s="1"/>
  <c r="P138" i="2"/>
  <c r="AB356" i="2" s="1"/>
  <c r="Z135" i="2"/>
  <c r="Z416" i="2" s="1"/>
  <c r="Z138" i="2"/>
  <c r="Z420" i="2" s="1"/>
  <c r="L81" i="3"/>
  <c r="T138" i="2"/>
  <c r="AB376" i="2" s="1"/>
  <c r="R138" i="2"/>
  <c r="Z376" i="2" s="1"/>
  <c r="AQ10" i="3"/>
  <c r="Q136" i="2" s="1"/>
  <c r="Y374" i="2" s="1"/>
  <c r="J81" i="3"/>
  <c r="AB138" i="2"/>
  <c r="AB420" i="2" s="1"/>
  <c r="AA138" i="2"/>
  <c r="AA420" i="2" s="1"/>
  <c r="O132" i="2"/>
  <c r="AA348" i="2" s="1"/>
  <c r="V129" i="2"/>
  <c r="Z388" i="2" s="1"/>
  <c r="AQ5" i="3"/>
  <c r="M133" i="2" s="1"/>
  <c r="Y350" i="2" s="1"/>
  <c r="O135" i="2"/>
  <c r="AA352" i="2" s="1"/>
  <c r="P132" i="2"/>
  <c r="AB348" i="2" s="1"/>
  <c r="N132" i="2"/>
  <c r="Z348" i="2" s="1"/>
  <c r="N135" i="2"/>
  <c r="Z352" i="2" s="1"/>
  <c r="G359" i="2"/>
  <c r="V132" i="2"/>
  <c r="Z392" i="2" s="1"/>
  <c r="O89" i="2"/>
  <c r="Q135" i="2"/>
  <c r="Y372" i="2" s="1"/>
  <c r="AA132" i="2"/>
  <c r="AA412" i="2" s="1"/>
  <c r="S135" i="2"/>
  <c r="AA372" i="2" s="1"/>
  <c r="O86" i="2"/>
  <c r="AB149" i="2" s="1"/>
  <c r="AB152" i="2" s="1"/>
  <c r="AA155" i="2"/>
  <c r="U132" i="2"/>
  <c r="Y392" i="2" s="1"/>
  <c r="Y132" i="2"/>
  <c r="Y412" i="2" s="1"/>
  <c r="W132" i="2"/>
  <c r="AA392" i="2" s="1"/>
  <c r="AQ15" i="3"/>
  <c r="Y127" i="2" s="1"/>
  <c r="Y406" i="2" s="1"/>
  <c r="Z129" i="2"/>
  <c r="Z408" i="2" s="1"/>
  <c r="Y129" i="2"/>
  <c r="Y408" i="2" s="1"/>
  <c r="M79" i="3"/>
  <c r="M86" i="3" s="1"/>
  <c r="V87" i="2"/>
  <c r="Y121" i="2" s="1"/>
  <c r="U129" i="2"/>
  <c r="Y388" i="2" s="1"/>
  <c r="AQ17" i="3"/>
  <c r="Y133" i="2" s="1"/>
  <c r="Y414" i="2" s="1"/>
  <c r="P135" i="2"/>
  <c r="AB352" i="2" s="1"/>
  <c r="Z152" i="2"/>
  <c r="U138" i="2"/>
  <c r="Y400" i="2" s="1"/>
  <c r="V138" i="2"/>
  <c r="Z400" i="2" s="1"/>
  <c r="AA129" i="2"/>
  <c r="AA408" i="2" s="1"/>
  <c r="W129" i="2"/>
  <c r="AA388" i="2" s="1"/>
  <c r="AQ11" i="3"/>
  <c r="U127" i="2" s="1"/>
  <c r="Y386" i="2" s="1"/>
  <c r="J79" i="3"/>
  <c r="J86" i="3" s="1"/>
  <c r="A87" i="2"/>
  <c r="M121" i="2" s="1"/>
  <c r="A89" i="2"/>
  <c r="O87" i="2"/>
  <c r="U121" i="2" s="1"/>
  <c r="K79" i="3"/>
  <c r="K86" i="3" s="1"/>
  <c r="Z155" i="2"/>
  <c r="Z158" i="2"/>
  <c r="Z161" i="2"/>
  <c r="AA152" i="2"/>
  <c r="AA158" i="2"/>
  <c r="AA161" i="2"/>
  <c r="M85" i="3"/>
  <c r="K85" i="3"/>
  <c r="AB161" i="2" l="1"/>
  <c r="L85" i="3"/>
  <c r="L88" i="3" s="1"/>
  <c r="AB155" i="2"/>
  <c r="AC155" i="2"/>
  <c r="AB158" i="2"/>
  <c r="AC158" i="2"/>
  <c r="AC152" i="2"/>
  <c r="M88" i="3"/>
  <c r="M89" i="3"/>
  <c r="M87" i="3" s="1"/>
  <c r="V90" i="2" s="1"/>
  <c r="Y107" i="2" s="1"/>
  <c r="Y124" i="2" s="1"/>
  <c r="K89" i="3"/>
  <c r="K88" i="3"/>
  <c r="L89" i="3" l="1"/>
  <c r="L87" i="3" s="1"/>
  <c r="O90" i="2" s="1"/>
  <c r="U107" i="2" s="1"/>
  <c r="U124" i="2" s="1"/>
  <c r="K87" i="3"/>
  <c r="H90" i="2" s="1"/>
  <c r="Q107" i="2" s="1"/>
  <c r="Q124" i="2" s="1"/>
  <c r="J85" i="3"/>
  <c r="J88" i="3" l="1"/>
  <c r="J89" i="3"/>
  <c r="J87" i="3" l="1"/>
  <c r="A90" i="2" s="1"/>
  <c r="M107" i="2" s="1"/>
  <c r="M124" i="2" s="1"/>
</calcChain>
</file>

<file path=xl/sharedStrings.xml><?xml version="1.0" encoding="utf-8"?>
<sst xmlns="http://schemas.openxmlformats.org/spreadsheetml/2006/main" count="3934" uniqueCount="2833">
  <si>
    <t>Building Typology Assignment</t>
  </si>
  <si>
    <t xml:space="preserve">Existing Annual Energy Use </t>
  </si>
  <si>
    <t>Proposed Annual Energy Use</t>
  </si>
  <si>
    <t>Primary Space Type</t>
  </si>
  <si>
    <t>Total Site Energy Use (kBTU)</t>
  </si>
  <si>
    <t>Gross Floor Area</t>
  </si>
  <si>
    <t>Year Built</t>
  </si>
  <si>
    <t>Percent of Energy Type Paid for by Tenants</t>
  </si>
  <si>
    <t>Cooling System</t>
  </si>
  <si>
    <t>Hot Water Production</t>
  </si>
  <si>
    <t>Wall Construction</t>
  </si>
  <si>
    <t>TWG typology based on audit input</t>
  </si>
  <si>
    <t>Enter the Building TWG Typology (same as above if appropriate)</t>
  </si>
  <si>
    <t>Enter the Building Typology (same as above if appropriate)</t>
  </si>
  <si>
    <t>Opportunity and Type</t>
  </si>
  <si>
    <t>Equipment Install Year (if applicable)</t>
  </si>
  <si>
    <t>Expected Useful Life</t>
  </si>
  <si>
    <t>Timeframe for Decision (default can be overridden)</t>
  </si>
  <si>
    <t>5-9 years</t>
  </si>
  <si>
    <t>10-14 years</t>
  </si>
  <si>
    <t>15-19 years</t>
  </si>
  <si>
    <t>20-24 years</t>
  </si>
  <si>
    <t>25-29 years</t>
  </si>
  <si>
    <t>Water use</t>
  </si>
  <si>
    <t>Low flow fixtures</t>
  </si>
  <si>
    <t>N/A</t>
  </si>
  <si>
    <t>Air Sealing</t>
  </si>
  <si>
    <t>Common area air sealing</t>
  </si>
  <si>
    <t>Heating</t>
  </si>
  <si>
    <t>Optimized heat distribution</t>
  </si>
  <si>
    <t>Room by room heat control</t>
  </si>
  <si>
    <t>Lights/Appliances</t>
  </si>
  <si>
    <t>Ventilation</t>
  </si>
  <si>
    <t>Space Heating</t>
  </si>
  <si>
    <t>Space Cooling</t>
  </si>
  <si>
    <t>Windows</t>
  </si>
  <si>
    <t>Roof</t>
  </si>
  <si>
    <t>Hot Water Heating</t>
  </si>
  <si>
    <t>Air-water heat pump</t>
  </si>
  <si>
    <t>On Site Generation</t>
  </si>
  <si>
    <t>Exterior Walls</t>
  </si>
  <si>
    <t>Improved tenant space lighting efficiency/controls</t>
  </si>
  <si>
    <t>Continuous</t>
  </si>
  <si>
    <t>Improved tenant space plug load efficiency/controls</t>
  </si>
  <si>
    <t>Tenant space air sealing</t>
  </si>
  <si>
    <t>Additional Auditor Comments</t>
  </si>
  <si>
    <t>Size</t>
  </si>
  <si>
    <t>Construction Year</t>
  </si>
  <si>
    <t>Heating System</t>
  </si>
  <si>
    <t>Energy Savings</t>
  </si>
  <si>
    <t>BENEFIT</t>
  </si>
  <si>
    <t>kBTU/SF</t>
  </si>
  <si>
    <t>GHG Savings</t>
  </si>
  <si>
    <t>COST</t>
  </si>
  <si>
    <t>Capital Costs</t>
  </si>
  <si>
    <t>Operations &amp; Maintenance</t>
  </si>
  <si>
    <t>Useful Life Tables</t>
  </si>
  <si>
    <t>Typology Lookup Logic</t>
  </si>
  <si>
    <t>Table lookups</t>
  </si>
  <si>
    <t>Used for typology assignment</t>
  </si>
  <si>
    <t>Lookup tables, not included in tool interface</t>
  </si>
  <si>
    <t>TWG Typology List</t>
  </si>
  <si>
    <t>Short Name</t>
  </si>
  <si>
    <t>Space Use Type According to Audit Primary Space Type</t>
  </si>
  <si>
    <t>Cooling Type</t>
  </si>
  <si>
    <t>Wall Construction 1</t>
  </si>
  <si>
    <t>Use Type: Space Function 1</t>
  </si>
  <si>
    <t>Fannie Mae 2014</t>
  </si>
  <si>
    <t>ASHRAE</t>
  </si>
  <si>
    <t>Commercial, Mixed-Use</t>
  </si>
  <si>
    <t>COM-MxdUse</t>
  </si>
  <si>
    <t>If above is blank, assign as COM</t>
  </si>
  <si>
    <t>Room by room</t>
  </si>
  <si>
    <t>Metal panel/Curtain Wall</t>
  </si>
  <si>
    <t>Adult Education</t>
  </si>
  <si>
    <t>From Audit Template Tab to generate defaults</t>
  </si>
  <si>
    <t>MF</t>
  </si>
  <si>
    <t>COM</t>
  </si>
  <si>
    <t>Commercial, Post-1980 &gt;7 stories</t>
  </si>
  <si>
    <t>COM-Mdrn8+</t>
  </si>
  <si>
    <t>Age Assignment</t>
  </si>
  <si>
    <t>Central</t>
  </si>
  <si>
    <t>Siding on Wood Frame</t>
  </si>
  <si>
    <t>Ambulatory Surgical Center</t>
  </si>
  <si>
    <t>INST</t>
  </si>
  <si>
    <t>Address</t>
  </si>
  <si>
    <t>Steam Boiler</t>
  </si>
  <si>
    <t>high MBH boiler</t>
  </si>
  <si>
    <t>Commercial, Post-1980 up to 7 stories</t>
  </si>
  <si>
    <t>COM-Mdrn7-</t>
  </si>
  <si>
    <t>Industrial height classification</t>
  </si>
  <si>
    <t>Brick/Stone on Wood Frame</t>
  </si>
  <si>
    <t>Aquarium</t>
  </si>
  <si>
    <t>IND</t>
  </si>
  <si>
    <t>Hot water boiler</t>
  </si>
  <si>
    <t>same</t>
  </si>
  <si>
    <t>Commercial, Post-war &gt;7 stories</t>
  </si>
  <si>
    <t>COM-PsW8+</t>
  </si>
  <si>
    <t>MF or COM Height Classification</t>
  </si>
  <si>
    <t>Brick/Stone on Steel Frame</t>
  </si>
  <si>
    <t>Athletic Fields</t>
  </si>
  <si>
    <t>Floors above grade</t>
  </si>
  <si>
    <t>Electric Heat</t>
  </si>
  <si>
    <t>electric baseboard</t>
  </si>
  <si>
    <t>Commercial, Post-war up to 7 stories</t>
  </si>
  <si>
    <t>COM-PsW7-</t>
  </si>
  <si>
    <t>TWG Typology Code Assignment</t>
  </si>
  <si>
    <t>Brick/Stone on Masonry</t>
  </si>
  <si>
    <t>Automobile Dealership</t>
  </si>
  <si>
    <t>IND-Grge-Util</t>
  </si>
  <si>
    <t>Primary Use Type</t>
  </si>
  <si>
    <t>Ventilation Ductwork</t>
  </si>
  <si>
    <t>rooftop unit</t>
  </si>
  <si>
    <t>Commercial, Pre-war &gt;7 stories</t>
  </si>
  <si>
    <t>COM-PrW8+</t>
  </si>
  <si>
    <t>Siding on Steel Frame</t>
  </si>
  <si>
    <t>Bank Branch</t>
  </si>
  <si>
    <t>Building SF</t>
  </si>
  <si>
    <t>Gross SF</t>
  </si>
  <si>
    <t>built up roof</t>
  </si>
  <si>
    <t>Commercial, Pre-war up to 7 stories</t>
  </si>
  <si>
    <t>COM-PrW7-</t>
  </si>
  <si>
    <t>DERPA Typology Code Assignment</t>
  </si>
  <si>
    <t>IF = 1, assign</t>
  </si>
  <si>
    <t>Typ. Number</t>
  </si>
  <si>
    <t>Bar/Nightclub</t>
  </si>
  <si>
    <t>Apparent TWG Typology</t>
  </si>
  <si>
    <t>Central Cooling</t>
  </si>
  <si>
    <t>chilled water plant (not cooling tower)</t>
  </si>
  <si>
    <t>Commercial, Very Large</t>
  </si>
  <si>
    <t>COM-VL</t>
  </si>
  <si>
    <t>MF, Dorm, or Hotel, post-1980 construction, steam heat</t>
  </si>
  <si>
    <t>Barracks</t>
  </si>
  <si>
    <t>Selected Typology</t>
  </si>
  <si>
    <t>Room by Room</t>
  </si>
  <si>
    <t>A/C window unit or through wall</t>
  </si>
  <si>
    <t xml:space="preserve">Industrial, 3 stories of more warehouse/factory building </t>
  </si>
  <si>
    <t>IND-4+</t>
  </si>
  <si>
    <t>MF, Dorm, or Hotel, pre-1980 construction, steam heat</t>
  </si>
  <si>
    <t>Bowling Alley</t>
  </si>
  <si>
    <t>Apparent DERPA Typology</t>
  </si>
  <si>
    <t>Age of Equipment</t>
  </si>
  <si>
    <t>Useful Life</t>
  </si>
  <si>
    <t xml:space="preserve">Industrial, 3 stories or less warehouse/factory building </t>
  </si>
  <si>
    <t>IND-3-</t>
  </si>
  <si>
    <t>MF, Dorm, or Hotel, post-1980 construction, hydronic heat</t>
  </si>
  <si>
    <t>Casino</t>
  </si>
  <si>
    <t>Selected DERPA Typology</t>
  </si>
  <si>
    <t>Default Timeframe for Action</t>
  </si>
  <si>
    <t>Formatting for Timeline Chart</t>
  </si>
  <si>
    <t xml:space="preserve">Industrial, Transportation, Garages, and Utilities </t>
  </si>
  <si>
    <t>MF, Dorm, or Hotel, pre-1980 construction, hydronic heat</t>
  </si>
  <si>
    <t>College/University</t>
  </si>
  <si>
    <t xml:space="preserve">INST-Univ. </t>
  </si>
  <si>
    <t>Selected Typology Code</t>
  </si>
  <si>
    <t xml:space="preserve">Institutional, Hospital and Health Facilities </t>
  </si>
  <si>
    <t>INST-Hospital</t>
  </si>
  <si>
    <t>MF, Dorm, or Hotel, electrically heated</t>
  </si>
  <si>
    <t>Convenience Store with Gas Station</t>
  </si>
  <si>
    <t>Utility Data Summary</t>
  </si>
  <si>
    <t xml:space="preserve">Institutional, Institutional General </t>
  </si>
  <si>
    <t>INST-General</t>
  </si>
  <si>
    <t>MF, Dorm, or Hotel, district steam heat</t>
  </si>
  <si>
    <t>Convenience Store without Gas Station</t>
  </si>
  <si>
    <t>Primary Heating System Fuel Type</t>
  </si>
  <si>
    <t xml:space="preserve">Institutional, K-12 Schools </t>
  </si>
  <si>
    <t>INST-K-12</t>
  </si>
  <si>
    <t>Convention Center</t>
  </si>
  <si>
    <t>EXISTING</t>
  </si>
  <si>
    <t>PROPOSED</t>
  </si>
  <si>
    <t xml:space="preserve">Institutional, Religious </t>
  </si>
  <si>
    <t>INST-Religious</t>
  </si>
  <si>
    <t>Courthouse</t>
  </si>
  <si>
    <t>You Building - Energy Use Today</t>
  </si>
  <si>
    <t xml:space="preserve">Institutional, University </t>
  </si>
  <si>
    <t>K-12 School</t>
  </si>
  <si>
    <t>Data Center</t>
  </si>
  <si>
    <t>Multifamily, Post-1980 &gt;7 stories</t>
  </si>
  <si>
    <t>MF-Mdrn8+</t>
  </si>
  <si>
    <t>Hospital</t>
  </si>
  <si>
    <t>Distribution Center</t>
  </si>
  <si>
    <t>Tenant Paid</t>
  </si>
  <si>
    <t>Multifamily, Post-1980 up to 7 stories</t>
  </si>
  <si>
    <t>MF-Mdrn7-</t>
  </si>
  <si>
    <t>Industrial or other, greater than three stories</t>
  </si>
  <si>
    <t>Drinking Water Treatment &amp; Distribution</t>
  </si>
  <si>
    <t>Owner Paid</t>
  </si>
  <si>
    <t>Multifamily, Post-war &gt;7 stories</t>
  </si>
  <si>
    <t>MF-PsW8+</t>
  </si>
  <si>
    <t>Industrial or other, less than four stories</t>
  </si>
  <si>
    <t>Enclosed Mall</t>
  </si>
  <si>
    <t>Total</t>
  </si>
  <si>
    <t>Multifamily, Post-war up to 7 stories</t>
  </si>
  <si>
    <t>MF-PsW7-</t>
  </si>
  <si>
    <t>Energy/Power Station</t>
  </si>
  <si>
    <t>Age of equipment</t>
  </si>
  <si>
    <t>Multifamily, Pre-war &gt;7 stories</t>
  </si>
  <si>
    <t>MF-PrW8+</t>
  </si>
  <si>
    <t>Fast Food Restaurant</t>
  </si>
  <si>
    <t>Multifamily, Pre-war up to 7 stories</t>
  </si>
  <si>
    <t>MF-PrW7-</t>
  </si>
  <si>
    <t>Financial Office</t>
  </si>
  <si>
    <t>Multifamily, Very Large</t>
  </si>
  <si>
    <t>MF-VL</t>
  </si>
  <si>
    <t>Fire Station</t>
  </si>
  <si>
    <t>Multifamily, Electric Heat</t>
  </si>
  <si>
    <t>MF-Elec-heat</t>
  </si>
  <si>
    <t>Fitness Center/Health Club/Gym</t>
  </si>
  <si>
    <t>Multifamily, District Steam</t>
  </si>
  <si>
    <t>MF-DS-Steam</t>
  </si>
  <si>
    <t>Food Sales</t>
  </si>
  <si>
    <t>Tenant Gas</t>
  </si>
  <si>
    <t>Multifamily, District Steam, hydronic</t>
  </si>
  <si>
    <t>MF-DS-hydr</t>
  </si>
  <si>
    <t>Food Service</t>
  </si>
  <si>
    <t>Owner Gas</t>
  </si>
  <si>
    <t>Multifamily, Pre-war up to 7 stories, hydronic</t>
  </si>
  <si>
    <t>MF-PrW7-hydr</t>
  </si>
  <si>
    <t>Hospital (General Medical &amp; Surgical)</t>
  </si>
  <si>
    <t>Tenant Oil</t>
  </si>
  <si>
    <t>Hotel</t>
  </si>
  <si>
    <t>Owner Oil</t>
  </si>
  <si>
    <t>Ice/Curling Rink</t>
  </si>
  <si>
    <t>Tenant Steam</t>
  </si>
  <si>
    <t>Indoor Arena</t>
  </si>
  <si>
    <t>Owner Steam</t>
  </si>
  <si>
    <t>Laboratory</t>
  </si>
  <si>
    <t>Path Option EUI Reduction Column Chart (Page 2)</t>
  </si>
  <si>
    <t>Library</t>
  </si>
  <si>
    <t>Lifestyle Center</t>
  </si>
  <si>
    <t>Mailing Center/Post Office</t>
  </si>
  <si>
    <t>Manufacturing/Industrial Plant</t>
  </si>
  <si>
    <t>Gas</t>
  </si>
  <si>
    <t>Medical Office</t>
  </si>
  <si>
    <t>Mixed Use Property</t>
  </si>
  <si>
    <t>Movie Theater</t>
  </si>
  <si>
    <t>Multifamily Housing</t>
  </si>
  <si>
    <t>Museum</t>
  </si>
  <si>
    <t>Non-Refrigerated Warehouse</t>
  </si>
  <si>
    <t>Office</t>
  </si>
  <si>
    <t>Other</t>
  </si>
  <si>
    <t>Other – Education</t>
  </si>
  <si>
    <t>Other – Entertainment/Public Assembly</t>
  </si>
  <si>
    <t>Other – Lodging/Residential</t>
  </si>
  <si>
    <t>Other – Office</t>
  </si>
  <si>
    <t>Other – Other</t>
  </si>
  <si>
    <t>Other – Public Service</t>
  </si>
  <si>
    <t>Other – Recreation</t>
  </si>
  <si>
    <t>Other – Restaurant/Bar</t>
  </si>
  <si>
    <t>Column Used for Path Descriptions</t>
  </si>
  <si>
    <t>Rows for lookup</t>
  </si>
  <si>
    <t>Typology</t>
  </si>
  <si>
    <t>Other – Retail/Mall</t>
  </si>
  <si>
    <t>DHW</t>
  </si>
  <si>
    <t>Other – Services</t>
  </si>
  <si>
    <t>Other – Specialty Hospital</t>
  </si>
  <si>
    <t>Other – Stadium</t>
  </si>
  <si>
    <t>Other – Technology/Science</t>
  </si>
  <si>
    <t>Other – Utility</t>
  </si>
  <si>
    <t>Outpatient Rehabilitation/Physical Therapy</t>
  </si>
  <si>
    <t>Parking</t>
  </si>
  <si>
    <t>Performing Arts</t>
  </si>
  <si>
    <t>Cooling</t>
  </si>
  <si>
    <t>Personal Services (Health/Beauty, Dry Cleaning, etc.)</t>
  </si>
  <si>
    <t>Hydronic Conversion</t>
  </si>
  <si>
    <t>Police Station</t>
  </si>
  <si>
    <t>Pre-school/Daycare</t>
  </si>
  <si>
    <t>Prison/Incarceration</t>
  </si>
  <si>
    <t>Race Track</t>
  </si>
  <si>
    <t>Refrigerated Warehouse</t>
  </si>
  <si>
    <t>Heat Pumps for Heating</t>
  </si>
  <si>
    <t>Repair Services (Vehicle, Shoe, Locksmith, etc.)</t>
  </si>
  <si>
    <t>Residence Hall/Dormitory</t>
  </si>
  <si>
    <t>Residential Care Facility</t>
  </si>
  <si>
    <t>Restaurant</t>
  </si>
  <si>
    <t>Retail Store</t>
  </si>
  <si>
    <t>Heat Pumps + Wall Insulation</t>
  </si>
  <si>
    <t>Roller Rink</t>
  </si>
  <si>
    <t>Self-Storage Facility</t>
  </si>
  <si>
    <t>Senior Care Community</t>
  </si>
  <si>
    <t>Single Family Home</t>
  </si>
  <si>
    <t>Social/Meeting Hall</t>
  </si>
  <si>
    <t>Stadium (Closed)</t>
  </si>
  <si>
    <t>Stadium (Open)</t>
  </si>
  <si>
    <t>Strip Mall</t>
  </si>
  <si>
    <t>Supermarket/Grocery Store</t>
  </si>
  <si>
    <t>Swimming Pool</t>
  </si>
  <si>
    <t>Transportation Terminal/Station</t>
  </si>
  <si>
    <t>Urgent Care/Clinic/Other Outpatient</t>
  </si>
  <si>
    <t>Veterinary Office</t>
  </si>
  <si>
    <t>Vocational School</t>
  </si>
  <si>
    <t>Wastewater Treatment Plant</t>
  </si>
  <si>
    <t>Wholesale Club/Supercenter</t>
  </si>
  <si>
    <t>Worship Facility</t>
  </si>
  <si>
    <t>Energy End Use for each Typology Path Combination (kBTU/SF/yr)</t>
  </si>
  <si>
    <t>Row ID</t>
  </si>
  <si>
    <t>Zoo</t>
  </si>
  <si>
    <t>P1Fuel</t>
  </si>
  <si>
    <t>P2Fuel</t>
  </si>
  <si>
    <t>P3Fuel</t>
  </si>
  <si>
    <t>P4Fuel</t>
  </si>
  <si>
    <t>P1Elec</t>
  </si>
  <si>
    <t>P2Elec</t>
  </si>
  <si>
    <t>P3Elec</t>
  </si>
  <si>
    <t>P4Elec</t>
  </si>
  <si>
    <t>P1Range</t>
  </si>
  <si>
    <t>P2Range</t>
  </si>
  <si>
    <t>P3Range</t>
  </si>
  <si>
    <t>P4Range</t>
  </si>
  <si>
    <t>Source</t>
  </si>
  <si>
    <t>g_COM-PrW7-</t>
  </si>
  <si>
    <t>d_COM-PsW8+</t>
  </si>
  <si>
    <t>TWG</t>
  </si>
  <si>
    <t>1 to 4 scale</t>
  </si>
  <si>
    <t>Lowest</t>
  </si>
  <si>
    <t>Savings</t>
  </si>
  <si>
    <t>Medium</t>
  </si>
  <si>
    <t>O&amp;M Costs</t>
  </si>
  <si>
    <t>Improvement</t>
  </si>
  <si>
    <t>High</t>
  </si>
  <si>
    <t>GHG Savings Benefits</t>
  </si>
  <si>
    <t>Costs</t>
  </si>
  <si>
    <t>Highest</t>
  </si>
  <si>
    <t>Improved Tenant Experience Benefits</t>
  </si>
  <si>
    <t>Timeline Chart Page Descriptions</t>
  </si>
  <si>
    <t>Maximized use of energy recovery for centralized equipment</t>
  </si>
  <si>
    <t>Envelope</t>
  </si>
  <si>
    <t>Maximize roof insulation</t>
  </si>
  <si>
    <t>Maximized roof insulation</t>
  </si>
  <si>
    <t>Point of use heaters</t>
  </si>
  <si>
    <t>Air to water heat pump plant</t>
  </si>
  <si>
    <t>Path Measures Page Descriptions</t>
  </si>
  <si>
    <t>Lighting/Plug Loads</t>
  </si>
  <si>
    <t>Heating 1</t>
  </si>
  <si>
    <t>Heating 2</t>
  </si>
  <si>
    <t>Heating 3</t>
  </si>
  <si>
    <t>Replace the heating system with some form of heat pump/electric heating to eliminate fuel or district steam use.</t>
  </si>
  <si>
    <t>Cooling 1</t>
  </si>
  <si>
    <t xml:space="preserve">Existing cooling method remains; incrementally improve cooling equipment efficiency using VFDs on pumps and fans. </t>
  </si>
  <si>
    <t>Cooling 2</t>
  </si>
  <si>
    <t>Cooling 3</t>
  </si>
  <si>
    <t xml:space="preserve"> </t>
  </si>
  <si>
    <t>Walls 1</t>
  </si>
  <si>
    <t>Walls 2</t>
  </si>
  <si>
    <t>Walls 3</t>
  </si>
  <si>
    <t>Ventilation 1</t>
  </si>
  <si>
    <t>Ventilation 2</t>
  </si>
  <si>
    <t>Windows 1</t>
  </si>
  <si>
    <t>Windows 2</t>
  </si>
  <si>
    <t>Heating 1 applies to Option 1</t>
  </si>
  <si>
    <t>Heating 2 applies to Option 1</t>
  </si>
  <si>
    <t>Heating 3 applies to Option 1</t>
  </si>
  <si>
    <t>Heating 1 applies to Option 2</t>
  </si>
  <si>
    <t>Heating 2 applies to Option 2</t>
  </si>
  <si>
    <t>Heating 3 applies to Option 2</t>
  </si>
  <si>
    <t>Heating 1 applies to Option 3</t>
  </si>
  <si>
    <t>Heating 2 applies to Option 3</t>
  </si>
  <si>
    <t>Heating 3 applies to Option 3</t>
  </si>
  <si>
    <t>Heating 1 applies to Option 4</t>
  </si>
  <si>
    <t>Heating 2 applies to Option 4</t>
  </si>
  <si>
    <t>Heating 3 applies to Option 4</t>
  </si>
  <si>
    <t>Cooling 1 applies to Option 1</t>
  </si>
  <si>
    <t>Cooling 2 applies to Option 1</t>
  </si>
  <si>
    <t>Cooling 3 applies to Option 1</t>
  </si>
  <si>
    <t>Cooling 1 applies to Option 2</t>
  </si>
  <si>
    <t>Cooling 2 applies to Option 2</t>
  </si>
  <si>
    <t>Cooling 3 applies to Option 2</t>
  </si>
  <si>
    <t>Cooling 1 applies to Option 3</t>
  </si>
  <si>
    <t>Cooling 2 applies to Option 3</t>
  </si>
  <si>
    <t>Cooling 3 applies to Option 3</t>
  </si>
  <si>
    <t>Cooling 1 applies to Option 4</t>
  </si>
  <si>
    <t>Cooling 2 applies to Option 4</t>
  </si>
  <si>
    <t>Cooling 3 applies to Option 4</t>
  </si>
  <si>
    <t>Wall 1 applies to Option 1</t>
  </si>
  <si>
    <t>Wall 2 applies to Option 1</t>
  </si>
  <si>
    <t>Wall 3 applies to Option 1</t>
  </si>
  <si>
    <t>Wall 1 applies to Option 2</t>
  </si>
  <si>
    <t>Wall 2 applies to Option 2</t>
  </si>
  <si>
    <t>Wall 3 applies to Option 2</t>
  </si>
  <si>
    <t>Wall 1 applies to Option 3</t>
  </si>
  <si>
    <t>Wall 2 applies to Option 3</t>
  </si>
  <si>
    <t>Wall 3 applies to Option 3</t>
  </si>
  <si>
    <t>Wall 1 applies to Option 4</t>
  </si>
  <si>
    <t>Wall 2 applies to Option 4</t>
  </si>
  <si>
    <t>Wall 3 applies to Option 4</t>
  </si>
  <si>
    <t>Vent 1 applies to Option 1</t>
  </si>
  <si>
    <t>Vent 2 applies to Option 1</t>
  </si>
  <si>
    <t>Vent 1 applies to Option 2</t>
  </si>
  <si>
    <t>Vent 2 applies to Option 2</t>
  </si>
  <si>
    <t>Vent 1 applies to Option 3</t>
  </si>
  <si>
    <t>Vent 2 applies to Option 3</t>
  </si>
  <si>
    <t>Vent 1 applies to Option 4</t>
  </si>
  <si>
    <t>Vent 2 applies to Option 4</t>
  </si>
  <si>
    <t>Window 1 applies to Option 1</t>
  </si>
  <si>
    <t>Window 2 applies to Option 1</t>
  </si>
  <si>
    <t>Window 1 applies to Option 2</t>
  </si>
  <si>
    <t>Window 2 applies to Option 2</t>
  </si>
  <si>
    <t>Window 1 applies to Option 3</t>
  </si>
  <si>
    <t>Window 2 applies to Option 3</t>
  </si>
  <si>
    <t>Window 1 applies to Option 4</t>
  </si>
  <si>
    <t>Window 2 applies to Option 4</t>
  </si>
  <si>
    <t>Property ID</t>
  </si>
  <si>
    <t>Audit Template ID</t>
  </si>
  <si>
    <t>Property Name</t>
  </si>
  <si>
    <t>Borough</t>
  </si>
  <si>
    <t>Tax Block</t>
  </si>
  <si>
    <t>Tax Lot</t>
  </si>
  <si>
    <t>Borough/Block/Lot (BBL)</t>
  </si>
  <si>
    <t>Number of Buildings on Lot</t>
  </si>
  <si>
    <t>EER</t>
  </si>
  <si>
    <t>Submission Date</t>
  </si>
  <si>
    <t>BIN</t>
  </si>
  <si>
    <t>Building Name</t>
  </si>
  <si>
    <t>Report Type</t>
  </si>
  <si>
    <t>Year Completed</t>
  </si>
  <si>
    <t>Total Floor Area</t>
  </si>
  <si>
    <t>Building Street Address</t>
  </si>
  <si>
    <t>City</t>
  </si>
  <si>
    <t>State</t>
  </si>
  <si>
    <t>Postal Code</t>
  </si>
  <si>
    <t>Building Additional Comments</t>
  </si>
  <si>
    <t>Submission Version</t>
  </si>
  <si>
    <t>Date of Completion for Level 1 Audit</t>
  </si>
  <si>
    <t>Date of Completion for Level 2 Audit</t>
  </si>
  <si>
    <t>Date of Completion for Level 3 Audit</t>
  </si>
  <si>
    <t>Year of Last Renovation</t>
  </si>
  <si>
    <t>Year of Prior Energy Audit</t>
  </si>
  <si>
    <t>Year Last Commissioned</t>
  </si>
  <si>
    <t>Detailed Additional Comments</t>
  </si>
  <si>
    <t>Auditors Years of Experience</t>
  </si>
  <si>
    <t>Team Additional Comments</t>
  </si>
  <si>
    <t>Spaces Excluded from Gross Floor Area</t>
  </si>
  <si>
    <t>Conditioned Floor Area Heated Only</t>
  </si>
  <si>
    <t>Conditioned Floor Area Cooled Only</t>
  </si>
  <si>
    <t>Conditioned Floor Area Heated and Cooled</t>
  </si>
  <si>
    <t>Total Conditioned Floor Area</t>
  </si>
  <si>
    <t>Number of Floors Above-grade (Conditioned)</t>
  </si>
  <si>
    <t>Number of Floors Below-grade (Conditioned)</t>
  </si>
  <si>
    <t>General Building Shape</t>
  </si>
  <si>
    <t>Building automation system? (Y/N)</t>
  </si>
  <si>
    <t>Original intented use: Space Function 1</t>
  </si>
  <si>
    <t>Gross Floor Area: Space Function 1</t>
  </si>
  <si>
    <t>% of Total Building Gross Floor Area: Space Function 1</t>
  </si>
  <si>
    <t>Conditioned Area (Approx % of total function space): Space Function 1</t>
  </si>
  <si>
    <t>Number of Occupants: Space Function 1</t>
  </si>
  <si>
    <t>Use (hours/week): Space Function 1</t>
  </si>
  <si>
    <t>Use (weeks/year): Space Function 1</t>
  </si>
  <si>
    <t>Approximate Plug Loads (W/ft2): Space Function 1</t>
  </si>
  <si>
    <t>Number of Dwelling Units: Space Function 1</t>
  </si>
  <si>
    <t>% of Dwelling Units currently occupied: Space Function 1</t>
  </si>
  <si>
    <t>Principle HVAC Type: Space Function 1</t>
  </si>
  <si>
    <t>Principle Lighting Type: Space Function 1</t>
  </si>
  <si>
    <t>Common % Area Served: Space Function 1</t>
  </si>
  <si>
    <t>Tenant % Area Served: Space Function 1</t>
  </si>
  <si>
    <t>lighting fixture percentage validation here for use type: Space Function 1</t>
  </si>
  <si>
    <t>Use Type: Space Function 2</t>
  </si>
  <si>
    <t>Original intented use: Space Function 2</t>
  </si>
  <si>
    <t>Gross Floor Area: Space Function 2</t>
  </si>
  <si>
    <t>% of Total Building Gross Floor Area: Space Function 2</t>
  </si>
  <si>
    <t>Conditioned Area (Approx % of total function space): Space Function 2</t>
  </si>
  <si>
    <t>Number of Occupants: Space Function 2</t>
  </si>
  <si>
    <t>Use (hours/week): Space Function 2</t>
  </si>
  <si>
    <t>Use (weeks/year): Space Function 2</t>
  </si>
  <si>
    <t>Approximate Plug Loads (W/ft2): Space Function 2</t>
  </si>
  <si>
    <t>Number of Dwelling Units: Space Function 2</t>
  </si>
  <si>
    <t>% of Dwelling Units currently occupied: Space Function 2</t>
  </si>
  <si>
    <t>Principle HVAC Type: Space Function 2</t>
  </si>
  <si>
    <t>Principle Lighting Type: Space Function 2</t>
  </si>
  <si>
    <t>Common % Area Served: Space Function 2</t>
  </si>
  <si>
    <t>Tenant % Area Served: Space Function 2</t>
  </si>
  <si>
    <t>lighting fixture percentage validation here for use type: Space Function 2</t>
  </si>
  <si>
    <t>Use Type: Space Function 3</t>
  </si>
  <si>
    <t>Original intented use: Space Function 3</t>
  </si>
  <si>
    <t>Gross Floor Area: Space Function 3</t>
  </si>
  <si>
    <t>% of Total Building Gross Floor Area: Space Function 3</t>
  </si>
  <si>
    <t>Conditioned Area (Approx % of total function space): Space Function 3</t>
  </si>
  <si>
    <t>Number of Occupants: Space Function 3</t>
  </si>
  <si>
    <t>Use (hours/week): Space Function 3</t>
  </si>
  <si>
    <t>Use (weeks/year): Space Function 3</t>
  </si>
  <si>
    <t>Approximate Plug Loads (W/ft2): Space Function 3</t>
  </si>
  <si>
    <t>Number of Dwelling Units: Space Function 3</t>
  </si>
  <si>
    <t>% of Dwelling Units currently occupied: Space Function 3</t>
  </si>
  <si>
    <t>Principle HVAC Type: Space Function 3</t>
  </si>
  <si>
    <t>Principle Lighting Type: Space Function 3</t>
  </si>
  <si>
    <t>Common % Area Served: Space Function 3</t>
  </si>
  <si>
    <t>Tenant % Area Served: Space Function 3</t>
  </si>
  <si>
    <t>lighting fixture percentage validation here for use type: Space Function 3</t>
  </si>
  <si>
    <t>Use Type: Space Function 4</t>
  </si>
  <si>
    <t>Original intented use: Space Function 4</t>
  </si>
  <si>
    <t>Gross Floor Area: Space Function 4</t>
  </si>
  <si>
    <t>% of Total Building Gross Floor Area: Space Function 4</t>
  </si>
  <si>
    <t>Conditioned Area (Approx % of total function space): Space Function 4</t>
  </si>
  <si>
    <t>Number of Occupants: Space Function 4</t>
  </si>
  <si>
    <t>Use (hours/week): Space Function 4</t>
  </si>
  <si>
    <t>Use (weeks/year): Space Function 4</t>
  </si>
  <si>
    <t>Approximate Plug Loads (W/ft2): Space Function 4</t>
  </si>
  <si>
    <t>Number of Dwelling Units: Space Function 4</t>
  </si>
  <si>
    <t>% of Dwelling Units currently occupied: Space Function 4</t>
  </si>
  <si>
    <t>Principle HVAC Type: Space Function 4</t>
  </si>
  <si>
    <t>Principle Lighting Type: Space Function 4</t>
  </si>
  <si>
    <t>Common % Area Served: Space Function 4</t>
  </si>
  <si>
    <t>Tenant % Area Served: Space Function 4</t>
  </si>
  <si>
    <t>lighting fixture percentage validation here for use type: Space Function 4</t>
  </si>
  <si>
    <t>Use Type: Space Function 5</t>
  </si>
  <si>
    <t>Original intented use: Space Function 5</t>
  </si>
  <si>
    <t>Gross Floor Area: Space Function 5</t>
  </si>
  <si>
    <t>% of Total Building Gross Floor Area: Space Function 5</t>
  </si>
  <si>
    <t>Conditioned Area (Approx % of total function space): Space Function 5</t>
  </si>
  <si>
    <t>Number of Occupants: Space Function 5</t>
  </si>
  <si>
    <t>Use (hours/week): Space Function 5</t>
  </si>
  <si>
    <t>Use (weeks/year): Space Function 5</t>
  </si>
  <si>
    <t>Approximate Plug Loads (W/ft2): Space Function 5</t>
  </si>
  <si>
    <t>Number of Dwelling Units: Space Function 5</t>
  </si>
  <si>
    <t>% of Dwelling Units currently occupied: Space Function 5</t>
  </si>
  <si>
    <t>Principle HVAC Type: Space Function 5</t>
  </si>
  <si>
    <t>Principle Lighting Type: Space Function 5</t>
  </si>
  <si>
    <t>Common % Area Served: Space Function 5</t>
  </si>
  <si>
    <t>Tenant % Area Served: Space Function 5</t>
  </si>
  <si>
    <t>lighting fixture percentage validation here for use type: Space Function 5</t>
  </si>
  <si>
    <t>Use Type: Space Function 6</t>
  </si>
  <si>
    <t>Original intented use: Space Function 6</t>
  </si>
  <si>
    <t>Gross Floor Area: Space Function 6</t>
  </si>
  <si>
    <t>% of Total Building Gross Floor Area: Space Function 6</t>
  </si>
  <si>
    <t>Conditioned Area (Approx % of total function space): Space Function 6</t>
  </si>
  <si>
    <t>Number of Occupants: Space Function 6</t>
  </si>
  <si>
    <t>Use (hours/week): Space Function 6</t>
  </si>
  <si>
    <t>Use (weeks/year): Space Function 6</t>
  </si>
  <si>
    <t>Approximate Plug Loads (W/ft2): Space Function 6</t>
  </si>
  <si>
    <t>Number of Dwelling Units: Space Function 6</t>
  </si>
  <si>
    <t>% of Dwelling Units currently occupied: Space Function 6</t>
  </si>
  <si>
    <t>Principle HVAC Type: Space Function 6</t>
  </si>
  <si>
    <t>Principle Lighting Type: Space Function 6</t>
  </si>
  <si>
    <t>Common % Area Served: Space Function 6</t>
  </si>
  <si>
    <t>Tenant % Area Served: Space Function 6</t>
  </si>
  <si>
    <t>lighting fixture percentage validation here for use type: Space Function 6</t>
  </si>
  <si>
    <t>Roof Construction: Roof 1</t>
  </si>
  <si>
    <t>Roof R Value: Roof 1</t>
  </si>
  <si>
    <t>Roof Condition: Roof 1</t>
  </si>
  <si>
    <t>Roof Cool Roof: Roof 1</t>
  </si>
  <si>
    <t>Roof Green Roof: Roof 1</t>
  </si>
  <si>
    <t>Roof Pitch: Roof 1</t>
  </si>
  <si>
    <t>Blue Roof: Roof 1</t>
  </si>
  <si>
    <t>Roof Construction: Roof 2</t>
  </si>
  <si>
    <t>Roof R Value: Roof 2</t>
  </si>
  <si>
    <t>Roof Condition: Roof 2</t>
  </si>
  <si>
    <t>Roof Cool Roof: Roof 2</t>
  </si>
  <si>
    <t>Roof Green Roof: Roof 2</t>
  </si>
  <si>
    <t>Roof Pitch: Roof 2</t>
  </si>
  <si>
    <t>Blue Roof: Roof 2</t>
  </si>
  <si>
    <t>Roof Construction: Roof 3</t>
  </si>
  <si>
    <t>Roof R Value: Roof 3</t>
  </si>
  <si>
    <t>Roof Condition: Roof 3</t>
  </si>
  <si>
    <t>Roof Cool Roof: Roof 3</t>
  </si>
  <si>
    <t>Roof Green Roof: Roof 3</t>
  </si>
  <si>
    <t>Roof Pitch: Roof 3</t>
  </si>
  <si>
    <t>Blue Roof: Roof 3</t>
  </si>
  <si>
    <t>Roof Construction: Roof 4</t>
  </si>
  <si>
    <t>Roof R Value: Roof 4</t>
  </si>
  <si>
    <t>Roof Condition: Roof 4</t>
  </si>
  <si>
    <t>Roof Cool Roof: Roof 4</t>
  </si>
  <si>
    <t>Roof Green Roof: Roof 4</t>
  </si>
  <si>
    <t>Roof Pitch: Roof 4</t>
  </si>
  <si>
    <t>Blue Roof: Roof 4</t>
  </si>
  <si>
    <t>Roof Area</t>
  </si>
  <si>
    <t>Overall Enclosure Tightness Assessment</t>
  </si>
  <si>
    <t>Description of Exterior Door Construstion</t>
  </si>
  <si>
    <t>Skylight Construction Type: Skylight 1</t>
  </si>
  <si>
    <t>Skylight U-Value: Skylight 1</t>
  </si>
  <si>
    <t>Skylight SHGC: Skylight 1</t>
  </si>
  <si>
    <t>Skylight VT: Skylight 1</t>
  </si>
  <si>
    <t>Skylight Construction Type: Skylight 2</t>
  </si>
  <si>
    <t>Skylight U-Value: Skylight 2</t>
  </si>
  <si>
    <t>Skylight SHGC: Skylight 2</t>
  </si>
  <si>
    <t>Skylight VT: Skylight 2</t>
  </si>
  <si>
    <t>Skylight Construction Type: Skylight 3</t>
  </si>
  <si>
    <t>Skylight U-Value: Skylight 3</t>
  </si>
  <si>
    <t>Skylight SHGC: Skylight 3</t>
  </si>
  <si>
    <t>Skylight VT: Skylight 3</t>
  </si>
  <si>
    <t>Skylight Construction Type: Skylight 4</t>
  </si>
  <si>
    <t>Skylight U-Value: Skylight 4</t>
  </si>
  <si>
    <t>Skylight SHGC: Skylight 4</t>
  </si>
  <si>
    <t>Skylight VT: Skylight 4</t>
  </si>
  <si>
    <t xml:space="preserve">Skylight Area </t>
  </si>
  <si>
    <t>Above Grade Wall Insulation R Value: Wall Construction  1</t>
  </si>
  <si>
    <t>Below Grade Wall Insulation R Value: Wall Construction  1</t>
  </si>
  <si>
    <t>Wall Construction 2</t>
  </si>
  <si>
    <t>Above Grade Wall Insulation R Value: Wall Construction  2</t>
  </si>
  <si>
    <t>Below Grade Wall Insulation R Value: Wall Construction  2</t>
  </si>
  <si>
    <t>Wall Construction 3</t>
  </si>
  <si>
    <t>Above Grade Wall Insulation R Value: Wall Construction  3</t>
  </si>
  <si>
    <t>Below Grade Wall Insulation R Value: Wall Construction  3</t>
  </si>
  <si>
    <t>Wall Construction 4</t>
  </si>
  <si>
    <t>Above Grade Wall Insulation R Value: Wall Construction  4</t>
  </si>
  <si>
    <t>Below Grade Wall Insulation R Value: Wall Construction  4</t>
  </si>
  <si>
    <t>Total Exposed Above Grade Wall Area</t>
  </si>
  <si>
    <t>Below Grade Wall Area</t>
  </si>
  <si>
    <t>Above Grade Demising Wall Area</t>
  </si>
  <si>
    <t>Framing Material: Window 1</t>
  </si>
  <si>
    <t>Window Glass Type: Window 1</t>
  </si>
  <si>
    <t>Gas Filled: Window 1</t>
  </si>
  <si>
    <t>Operable: Window 1</t>
  </si>
  <si>
    <t>U Value: Window 1</t>
  </si>
  <si>
    <t>SHGC: Window 1</t>
  </si>
  <si>
    <t>VT: Window 1</t>
  </si>
  <si>
    <t>Fenestration seal condition: Window 1</t>
  </si>
  <si>
    <t>Framing Material: Window 2</t>
  </si>
  <si>
    <t>Window Glass Type: Window 2</t>
  </si>
  <si>
    <t>Gas Filled: Window 2</t>
  </si>
  <si>
    <t>Operable: Window 2</t>
  </si>
  <si>
    <t>U Value: Window 2</t>
  </si>
  <si>
    <t>SHGC: Window 2</t>
  </si>
  <si>
    <t>VT: Window 2</t>
  </si>
  <si>
    <t>Fenestration seal condition: Window 2</t>
  </si>
  <si>
    <t>Framing Material: Window 3</t>
  </si>
  <si>
    <t>Window Glass Type: Window 3</t>
  </si>
  <si>
    <t>Gas Filled: Window 3</t>
  </si>
  <si>
    <t>Operable: Window 3</t>
  </si>
  <si>
    <t>U Value: Window 3</t>
  </si>
  <si>
    <t>SHGC: Window 3</t>
  </si>
  <si>
    <t>VT: Window 3</t>
  </si>
  <si>
    <t>Fenestration seal condition: Window 3</t>
  </si>
  <si>
    <t>Framing Material: Window 4</t>
  </si>
  <si>
    <t>Window Glass Type: Window 4</t>
  </si>
  <si>
    <t>Gas Filled: Window 4</t>
  </si>
  <si>
    <t>Operable: Window 4</t>
  </si>
  <si>
    <t>U Value: Window 4</t>
  </si>
  <si>
    <t>SHGC: Window 4</t>
  </si>
  <si>
    <t>VT: Window 4</t>
  </si>
  <si>
    <t>Fenestration seal condition: Window 4</t>
  </si>
  <si>
    <t>Window to Wall Ratio</t>
  </si>
  <si>
    <t>Floor Construction Type: Foundation 1</t>
  </si>
  <si>
    <t>Slab Insulation: Foundation 1</t>
  </si>
  <si>
    <t>Foundation R Value: Foundation 1</t>
  </si>
  <si>
    <t>Floor Construction Type: Foundation 2</t>
  </si>
  <si>
    <t>Slab Insulation: Foundation 2</t>
  </si>
  <si>
    <t>Foundation R Value: Foundation 2</t>
  </si>
  <si>
    <t>Floor Construction Type: Foundation 3</t>
  </si>
  <si>
    <t>Slab Insulation: Foundation 3</t>
  </si>
  <si>
    <t>Foundation R Value: Foundation 3</t>
  </si>
  <si>
    <t>Floor Construction Type: Foundation 4</t>
  </si>
  <si>
    <t>Slab Insulation: Foundation 4</t>
  </si>
  <si>
    <t>Foundation R Value: Foundation 4</t>
  </si>
  <si>
    <t>Exterior Floor Construction Type: Floor 1</t>
  </si>
  <si>
    <t>Exterior Floor R Value: Floor 1</t>
  </si>
  <si>
    <t>Exterior Floor Construction Type:Floor 2</t>
  </si>
  <si>
    <t>Exterior Floor R Value: Floor 2</t>
  </si>
  <si>
    <t>Exterior Floor Construction Type: Floor 3</t>
  </si>
  <si>
    <t>Exterior Floor R Value: Floor 3</t>
  </si>
  <si>
    <t>Exterior Floor Construction Type: Floor 4</t>
  </si>
  <si>
    <t>Exterior Floor R Value: Floor 4</t>
  </si>
  <si>
    <t>Fixture Type: Fixture 1</t>
  </si>
  <si>
    <t>Ballast Type: Fixture 1</t>
  </si>
  <si>
    <t>Manual Controls: Fixture 1</t>
  </si>
  <si>
    <t>Occupancy Sensor Controls: Fixture 1</t>
  </si>
  <si>
    <t>Other Controls: Fixture 1</t>
  </si>
  <si>
    <t>Photocell Controls: Fixture 1</t>
  </si>
  <si>
    <t>Timer Controls: Fixture 1</t>
  </si>
  <si>
    <t>Building Automation System: Fixture 1</t>
  </si>
  <si>
    <t>Advanced Controls: Fixture 1</t>
  </si>
  <si>
    <t>Name: Space Function 1: Fixture 1</t>
  </si>
  <si>
    <t>Common % Area Served: Space Function 1: Fixture 1</t>
  </si>
  <si>
    <t>Tenant % Area Served: Space Function 1: Fixture 1</t>
  </si>
  <si>
    <t>Common Area Served ft2: Space Function 1: Fixture 1</t>
  </si>
  <si>
    <t>Tenant Area Served ft2: Space Function 1: Fixture 1</t>
  </si>
  <si>
    <t>Common Area Number of Fixtures: Space Function 1: Fixture 1</t>
  </si>
  <si>
    <t>Tenant Area Number of Fixtures: Space Function 1: Fixture 1</t>
  </si>
  <si>
    <t>Name: Space Function 2: Fixture 1</t>
  </si>
  <si>
    <t>Common % Area Served: Space Function 2: Fixture 1</t>
  </si>
  <si>
    <t>Tenant % Area Served: Space Function 2: Fixture 1</t>
  </si>
  <si>
    <t>Common Area Served ft2: Space Function 2: Fixture 1</t>
  </si>
  <si>
    <t>Tenant Area Served ft2: Space Function 2: Fixture 1</t>
  </si>
  <si>
    <t>Common Area Number of Fixtures: Space Function 2: Fixture 1</t>
  </si>
  <si>
    <t>Tenant Area Number of Fixtures: Space Function 2: Fixture 1</t>
  </si>
  <si>
    <t>Name: Space Function 3: Fixture 1</t>
  </si>
  <si>
    <t>Common % Area Served: Space Function 3: Fixture 1</t>
  </si>
  <si>
    <t>Tenant % Area Served: Space Function 3: Fixture 1</t>
  </si>
  <si>
    <t>Common Area Served ft2: Space Function 3: Fixture 1</t>
  </si>
  <si>
    <t>Tenant Area Served ft2: Space Function 3: Fixture 1</t>
  </si>
  <si>
    <t>Common Area Number of Fixtures: Space Function 3: Fixture 1</t>
  </si>
  <si>
    <t>Tenant Area Number of Fixtures: Space Function 3: Fixture 1</t>
  </si>
  <si>
    <t>Fixture Type: Fixture 2</t>
  </si>
  <si>
    <t>Ballast Type: Fixture 2</t>
  </si>
  <si>
    <t>Manual Controls: Fixture 2</t>
  </si>
  <si>
    <t>Occupancy Sensor Controls: Fixture 2</t>
  </si>
  <si>
    <t>Other Controls: Fixture 2</t>
  </si>
  <si>
    <t>Photocell Controls: Fixture 2</t>
  </si>
  <si>
    <t>Timer Controls: Fixture 2</t>
  </si>
  <si>
    <t>Building Automation System: Fixture 2</t>
  </si>
  <si>
    <t>Advanced Controls: Fixture 2</t>
  </si>
  <si>
    <t>Name: Space Function 1: Fixture 2</t>
  </si>
  <si>
    <t>Common % Area Served: Space Function 1: Fixture 2</t>
  </si>
  <si>
    <t>Tenant % Area Served: Space Function 1: Fixture 2</t>
  </si>
  <si>
    <t>Common Area Served ft2: Space Function 1: Fixture 2</t>
  </si>
  <si>
    <t>Tenant Area Served ft2: Space Function 1: Fixture 2</t>
  </si>
  <si>
    <t>Common Area Number of Fixtures: Space Function 1: Fixture 2</t>
  </si>
  <si>
    <t>Tenant Area Number of Fixtures: Space Function 1: Fixture 2</t>
  </si>
  <si>
    <t>Name: Space Function 2: Fixture 2</t>
  </si>
  <si>
    <t>Common % Area Served: Space Function 2: Fixture 2</t>
  </si>
  <si>
    <t>Tenant % Area Served: Space Function 2: Fixture 2</t>
  </si>
  <si>
    <t>Common Area Served ft2: Space Function 2: Fixture 2</t>
  </si>
  <si>
    <t>Tenant Area Served ft2: Space Function 2: Fixture 2</t>
  </si>
  <si>
    <t>Common Area Number of Fixtures: Space Function 2: Fixture 2</t>
  </si>
  <si>
    <t>Tenant Area Number of Fixtures: Space Function 2: Fixture 2</t>
  </si>
  <si>
    <t>Name: Space Function 3: Fixture 2</t>
  </si>
  <si>
    <t>Common % Area Served: Space Function 3: Fixture 2</t>
  </si>
  <si>
    <t>Tenant % Area Served: Space Function 3: Fixture 2</t>
  </si>
  <si>
    <t>Common Area Served ft2: Space Function 3: Fixture 2</t>
  </si>
  <si>
    <t>Tenant Area Served ft2: Space Function 3: Fixture 2</t>
  </si>
  <si>
    <t>Common Area Number of Fixtures: Space Function 3: Fixture 2</t>
  </si>
  <si>
    <t>Tenant Area Number of Fixtures: Space Function 3: Fixture 2</t>
  </si>
  <si>
    <t>Fixture Type: Fixture 3</t>
  </si>
  <si>
    <t>Ballast Type: Fixture 3</t>
  </si>
  <si>
    <t>Manual Controls: Fixture 3</t>
  </si>
  <si>
    <t>Occupancy Sensor Controls: Fixture 3</t>
  </si>
  <si>
    <t>Other Controls: Fixture 3</t>
  </si>
  <si>
    <t>Photocell Controls: Fixture 3</t>
  </si>
  <si>
    <t>Timer Controls: Fixture 3</t>
  </si>
  <si>
    <t>Building Automation System: Fixture 3</t>
  </si>
  <si>
    <t>Advanced Controls: Fixture 3</t>
  </si>
  <si>
    <t>Name: Space Function 1: Fixture 3</t>
  </si>
  <si>
    <t>Common % Area Served: Space Function 1: Fixture 3</t>
  </si>
  <si>
    <t>Tenant % Area Served: Space Function 1: Fixture 3</t>
  </si>
  <si>
    <t>Common Area Served ft2: Space Function 1: Fixture 3</t>
  </si>
  <si>
    <t>Tenant Area Served ft2: Space Function 1: Fixture 3</t>
  </si>
  <si>
    <t>Common Area Number of Fixtures: Space Function 1: Fixture 3</t>
  </si>
  <si>
    <t>Tenant Area Number of Fixtures: Space Function 1: Fixture 3</t>
  </si>
  <si>
    <t>Name: Space Function 2: Fixture 3</t>
  </si>
  <si>
    <t>Common % Area Served: Space Function 2: Fixture 3</t>
  </si>
  <si>
    <t>Tenant % Area Served: Space Function 2: Fixture 3</t>
  </si>
  <si>
    <t>Common Area Served ft2: Space Function 2: Fixture 3</t>
  </si>
  <si>
    <t>Tenant Area Served ft2: Space Function 2: Fixture 3</t>
  </si>
  <si>
    <t>Common Area Number of Fixtures: Space Function 2: Fixture 3</t>
  </si>
  <si>
    <t>Tenant Area Number of Fixtures: Space Function 2: Fixture 3</t>
  </si>
  <si>
    <t>Name: Space Function 3: Fixture 3</t>
  </si>
  <si>
    <t>Common % Area Served: Space Function 3: Fixture 3</t>
  </si>
  <si>
    <t>Tenant % Area Served: Space Function 3: Fixture 3</t>
  </si>
  <si>
    <t>Common Area Served ft2: Space Function 3: Fixture 3</t>
  </si>
  <si>
    <t>Tenant Area Served ft2: Space Function 3: Fixture 3</t>
  </si>
  <si>
    <t>Common Area Number of Fixtures: Space Function 3: Fixture 3</t>
  </si>
  <si>
    <t>Tenant Area Number of Fixtures: Space Function 3: Fixture 3</t>
  </si>
  <si>
    <t>Fixture Type: Fixture 4</t>
  </si>
  <si>
    <t>Ballast Type: Fixture 4</t>
  </si>
  <si>
    <t>Manual Controls: Fixture 4</t>
  </si>
  <si>
    <t>Occupancy Sensor Controls: Fixture 4</t>
  </si>
  <si>
    <t>Other Controls: Fixture 4</t>
  </si>
  <si>
    <t>Photocell Controls: Fixture 4</t>
  </si>
  <si>
    <t>Timer Controls: Fixture 4</t>
  </si>
  <si>
    <t>Building Automation System: Fixture 4</t>
  </si>
  <si>
    <t>Advanced Controls: Fixture 4</t>
  </si>
  <si>
    <t>Name: Space Function 1: Fixture 4</t>
  </si>
  <si>
    <t>Common % Area Served: Space Function 1: Fixture 4</t>
  </si>
  <si>
    <t>Tenant % Area Served: Space Function 1: Fixture 4</t>
  </si>
  <si>
    <t>Common Area Served ft2: Space Function 1: Fixture 4</t>
  </si>
  <si>
    <t>Tenant Area Served ft2: Space Function 1: Fixture 4</t>
  </si>
  <si>
    <t>Common Area Number of Fixtures: Space Function 1: Fixture 4</t>
  </si>
  <si>
    <t>Tenant Area Number of Fixtures: Space Function 1: Fixture 4</t>
  </si>
  <si>
    <t>Name: Space Function 2: Fixture 4</t>
  </si>
  <si>
    <t>Common % Area Served: Space Function 2: Fixture 4</t>
  </si>
  <si>
    <t>Tenant % Area Served: Space Function 2: Fixture 4</t>
  </si>
  <si>
    <t>Common Area Served ft2: Space Function 2: Fixture 4</t>
  </si>
  <si>
    <t>Tenant Area Served ft2: Space Function 2: Fixture 4</t>
  </si>
  <si>
    <t>Common Area Number of Fixtures: Space Function 2: Fixture 4</t>
  </si>
  <si>
    <t>Tenant Area Number of Fixtures: Space Function 2: Fixture 4</t>
  </si>
  <si>
    <t>Name: Space Function 3: Fixture 4</t>
  </si>
  <si>
    <t>Common % Area Served: Space Function 3: Fixture 4</t>
  </si>
  <si>
    <t>Tenant % Area Served: Space Function 3: Fixture 4</t>
  </si>
  <si>
    <t>Common Area Served ft2: Space Function 3: Fixture 4</t>
  </si>
  <si>
    <t>Tenant Area Served ft2: Space Function 3: Fixture 4</t>
  </si>
  <si>
    <t>Common Area Number of Fixtures: Space Function 3: Fixture 4</t>
  </si>
  <si>
    <t>Tenant Area Number of Fixtures: Space Function 3: Fixture 4</t>
  </si>
  <si>
    <t>Fixture Type: Fixture 5</t>
  </si>
  <si>
    <t>Ballast Type: Fixture 5</t>
  </si>
  <si>
    <t>Manual Controls: Fixture 5</t>
  </si>
  <si>
    <t>Occupancy Sensor Controls: Fixture 5</t>
  </si>
  <si>
    <t>Other Controls: Fixture 5</t>
  </si>
  <si>
    <t>Photocell Controls: Fixture 5</t>
  </si>
  <si>
    <t>Timer Controls: Fixture 5</t>
  </si>
  <si>
    <t>Building Automation System: Fixture 5</t>
  </si>
  <si>
    <t>Advanced Controls: Fixture 5</t>
  </si>
  <si>
    <t>Name: Space Function 1: Fixture 5</t>
  </si>
  <si>
    <t>Common % Area Served: Space Function 1: Fixture 5</t>
  </si>
  <si>
    <t>Tenant % Area Served: Space Function 1: Fixture 5</t>
  </si>
  <si>
    <t>Common Area Served ft2: Space Function 1: Fixture 5</t>
  </si>
  <si>
    <t>Tenant Area Served ft2: Space Function 1: Fixture 5</t>
  </si>
  <si>
    <t>Common Area Number of Fixtures: Space Function 1: Fixture 5</t>
  </si>
  <si>
    <t>Tenant Area Number of Fixtures: Space Function 1: Fixture 5</t>
  </si>
  <si>
    <t>Name: Space Function 2: Fixture 5</t>
  </si>
  <si>
    <t>Common % Area Served: Space Function 2: Fixture 5</t>
  </si>
  <si>
    <t>Tenant % Area Served: Space Function 2: Fixture 5</t>
  </si>
  <si>
    <t>Common Area Served ft2: Space Function 2: Fixture 5</t>
  </si>
  <si>
    <t>Tenant Area Served ft2: Space Function 2: Fixture 5</t>
  </si>
  <si>
    <t>Common Area Number of Fixtures: Space Function 2: Fixture 5</t>
  </si>
  <si>
    <t>Tenant Area Number of Fixtures: Space Function 2: Fixture 5</t>
  </si>
  <si>
    <t>Name: Space Function 3: Fixture 5</t>
  </si>
  <si>
    <t>Common % Area Served: Space Function 3: Fixture 5</t>
  </si>
  <si>
    <t>Tenant % Area Served: Space Function 3: Fixture 5</t>
  </si>
  <si>
    <t>Common Area Served ft2: Space Function 3: Fixture 5</t>
  </si>
  <si>
    <t>Tenant Area Served ft2: Space Function 3: Fixture 5</t>
  </si>
  <si>
    <t>Common Area Number of Fixtures: Space Function 3: Fixture 5</t>
  </si>
  <si>
    <t>Tenant Area Number of Fixtures: Space Function 3: Fixture 5</t>
  </si>
  <si>
    <t>Fixture Type: Fixture 6</t>
  </si>
  <si>
    <t>Ballast Type: Fixture 6</t>
  </si>
  <si>
    <t>Manual Controls: Fixture 6</t>
  </si>
  <si>
    <t>Occupancy Sensor Controls: Fixture 6</t>
  </si>
  <si>
    <t>Other Controls: Fixture 6</t>
  </si>
  <si>
    <t>Photocell Controls: Fixture 6</t>
  </si>
  <si>
    <t>Timer Controls: Fixture 6</t>
  </si>
  <si>
    <t>Building Automation System: Fixture 6</t>
  </si>
  <si>
    <t>Advanced Controls: Fixture 6</t>
  </si>
  <si>
    <t>Name: Space Function 1: Fixture 6</t>
  </si>
  <si>
    <t>Common % Area Served: Space Function 1: Fixture 6</t>
  </si>
  <si>
    <t>Tenant % Area Served: Space Function 1: Fixture 6</t>
  </si>
  <si>
    <t>Common Area Served ft2: Space Function 1: Fixture 6</t>
  </si>
  <si>
    <t>Tenant Area Served ft2: Space Function 1: Fixture 6</t>
  </si>
  <si>
    <t>Common Area Number of Fixtures: Space Function 1: Fixture 6</t>
  </si>
  <si>
    <t>Tenant Area Number of Fixtures: Space Function 1: Fixture 6</t>
  </si>
  <si>
    <t>Name: Space Function 2: Fixture 6</t>
  </si>
  <si>
    <t>Common % Area Served: Space Function 2: Fixture 6</t>
  </si>
  <si>
    <t>Tenant % Area Served: Space Function 2: Fixture 6</t>
  </si>
  <si>
    <t>Common Area Served ft2: Space Function 2: Fixture 6</t>
  </si>
  <si>
    <t>Tenant Area Served ft2: Space Function 2: Fixture 6</t>
  </si>
  <si>
    <t>Common Area Number of Fixtures: Space Function 2: Fixture 6</t>
  </si>
  <si>
    <t>Tenant Area Number of Fixtures: Space Function 2: Fixture 6</t>
  </si>
  <si>
    <t>Name: Space Function 3: Fixture 6</t>
  </si>
  <si>
    <t>Common % Area Served: Space Function 3: Fixture 6</t>
  </si>
  <si>
    <t>Tenant % Area Served: Space Function 3: Fixture 6</t>
  </si>
  <si>
    <t>Common Area Served ft2: Space Function 3: Fixture 6</t>
  </si>
  <si>
    <t>Tenant Area Served ft2: Space Function 3: Fixture 6</t>
  </si>
  <si>
    <t>Common Area Number of Fixtures: Space Function 3: Fixture 6</t>
  </si>
  <si>
    <t>Tenant Area Number of Fixtures: Space Function 3: Fixture 6</t>
  </si>
  <si>
    <t>Heating Plant Type 1</t>
  </si>
  <si>
    <t>Fuel Type: Heating Plant 1</t>
  </si>
  <si>
    <t>Venting Type: Heating Plant 1</t>
  </si>
  <si>
    <t>Location of Equipment: Heating Plant 1</t>
  </si>
  <si>
    <t>Approximate Year Installed: Heating Plant 1</t>
  </si>
  <si>
    <t>Condition: Heating Plant 1</t>
  </si>
  <si>
    <t>Number of Pieces of Equipment: Heating Plant 1</t>
  </si>
  <si>
    <t>Output Capacity: Heating Plant 1</t>
  </si>
  <si>
    <t>Efficiency Units: Heating Plant 1</t>
  </si>
  <si>
    <t>Rated Efficiency: Heating Plant 1</t>
  </si>
  <si>
    <t>Burner Type: Heating Plant 1</t>
  </si>
  <si>
    <t>Burner Quantity: Heating Plant 1</t>
  </si>
  <si>
    <t>Burner Year Installed: Heating Plant 1</t>
  </si>
  <si>
    <t>Building Automation System: Heating Plant 1</t>
  </si>
  <si>
    <t>Direct Digital Controls: Heating Plant 1</t>
  </si>
  <si>
    <t>Pneumatic Controls: Heating Plant 1</t>
  </si>
  <si>
    <t>Heating Plant Type 2</t>
  </si>
  <si>
    <t>Fuel Type: Heating Plant 2</t>
  </si>
  <si>
    <t>Venting Type: Heating Plant 2</t>
  </si>
  <si>
    <t>Location of Equipment: Heating Plant 2</t>
  </si>
  <si>
    <t>Approximate Year Installed: Heating Plant 2</t>
  </si>
  <si>
    <t>Condition: Heating Plant 2</t>
  </si>
  <si>
    <t>Number of Pieces of Equipment: Heating Plant 2</t>
  </si>
  <si>
    <t>Output Capacity: Heating Plant 2</t>
  </si>
  <si>
    <t>Efficiency Units: Heating Plant 2</t>
  </si>
  <si>
    <t>Rated Efficiency: Heating Plant 2</t>
  </si>
  <si>
    <t>Burner Type: Heating Plant 2</t>
  </si>
  <si>
    <t>Burner Quantity: Heating Plant 2</t>
  </si>
  <si>
    <t>Burner Year Installed: Heating Plant 2</t>
  </si>
  <si>
    <t>Building Automation System: Heating Plant 2</t>
  </si>
  <si>
    <t>Direct Digital Controls: Heating Plant 2</t>
  </si>
  <si>
    <t>Pneumatic Controls: Heating Plant 2</t>
  </si>
  <si>
    <t>Heating Plant Type 3</t>
  </si>
  <si>
    <t>Fuel Type: Heating Plant 3</t>
  </si>
  <si>
    <t>Venting Type: Heating Plant 3</t>
  </si>
  <si>
    <t>Location of Equipment: Heating Plant 3</t>
  </si>
  <si>
    <t>Approximate Year Installed: Heating Plant 3</t>
  </si>
  <si>
    <t>Condition: Heating Plant 3</t>
  </si>
  <si>
    <t>Number of Pieces of Equipment: Heating Plant 3</t>
  </si>
  <si>
    <t>Output Capacity: Heating Plant 3</t>
  </si>
  <si>
    <t>Efficiency Units: Heating Plant 3</t>
  </si>
  <si>
    <t>Rated Efficiency: Heating Plant 3</t>
  </si>
  <si>
    <t>Burner Type: Heating Plant 3</t>
  </si>
  <si>
    <t>Burner Quantity: Heating Plant 3</t>
  </si>
  <si>
    <t>Burner Year Installed: Heating Plant 3</t>
  </si>
  <si>
    <t>Building Automation System: Heating Plant 3</t>
  </si>
  <si>
    <t>Direct Digital Controls: Heating Plant 3</t>
  </si>
  <si>
    <t>Pneumatic Controls: Heating Plant 3</t>
  </si>
  <si>
    <t>Heating Plant Type 4</t>
  </si>
  <si>
    <t>Fuel Type: Heating Plant 4</t>
  </si>
  <si>
    <t>Venting Type: Heating Plant 4</t>
  </si>
  <si>
    <t>Location of Equipment: Heating Plant 4</t>
  </si>
  <si>
    <t>Approximate Year Installed: Heating Plant 4</t>
  </si>
  <si>
    <t>Condition: Heating Plant 4</t>
  </si>
  <si>
    <t>Number of Pieces of Equipment: Heating Plant 4</t>
  </si>
  <si>
    <t>Output Capacity: Heating Plant 4</t>
  </si>
  <si>
    <t>Efficiency Units: Heating Plant 4</t>
  </si>
  <si>
    <t>Rated Efficiency: Heating Plant 4</t>
  </si>
  <si>
    <t>Burner Type: Heating Plant 4</t>
  </si>
  <si>
    <t>Burner Quantity: Heating Plant 4</t>
  </si>
  <si>
    <t>Burner Year Installed: Heating Plant 4</t>
  </si>
  <si>
    <t>Building Automation System: Heating Plant 4</t>
  </si>
  <si>
    <t>Direct Digital Controls: Heating Plant 4</t>
  </si>
  <si>
    <t>Pneumatic Controls: Heating Plant 4</t>
  </si>
  <si>
    <t>Fuel Type: Cooling Plant 1</t>
  </si>
  <si>
    <t>Chiller Compressor Type: Cooling Plant 1</t>
  </si>
  <si>
    <t>Condenser Type: Cooling Plant 1</t>
  </si>
  <si>
    <t>Linked Condenser Cooling Plant: Cooling Plant 1</t>
  </si>
  <si>
    <t>Chilled Water Reset: Cooling Plant 1</t>
  </si>
  <si>
    <t>Chiller Pump Control: Cooling Plant 1</t>
  </si>
  <si>
    <t>Location of Equipment: Cooling Plant 1</t>
  </si>
  <si>
    <t>Approximate Year Installed: Cooling Plant 1</t>
  </si>
  <si>
    <t>Condition: Cooling Plant 1</t>
  </si>
  <si>
    <t>Number of Pieces of Equipment: Cooling Plant 1</t>
  </si>
  <si>
    <t>Output Capacity: Cooling Plant 1</t>
  </si>
  <si>
    <t>Efficiency Units: Cooling Plant 1</t>
  </si>
  <si>
    <t>Rated Efficiency: Cooling Plant 1</t>
  </si>
  <si>
    <t>Building Automation System: Cooling Plant 1</t>
  </si>
  <si>
    <t>Direct Digital Controls: Cooling Plant 1</t>
  </si>
  <si>
    <t>Pneumatic Controls: Cooling Plant 1</t>
  </si>
  <si>
    <t>Fuel Type: Cooling Plant 2</t>
  </si>
  <si>
    <t>Chiller Compressor Type: Cooling Plant 2</t>
  </si>
  <si>
    <t>Condenser Type: Cooling Plant 2</t>
  </si>
  <si>
    <t>Linked Condenser Cooling Plant: Cooling Plant 2</t>
  </si>
  <si>
    <t>Chilled Water Reset: Cooling Plant 2</t>
  </si>
  <si>
    <t>Chiller Pump Control: Cooling Plant 2</t>
  </si>
  <si>
    <t>Location of Equipment: Cooling Plant 2</t>
  </si>
  <si>
    <t>Approximate Year Installed: Cooling Plant 2</t>
  </si>
  <si>
    <t>Condition: Cooling Plant 2</t>
  </si>
  <si>
    <t>Number of Pieces of Equipment: Cooling Plant 2</t>
  </si>
  <si>
    <t>Output Capacity: Cooling Plant 2</t>
  </si>
  <si>
    <t>Efficiency Units: Cooling Plant 2</t>
  </si>
  <si>
    <t>Rated Efficiency: Cooling Plant 2</t>
  </si>
  <si>
    <t>Building Automation System: Cooling Plant 2</t>
  </si>
  <si>
    <t>Direct Digital Controls: Cooling Plant 2</t>
  </si>
  <si>
    <t>Pneumatic Controls: Cooling Plant 2</t>
  </si>
  <si>
    <t>Fuel Type: Cooling Plant 3</t>
  </si>
  <si>
    <t>Chiller Compressor Type: Cooling Plant 3</t>
  </si>
  <si>
    <t>Condenser Type: Cooling Plant 3</t>
  </si>
  <si>
    <t>Linked Condenser Cooling Plant: Cooling Plant 3</t>
  </si>
  <si>
    <t>Chilled Water Reset: Cooling Plant 3</t>
  </si>
  <si>
    <t>Chiller Pump Control: Cooling Plant 3</t>
  </si>
  <si>
    <t>Location of Equipment: Cooling Plant 3</t>
  </si>
  <si>
    <t>Approximate Year Installed: Cooling Plant 3</t>
  </si>
  <si>
    <t>Condition: Cooling Plant 3</t>
  </si>
  <si>
    <t>Number of Pieces of Equipment: Cooling Plant 3</t>
  </si>
  <si>
    <t>Output Capacity: Cooling Plant 3</t>
  </si>
  <si>
    <t>Efficiency Units: Cooling Plant 3</t>
  </si>
  <si>
    <t>Rated Efficiency: Cooling Plant 3</t>
  </si>
  <si>
    <t>Building Automation System: Cooling Plant 3</t>
  </si>
  <si>
    <t>Direct Digital Controls: Cooling Plant 3</t>
  </si>
  <si>
    <t>Pneumatic Controls: Cooling Plant 3</t>
  </si>
  <si>
    <t>Fuel Type: Cooling Plant 4</t>
  </si>
  <si>
    <t>Chiller Compressor Type: Cooling Plant 4</t>
  </si>
  <si>
    <t>Condenser Type: Cooling Plant 4</t>
  </si>
  <si>
    <t>Linked Condenser Cooling Plant: Cooling Plant 4</t>
  </si>
  <si>
    <t>Chilled Water Reset: Cooling Plant 4</t>
  </si>
  <si>
    <t>Chiller Pump Control: Cooling Plant 4</t>
  </si>
  <si>
    <t>Location of Equipment: Cooling Plant 4</t>
  </si>
  <si>
    <t>Approximate Year Installed: Cooling Plant 4</t>
  </si>
  <si>
    <t>Condition: Cooling Plant 4</t>
  </si>
  <si>
    <t>Number of Pieces of Equipment: Cooling Plant 4</t>
  </si>
  <si>
    <t>Output Capacity: Cooling Plant 4</t>
  </si>
  <si>
    <t>Efficiency Units: Cooling Plant 4</t>
  </si>
  <si>
    <t>Rated Efficiency: Cooling Plant 4</t>
  </si>
  <si>
    <t>Building Automation System: Cooling Plant 4</t>
  </si>
  <si>
    <t>Direct Digital Controls: Cooling Plant 4</t>
  </si>
  <si>
    <t>Pneumatic Controls: Cooling Plant 4</t>
  </si>
  <si>
    <t>Cooling Tower Fan Control: Condensing Plant 1</t>
  </si>
  <si>
    <t>Condenser Pump Control: Condensing Plant 1</t>
  </si>
  <si>
    <t>Cooling Tower Fan Control: Condensing Plant 2</t>
  </si>
  <si>
    <t>Condenser Pump Control: Condensing Plant 2</t>
  </si>
  <si>
    <t>Cooling Tower Fan Control: Condensing Plant 3</t>
  </si>
  <si>
    <t>Condenser Pump Control: Condensing Plant 3</t>
  </si>
  <si>
    <t>Cooling Tower Fan Control: Condensing Plant 4</t>
  </si>
  <si>
    <t>Condenser Pump Control: Condensing Plant 4</t>
  </si>
  <si>
    <t>Heating System Venting Type: HVAC Sys 1</t>
  </si>
  <si>
    <t>Heating System Type: HVAC Sys 1</t>
  </si>
  <si>
    <t>Heating System Linked Heating Plant: HVAC Sys 1</t>
  </si>
  <si>
    <t>Heating System Fuel Type: HVAC Sys 1</t>
  </si>
  <si>
    <t>Heating System Sink/Source Type: HVAC Sys 1</t>
  </si>
  <si>
    <t>Heating System Location of Equipment: HVAC Sys 1</t>
  </si>
  <si>
    <t>Heating System Approximate Year Installed: HVAC Sys 1</t>
  </si>
  <si>
    <t>Heating System Condition: HVAC Sys 1</t>
  </si>
  <si>
    <t>Heating System Number of Pieces of Equipment: HVAC Sys 1</t>
  </si>
  <si>
    <t>Heating System Output Capacity: HVAC Sys 1</t>
  </si>
  <si>
    <t>Heating System Efficiency Units: HVAC Sys 1</t>
  </si>
  <si>
    <t>Heating System Rated Efficiency: HVAC Sys 1</t>
  </si>
  <si>
    <t>Heating System Burner Type: HVAC Sys 1</t>
  </si>
  <si>
    <t>Heating System Burner Quantity: HVAC Sys 1</t>
  </si>
  <si>
    <t>Heating System Burner Year Installed: HVAC Sys 1</t>
  </si>
  <si>
    <t>Cooling System Type: HVAC Sys 1</t>
  </si>
  <si>
    <t>Cooling System Linked Cooling Plant: HVAC Sys 1</t>
  </si>
  <si>
    <t>Cooling System Fuel Source: HVAC Sys 1</t>
  </si>
  <si>
    <t>Cooling System Location of Equipment: HVAC Sys 1</t>
  </si>
  <si>
    <t>Cooling System Approximate Year Installed: HVAC Sys 1</t>
  </si>
  <si>
    <t>Cooling System Number of Pieces of Equipment: HVAC Sys 1</t>
  </si>
  <si>
    <t>Cooling System Condition: HVAC Sys 1</t>
  </si>
  <si>
    <t>Cooling System Output Capacity: HVAC Sys 1</t>
  </si>
  <si>
    <t>Cooling System Efficiency units: HVAC Sys 1</t>
  </si>
  <si>
    <t>Cooling System Rated Efficiency: HVAC Sys 1</t>
  </si>
  <si>
    <t>Other Delivery Equipment Type: HVAC Sys 1</t>
  </si>
  <si>
    <t>Other Central Distribution Type: HVAC Sys 1</t>
  </si>
  <si>
    <t>Thermal Zoning: HVAC Sys 1</t>
  </si>
  <si>
    <t>Central Distribution Type: HVAC Sys 1</t>
  </si>
  <si>
    <t>Delivery Equipment Type: HVAC Sys 1</t>
  </si>
  <si>
    <t>Fan Control: HVAC Sys 1</t>
  </si>
  <si>
    <t>Terminal Unit Type: HVAC Sys 1</t>
  </si>
  <si>
    <t>Minimum Airflow Fraction: HVAC Sys 1</t>
  </si>
  <si>
    <t>Fan Efficiency: HVAC Sys 1</t>
  </si>
  <si>
    <t>Motor Efficiency: HVAC Sys 1</t>
  </si>
  <si>
    <t>Fan Static Pressure Reset Control: HVAC Sys 1</t>
  </si>
  <si>
    <t>Supply Air Temperature Control: HVAC Sys 1</t>
  </si>
  <si>
    <t>Energy Recovery Ventilation: HVAC Sys 1</t>
  </si>
  <si>
    <t>Demand Control Ventilation: HVAC Sys 1</t>
  </si>
  <si>
    <t>Outdoor Air: HVAC Sys 1</t>
  </si>
  <si>
    <t>No Controls: HVAC Sys 1</t>
  </si>
  <si>
    <t>Manual Thermostat Controls: HVAC Sys 1</t>
  </si>
  <si>
    <t>Programmable Thermostat Controls: HVAC Sys 1</t>
  </si>
  <si>
    <t>Direct Digital Controls: HVAC Sys 1</t>
  </si>
  <si>
    <t>PnuematicControls: HVAC Sys 1</t>
  </si>
  <si>
    <t>Air Supply Corridors: HVAC Sys 1</t>
  </si>
  <si>
    <t>Air Supply Tenant Spaces: HVAC Sys 1</t>
  </si>
  <si>
    <t>Air Supply Common Area: HVAC Sys 1</t>
  </si>
  <si>
    <t>Air Supply Other: HVAC Sys 1</t>
  </si>
  <si>
    <t>Air Exhaust Corridors: HVAC Sys 1</t>
  </si>
  <si>
    <t>Air Exhaust Bathrooms: HVAC Sys 1</t>
  </si>
  <si>
    <t>Air Exhaust Kitchens: HVAC Sys 1</t>
  </si>
  <si>
    <t>Air Exhaust Garage: HVAC Sys 1</t>
  </si>
  <si>
    <t>Air Exhaust Other: HVAC Sys 1</t>
  </si>
  <si>
    <t>Name: Space Function 1: HVAC Sys 1</t>
  </si>
  <si>
    <t>% Common Area Served: Space Function 1: HVAC Sys 1</t>
  </si>
  <si>
    <t>% Tenant Area Served: Space Function 1: HVAC Sys 1</t>
  </si>
  <si>
    <t>Name: Space Function 2: HVAC Sys 1</t>
  </si>
  <si>
    <t>% Common Area Served: Space Function 2: HVAC Sys 1</t>
  </si>
  <si>
    <t>% Tenant Area Served: Space Function 2: HVAC Sys 1</t>
  </si>
  <si>
    <t>Name: Space Function 3: HVAC Sys 1</t>
  </si>
  <si>
    <t>% Common Area Served: Space Function 3: HVAC Sys 1</t>
  </si>
  <si>
    <t>% Tenant Area Served: Space Function 3: HVAC Sys 1</t>
  </si>
  <si>
    <t>Packged Terminal Equipment Type: HVAC Sys 1</t>
  </si>
  <si>
    <t>Ventilation System &gt; 5 HP: HVAC Sys 1</t>
  </si>
  <si>
    <t>Heating System Venting Type: HVAC Sys 2</t>
  </si>
  <si>
    <t>Heating System Type: HVAC Sys 2</t>
  </si>
  <si>
    <t>Heating System Linked Heating Plant: HVAC Sys 2</t>
  </si>
  <si>
    <t>Heating System Fuel Type: HVAC Sys 2</t>
  </si>
  <si>
    <t>Heating System Sink/Source Type: HVAC Sys 2</t>
  </si>
  <si>
    <t>Heating System Location of Equipment: HVAC Sys 2</t>
  </si>
  <si>
    <t>Heating System Approximate Year Installed: HVAC Sys 2</t>
  </si>
  <si>
    <t>Heating System Condition: HVAC Sys 2</t>
  </si>
  <si>
    <t>Heating System Number of Pieces of Equipment: HVAC Sys 2</t>
  </si>
  <si>
    <t>Heating System Output Capacity: HVAC Sys 2</t>
  </si>
  <si>
    <t>Heating System Efficiency Units: HVAC Sys 2</t>
  </si>
  <si>
    <t>Heating System Rated Efficiency: HVAC Sys 2</t>
  </si>
  <si>
    <t>Heating System Burner Type: HVAC Sys 2</t>
  </si>
  <si>
    <t>Heating System Burner Quantity: HVAC Sys 2</t>
  </si>
  <si>
    <t>Heating System Burner Year Installed: HVAC Sys 2</t>
  </si>
  <si>
    <t>Cooling System Type: HVAC Sys 2</t>
  </si>
  <si>
    <t>Cooling System Linked Cooling Plant: HVAC Sys 2</t>
  </si>
  <si>
    <t>Cooling System Fuel Source: HVAC Sys 2</t>
  </si>
  <si>
    <t>Cooling System Location of Equipment: HVAC Sys 2</t>
  </si>
  <si>
    <t>Cooling System Approximate Year Installed: HVAC Sys 2</t>
  </si>
  <si>
    <t>Cooling System Number of Pieces of Equipment: HVAC Sys 2</t>
  </si>
  <si>
    <t>Cooling System Condition: HVAC Sys 2</t>
  </si>
  <si>
    <t>Cooling System Output Capacity: HVAC Sys 2</t>
  </si>
  <si>
    <t>Cooling System Efficiency units: HVAC Sys 2</t>
  </si>
  <si>
    <t>Cooling System Rated Efficiency: HVAC Sys 2</t>
  </si>
  <si>
    <t>Other Delivery Equipment Type: HVAC Sys 2</t>
  </si>
  <si>
    <t>Other Central Distribution Type: HVAC Sys 2</t>
  </si>
  <si>
    <t>Thermal Zoning: HVAC Sys 2</t>
  </si>
  <si>
    <t>Central Distribution Type: HVAC Sys 2</t>
  </si>
  <si>
    <t>Delivery Equipment Type: HVAC Sys 2</t>
  </si>
  <si>
    <t>Fan Control: HVAC Sys 2</t>
  </si>
  <si>
    <t>Terminal Unit Type: HVAC Sys 2</t>
  </si>
  <si>
    <t>Minimum Airflow Fraction: HVAC Sys 2</t>
  </si>
  <si>
    <t>Fan Efficiency: HVAC Sys 2</t>
  </si>
  <si>
    <t>Motor Efficiency: HVAC Sys 2</t>
  </si>
  <si>
    <t>Fan Static Pressure Reset Control: HVAC Sys 2</t>
  </si>
  <si>
    <t>Supply Air Temperature Control: HVAC Sys 2</t>
  </si>
  <si>
    <t>Energy Recovery Ventilation: HVAC Sys 2</t>
  </si>
  <si>
    <t>Demand Control Ventilation: HVAC Sys 2</t>
  </si>
  <si>
    <t>Outdoor Air: HVAC Sys 2</t>
  </si>
  <si>
    <t>No Controls: HVAC Sys 2</t>
  </si>
  <si>
    <t>Manual Thermostat Controls: HVAC Sys 2</t>
  </si>
  <si>
    <t>Programmable Thermostat Controls: HVAC Sys 2</t>
  </si>
  <si>
    <t>Direct Digital Controls: HVAC Sys 2</t>
  </si>
  <si>
    <t>PnuematicControls: HVAC Sys 2</t>
  </si>
  <si>
    <t>Air Supply Corridors: HVAC Sys 2</t>
  </si>
  <si>
    <t>Air Supply Tenant Spaces: HVAC Sys 2</t>
  </si>
  <si>
    <t>Air Supply Common Area: HVAC Sys 2</t>
  </si>
  <si>
    <t>Air Supply Other: HVAC Sys 2</t>
  </si>
  <si>
    <t>Air Exhaust Corridors: HVAC Sys 2</t>
  </si>
  <si>
    <t>Air Exhaust Bathrooms: HVAC Sys 2</t>
  </si>
  <si>
    <t>Air Exhaust Kitchens: HVAC Sys 2</t>
  </si>
  <si>
    <t>Air Exhaust Garage: HVAC Sys 2</t>
  </si>
  <si>
    <t>Air Exhaust Other: HVAC Sys 2</t>
  </si>
  <si>
    <t>Name: Space Function 1: HVAC Sys 2</t>
  </si>
  <si>
    <t>% Common Area Served: Space Function 1: HVAC Sys 2</t>
  </si>
  <si>
    <t>% Tenant Area Served: Space Function 1: HVAC Sys 2</t>
  </si>
  <si>
    <t>Name: Space Function 2: HVAC Sys 2</t>
  </si>
  <si>
    <t>% Common Area Served: Space Function 2: HVAC Sys 2</t>
  </si>
  <si>
    <t>% Tenant Area Served: Space Function 2: HVAC Sys 2</t>
  </si>
  <si>
    <t>Name: Space Function 3: HVAC Sys 2</t>
  </si>
  <si>
    <t>% Common Area Served: Space Function 3: HVAC Sys 2</t>
  </si>
  <si>
    <t>% Tenant Area Served: Space Function 3: HVAC Sys 2</t>
  </si>
  <si>
    <t>Packged Terminal Equipment Type: HVAC Sys 2</t>
  </si>
  <si>
    <t>Ventilation System &gt; 5 HP: HVAC Sys 2</t>
  </si>
  <si>
    <t>Heating System Venting Type: HVAC Sys 3</t>
  </si>
  <si>
    <t>Heating System Type: HVAC Sys 3</t>
  </si>
  <si>
    <t>Heating System Linked Heating Plant: HVAC Sys 3</t>
  </si>
  <si>
    <t>Heating System Fuel Type: HVAC Sys 3</t>
  </si>
  <si>
    <t>Heating System Sink/Source Type: HVAC Sys 3</t>
  </si>
  <si>
    <t>Heating System Location of Equipment: HVAC Sys 3</t>
  </si>
  <si>
    <t>Heating System Approximate Year Installed: HVAC Sys 3</t>
  </si>
  <si>
    <t>Heating System Condition: HVAC Sys 3</t>
  </si>
  <si>
    <t>Heating System Number of Pieces of Equipment: HVAC Sys 3</t>
  </si>
  <si>
    <t>Heating System Output Capacity: HVAC Sys 3</t>
  </si>
  <si>
    <t>Heating System Efficiency Units: HVAC Sys 3</t>
  </si>
  <si>
    <t>Heating System Rated Efficiency: HVAC Sys 3</t>
  </si>
  <si>
    <t>Heating System Burner Type: HVAC Sys 3</t>
  </si>
  <si>
    <t>Heating System Burner Quantity: HVAC Sys 3</t>
  </si>
  <si>
    <t>Heating System Burner Year Installed: HVAC Sys 3</t>
  </si>
  <si>
    <t>Cooling System Type: HVAC Sys 3</t>
  </si>
  <si>
    <t>Cooling System Linked Cooling Plant: HVAC Sys 3</t>
  </si>
  <si>
    <t>Cooling System Fuel Source: HVAC Sys 3</t>
  </si>
  <si>
    <t>Cooling System Location of Equipment: HVAC Sys 3</t>
  </si>
  <si>
    <t>Cooling System Approximate Year Installed: HVAC Sys 3</t>
  </si>
  <si>
    <t>Cooling System Number of Pieces of Equipment: HVAC Sys 3</t>
  </si>
  <si>
    <t>Cooling System Condition: HVAC Sys 3</t>
  </si>
  <si>
    <t>Cooling System Output Capacity: HVAC Sys 3</t>
  </si>
  <si>
    <t>Cooling System Efficiency units: HVAC Sys 3</t>
  </si>
  <si>
    <t>Cooling System Rated Efficiency: HVAC Sys 3</t>
  </si>
  <si>
    <t>Other Delivery Equipment Type: HVAC Sys 3</t>
  </si>
  <si>
    <t>Other Central Distribution Type: HVAC Sys 3</t>
  </si>
  <si>
    <t>Thermal Zoning: HVAC Sys 3</t>
  </si>
  <si>
    <t>Central Distribution Type: HVAC Sys 3</t>
  </si>
  <si>
    <t>Delivery Equipment Type: HVAC Sys 3</t>
  </si>
  <si>
    <t>Fan Control: HVAC Sys 3</t>
  </si>
  <si>
    <t>Terminal Unit Type: HVAC Sys 3</t>
  </si>
  <si>
    <t>Minimum Airflow Fraction: HVAC Sys 3</t>
  </si>
  <si>
    <t>Fan Efficiency: HVAC Sys 3</t>
  </si>
  <si>
    <t>Motor Efficiency: HVAC Sys 3</t>
  </si>
  <si>
    <t>Fan Static Pressure Reset Control: HVAC Sys 3</t>
  </si>
  <si>
    <t>Supply Air Temperature Control: HVAC Sys 3</t>
  </si>
  <si>
    <t>Energy Recovery Ventilation: HVAC Sys 3</t>
  </si>
  <si>
    <t>Demand Control Ventilation: HVAC Sys 3</t>
  </si>
  <si>
    <t>Outdoor Air: HVAC Sys 3</t>
  </si>
  <si>
    <t>No Controls: HVAC Sys 3</t>
  </si>
  <si>
    <t>Manual Thermostat Controls: HVAC Sys 3</t>
  </si>
  <si>
    <t>Programmable Thermostat Controls: HVAC Sys 3</t>
  </si>
  <si>
    <t>Direct Digital Controls: HVAC Sys 3</t>
  </si>
  <si>
    <t>PnuematicControls: HVAC Sys 3</t>
  </si>
  <si>
    <t>Air Supply Corridors: HVAC Sys 3</t>
  </si>
  <si>
    <t>Air Supply Tenant Spaces: HVAC Sys 3</t>
  </si>
  <si>
    <t>Air Supply Common Area: HVAC Sys 3</t>
  </si>
  <si>
    <t>Air Supply Other: HVAC Sys 3</t>
  </si>
  <si>
    <t>Air Exhaust Corridors: HVAC Sys 3</t>
  </si>
  <si>
    <t>Air Exhaust Bathrooms: HVAC Sys 3</t>
  </si>
  <si>
    <t>Air Exhaust Kitchens: HVAC Sys 3</t>
  </si>
  <si>
    <t>Air Exhaust Garage: HVAC Sys 3</t>
  </si>
  <si>
    <t>Air Exhaust Other: HVAC Sys 3</t>
  </si>
  <si>
    <t>Name: Space Function 1: HVAC Sys 3</t>
  </si>
  <si>
    <t>% Common Area Served: Space Function 1: HVAC Sys 3</t>
  </si>
  <si>
    <t>% Tenant Area Served: Space Function 1: HVAC Sys 3</t>
  </si>
  <si>
    <t>Name: Space Function 2: HVAC Sys 3</t>
  </si>
  <si>
    <t>% Common Area Served: Space Function 2: HVAC Sys 3</t>
  </si>
  <si>
    <t>% Tenant Area Served: Space Function 2: HVAC Sys 3</t>
  </si>
  <si>
    <t>Name: Space Function 3: HVAC Sys 3</t>
  </si>
  <si>
    <t>% Common Area Served: Space Function 3: HVAC Sys 3</t>
  </si>
  <si>
    <t>% Tenant Area Served: Space Function 3: HVAC Sys 3</t>
  </si>
  <si>
    <t>Packged Terminal Equipment Type: HVAC Sys 3</t>
  </si>
  <si>
    <t>Ventilation System &gt; 5 HP: HVAC Sys 3</t>
  </si>
  <si>
    <t>Heating System Venting Type: HVAC Sys 4</t>
  </si>
  <si>
    <t>Heating System Type: HVAC Sys 4</t>
  </si>
  <si>
    <t>Heating System Linked Heating Plant: HVAC Sys 4</t>
  </si>
  <si>
    <t>Heating System Fuel Type: HVAC Sys 4</t>
  </si>
  <si>
    <t>Heating System Sink/Source Type: HVAC Sys 4</t>
  </si>
  <si>
    <t>Heating System Location of Equipment: HVAC Sys 4</t>
  </si>
  <si>
    <t>Heating System Approximate Year Installed: HVAC Sys 4</t>
  </si>
  <si>
    <t>Heating System Condition: HVAC Sys 4</t>
  </si>
  <si>
    <t>Heating System Number of Pieces of Equipment: HVAC Sys 4</t>
  </si>
  <si>
    <t>Heating System Output Capacity: HVAC Sys 4</t>
  </si>
  <si>
    <t>Heating System Efficiency Units: HVAC Sys 4</t>
  </si>
  <si>
    <t>Heating System Rated Efficiency: HVAC Sys 4</t>
  </si>
  <si>
    <t>Heating System Burner Type: HVAC Sys 4</t>
  </si>
  <si>
    <t>Heating System Burner Quantity: HVAC Sys 4</t>
  </si>
  <si>
    <t>Heating System Burner Year Installed: HVAC Sys 4</t>
  </si>
  <si>
    <t>Cooling System Type: HVAC Sys 4</t>
  </si>
  <si>
    <t>Cooling System Linked Cooling Plant: HVAC Sys 4</t>
  </si>
  <si>
    <t>Cooling System Fuel Source: HVAC Sys 4</t>
  </si>
  <si>
    <t>Cooling System Location of Equipment: HVAC Sys 4</t>
  </si>
  <si>
    <t>Cooling System Approximate Year Installed: HVAC Sys 4</t>
  </si>
  <si>
    <t>Cooling System Number of Pieces of Equipment: HVAC Sys 4</t>
  </si>
  <si>
    <t>Cooling System Condition: HVAC Sys 4</t>
  </si>
  <si>
    <t>Cooling System Output Capacity: HVAC Sys 4</t>
  </si>
  <si>
    <t>Cooling System Efficiency units: HVAC Sys 4</t>
  </si>
  <si>
    <t>Cooling System Rated Efficiency: HVAC Sys 4</t>
  </si>
  <si>
    <t>Other Delivery Equipment Type: HVAC Sys 4</t>
  </si>
  <si>
    <t>Other Central Distribution Type: HVAC Sys 4</t>
  </si>
  <si>
    <t>Thermal Zoning: HVAC Sys 4</t>
  </si>
  <si>
    <t>Central Distribution Type: HVAC Sys 4</t>
  </si>
  <si>
    <t>Delivery Equipment Type: HVAC Sys 4</t>
  </si>
  <si>
    <t>Fan Control: HVAC Sys 4</t>
  </si>
  <si>
    <t>Terminal Unit Type: HVAC Sys 4</t>
  </si>
  <si>
    <t>Minimum Airflow Fraction: HVAC Sys 4</t>
  </si>
  <si>
    <t>Fan Efficiency: HVAC Sys 4</t>
  </si>
  <si>
    <t>Motor Efficiency: HVAC Sys 4</t>
  </si>
  <si>
    <t>Fan Static Pressure Reset Control: HVAC Sys 4</t>
  </si>
  <si>
    <t>Supply Air Temperature Control: HVAC Sys 4</t>
  </si>
  <si>
    <t>Energy Recovery Ventilation: HVAC Sys 4</t>
  </si>
  <si>
    <t>Demand Control Ventilation: HVAC Sys 4</t>
  </si>
  <si>
    <t>Outdoor Air: HVAC Sys 4</t>
  </si>
  <si>
    <t>No Controls: HVAC Sys 4</t>
  </si>
  <si>
    <t>Manual Thermostat Controls: HVAC Sys 4</t>
  </si>
  <si>
    <t>Programmable Thermostat Controls: HVAC Sys 4</t>
  </si>
  <si>
    <t>Direct Digital Controls: HVAC Sys 4</t>
  </si>
  <si>
    <t>PnuematicControls: HVAC Sys 4</t>
  </si>
  <si>
    <t>Air Supply Corridors: HVAC Sys 4</t>
  </si>
  <si>
    <t>Air Supply Tenant Spaces: HVAC Sys 4</t>
  </si>
  <si>
    <t>Air Supply Common Area: HVAC Sys 4</t>
  </si>
  <si>
    <t>Air Supply Other: HVAC Sys 4</t>
  </si>
  <si>
    <t>Air Exhaust Corridors: HVAC Sys 4</t>
  </si>
  <si>
    <t>Air Exhaust Bathrooms: HVAC Sys 4</t>
  </si>
  <si>
    <t>Air Exhaust Kitchens: HVAC Sys 4</t>
  </si>
  <si>
    <t>Air Exhaust Garage: HVAC Sys 4</t>
  </si>
  <si>
    <t>Air Exhaust Other: HVAC Sys 4</t>
  </si>
  <si>
    <t>Name: Space Function 1: HVAC Sys 4</t>
  </si>
  <si>
    <t>% Common Area Served: Space Function 1: HVAC Sys 4</t>
  </si>
  <si>
    <t>% Tenant Area Served: Space Function 1: HVAC Sys 4</t>
  </si>
  <si>
    <t>Name: Space Function 2: HVAC Sys 4</t>
  </si>
  <si>
    <t>% Common Area Served: Space Function 2: HVAC Sys 4</t>
  </si>
  <si>
    <t>% Tenant Area Served: Space Function 2: HVAC Sys 4</t>
  </si>
  <si>
    <t>Name: Space Function 3: HVAC Sys 4</t>
  </si>
  <si>
    <t>% Common Area Served: Space Function 3: HVAC Sys 4</t>
  </si>
  <si>
    <t>% Tenant Area Served: Space Function 3: HVAC Sys 4</t>
  </si>
  <si>
    <t>Packged Terminal Equipment Type: HVAC Sys 4</t>
  </si>
  <si>
    <t>Ventilation System &gt; 5 HP: HVAC Sys 4</t>
  </si>
  <si>
    <t>Heating System Venting Type: HVAC Sys 5</t>
  </si>
  <si>
    <t>Heating System Type: HVAC Sys 5</t>
  </si>
  <si>
    <t>Heating System Linked Heating Plant: HVAC Sys 5</t>
  </si>
  <si>
    <t>Heating System Fuel Type: HVAC Sys 5</t>
  </si>
  <si>
    <t>Heating System Sink/Source Type: HVAC Sys 5</t>
  </si>
  <si>
    <t>Heating System Location of Equipment: HVAC Sys 5</t>
  </si>
  <si>
    <t>Heating System Approximate Year Installed: HVAC Sys 5</t>
  </si>
  <si>
    <t>Heating System Condition: HVAC Sys 5</t>
  </si>
  <si>
    <t>Heating System Number of Pieces of Equipment: HVAC Sys 5</t>
  </si>
  <si>
    <t>Heating System Output Capacity: HVAC Sys 5</t>
  </si>
  <si>
    <t>Heating System Efficiency Units: HVAC Sys 5</t>
  </si>
  <si>
    <t>Heating System Rated Efficiency: HVAC Sys 5</t>
  </si>
  <si>
    <t>Heating System Burner Type: HVAC Sys 5</t>
  </si>
  <si>
    <t>Heating System Burner Quantity: HVAC Sys 5</t>
  </si>
  <si>
    <t>Heating System Burner Year Installed: HVAC Sys 5</t>
  </si>
  <si>
    <t>Cooling SystemType: HVAC Sys 5</t>
  </si>
  <si>
    <t>Cooling System Linked Cooling Plant: HVAC Sys 5</t>
  </si>
  <si>
    <t>Cooling System Fuel Source: HVAC Sys 5</t>
  </si>
  <si>
    <t>Cooling System Location of Equipment: HVAC Sys 5</t>
  </si>
  <si>
    <t>Cooling System Approximate Year Installed: HVAC Sys 5</t>
  </si>
  <si>
    <t>Cooling System Number of Pieces of Equipment: HVAC Sys 5</t>
  </si>
  <si>
    <t>Cooling System Condition: HVAC Sys 5</t>
  </si>
  <si>
    <t>Cooling System Output Capacity: HVAC Sys 5</t>
  </si>
  <si>
    <t>Cooling System Efficiency units: HVAC Sys 5</t>
  </si>
  <si>
    <t>Cooling System Rated Efficiency: HVAC Sys 5</t>
  </si>
  <si>
    <t>Other Delivery Equipment Type: HVAC Sys 5</t>
  </si>
  <si>
    <t>Other Central Distribution Type: HVAC Sys 5</t>
  </si>
  <si>
    <t>Thermal Zoning: HVAC Sys 5</t>
  </si>
  <si>
    <t>Central Distribution Type: HVAC Sys 5</t>
  </si>
  <si>
    <t>Delivery Equipment Type: HVAC Sys 5</t>
  </si>
  <si>
    <t>Fan Control: HVAC Sys 5</t>
  </si>
  <si>
    <t>Terminal Unit Type: HVAC Sys 5</t>
  </si>
  <si>
    <t>Minimum Airflow Fraction: HVAC Sys 5</t>
  </si>
  <si>
    <t>Fan Efficiency: HVAC Sys 5</t>
  </si>
  <si>
    <t>Motor Efficiency: HVAC Sys 5</t>
  </si>
  <si>
    <t>Fan Static Pressure Reset Control: HVAC Sys 5</t>
  </si>
  <si>
    <t>Supply Air Temperature Control: HVAC Sys 5</t>
  </si>
  <si>
    <t>Energy Recovery Ventilation: HVAC Sys 5</t>
  </si>
  <si>
    <t>Demand Control Ventilation: HVAC Sys 5</t>
  </si>
  <si>
    <t>Outdoor Air: HVAC Sys 5</t>
  </si>
  <si>
    <t>No Controls: HVAC Sys 5</t>
  </si>
  <si>
    <t>Manual Thermostat Controls: HVAC Sys 5</t>
  </si>
  <si>
    <t>Programmable Thermostat Controls: HVAC Sys 5</t>
  </si>
  <si>
    <t>Direct Digital Controls: HVAC Sys 5</t>
  </si>
  <si>
    <t>PnuematicControls: HVAC Sys 5</t>
  </si>
  <si>
    <t>Air Supply Corridors: HVAC Sys 5</t>
  </si>
  <si>
    <t>Air Supply Tenant Spaces: HVAC Sys 5</t>
  </si>
  <si>
    <t>Air Supply Common Area: HVAC Sys 5</t>
  </si>
  <si>
    <t>Air Supply Other: HVAC Sys 5</t>
  </si>
  <si>
    <t>Air Exhaust Corridors: HVAC Sys 5</t>
  </si>
  <si>
    <t>Air Exhaust Bathrooms: HVAC Sys 5</t>
  </si>
  <si>
    <t>Air Exhaust Kitchens: HVAC Sys 5</t>
  </si>
  <si>
    <t>Air Exhaust Garage: HVAC Sys 5</t>
  </si>
  <si>
    <t>Air Exhaust Other: HVAC Sys 5</t>
  </si>
  <si>
    <t>Name: Space Function 1: HVAC Sys 5</t>
  </si>
  <si>
    <t>% Common Area Served: Space Function 1: HVAC Sys 5</t>
  </si>
  <si>
    <t>% Tenant Area Served: Space Function 1: HVAC Sys 5</t>
  </si>
  <si>
    <t>Name: Space Function 2: HVAC Sys 5</t>
  </si>
  <si>
    <t>% Common Area Served: Space Function 2: HVAC Sys 5</t>
  </si>
  <si>
    <t>% Tenant Area Served: Space Function 2: HVAC Sys 5</t>
  </si>
  <si>
    <t>Name: Space Function 3: HVAC Sys 5</t>
  </si>
  <si>
    <t>% Common Area Served: Space Function 3: HVAC Sys 5</t>
  </si>
  <si>
    <t>% Tenant Area Served: Space Function 3: HVAC Sys 5</t>
  </si>
  <si>
    <t>Packged Terminal Equipment Type: HVAC Sys 5</t>
  </si>
  <si>
    <t>Ventilation System &gt; 5 HP: HVAC Sys 5</t>
  </si>
  <si>
    <t>Heating System Venting Type: HVAC Sys 6</t>
  </si>
  <si>
    <t>Heating System Type: HVAC Sys 6</t>
  </si>
  <si>
    <t>Heating System Linked Heating Plant: HVAC Sys 6</t>
  </si>
  <si>
    <t>Heating System Fuel Type: HVAC Sys 6</t>
  </si>
  <si>
    <t>Heating System Sink/Source Type: HVAC Sys 6</t>
  </si>
  <si>
    <t>Heating System Location of Equipment: HVAC Sys 6</t>
  </si>
  <si>
    <t>Heating System Approximate Year Installed: HVAC Sys 6</t>
  </si>
  <si>
    <t>Heating System Condition: HVAC Sys 6</t>
  </si>
  <si>
    <t>Heating System Number of Pieces of Equipment: HVAC Sys 6</t>
  </si>
  <si>
    <t>Heating System Output Capacity: HVAC Sys 6</t>
  </si>
  <si>
    <t>Heating System Efficiency Units: HVAC Sys 6</t>
  </si>
  <si>
    <t>Heating System Rated Efficiency: HVAC Sys 6</t>
  </si>
  <si>
    <t>Heating System Burner Type: HVAC Sys 6</t>
  </si>
  <si>
    <t>Heating System Burner Quantity: HVAC Sys 6</t>
  </si>
  <si>
    <t>Heating System Burner Year Installed: HVAC Sys 6</t>
  </si>
  <si>
    <t>Cooling System Type: HVAC Sys 6</t>
  </si>
  <si>
    <t>Cooling System Linked Cooling Plant: HVAC Sys 6</t>
  </si>
  <si>
    <t>Cooling System Fuel Source: HVAC Sys 6</t>
  </si>
  <si>
    <t>Cooling System Location of Equipment: HVAC Sys 6</t>
  </si>
  <si>
    <t>Cooling System Approximate Year Installed: HVAC Sys 6</t>
  </si>
  <si>
    <t>Cooling System Number of Pieces of Equipment: HVAC Sys 6</t>
  </si>
  <si>
    <t>Cooling System Condition: HVAC Sys 6</t>
  </si>
  <si>
    <t>Cooling System Output Capacity: HVAC Sys 6</t>
  </si>
  <si>
    <t>Cooling System Efficiency units: HVAC Sys 6</t>
  </si>
  <si>
    <t>Cooling System Rated Efficiency: HVAC Sys 6</t>
  </si>
  <si>
    <t>Other Delivery Equipment Type: HVAC Sys 6</t>
  </si>
  <si>
    <t>Other Central Distribution Type: HVAC Sys 6</t>
  </si>
  <si>
    <t>Thermal Zoning: HVAC Sys 6</t>
  </si>
  <si>
    <t>Central Distribution Type: HVAC Sys 6</t>
  </si>
  <si>
    <t>Delivery Equipment Type: HVAC Sys 6</t>
  </si>
  <si>
    <t>Fan Control: HVAC Sys 6</t>
  </si>
  <si>
    <t>Terminal Unit Type: HVAC Sys 6</t>
  </si>
  <si>
    <t>Minimum Airflow Fraction: HVAC Sys 6</t>
  </si>
  <si>
    <t>Fan Efficiency: HVAC Sys 6</t>
  </si>
  <si>
    <t>Motor Efficiency: HVAC Sys 6</t>
  </si>
  <si>
    <t>Fan Static Pressure Reset Control: HVAC Sys 6</t>
  </si>
  <si>
    <t>Supply Air Temperature Control: HVAC Sys 6</t>
  </si>
  <si>
    <t>Energy Recovery Ventilation: HVAC Sys 6</t>
  </si>
  <si>
    <t>Demand Control Ventilation: HVAC Sys 6</t>
  </si>
  <si>
    <t>Outdoor Air: HVAC Sys 6</t>
  </si>
  <si>
    <t>No Controls: HVAC Sys 6</t>
  </si>
  <si>
    <t>Manual Thermostat Controls: HVAC Sys 6</t>
  </si>
  <si>
    <t>Programmable Thermostat Controls: HVAC Sys 6</t>
  </si>
  <si>
    <t>Direct Digital Controls: HVAC Sys 6</t>
  </si>
  <si>
    <t>PnuematicControls: HVAC Sys 6</t>
  </si>
  <si>
    <t>Air Supply Corridors: HVAC Sys 6</t>
  </si>
  <si>
    <t>Air Supply Tenant Spaces: HVAC Sys 6</t>
  </si>
  <si>
    <t>Air Supply Common Area: HVAC Sys 6</t>
  </si>
  <si>
    <t>Air Supply Other: HVAC Sys 6</t>
  </si>
  <si>
    <t>Air Exhaust Corridors: HVAC Sys 6</t>
  </si>
  <si>
    <t>Air Exhaust Bathrooms: HVAC Sys 6</t>
  </si>
  <si>
    <t>Air Exhaust Kitchens: HVAC Sys 6</t>
  </si>
  <si>
    <t>Air Exhaust Garage: HVAC Sys 6</t>
  </si>
  <si>
    <t>Air Exhaust Other: HVAC Sys 6</t>
  </si>
  <si>
    <t>Name: Space Function 1: HVAC Sys 6</t>
  </si>
  <si>
    <t>% Common Area Served: Space Function 1: HVAC Sys 6</t>
  </si>
  <si>
    <t>% Tenant Area Served: Space Function 1: HVAC Sys 6</t>
  </si>
  <si>
    <t>Name: Space Function 2: HVAC Sys 6</t>
  </si>
  <si>
    <t>% Common Area Served: Space Function 2: HVAC Sys 6</t>
  </si>
  <si>
    <t>% Tenant Area Served: Space Function 2: HVAC Sys 6</t>
  </si>
  <si>
    <t>Name: Space Function 3: HVAC Sys 6</t>
  </si>
  <si>
    <t>% Common Area Served: Space Function 3: HVAC Sys 6</t>
  </si>
  <si>
    <t>% Tenant Area Served: Space Function 3: HVAC Sys 6</t>
  </si>
  <si>
    <t>Packged Terminal Equipment Type: HVAC Sys 6</t>
  </si>
  <si>
    <t>Ventilation System &gt; 5 HP: HVAC Sys 6</t>
  </si>
  <si>
    <t>Venting Type: SHW Sys 1</t>
  </si>
  <si>
    <t>SHW System ID: SHW Sys 1</t>
  </si>
  <si>
    <t>Type: SHW Sys 1</t>
  </si>
  <si>
    <t>Location of Equipment : SHW Sys 1</t>
  </si>
  <si>
    <t>Approximate Year Installed : SHW Sys 1</t>
  </si>
  <si>
    <t>Fuel Source : SHW Sys 1</t>
  </si>
  <si>
    <t>Efficiency units : SHW Sys 1</t>
  </si>
  <si>
    <t>Rated Efficiency : SHW Sys 1</t>
  </si>
  <si>
    <t>Tank Insulation Thickness : SHW Sys 1</t>
  </si>
  <si>
    <t>Tank Insulation R-Value : SHW Sys 1</t>
  </si>
  <si>
    <t>Name: Space Function 1: SHW Sys 1</t>
  </si>
  <si>
    <t>% of Base Space Served: Space Function 1: SHW Sys 1</t>
  </si>
  <si>
    <t>% of Tenant Space Served: Space Function 1: SHW Sys 1</t>
  </si>
  <si>
    <t>Name: Space Function 2: SHW Sys 1</t>
  </si>
  <si>
    <t>% of Base Space Served: Space Function 2: SHW Sys 1</t>
  </si>
  <si>
    <t>% of Tenant Space Served: Space Function 2: SHW Sys 1</t>
  </si>
  <si>
    <t>Name: Space Function 3: SHW Sys 1</t>
  </si>
  <si>
    <t>% of Base Space Served: Space Function 3: SHW Sys 1</t>
  </si>
  <si>
    <t>% of Tenant Space Served: Space Function 3: SHW Sys 1</t>
  </si>
  <si>
    <t>Venting Type: SHW Sys 2</t>
  </si>
  <si>
    <t>SHW System ID: SHW Sys 2</t>
  </si>
  <si>
    <t>Type : SHW Sys 2</t>
  </si>
  <si>
    <t>Location of Equipment : SHW Sys 2</t>
  </si>
  <si>
    <t>Approximate Year Installed : SHW Sys 2</t>
  </si>
  <si>
    <t>Fuel Source : SHW Sys 2</t>
  </si>
  <si>
    <t>Efficiency units : SHW Sys 2</t>
  </si>
  <si>
    <t>Rated Efficiency : SHW Sys 2</t>
  </si>
  <si>
    <t>Tank Insulation Thickness : SHW Sys 2</t>
  </si>
  <si>
    <t>Tank Insulation R-Value : SHW Sys 2</t>
  </si>
  <si>
    <t>Name: Space Function 1: SHW Sys 2</t>
  </si>
  <si>
    <t>% of Base Space Served: Space Function 1: SHW Sys 2</t>
  </si>
  <si>
    <t>% of Tenant Space Served: Space Function 1: SHW Sys 2</t>
  </si>
  <si>
    <t>Name: Space Function 2: SHW Sys 2</t>
  </si>
  <si>
    <t>% of Base Space Served: Space Function 2: SHW Sys 2</t>
  </si>
  <si>
    <t>% of Tenant Space Served: Space Function 2: SHW Sys 2</t>
  </si>
  <si>
    <t>Name: Space Function 3: SHW Sys 2</t>
  </si>
  <si>
    <t>% of Base Space Served: Space Function 3: SHW Sys 2</t>
  </si>
  <si>
    <t>% of Tenant Space Served: Space Function 3: SHW Sys 2</t>
  </si>
  <si>
    <t>Venting Type: SHW Sys 3</t>
  </si>
  <si>
    <t>SHW System ID: SHW Sys 3</t>
  </si>
  <si>
    <t>Type : SHW Sys 3</t>
  </si>
  <si>
    <t>Location of Equipment : SHW Sys 3</t>
  </si>
  <si>
    <t>Approximate Year Installed : SHW Sys 3</t>
  </si>
  <si>
    <t>Fuel Source : SHW Sys 3</t>
  </si>
  <si>
    <t>Efficiency units : SHW Sys 3</t>
  </si>
  <si>
    <t>Rated Efficiency : SHW Sys 3</t>
  </si>
  <si>
    <t>Tank Insulation Thickness : SHW Sys 3</t>
  </si>
  <si>
    <t>Tank Insulation R-Value : SHW Sys 3</t>
  </si>
  <si>
    <t>Name: Space Function 1: SHW Sys 3</t>
  </si>
  <si>
    <t>% of Base Space Served: Space Function 1: SHW Sys 3</t>
  </si>
  <si>
    <t>% of Tenant Space Served: Space Function 1: SHW Sys 3</t>
  </si>
  <si>
    <t>Name: Space Function 2: SHW Sys 3</t>
  </si>
  <si>
    <t>% of Base Space Served: Space Function 2: SHW Sys 3</t>
  </si>
  <si>
    <t>% of Tenant Space Served: Space Function 2: SHW Sys 3</t>
  </si>
  <si>
    <t>Name: Space Function 3: SHW Sys 3</t>
  </si>
  <si>
    <t>% of Base Space Served: Space Function 3: SHW Sys 3</t>
  </si>
  <si>
    <t>% of Tenant Space Served: Space Function 3: SHW Sys 3</t>
  </si>
  <si>
    <t>Venting Type: SHW Sys 4</t>
  </si>
  <si>
    <t>SHW System ID: SHW Sys 4</t>
  </si>
  <si>
    <t>Type : SHW Sys 4</t>
  </si>
  <si>
    <t>Location of Equipment : SHW Sys 4</t>
  </si>
  <si>
    <t>Approximate Year Installed : SHW Sys 4</t>
  </si>
  <si>
    <t>Fuel Source : SHW Sys 4</t>
  </si>
  <si>
    <t>Efficiency units : SHW Sys 4</t>
  </si>
  <si>
    <t>Rated Efficiency : SHW Sys 4</t>
  </si>
  <si>
    <t>Tank Insulation Thickness : SHW Sys 4</t>
  </si>
  <si>
    <t>Tank Insulation R-Value : SHW Sys 4</t>
  </si>
  <si>
    <t>Name: Space Function 1: SHW Sys 4</t>
  </si>
  <si>
    <t>% of Base Space Served: Space Function 1: SHW Sys 4</t>
  </si>
  <si>
    <t>% of Tenant Space Served: Space Function 1: SHW Sys 4</t>
  </si>
  <si>
    <t>Name: Space Function 2: SHW Sys 4</t>
  </si>
  <si>
    <t>% of Base Space Served: Space Function 2: SHW Sys 4</t>
  </si>
  <si>
    <t>% of Tenant Space Served: Space Function 2: SHW Sys 4</t>
  </si>
  <si>
    <t>Name: Space Function 3: SHW Sys 4</t>
  </si>
  <si>
    <t>% of Base Space Served: Space Function 3: SHW Sys 4</t>
  </si>
  <si>
    <t>% of Tenant Space Served: Space Function 3: SHW Sys 4</t>
  </si>
  <si>
    <t>Venting Type: SHW Sys 5</t>
  </si>
  <si>
    <t>SHW System ID: SHW Sys 5</t>
  </si>
  <si>
    <t>Type : SHW Sys 5</t>
  </si>
  <si>
    <t>Location of Equipment : SHW Sys 5</t>
  </si>
  <si>
    <t>Approximate Year Installed : SHW Sys 5</t>
  </si>
  <si>
    <t>Fuel Source : SHW Sys 5</t>
  </si>
  <si>
    <t>Efficiency units : SHW Sys 5</t>
  </si>
  <si>
    <t>Rated Efficiency : SHW Sys 5</t>
  </si>
  <si>
    <t>Tank Insulation Thickness : SHW Sys 5</t>
  </si>
  <si>
    <t>Tank Insulation R-Value : SHW Sys 5</t>
  </si>
  <si>
    <t>Name: Space Function 1: SHW Sys 5</t>
  </si>
  <si>
    <t>% of Base Space Served: Space Function 1: SHW Sys 5</t>
  </si>
  <si>
    <t>% of Tenant Space Served: Space Function 1: SHW Sys 5</t>
  </si>
  <si>
    <t>Name: Space Function 2: SHW Sys 5</t>
  </si>
  <si>
    <t>% of Base Space Served: Space Function 2: SHW Sys 5</t>
  </si>
  <si>
    <t>% of Tenant Space Served: Space Function 2: SHW Sys 5</t>
  </si>
  <si>
    <t>Name: Space Function 3: SHW Sys 5</t>
  </si>
  <si>
    <t>% of Base Space Served: Space Function 3: SHW Sys 5</t>
  </si>
  <si>
    <t>% of Tenant Space Served: Space Function 3: SHW Sys 5</t>
  </si>
  <si>
    <t>Venting Type: SHW Sys 6</t>
  </si>
  <si>
    <t>SHW System ID: SHW Sys 6</t>
  </si>
  <si>
    <t>Type : SHW Sys 6</t>
  </si>
  <si>
    <t>Location of Equipment : SHW Sys 6</t>
  </si>
  <si>
    <t>Approximate Year Installed : SHW Sys 6</t>
  </si>
  <si>
    <t>Fuel Source : SHW Sys 6</t>
  </si>
  <si>
    <t>Efficiency units : SHW Sys 6</t>
  </si>
  <si>
    <t>Rated Efficiency : SHW Sys 6</t>
  </si>
  <si>
    <t>Tank Insulation Thickness : SHW Sys 6</t>
  </si>
  <si>
    <t>Tank Insulation R-Value : SHW Sys 6</t>
  </si>
  <si>
    <t>Name: Space Function 1: SHW Sys 6</t>
  </si>
  <si>
    <t>% of Base Space Served: Space Function 1: SHW Sys 6</t>
  </si>
  <si>
    <t>% of Tenant Space Served: Space Function 1: SHW Sys 6</t>
  </si>
  <si>
    <t>Name: Space Function 2: SHW Sys 6</t>
  </si>
  <si>
    <t>% of Base Space Served: Space Function 2: SHW Sys 6</t>
  </si>
  <si>
    <t>% of Tenant Space Served: Space Function 2: SHW Sys 6</t>
  </si>
  <si>
    <t>Name: Space Function 3: SHW Sys 6</t>
  </si>
  <si>
    <t>% of Base Space Served: Space Function 3: SHW Sys 6</t>
  </si>
  <si>
    <t>% of Tenant Space Served: Space Function 3: SHW Sys 6</t>
  </si>
  <si>
    <t>Percent owned (%)</t>
  </si>
  <si>
    <t>Percent leased (%)</t>
  </si>
  <si>
    <t>Multi-Tenant</t>
  </si>
  <si>
    <t>Residential Tenants - Tenants Directly Metered - Electric</t>
  </si>
  <si>
    <t>Residential Tenants - Tenants Directly Metered - Gas</t>
  </si>
  <si>
    <t>Residential Tenants - Tenants Sub-Metered by Building Owners - Electric</t>
  </si>
  <si>
    <t>Residential Tenants - Tenants Sub-Metered by Building Owners - Gas</t>
  </si>
  <si>
    <t>Residential Tenants - Tenants Not Directly Metered of Sub-Metered - Electric</t>
  </si>
  <si>
    <t>Residential Tenants - Tenants Not Directly Metered of Sub-Metered - Gas</t>
  </si>
  <si>
    <t>Commercial Tenants - Tenants Directly Metered - Electric</t>
  </si>
  <si>
    <t>Commercial Tenants - Tenants Directly Metered - Gas</t>
  </si>
  <si>
    <t>Commercial Tenants - Tenants Sub-Metered by Building Owners - Electric</t>
  </si>
  <si>
    <t>Commercial Tenants - Tenants Sub-Metered by Building Owners - Gas</t>
  </si>
  <si>
    <t>Commercial Tenants - Tenants Not Directly Metered of Sub-Metered - Electric</t>
  </si>
  <si>
    <t>Commercial Tenants - Tenants Not Directly Metered of Sub-Metered - Gas</t>
  </si>
  <si>
    <t>Shared Energy systems or Meters for Multiple Buildings on a  Single lot</t>
  </si>
  <si>
    <t>Shared Energy systems or Meters for Multiple Buildings on Multiple lots</t>
  </si>
  <si>
    <t>Shared Electric Meter</t>
  </si>
  <si>
    <t>Shared Gas Meter</t>
  </si>
  <si>
    <t>Shared Oil</t>
  </si>
  <si>
    <t>Shared Chilled water</t>
  </si>
  <si>
    <t>Shared Heat</t>
  </si>
  <si>
    <t>Shared utility Steam Meter</t>
  </si>
  <si>
    <t>Benchmarking Source</t>
  </si>
  <si>
    <t>Portfolio Manager Building ID</t>
  </si>
  <si>
    <t>Year benchmarked (full year prior to audit)</t>
  </si>
  <si>
    <t>Principal Use Type</t>
  </si>
  <si>
    <t>Rating</t>
  </si>
  <si>
    <t>Weather Normalized Source Energy Intensity</t>
  </si>
  <si>
    <t>Site Energy Intensity (kBtu/sqft)</t>
  </si>
  <si>
    <t>Site Energy Cost ($/sqft)</t>
  </si>
  <si>
    <t>Target Site Energy Intensity (kBtu/sqft)</t>
  </si>
  <si>
    <t>Target Site Energy Cost Intensity ($/sqft)</t>
  </si>
  <si>
    <t>Annual Energy Savings to Reach Target (kBtu)</t>
  </si>
  <si>
    <t>Annual Cost  Savings to Reach Target ($)</t>
  </si>
  <si>
    <t>Total GHG Emissions</t>
  </si>
  <si>
    <t>Indoor Water Use Intensity</t>
  </si>
  <si>
    <t>Benchmark Comments</t>
  </si>
  <si>
    <t>Renewable Energy Output (kBtu)</t>
  </si>
  <si>
    <t>Renewable Energy Annual Cost ($)</t>
  </si>
  <si>
    <t>Other Benchmarking Source</t>
  </si>
  <si>
    <t>Energy Source : Energy Source 1</t>
  </si>
  <si>
    <t>Space Heating : Energy Source 1 (kBtu)</t>
  </si>
  <si>
    <t>Space Cooling : Energy Source 1 (kBtu)</t>
  </si>
  <si>
    <t>Air Distribution : Energy Source 1 (kBtu)</t>
  </si>
  <si>
    <t>Water Distribution : Energy Source 1 (kBtu)</t>
  </si>
  <si>
    <t>Conveyance : Energy Source 1 (kBtu)</t>
  </si>
  <si>
    <t>Lighting : Energy Source 1 (kBtu)</t>
  </si>
  <si>
    <t>Plug Loads : Energy Source 1 (kBtu)</t>
  </si>
  <si>
    <t>Process Loads : Energy Source 1 (kBtu)</t>
  </si>
  <si>
    <t>Refrigeration : Energy Source 1 (kBtu)</t>
  </si>
  <si>
    <t>Cooking : Energy Source 1 (kBtu)</t>
  </si>
  <si>
    <t>Data Center : Energy Source 1 (kBtu)</t>
  </si>
  <si>
    <t>Other : Energy Source 1 (kBtu)</t>
  </si>
  <si>
    <t>Energy Source : Energy Source 2</t>
  </si>
  <si>
    <t>Space Heating : Energy Source 2 (kBtu)</t>
  </si>
  <si>
    <t>Space Cooling : Energy Source 2 (kBtu)</t>
  </si>
  <si>
    <t>Air Distribution : Energy Source 2 (kBtu)</t>
  </si>
  <si>
    <t>Water Distribution : Energy Source 2 (kBtu)</t>
  </si>
  <si>
    <t>Conveyance : Energy Source 2 (kBtu)</t>
  </si>
  <si>
    <t>Lighting : Energy Source 2 (kBtu)</t>
  </si>
  <si>
    <t>Plug Loads : Energy Source 2 (kBtu)</t>
  </si>
  <si>
    <t>Process Loads : Energy Source 2 (kBtu)</t>
  </si>
  <si>
    <t>Refrigeration : Energy Source 2 (kBtu)</t>
  </si>
  <si>
    <t>Cooking : Energy Source 2 (kBtu)</t>
  </si>
  <si>
    <t>Data Center : Energy Source 2 (kBtu)</t>
  </si>
  <si>
    <t>Other : Energy Source 2 (kBtu)</t>
  </si>
  <si>
    <t>Energy Source : Energy Source 3</t>
  </si>
  <si>
    <t>Space Heating : Energy Source 3 (kBtu)</t>
  </si>
  <si>
    <t>Space Cooling : Energy Source 3 (kBtu)</t>
  </si>
  <si>
    <t>Air Distribution : Energy Source 3 (kBtu)</t>
  </si>
  <si>
    <t>Water Distribution : Energy Source 3 (kBtu)</t>
  </si>
  <si>
    <t>Conveyance : Energy Source 3 (kBtu)</t>
  </si>
  <si>
    <t>Lighting : Energy Source 3 (kBtu)</t>
  </si>
  <si>
    <t>Plug Loads : Energy Source 3 (kBtu)</t>
  </si>
  <si>
    <t>Process Loads : Energy Source 3 (kBtu)</t>
  </si>
  <si>
    <t>Refrigeration : Energy Source 3 (kBtu)</t>
  </si>
  <si>
    <t>Cooking : Energy Source 3 (kBtu)</t>
  </si>
  <si>
    <t>Data Center : Energy Source 3 (kBtu)</t>
  </si>
  <si>
    <t>Other : Energy Source 3 (kBtu)</t>
  </si>
  <si>
    <t>Energy Source : Energy Source 4</t>
  </si>
  <si>
    <t>Space Heating : Energy Source 4 (kBtu)</t>
  </si>
  <si>
    <t>Space Cooling : Energy Source 4 (kBtu)</t>
  </si>
  <si>
    <t>Air Distribution : Energy Source 4 (kBtu)</t>
  </si>
  <si>
    <t>Water Distribution : Energy Source 4 (kBtu)</t>
  </si>
  <si>
    <t>Conveyance : Energy Source 4 (kBtu)</t>
  </si>
  <si>
    <t>Lighting : Energy Source 4 (kBtu)</t>
  </si>
  <si>
    <t>Plug Loads : Energy Source 4 (kBtu)</t>
  </si>
  <si>
    <t>Process Loads : Energy Source 4 (kBtu)</t>
  </si>
  <si>
    <t>Refrigeration : Energy Source 4 (kBtu)</t>
  </si>
  <si>
    <t>Cooking : Energy Source 4 (kBtu)</t>
  </si>
  <si>
    <t>Data Center : Energy Source 4 (kBtu)</t>
  </si>
  <si>
    <t>Other : Energy Source 4 (kBtu)</t>
  </si>
  <si>
    <t>Energy Source : Energy Source 5</t>
  </si>
  <si>
    <t>Space Heating : Energy Source 5 (kBtu)</t>
  </si>
  <si>
    <t>Space Cooling : Energy Source 5 (kBtu)</t>
  </si>
  <si>
    <t>Air Distribution : Energy Source 5 (kBtu)</t>
  </si>
  <si>
    <t>Water Distribution : Energy Source 5 (kBtu)</t>
  </si>
  <si>
    <t>Conveyance : Energy Source 5 (kBtu)</t>
  </si>
  <si>
    <t>Lighting : Energy Source 5 (kBtu)</t>
  </si>
  <si>
    <t>Plug Loads : Energy Source 5 (kBtu)</t>
  </si>
  <si>
    <t>Process Loads : Energy Source 5 (kBtu)</t>
  </si>
  <si>
    <t>Refrigeration : Energy Source 5 (kBtu)</t>
  </si>
  <si>
    <t>Cooking : Energy Source 5 (kBtu)</t>
  </si>
  <si>
    <t>Data Center : Energy Source 5 (kBtu)</t>
  </si>
  <si>
    <t>Other : Energy Source 5 (kBtu)</t>
  </si>
  <si>
    <t>Total Space Heating (kBtu)</t>
  </si>
  <si>
    <t>Total Space Cooling (kBtu)</t>
  </si>
  <si>
    <t>Total Air Distribution (kBtu)</t>
  </si>
  <si>
    <t>Total Water Distribution (kBtu)</t>
  </si>
  <si>
    <t>Total Conveyance (kBtu)</t>
  </si>
  <si>
    <t>Total Lighting (kBtu)</t>
  </si>
  <si>
    <t>Total Plug Loads (kBtu)</t>
  </si>
  <si>
    <t>Total Process Loads (kBtu)</t>
  </si>
  <si>
    <t>Total Refrigeration (kBtu)</t>
  </si>
  <si>
    <t>Total Cooking (kBtu)</t>
  </si>
  <si>
    <t>Total Data Center (kBtu)</t>
  </si>
  <si>
    <t>Total Other (kBtu)</t>
  </si>
  <si>
    <t>Total Site Energy Use (kBtu)</t>
  </si>
  <si>
    <t>Package Category: Package 1</t>
  </si>
  <si>
    <t>Package Name: Package 1</t>
  </si>
  <si>
    <t>End Use Category: Package 1-ECM 1</t>
  </si>
  <si>
    <t>Measure Category: Package 1-ECM 1</t>
  </si>
  <si>
    <t>Measure Name: Package 1-ECM 1</t>
  </si>
  <si>
    <t>Measure Description: Package 1-ECM 1</t>
  </si>
  <si>
    <t>Measure Status : Package 1-ECM 1</t>
  </si>
  <si>
    <t>Modeling/Calculation Approach: Package 1-ECM 1</t>
  </si>
  <si>
    <t>Measure Cost ($): Package 1-ECM 1</t>
  </si>
  <si>
    <t>Potential Incentives ($): Package 1-ECM 1</t>
  </si>
  <si>
    <t>Measure Life (years): Package 1-ECM 1</t>
  </si>
  <si>
    <t>End Use Category: Package 1-ECM 2</t>
  </si>
  <si>
    <t>Measure Category: Package 1-ECM 2</t>
  </si>
  <si>
    <t>Measure Name: Package 1-ECM 2</t>
  </si>
  <si>
    <t>Measure Description: Package 1-ECM 2</t>
  </si>
  <si>
    <t>Measure Status : Package 1-ECM 2</t>
  </si>
  <si>
    <t>Modeling/Calculation Approach: Package 1-ECM 2</t>
  </si>
  <si>
    <t>Measure Cost ($): Package 1-ECM 2</t>
  </si>
  <si>
    <t>Potential Incentives ($): Package 1-ECM 2</t>
  </si>
  <si>
    <t>Measure Life (years): Package 1-ECM 2</t>
  </si>
  <si>
    <t>End Use Category: Package 1-ECM 3</t>
  </si>
  <si>
    <t>Measure Category: Package 1-ECM 3</t>
  </si>
  <si>
    <t>Measure Name: Package 1-ECM 3</t>
  </si>
  <si>
    <t>Measure Description: Package 1-ECM 3</t>
  </si>
  <si>
    <t>Measure Status : Package 1-ECM 3</t>
  </si>
  <si>
    <t>Modeling/Calculation Approach: Package 1-ECM 3</t>
  </si>
  <si>
    <t>Measure Cost ($): Package 1-ECM 3</t>
  </si>
  <si>
    <t>Potential Incentives ($): Package 1-ECM 3</t>
  </si>
  <si>
    <t>Measure Life (years): Package 1-ECM 3</t>
  </si>
  <si>
    <t>Annual Cost Savings: Package 1</t>
  </si>
  <si>
    <t>Annual Demand Savings (kW): Package 1</t>
  </si>
  <si>
    <t>Annual Fuel 1 Energy Type: Package 1</t>
  </si>
  <si>
    <t>Annual Fuel 1 Energy Units: Package 1</t>
  </si>
  <si>
    <t>Annual Fuel 1 Savings: Package 1</t>
  </si>
  <si>
    <t>Annual Fuel 2 Energy Type: Package 1</t>
  </si>
  <si>
    <t>Annual Fuel 2 Energy Units: Package 1</t>
  </si>
  <si>
    <t>Annual Fuel 2 Savings: Package 1</t>
  </si>
  <si>
    <t>Annual Fuel 3 Energy Type: Package 1</t>
  </si>
  <si>
    <t>Annual Fuel 3 Energy Units: Package 1</t>
  </si>
  <si>
    <t>Annual Fuel 3 Savings: Package 1</t>
  </si>
  <si>
    <t>Annual Fuel 4 Energy Type: Package 1</t>
  </si>
  <si>
    <t>Annual Fuel 4 Energy Units: Package 1</t>
  </si>
  <si>
    <t>Annual Fuel 4 Savings: Package 1</t>
  </si>
  <si>
    <t>Annual Fuel 5 Energy Type: Package 1</t>
  </si>
  <si>
    <t>Annual Fuel 5 Energy Units: Package 1</t>
  </si>
  <si>
    <t>Annual Fuel 5 Savings: Package 1</t>
  </si>
  <si>
    <t>Net Measure Cost: Package 1</t>
  </si>
  <si>
    <t>Simple ROI: Package 1</t>
  </si>
  <si>
    <t>Simple Payback (excluding Incentives) (years): Package 1</t>
  </si>
  <si>
    <t>Simple Payback (including Incentives) (years): Package 1</t>
  </si>
  <si>
    <t>Package Category: Package 2</t>
  </si>
  <si>
    <t>Package Name: Package 2</t>
  </si>
  <si>
    <t>End Use Category: Package 2-ECM 1</t>
  </si>
  <si>
    <t>Measure Category: Package 2-ECM 1</t>
  </si>
  <si>
    <t>Measure Name: Package 2-ECM 1</t>
  </si>
  <si>
    <t>Measure Description: Package 2-ECM 1</t>
  </si>
  <si>
    <t>Measure Status : Package 2-ECM 1</t>
  </si>
  <si>
    <t>Modeling/Calculation Approach: Package 2-ECM 1</t>
  </si>
  <si>
    <t>Measure Cost ($): Package 2-ECM 1</t>
  </si>
  <si>
    <t>Potential Incentives ($): Package 2-ECM 1</t>
  </si>
  <si>
    <t>Measure Life (years): Package 2-ECM 1</t>
  </si>
  <si>
    <t>End Use Category: Package 2-ECM 2</t>
  </si>
  <si>
    <t>Measure Category: Package 2-ECM 2</t>
  </si>
  <si>
    <t>Measure Name: Package 2-ECM 2</t>
  </si>
  <si>
    <t>Measure Description: Package 2-ECM 2</t>
  </si>
  <si>
    <t>Measure Status : Package 2-ECM 2</t>
  </si>
  <si>
    <t>Modeling/Calculation Approach: Package 2-ECM 2</t>
  </si>
  <si>
    <t>Measure Cost ($): Package 2-ECM 2</t>
  </si>
  <si>
    <t>Potential Incentives ($): Package 2-ECM 2</t>
  </si>
  <si>
    <t>Measure Life (years): Package 2-ECM 2</t>
  </si>
  <si>
    <t>End Use Category: Package 2-ECM 3</t>
  </si>
  <si>
    <t>Measure Category: Package 2-ECM 3</t>
  </si>
  <si>
    <t>Measure Name: Package 2-ECM 3</t>
  </si>
  <si>
    <t>Measure Description: Package 2-ECM 3</t>
  </si>
  <si>
    <t>Measure Status : Package 2-ECM 3</t>
  </si>
  <si>
    <t>Modeling/Calculation Approach: Package 2-ECM 3</t>
  </si>
  <si>
    <t>Measure Cost ($): Package 2-ECM 3</t>
  </si>
  <si>
    <t>Potential Incentives ($): Package 2-ECM 3</t>
  </si>
  <si>
    <t>Measure Life (years): Package 2-ECM 3</t>
  </si>
  <si>
    <t>Annual Cost Savings: Package 2</t>
  </si>
  <si>
    <t>Annual Demand Savings (kW): Package 2</t>
  </si>
  <si>
    <t>Annual Fuel 1 Energy Type: Package 2</t>
  </si>
  <si>
    <t>Annual Fuel 1 Energy Units: Package 2</t>
  </si>
  <si>
    <t>Annual Fuel 1 Savings: Package 2</t>
  </si>
  <si>
    <t>Annual Fuel 2 Energy Type: Package 2</t>
  </si>
  <si>
    <t>Annual Fuel 2 Energy Units: Package 2</t>
  </si>
  <si>
    <t>Annual Fuel 2 Savings: Package 2</t>
  </si>
  <si>
    <t>Annual Fuel 3 Energy Type: Package 2</t>
  </si>
  <si>
    <t>Annual Fuel 3 Energy Units: Package 2</t>
  </si>
  <si>
    <t>Annual Fuel 3 Savings: Package 2</t>
  </si>
  <si>
    <t>Annual Fuel 4 Energy Type: Package 2</t>
  </si>
  <si>
    <t>Annual Fuel 4 Energy Units: Package 2</t>
  </si>
  <si>
    <t>Annual Fuel 4 Savings: Package 2</t>
  </si>
  <si>
    <t>Annual Fuel 5 Energy Type: Package 2</t>
  </si>
  <si>
    <t>Annual Fuel 5 Energy Units: Package 2</t>
  </si>
  <si>
    <t>Annual Fuel 5 Savings: Package 2</t>
  </si>
  <si>
    <t>Net Measure Cost: Package 2</t>
  </si>
  <si>
    <t>Simple ROI: Package 2</t>
  </si>
  <si>
    <t>Simple Payback (excluding Incentives) (years): Package 2</t>
  </si>
  <si>
    <t>Simple Payback (including Incentives) (years): Package 2</t>
  </si>
  <si>
    <t>Package Category: Package 3</t>
  </si>
  <si>
    <t>Package Name: Package 3</t>
  </si>
  <si>
    <t>End Use Category: Package 3-ECM 1</t>
  </si>
  <si>
    <t>Measure Category: Package 3-ECM 1</t>
  </si>
  <si>
    <t>Measure Name: Package 3-ECM 1</t>
  </si>
  <si>
    <t>Measure Description: Package 3-ECM 1</t>
  </si>
  <si>
    <t>Measure Status : Package 3-ECM 1</t>
  </si>
  <si>
    <t>Modeling/Calculation Approach: Package 3-ECM 1</t>
  </si>
  <si>
    <t>Measure Cost ($): Package 3-ECM 1</t>
  </si>
  <si>
    <t>Potential Incentives ($): Package 3-ECM 1</t>
  </si>
  <si>
    <t>Measure Life (years): Package 3-ECM 1</t>
  </si>
  <si>
    <t>End Use Category: Package 3-ECM 2</t>
  </si>
  <si>
    <t>Measure Category: Package 3-ECM 2</t>
  </si>
  <si>
    <t>Measure Name: Package 3-ECM 2</t>
  </si>
  <si>
    <t>Measure Description: Package 3-ECM 2</t>
  </si>
  <si>
    <t>Measure Status : Package 3-ECM 2</t>
  </si>
  <si>
    <t>Modeling/Calculation Approach: Package 3-ECM 2</t>
  </si>
  <si>
    <t>Measure Cost ($): Package 3-ECM 2</t>
  </si>
  <si>
    <t>Potential Incentives ($): Package 3-ECM 2</t>
  </si>
  <si>
    <t>Measure Life (years): Package 3-ECM 2</t>
  </si>
  <si>
    <t>End Use Category: Package 3-ECM 3</t>
  </si>
  <si>
    <t>Measure Category: Package 3-ECM 3</t>
  </si>
  <si>
    <t>Measure Name: Package 3-ECM 3</t>
  </si>
  <si>
    <t>Measure Description: Package 3-ECM 3</t>
  </si>
  <si>
    <t>Measure Status : Package 3-ECM 3</t>
  </si>
  <si>
    <t>Modeling/Calculation Approach: Package 3-ECM 3</t>
  </si>
  <si>
    <t>Measure Cost ($): Package 3-ECM 3</t>
  </si>
  <si>
    <t>Potential Incentives ($): Package 3-ECM 3</t>
  </si>
  <si>
    <t>Measure Life (years): Package 3-ECM 3</t>
  </si>
  <si>
    <t>Annual Cost Savings: Package 3</t>
  </si>
  <si>
    <t>Annual Demand Savings (kW): Package 3</t>
  </si>
  <si>
    <t>Annual Fuel 1 Energy Type: Package 3</t>
  </si>
  <si>
    <t>Annual Fuel 1 Energy Units: Package 3</t>
  </si>
  <si>
    <t>Annual Fuel 1 Savings: Package 3</t>
  </si>
  <si>
    <t>Annual Energy and Cost Savings: Energy Units: Package 3</t>
  </si>
  <si>
    <t>Annual Fuel 2 Energy Type: Package 3</t>
  </si>
  <si>
    <t>Annual Fuel 2 Energy Units: Package 3</t>
  </si>
  <si>
    <t>Annual Fuel 2 Savings: Package 3</t>
  </si>
  <si>
    <t>Annual Fuel 3 Energy Type: Package 3</t>
  </si>
  <si>
    <t>Annual Fuel 3 Energy Units: Package 3</t>
  </si>
  <si>
    <t>Annual Fuel 3 Savings: Package 3</t>
  </si>
  <si>
    <t>Annual Fuel 4 Energy Type: Package 3</t>
  </si>
  <si>
    <t>Annual Fuel 4 Energy Units: Package 3</t>
  </si>
  <si>
    <t>Annual Fuel 4 Savings: Package 3</t>
  </si>
  <si>
    <t>Annual Fuel 5 Energy Type: Package 3</t>
  </si>
  <si>
    <t>Annual Fuel 5 Energy Units: Package 3</t>
  </si>
  <si>
    <t>Annual Fuel 5 Savings: Package 3</t>
  </si>
  <si>
    <t>Net Measure Cost: Package 3</t>
  </si>
  <si>
    <t>Simple ROI: Package 3</t>
  </si>
  <si>
    <t>Simple Payback (excluding Incentives) (years): Package 3</t>
  </si>
  <si>
    <t>Simple Payback (including Incentives) (years): Package 3</t>
  </si>
  <si>
    <t>Package Category: Package 4</t>
  </si>
  <si>
    <t>Package Name: Package 4</t>
  </si>
  <si>
    <t>End Use Category: Package 4-ECM 1</t>
  </si>
  <si>
    <t>Measure Category: Package 4-ECM 1</t>
  </si>
  <si>
    <t>Measure Name: Package 4-ECM 1</t>
  </si>
  <si>
    <t>Measure Description: Package 4-ECM 1</t>
  </si>
  <si>
    <t>Measure Status : Package 4-ECM 1</t>
  </si>
  <si>
    <t>Modeling/Calculation Approach: Package 4-ECM 1</t>
  </si>
  <si>
    <t>Measure Cost ($): Package 4-ECM 1</t>
  </si>
  <si>
    <t>Potential Incentives ($): Package 4-ECM 1</t>
  </si>
  <si>
    <t>Measure Life (years): Package 4-ECM 1</t>
  </si>
  <si>
    <t>End Use Category: Package 4-ECM 2</t>
  </si>
  <si>
    <t>Measure Category: Package 4-ECM 2</t>
  </si>
  <si>
    <t>Measure Name: Package 4-ECM 2</t>
  </si>
  <si>
    <t>Measure Description: Package 4-ECM 2</t>
  </si>
  <si>
    <t>Measure Status : Package 4-ECM 2</t>
  </si>
  <si>
    <t>Modeling/Calculation Approach: Package 4-ECM 2</t>
  </si>
  <si>
    <t>Measure Cost ($): Package 4-ECM 2</t>
  </si>
  <si>
    <t>Potential Incentives ($): Package 4-ECM 2</t>
  </si>
  <si>
    <t>Measure Life (years): Package 4-ECM 2</t>
  </si>
  <si>
    <t>End Use Category: Package 4-ECM 3</t>
  </si>
  <si>
    <t>Measure Category: Package 4-ECM 3</t>
  </si>
  <si>
    <t>Measure Name: Package 4-ECM 3</t>
  </si>
  <si>
    <t>Measure Description: Package 4-ECM 3</t>
  </si>
  <si>
    <t>Measure Status : Package 4-ECM 3</t>
  </si>
  <si>
    <t>Modeling/Calculation Approach: Package 4-ECM 3</t>
  </si>
  <si>
    <t>Measure Cost ($): Package 4-ECM 3</t>
  </si>
  <si>
    <t>Potential Incentives ($): Package 4-ECM 3</t>
  </si>
  <si>
    <t>Measure Life (years): Package 4-ECM 3</t>
  </si>
  <si>
    <t>Annual Cost Savings: Package 4</t>
  </si>
  <si>
    <t>Annual Demand Savings (kW): Package 4</t>
  </si>
  <si>
    <t>Annual Fuel 1 Energy Type: Package 4</t>
  </si>
  <si>
    <t>Annual Fuel 1 Energy Units: Package 4</t>
  </si>
  <si>
    <t>Annual Fuel 1 Savings: Package 4</t>
  </si>
  <si>
    <t>Annual Fuel 2 Energy Type: Package 4</t>
  </si>
  <si>
    <t>Annual Fuel 2 Energy Units: Package 4</t>
  </si>
  <si>
    <t>Annual Fuel 2 Savings: Package 4</t>
  </si>
  <si>
    <t>Annual Fuel 3 Energy Type: Package 4</t>
  </si>
  <si>
    <t>Annual Fuel 3 Energy Units: Package 4</t>
  </si>
  <si>
    <t>Annual Fuel 3 Savings: Package 4</t>
  </si>
  <si>
    <t>Annual Fuel 4 Energy Type: Package 4</t>
  </si>
  <si>
    <t>Annual Fuel 4 Energy Units: Package 4</t>
  </si>
  <si>
    <t>Annual Fuel 4 Savings: Package 4</t>
  </si>
  <si>
    <t>Annual Fuel 5 Energy Type: Package 4</t>
  </si>
  <si>
    <t>Annual Fuel 5 Energy Units: Package 4</t>
  </si>
  <si>
    <t>Annual Fuel 5 Savings: Package 4</t>
  </si>
  <si>
    <t>Net Measure Cost: Package 4</t>
  </si>
  <si>
    <t>Simple ROI: Package 4</t>
  </si>
  <si>
    <t>Simple Payback (excluding Incentives) (years): Package 4</t>
  </si>
  <si>
    <t>Simple Payback (including Incentives) (years): Package 4</t>
  </si>
  <si>
    <t>Shared System ID: BBL Package 1</t>
  </si>
  <si>
    <t>Package Category: BBL Package 1</t>
  </si>
  <si>
    <t>Package Name: BBL Package 1</t>
  </si>
  <si>
    <t>Change in O&amp;M Cost Annually (If Significant): BBL Package1-ECM 1</t>
  </si>
  <si>
    <t>Applies to shared system: BBL Package1-ECM 1</t>
  </si>
  <si>
    <t>End Use Category: BBL Package 1-ECM 1</t>
  </si>
  <si>
    <t>Measure Category: BBL Package 1-ECM 1</t>
  </si>
  <si>
    <t>Measure Name: BBL Package 1-ECM 1</t>
  </si>
  <si>
    <t>Measure Description: BBL Package 1-ECM 1</t>
  </si>
  <si>
    <t>Measure Status : BBL Package 1-ECM 1</t>
  </si>
  <si>
    <t>Modeling/Calculation Approach: BBL Package 1-ECM 1</t>
  </si>
  <si>
    <t>Measure Cost ($): BBL Package 1-ECM 1</t>
  </si>
  <si>
    <t>Potential Incentives ($): BBL Package 1-ECM 1</t>
  </si>
  <si>
    <t>Measure Life (years): BBL Package 1-ECM 1</t>
  </si>
  <si>
    <t>Change in O&amp;M Cost Annually (If Significant): BBL Package1-ECM 2</t>
  </si>
  <si>
    <t>Applies to shared system: BBL Package1-ECM 2</t>
  </si>
  <si>
    <t>End Use Category: BBL Package 1-ECM 2</t>
  </si>
  <si>
    <t>Measure Category: BBL Package 1-ECM 2</t>
  </si>
  <si>
    <t>Measure Name: BBL Package 1-ECM 2</t>
  </si>
  <si>
    <t>Measure Description: BBL Package 1-ECM 2</t>
  </si>
  <si>
    <t>Measure Status : BBL Package 1-ECM 2</t>
  </si>
  <si>
    <t>Modeling/Calculation Approach: BBL Package 1-ECM 2</t>
  </si>
  <si>
    <t>Measure Cost ($): BBL Package 1-ECM 2</t>
  </si>
  <si>
    <t>Potential Incentives ($): BBL Package 1-ECM 2</t>
  </si>
  <si>
    <t>Measure Life (years): BBL Package 1-ECM 2</t>
  </si>
  <si>
    <t>Change in O&amp;M Cost Annually (If Significant): BBL Package1-ECM 3</t>
  </si>
  <si>
    <t>Applies to shared system: BBL Package1-ECM 3</t>
  </si>
  <si>
    <t>End Use Category: BBL Package 1-ECM 3</t>
  </si>
  <si>
    <t>Measure Category: BBL Package 1-ECM 3</t>
  </si>
  <si>
    <t>Measure Name: BBL Package 1-ECM 3</t>
  </si>
  <si>
    <t>Measure Description: BBL Package 1-ECM 3</t>
  </si>
  <si>
    <t>Measure Status : BBL Package 1-ECM 3</t>
  </si>
  <si>
    <t>Modeling/Calculation Approach: BBL Package 1-ECM 3</t>
  </si>
  <si>
    <t>Measure Cost ($): BBL Package 1-ECM 3</t>
  </si>
  <si>
    <t>Potential Incentives ($): BBL Package 1-ECM 3</t>
  </si>
  <si>
    <t>Measure Life (years): BBL Package 1-ECM 3</t>
  </si>
  <si>
    <t>Annual Cost Savings: BBL Package 1</t>
  </si>
  <si>
    <t>Annual Demand Savings (kW): BBL Package 1</t>
  </si>
  <si>
    <t>Annual Fuel 1 Energy Type: BBL Package 1</t>
  </si>
  <si>
    <t>Annual Fuel 1 Energy Units: BBL Package 1</t>
  </si>
  <si>
    <t>Annual Fuel 1 Savings: BBL Package 1</t>
  </si>
  <si>
    <t>Annual Energy and Cost Savings: Energy Units: BBL Package 1</t>
  </si>
  <si>
    <t>Annual Fuel 2 Energy Type: BBL Package 1</t>
  </si>
  <si>
    <t>Annual Fuel 2 Energy Units: BBL Package 1</t>
  </si>
  <si>
    <t>Annual Fuel 2 Savings: BBL Package 1</t>
  </si>
  <si>
    <t>Annual Fuel 3 Energy Type: BBL Package 1</t>
  </si>
  <si>
    <t>Annual Fuel 3 Energy Units: BBL Package 1</t>
  </si>
  <si>
    <t>Annual Fuel 3 Savings: BBL Package 1</t>
  </si>
  <si>
    <t>Annual Fuel 4 Energy Type: BBL Package 1</t>
  </si>
  <si>
    <t>Annual Fuel 4 Energy Units: BBL Package 1</t>
  </si>
  <si>
    <t>Annual Fuel 4 Savings: BBL Package 1</t>
  </si>
  <si>
    <t>Annual Fuel 5 Energy Type: BBL Package 1</t>
  </si>
  <si>
    <t>Annual Fuel 5 Energy Units: BBL Package 1</t>
  </si>
  <si>
    <t>Annual Fuel 5 Savings: BBL Package 1</t>
  </si>
  <si>
    <t>Net Measure Cost: BBL Package 1</t>
  </si>
  <si>
    <t>Simple ROI: BBL Package 1</t>
  </si>
  <si>
    <t>Simple Payback (excluding Incentives) (years): BBL Package 1</t>
  </si>
  <si>
    <t>Simple Payback (including Incentives) (years): BBL Package 1</t>
  </si>
  <si>
    <t>Shared System ID: BBL Package 2</t>
  </si>
  <si>
    <t>Package Category: BBL Package 2</t>
  </si>
  <si>
    <t>Package Name: BBL Package 2</t>
  </si>
  <si>
    <t>Change in O&amp;M Cost Annually (If Significant): BBL Package2-ECM 1</t>
  </si>
  <si>
    <t>Applies to shared system: BBL Package2-ECM 1</t>
  </si>
  <si>
    <t>End Use Category: BBL Package 2-ECM 1</t>
  </si>
  <si>
    <t>Measure Category: BBL Package 2-ECM 1</t>
  </si>
  <si>
    <t>Measure Name: BBL Package 2-ECM 1</t>
  </si>
  <si>
    <t>Measure Description: BBL Package 2-ECM 1</t>
  </si>
  <si>
    <t>Measure Status : BBL Package 2-ECM 1</t>
  </si>
  <si>
    <t>Modeling/Calculation Approach: BBL Package 2-ECM 1</t>
  </si>
  <si>
    <t>Measure Cost ($): BBL Package 2-ECM 1</t>
  </si>
  <si>
    <t>Potential Incentives ($): BBL Package 2-ECM 1</t>
  </si>
  <si>
    <t>Measure Life (years): BBL Package 2-ECM 1</t>
  </si>
  <si>
    <t>Change in O&amp;M Cost Annually (If Significant): BBL Package2-ECM 2</t>
  </si>
  <si>
    <t>Applies to shared system: BBL Package2-ECM 2</t>
  </si>
  <si>
    <t>End Use Category: BBL Package 2-ECM 2</t>
  </si>
  <si>
    <t>Measure Category: BBL Package 2-ECM 2</t>
  </si>
  <si>
    <t>Measure Name: BBL Package 2-ECM 2</t>
  </si>
  <si>
    <t>Measure Description: BBL Package 2-ECM 2</t>
  </si>
  <si>
    <t>Measure Status : BBL Package 2-ECM 2</t>
  </si>
  <si>
    <t>Modeling/Calculation Approach: BBL Package 2-ECM 2</t>
  </si>
  <si>
    <t>Measure Cost ($): BBL Package 2-ECM 2</t>
  </si>
  <si>
    <t>Potential Incentives ($): BBL Package 2-ECM 2</t>
  </si>
  <si>
    <t>Measure Life (years): BBL Package 2-ECM 2</t>
  </si>
  <si>
    <t>Change in O&amp;M Cost Annually (If Significant): BBL Package2-ECM 3</t>
  </si>
  <si>
    <t>Applies to shared system: BBL Package2-ECM 3</t>
  </si>
  <si>
    <t>End Use Category: BBL Package 2-ECM 3</t>
  </si>
  <si>
    <t>Measure Category: BBL Package 2-ECM 3</t>
  </si>
  <si>
    <t>Measure Name: BBL Package 2-ECM 3</t>
  </si>
  <si>
    <t>Measure Description: BBL Package 2-ECM 3</t>
  </si>
  <si>
    <t>Measure Status : BBL Package 2-ECM 3</t>
  </si>
  <si>
    <t>Modeling/Calculation Approach: BBL Package 2-ECM 3</t>
  </si>
  <si>
    <t>Measure Cost ($): BBL Package 2-ECM 3</t>
  </si>
  <si>
    <t>Potential Incentives ($): BBL Package 2-ECM 3</t>
  </si>
  <si>
    <t>Measure Life (years): BBL Package 2-ECM 3</t>
  </si>
  <si>
    <t>Annual Cost Savings: BBL Package 2</t>
  </si>
  <si>
    <t>Annual Demand Savings (kW): BBL Package 2</t>
  </si>
  <si>
    <t>Annual Fuel 1 Energy Type: BBL Package 2</t>
  </si>
  <si>
    <t>Annual Fuel 1 Energy Units: BBL Package 2</t>
  </si>
  <si>
    <t>Annual Fuel 1 Savings: BBL Package 2</t>
  </si>
  <si>
    <t>Annual Energy and Cost Savings: Energy Units: BBL Package 2</t>
  </si>
  <si>
    <t>Annual Fuel 2 Energy Type: BBL Package 2</t>
  </si>
  <si>
    <t>Annual Fuel 2 Energy Units: BBL Package 2</t>
  </si>
  <si>
    <t>Annual Fuel 2 Savings: BBL Package 2</t>
  </si>
  <si>
    <t>Annual Fuel 3 Energy Type: BBL Package 2</t>
  </si>
  <si>
    <t>Annual Fuel 3 Energy Units: BBL Package 2</t>
  </si>
  <si>
    <t>Annual Fuel 3 Savings: BBL Package 2</t>
  </si>
  <si>
    <t>Annual Fuel 4 Energy Type: BBL Package 2</t>
  </si>
  <si>
    <t>Annual Fuel 4 Energy Units: BBL Package 2</t>
  </si>
  <si>
    <t>Annual Fuel 4 Savings: BBL Package 2</t>
  </si>
  <si>
    <t>Annual Fuel 5 Energy Type: BBL Package 2</t>
  </si>
  <si>
    <t>Annual Fuel 5 Energy Units: BBL Package 2</t>
  </si>
  <si>
    <t>Annual Fuel 5 Savings: BBL Package 2</t>
  </si>
  <si>
    <t>Net Measure Cost: BBL Package 2</t>
  </si>
  <si>
    <t>Simple ROI: BBL Package 2</t>
  </si>
  <si>
    <t>Simple Payback (excluding Incentives) (years): BBL Package 2</t>
  </si>
  <si>
    <t>Simple Payback (including Incentives) (years): BBL Package 2</t>
  </si>
  <si>
    <t>Shared System ID: BBL Package 3</t>
  </si>
  <si>
    <t>Package Category: BBL Package 3</t>
  </si>
  <si>
    <t>Package Name: BBL Package 3</t>
  </si>
  <si>
    <t>Change in O&amp;M Cost Annually (If Significant): BBL Package3-ECM 1</t>
  </si>
  <si>
    <t>Applies to shared system: BBL Package3-ECM 1</t>
  </si>
  <si>
    <t>End Use Category: BBL Package 3-ECM 1</t>
  </si>
  <si>
    <t>Measure Category: BBL Package 3-ECM 1</t>
  </si>
  <si>
    <t>Measure Name: BBL Package 3-ECM 1</t>
  </si>
  <si>
    <t>Measure Description: BBL Package 3-ECM 1</t>
  </si>
  <si>
    <t>Measure Status : BBL Package 3-ECM 1</t>
  </si>
  <si>
    <t>Modeling/Calculation Approach: BBL Package 3-ECM 1</t>
  </si>
  <si>
    <t>Measure Cost ($): BBL Package 3-ECM 1</t>
  </si>
  <si>
    <t>Potential Incentives ($): BBL Package 3-ECM 1</t>
  </si>
  <si>
    <t>Measure Life (years): BBL Package 3-ECM 1</t>
  </si>
  <si>
    <t>Change in O&amp;M Cost Annually (If Significant): BBL Package3-ECM 2</t>
  </si>
  <si>
    <t>Applies to shared system: BBL Package3-ECM 2</t>
  </si>
  <si>
    <t>End Use Category: BBL Package 3-ECM 2</t>
  </si>
  <si>
    <t>Measure Category: BBL Package 3-ECM 2</t>
  </si>
  <si>
    <t>Measure Name: BBL Package 3-ECM 2</t>
  </si>
  <si>
    <t>Measure Description: BBL Package 3-ECM 2</t>
  </si>
  <si>
    <t>Measure Status : BBL Package 3-ECM 2</t>
  </si>
  <si>
    <t>Modeling/Calculation Approach: BBL Package 3-ECM 2</t>
  </si>
  <si>
    <t>Measure Cost ($): BBL Package 3-ECM 2</t>
  </si>
  <si>
    <t>Potential Incentives ($): BBL Package 3-ECM 2</t>
  </si>
  <si>
    <t>Measure Life (years): BBL Package 3-ECM 2</t>
  </si>
  <si>
    <t>Change in O&amp;M Cost Annually (If Significant): BBL Package3-ECM 3</t>
  </si>
  <si>
    <t>Applies to shared system: BBL Package3-ECM 3</t>
  </si>
  <si>
    <t>End Use Category: BBL Package 3-ECM 3</t>
  </si>
  <si>
    <t>Measure Category: BBL Package 3-ECM 3</t>
  </si>
  <si>
    <t>Measure Name: BBL Package 3-ECM 3</t>
  </si>
  <si>
    <t>Measure Description: BBL Package 3-ECM 3</t>
  </si>
  <si>
    <t>Measure Status : BBL Package 3-ECM 3</t>
  </si>
  <si>
    <t>Modeling/Calculation Approach: BBL Package 3-ECM 3</t>
  </si>
  <si>
    <t>Measure Cost ($): BBL Package 3-ECM 3</t>
  </si>
  <si>
    <t>Potential Incentives ($): BBL Package 3-ECM 3</t>
  </si>
  <si>
    <t>Measure Life (years): BBL Package 3-ECM 3</t>
  </si>
  <si>
    <t>Annual Cost Savings: BBL Package 3</t>
  </si>
  <si>
    <t>Annual Demand Savings (kW): BBL Package 3</t>
  </si>
  <si>
    <t>Annual Fuel 1 Energy Type: BBL Package 3</t>
  </si>
  <si>
    <t>Annual Fuel 1 Energy Units: BBL Package 3</t>
  </si>
  <si>
    <t>Annual Fuel 1 Savings: BBL Package 3</t>
  </si>
  <si>
    <t>Annual Energy and Cost Savings: Energy Units: BBL Package 3</t>
  </si>
  <si>
    <t>Annual Fuel 2 Energy Type: BBL Package 3</t>
  </si>
  <si>
    <t>Annual Fuel 2 Energy Units: BBL Package 3</t>
  </si>
  <si>
    <t>Annual Fuel 2 Savings: BBL Package 3</t>
  </si>
  <si>
    <t>Annual Fuel 3 Energy Type: BBL Package 3</t>
  </si>
  <si>
    <t>Annual Fuel 3 Energy Units: BBL Package 3</t>
  </si>
  <si>
    <t>Annual Fuel 3 Savings: BBL Package 3</t>
  </si>
  <si>
    <t>Annual Fuel 4 Energy Type: BBL Package 3</t>
  </si>
  <si>
    <t>Annual Fuel 4 Energy Units: BBL Package 3</t>
  </si>
  <si>
    <t>Annual Fuel 4 Savings: BBL Package 3</t>
  </si>
  <si>
    <t>Annual Fuel 5 Energy Type: BBL Package 3</t>
  </si>
  <si>
    <t>Annual Fuel 5 Energy Units: BBL Package 3</t>
  </si>
  <si>
    <t>Annual Fuel 5 Savings: BBL Package 3</t>
  </si>
  <si>
    <t>Net Measure Cost: BBL Package 3</t>
  </si>
  <si>
    <t>Simple ROI: BBL Package 3</t>
  </si>
  <si>
    <t>Simple Payback (excluding Incentives) (years): BBL Package 3</t>
  </si>
  <si>
    <t>Simple Payback (including Incentives) (years): BBL Package 3</t>
  </si>
  <si>
    <t>Shared System ID: BBL Package 4</t>
  </si>
  <si>
    <t>Package Category: BBL Package 4</t>
  </si>
  <si>
    <t>Package Name: BBL Package 4</t>
  </si>
  <si>
    <t>Change in O&amp;M Cost Annually (If Significant): BBL Package4-ECM 1</t>
  </si>
  <si>
    <t>Applies to shared system: BBL Package4-ECM 1</t>
  </si>
  <si>
    <t>End Use Category: BBL Package 4-ECM 1</t>
  </si>
  <si>
    <t>Measure Category: BBL Package 4-ECM 1</t>
  </si>
  <si>
    <t>Measure Name: BBL Package 4-ECM 1</t>
  </si>
  <si>
    <t>Measure Description: BBL Package 4-ECM 1</t>
  </si>
  <si>
    <t>Measure Status : BBL Package 4-ECM 1</t>
  </si>
  <si>
    <t>Modeling/Calculation Approach: BBL Package 4-ECM 1</t>
  </si>
  <si>
    <t>Measure Cost ($): BBL Package 4-ECM 1</t>
  </si>
  <si>
    <t>Potential Incentives ($): BBL Package 4-ECM 1</t>
  </si>
  <si>
    <t>Measure Life (years): BBL Package 4-ECM 1</t>
  </si>
  <si>
    <t>Change in O&amp;M Cost Annually (If Significant): BBL Package4-ECM 2</t>
  </si>
  <si>
    <t>Applies to shared system: BBL Package4-ECM 2</t>
  </si>
  <si>
    <t>End Use Category: BBL Package 4-ECM 2</t>
  </si>
  <si>
    <t>Measure Category: BBL Package 4-ECM 2</t>
  </si>
  <si>
    <t>Measure Name: BBL Package 4-ECM 2</t>
  </si>
  <si>
    <t>Measure Description: BBL Package 4-ECM 2</t>
  </si>
  <si>
    <t>Measure Status : BBL Package 4-ECM 2</t>
  </si>
  <si>
    <t>Modeling/Calculation Approach: BBL Package 4-ECM 2</t>
  </si>
  <si>
    <t>Measure Cost ($): BBL Package 4-ECM 2</t>
  </si>
  <si>
    <t>Potential Incentives ($): BBL Package 4-ECM 2</t>
  </si>
  <si>
    <t>Measure Life (years): BBL Package 4-ECM 2</t>
  </si>
  <si>
    <t>Change in O&amp;M Cost Annually (If Significant): BBL Package4-ECM 3</t>
  </si>
  <si>
    <t>Applies to shared system: BBL Package4-ECM 3</t>
  </si>
  <si>
    <t>End Use Category: BBL Package 4-ECM 3</t>
  </si>
  <si>
    <t>Measure Category: BBL Package 4-ECM 3</t>
  </si>
  <si>
    <t>Measure Name: BBL Package 4-ECM 3</t>
  </si>
  <si>
    <t>Measure Description: BBL Package 4-ECM 3</t>
  </si>
  <si>
    <t>Measure Status : BBL Package 4-ECM 3</t>
  </si>
  <si>
    <t>Modeling/Calculation Approach: BBL Package 4-ECM 3</t>
  </si>
  <si>
    <t>Measure Cost ($): BBL Package 4-ECM 3</t>
  </si>
  <si>
    <t>Potential Incentives ($): BBL Package 4-ECM 3</t>
  </si>
  <si>
    <t>Measure Life (years): BBL Package 4-ECM 3</t>
  </si>
  <si>
    <t>Annual Cost Savings: BBL Package 4</t>
  </si>
  <si>
    <t>Annual Demand Savings (kW): BBL Package 4</t>
  </si>
  <si>
    <t>Annual Fuel 1 Energy Type: BBL Package 4</t>
  </si>
  <si>
    <t>Annual Fuel 1 Energy Units: BBL Package 4</t>
  </si>
  <si>
    <t>Annual Fuel 1 Savings: BBL Package 4</t>
  </si>
  <si>
    <t>Annual Fuel 2 Energy Type: BBL Package 4</t>
  </si>
  <si>
    <t>Annual Fuel 2 Energy Units: BBL Package 4</t>
  </si>
  <si>
    <t>Annual Fuel 2 Savings: BBL Package 4</t>
  </si>
  <si>
    <t>Annual Fuel 3 Energy Type: BBL Package 4</t>
  </si>
  <si>
    <t>Annual Fuel 3 Energy Units: BBL Package 4</t>
  </si>
  <si>
    <t>Annual Fuel 3 Savings: BBL Package 4</t>
  </si>
  <si>
    <t>Annual Fuel 4 Energy Type: BBL Package 4</t>
  </si>
  <si>
    <t>Annual Fuel 4 Energy Units: BBL Package 4</t>
  </si>
  <si>
    <t>Annual Fuel 4 Savings: BBL Package 4</t>
  </si>
  <si>
    <t>Annual Fuel 5 Energy Type: BBL Package 4</t>
  </si>
  <si>
    <t>Annual Fuel 5 Energy Units: BBL Package 4</t>
  </si>
  <si>
    <t>Annual Fuel 5 Savings: BBL Package 4</t>
  </si>
  <si>
    <t>Net Measure Cost: BBL Package 4</t>
  </si>
  <si>
    <t>Simple ROI: BBL Package 4</t>
  </si>
  <si>
    <t>Simple Payback (excluding Incentives) (years): BBL Package 4</t>
  </si>
  <si>
    <t>Simple Payback (including Incentives) (years): BBL Package 4</t>
  </si>
  <si>
    <t>Total Cost Savings ($)</t>
  </si>
  <si>
    <t>Total Peak Demand Savings</t>
  </si>
  <si>
    <t>Total Fuel 1 Savings</t>
  </si>
  <si>
    <t>Total Fuel 2 Savings</t>
  </si>
  <si>
    <t>Total Fuel 3 Savings</t>
  </si>
  <si>
    <t>Total Fuel 4 Savings</t>
  </si>
  <si>
    <t>Total Fuel 5 Savings</t>
  </si>
  <si>
    <t>Total Measure Cost</t>
  </si>
  <si>
    <t>Total Potential Incentives</t>
  </si>
  <si>
    <t>Total Net Measure Cost</t>
  </si>
  <si>
    <t>Link to Reheat Plant: HVAC Sys 1</t>
  </si>
  <si>
    <t>Link to Reheat Plant: HVAC Sys 2</t>
  </si>
  <si>
    <t>Link to Reheat Plant: HVAC Sys 3</t>
  </si>
  <si>
    <t>Link to Reheat Plant: HVAC Sys 4</t>
  </si>
  <si>
    <t>Link to Reheat Plant: HVAC Sys 5</t>
  </si>
  <si>
    <t>Link to Reheat Plant: HVAC Sys 6</t>
  </si>
  <si>
    <t>Reheat Type: HVAC Sys 1</t>
  </si>
  <si>
    <t>Reheat Type: HVAC Sys 2</t>
  </si>
  <si>
    <t>Reheat Type: HVAC Sys 3</t>
  </si>
  <si>
    <t>Reheat Type: HVAC Sys 4</t>
  </si>
  <si>
    <t>Reheat Type: HVAC Sys 5</t>
  </si>
  <si>
    <t>Reheat Type: HVAC Sys 6</t>
  </si>
  <si>
    <t>Net Measure Cost Package 1</t>
  </si>
  <si>
    <t>Net Measure Cost Package 2</t>
  </si>
  <si>
    <t>Net Measure Cost Package 3</t>
  </si>
  <si>
    <t>Net Measure Cost Package 4</t>
  </si>
  <si>
    <t>Cogen System-Equipment Type - Recip. Engine</t>
  </si>
  <si>
    <t>Cogen System-Equipment Type - Micro Turbine</t>
  </si>
  <si>
    <t>Cogen System-Equipment Type - Gas Turbine</t>
  </si>
  <si>
    <t>Cogen System-Equipment Type - Fuel Cell</t>
  </si>
  <si>
    <t>Cogen System-Equipment Type - None</t>
  </si>
  <si>
    <t>Peak Generating Capacity</t>
  </si>
  <si>
    <t>Cogen System-Fuel</t>
  </si>
  <si>
    <t xml:space="preserve">Cogen System-Year installed </t>
  </si>
  <si>
    <t>Cogen System-Operating Hours per Year</t>
  </si>
  <si>
    <t>Cogen System-Used for Demand Response?</t>
  </si>
  <si>
    <t>Renewable System-Equipment Type - Solar Thermal</t>
  </si>
  <si>
    <t>Renewable System-Equipment Type - Solar PV</t>
  </si>
  <si>
    <t>Renewable System-Equipment Type - Wind</t>
  </si>
  <si>
    <t>Renewable System-Equipment Type - None</t>
  </si>
  <si>
    <t>Back up Generation- Type</t>
  </si>
  <si>
    <t>Back up Generation- Peak generating capacity (MBH)</t>
  </si>
  <si>
    <t>Back up Generation- Fuel</t>
  </si>
  <si>
    <t>Back up Generation- Year Installed</t>
  </si>
  <si>
    <t xml:space="preserve">Back up Generation- is it used for demand response? </t>
  </si>
  <si>
    <t>Data Center- Total gross area (sq.ft)</t>
  </si>
  <si>
    <t>Data Center- metered space</t>
  </si>
  <si>
    <t>Data Center- connected load (kW)</t>
  </si>
  <si>
    <t>Data Center- UPS capacity (kW)</t>
  </si>
  <si>
    <t>Data Center- Power Usage Effectiveness</t>
  </si>
  <si>
    <t>Trading Floor- Total gross area (sq.ft)</t>
  </si>
  <si>
    <t>Trading Floor- connected load (kW)</t>
  </si>
  <si>
    <t>TV Studio- Total gross area (sq.ft)</t>
  </si>
  <si>
    <t>TV Studio- connected load (kW)</t>
  </si>
  <si>
    <t>Broadcast Antenna- connected load (kW)</t>
  </si>
  <si>
    <t>Commercial Kitchen- connected load (kW)</t>
  </si>
  <si>
    <t>Times Square Signage- connected load (kW)</t>
  </si>
  <si>
    <t>Energy Source - Energy Supply Source 1</t>
  </si>
  <si>
    <t>Account # - Energy Supply Source 1</t>
  </si>
  <si>
    <t>Metering Type - Energy Supply Source 1</t>
  </si>
  <si>
    <t>Rate schedule - Energy Supply Source 1</t>
  </si>
  <si>
    <t>Energy Source - Energy Supply Source 2</t>
  </si>
  <si>
    <t>Account # - Energy Supply Source 2</t>
  </si>
  <si>
    <t>Metering Type - Energy Supply Source 2</t>
  </si>
  <si>
    <t>Rate schedule - Energy Supply Source 2</t>
  </si>
  <si>
    <t>Energy Source - Energy Supply Source 3</t>
  </si>
  <si>
    <t>Account # - Energy Supply Source 3</t>
  </si>
  <si>
    <t>Metering Type - Energy Supply Source 3</t>
  </si>
  <si>
    <t>Rate schedule - Energy Supply Source 3</t>
  </si>
  <si>
    <t>Energy Source - Energy Supply Source 4</t>
  </si>
  <si>
    <t>Account # - Energy Supply Source 4</t>
  </si>
  <si>
    <t>Metering Type - Energy Supply Source 4</t>
  </si>
  <si>
    <t>Rate schedule - Energy Supply Source 4</t>
  </si>
  <si>
    <t>Energy Source - Energy Supply Source 5</t>
  </si>
  <si>
    <t>Account # - Energy Supply Source 5</t>
  </si>
  <si>
    <t>Metering Type - Energy Supply Source 5</t>
  </si>
  <si>
    <t>Rate schedule - Energy Supply Source 5</t>
  </si>
  <si>
    <t>Energy Source - Energy Supply Source 6</t>
  </si>
  <si>
    <t>Account # - Energy Supply Source 6</t>
  </si>
  <si>
    <t>Metering Type - Energy Supply Source 6</t>
  </si>
  <si>
    <t>Rate schedule - Energy Supply Source 6</t>
  </si>
  <si>
    <t>Energy Source - Energy Supply Source 7</t>
  </si>
  <si>
    <t>Account # - Energy Supply Source 7</t>
  </si>
  <si>
    <t>Metering Type - Energy Supply Source 7</t>
  </si>
  <si>
    <t>Rate schedule - Energy Supply Source 7</t>
  </si>
  <si>
    <t>Natural Gas</t>
  </si>
  <si>
    <t>Electricity</t>
  </si>
  <si>
    <t>District Steam</t>
  </si>
  <si>
    <t>Heating Fuel</t>
  </si>
  <si>
    <t>No SHW System</t>
  </si>
  <si>
    <t>Height (floors/stories)</t>
  </si>
  <si>
    <t>Gross Floor Area (square feet)</t>
  </si>
  <si>
    <t>Year Constructed</t>
  </si>
  <si>
    <t>Fuel</t>
  </si>
  <si>
    <t>Fuel Type</t>
  </si>
  <si>
    <t>Value</t>
  </si>
  <si>
    <t>EUI</t>
  </si>
  <si>
    <t>Electricity (kBTU)</t>
  </si>
  <si>
    <t>Natural Gas (kBTU)</t>
  </si>
  <si>
    <t>Fuel Oil (kBTU)</t>
  </si>
  <si>
    <t>Steam (kBTU)</t>
  </si>
  <si>
    <t>Industrial, Garage or vehicle use</t>
  </si>
  <si>
    <t>Donut Chart Data</t>
  </si>
  <si>
    <t>kBTU</t>
  </si>
  <si>
    <t>Loop through Heating Boiler</t>
  </si>
  <si>
    <t>Separate Hot water Boiler with Storage Tank</t>
  </si>
  <si>
    <t>Heat Exchanger with Heating System</t>
  </si>
  <si>
    <t>Direct Fired- Storage</t>
  </si>
  <si>
    <t>Direct Fired- Instantaneous</t>
  </si>
  <si>
    <t>Indirect Fired - Storage</t>
  </si>
  <si>
    <t>Indirect Fired - Instantaneous</t>
  </si>
  <si>
    <t>Heat Pump</t>
  </si>
  <si>
    <t>DHW Type</t>
  </si>
  <si>
    <t>Height (stories)</t>
  </si>
  <si>
    <t>Commercial or Institutional, curtainwall, district steam</t>
  </si>
  <si>
    <t>Commercial or Institutional, curtainwall, on-site heating plant</t>
  </si>
  <si>
    <t>Commercial or Institutional, mass walls, district steam</t>
  </si>
  <si>
    <t>Commercial or Institutional, mass walls, on-site heating plant</t>
  </si>
  <si>
    <t>Maximize solar thermal or PV across site</t>
  </si>
  <si>
    <t>Replace the heating system with some form of heat pump/electric heating to eliminate district steam use.</t>
  </si>
  <si>
    <t>Double pane insulated windows and frames</t>
  </si>
  <si>
    <t xml:space="preserve">Utilize a central cooling plant and water-cooled space cooling units with premium efficiency pumps and VFDs. </t>
  </si>
  <si>
    <t xml:space="preserve">Change the chiller to an efficient electric chiller. </t>
  </si>
  <si>
    <t>Point of use electric water heaters</t>
  </si>
  <si>
    <t>Install demand controls on all systems, especially in conditioned spaces.</t>
  </si>
  <si>
    <t xml:space="preserve">Install modern code-compliant windows in occupied, comfort-conditioned areas. </t>
  </si>
  <si>
    <t>Text for Page 3 Option Comparison Metrics</t>
  </si>
  <si>
    <t>Deep Energy Retrofit Planning Report</t>
  </si>
  <si>
    <t>Oil</t>
  </si>
  <si>
    <t>Tenant Electricity</t>
  </si>
  <si>
    <t>Owner Electricity</t>
  </si>
  <si>
    <t>Column Name</t>
  </si>
  <si>
    <t>Column ID</t>
  </si>
  <si>
    <t>Your Building's Information</t>
  </si>
  <si>
    <t>Heating Type</t>
  </si>
  <si>
    <t>Hot Water Boiler</t>
  </si>
  <si>
    <t>Enter the building's current Energy Efficiency Grade</t>
  </si>
  <si>
    <t>Enter the building's current ENERGY STAR ® score</t>
  </si>
  <si>
    <t>Address or Building Name</t>
  </si>
  <si>
    <t xml:space="preserve">,   </t>
  </si>
  <si>
    <t>Upgrade Envelope</t>
  </si>
  <si>
    <t>Insulate walls and upgrade windows</t>
  </si>
  <si>
    <t>Header1</t>
  </si>
  <si>
    <t>Package Name1</t>
  </si>
  <si>
    <t>Description1</t>
  </si>
  <si>
    <t>Header2</t>
  </si>
  <si>
    <t>Package Name2</t>
  </si>
  <si>
    <t>Description2</t>
  </si>
  <si>
    <t>Header3</t>
  </si>
  <si>
    <t>Package Name3</t>
  </si>
  <si>
    <t>Description3</t>
  </si>
  <si>
    <t>Header4</t>
  </si>
  <si>
    <t>Package Name4</t>
  </si>
  <si>
    <t>Description4</t>
  </si>
  <si>
    <t>Keep major existing systems, optimize cooling and pumping efficiency</t>
  </si>
  <si>
    <t>High efficiency heat pumps for heating and cooling</t>
  </si>
  <si>
    <t>High efficiency heat pumps and added insulation where possible</t>
  </si>
  <si>
    <t>Deep Energy Retrofits for All Buildings</t>
  </si>
  <si>
    <t>Site Energy Savings</t>
  </si>
  <si>
    <t>Existing Building System Optimization</t>
  </si>
  <si>
    <t>Existing Building System End of Life</t>
  </si>
  <si>
    <t>Tenant Turnover</t>
  </si>
  <si>
    <t>Next Steps Towards a Deep Energy Retrofit</t>
  </si>
  <si>
    <t>Package 1: condensate heat recovery
Package 2: low temp hydronic
Packages 3 and 4: heat pumps for space heating</t>
  </si>
  <si>
    <t>Package 1: retain existing system, maximized use of VFDs
Package 2: electric or heat pump heating plant</t>
  </si>
  <si>
    <t>Package 1: occupant centric heating
Package 2: heat pumps for space heating</t>
  </si>
  <si>
    <t>Package 1: condensate heat recovery
Package 2: low temp hydronic loop
Packages 3 and 4: heat pumps for space heating</t>
  </si>
  <si>
    <t>Package 1: optimize heating controls
Package 2: low temp hydronic loop
Packages 3 and 4: heat pumps for space heating</t>
  </si>
  <si>
    <t>Package 1: new steam boiler
Package 2: low temp hydronic conversion
Packages 3 and 4: heat pumps for space heating</t>
  </si>
  <si>
    <t>Package 1: current cooling methods, higher efficiency
Package 2: water cooled DX and cooling tower
Packages 3 and 4: central cooling from heat pumps</t>
  </si>
  <si>
    <t>Package 1: VFDs on distribution pumps and fans
Package 2: high efficiency electric chiller</t>
  </si>
  <si>
    <t>Package 1: current cooling methods, higher efficiency
Package 2: heat pump central cooling with recovery</t>
  </si>
  <si>
    <t>Packages 1 and 2: current cooling methods, ENERGY STAR
Packages 3 and 4: central cooling from heat pumps</t>
  </si>
  <si>
    <t>Packages 1 and 2: DOAS w/ energy recovery and demand control</t>
  </si>
  <si>
    <t>Package 1: double pane insulated glazing and frames
Package 2: triple pane super high-performance windows</t>
  </si>
  <si>
    <t>Packages 1, 2, and 3: No major change
Package 4: Increased wall insulation</t>
  </si>
  <si>
    <t>Package 1: Insulated spandrel where possible
Package 2: Increased opaque wall insulation</t>
  </si>
  <si>
    <t>Remove existing heating and cooling systems in each room and install electric heat pumps. Different configurations can be used, from room-by-room units to central VRF plants.</t>
  </si>
  <si>
    <t>Path 1</t>
  </si>
  <si>
    <t>Path 2</t>
  </si>
  <si>
    <t>Path 3</t>
  </si>
  <si>
    <t>Path 4</t>
  </si>
  <si>
    <t>Path 1 GHG Savings Benefits</t>
  </si>
  <si>
    <t>Path 1 Improved Tenant Experience Benefits</t>
  </si>
  <si>
    <t>Path 1 Capital Costs</t>
  </si>
  <si>
    <t>Path 1 O&amp;M Costs</t>
  </si>
  <si>
    <t>Path 2 GHG Savings Benefits</t>
  </si>
  <si>
    <t>Path 2 Improved Tenant Experience Benefits</t>
  </si>
  <si>
    <t>Path 2 Capital Costs</t>
  </si>
  <si>
    <t>Path 2 O&amp;M Costs</t>
  </si>
  <si>
    <t>Path 3 GHG Savings Benefits</t>
  </si>
  <si>
    <t>Path 3 Improved Tenant Experience Benefits</t>
  </si>
  <si>
    <t>Path 3 Capital Costs</t>
  </si>
  <si>
    <t>Path 3 O&amp;M Costs</t>
  </si>
  <si>
    <t>Path 4 GHG Savings Benefits</t>
  </si>
  <si>
    <t>Path 4 Improved Tenant Experience Benefits</t>
  </si>
  <si>
    <t>Path 4 Capital Costs</t>
  </si>
  <si>
    <t>Path 4 O&amp;M Costs</t>
  </si>
  <si>
    <t>Select from list</t>
  </si>
  <si>
    <t xml:space="preserve"> Select from list</t>
  </si>
  <si>
    <t>Package 1</t>
  </si>
  <si>
    <t>Package 2</t>
  </si>
  <si>
    <t>Package 3</t>
  </si>
  <si>
    <t>Package 4</t>
  </si>
  <si>
    <t>DOE Tool Error - BTUs displayed as kBTU</t>
  </si>
  <si>
    <t>Deep Optimization</t>
  </si>
  <si>
    <t>Lighting and Plug Load Measures</t>
  </si>
  <si>
    <t>Space Heating Measures</t>
  </si>
  <si>
    <t>Space Cooling Measures</t>
  </si>
  <si>
    <t>Ventilation Measures</t>
  </si>
  <si>
    <t>Exterior Wall Air Sealing and Insulation Measures</t>
  </si>
  <si>
    <t>Window Measures</t>
  </si>
  <si>
    <t>Your Building's Ideal Sequence</t>
  </si>
  <si>
    <t>Within 5 years</t>
  </si>
  <si>
    <t>ENERGY STAR® score</t>
  </si>
  <si>
    <t>Impact of Deep Energy Retrofits on Your Building</t>
  </si>
  <si>
    <t>Common area efficiency and controls upgrade</t>
  </si>
  <si>
    <t>Seal and balance existing ductwork</t>
  </si>
  <si>
    <t>Deep Energy Retrofit Packages for Your Building</t>
  </si>
  <si>
    <t>Building System Replacement Timeline</t>
  </si>
  <si>
    <t>Continue to complete at each turnover opportunity</t>
  </si>
  <si>
    <t>NYC Energy Efficiency Grade</t>
  </si>
  <si>
    <t>Measure implementation</t>
  </si>
  <si>
    <t xml:space="preserve"> -N/A</t>
  </si>
  <si>
    <t>___</t>
  </si>
  <si>
    <t xml:space="preserve">Solar PV or thermal energy should be maximized based on site conditions. If on-site solar is not feasible, pursue community solar. The Next Steps section of this report has links to online resources. </t>
  </si>
  <si>
    <t>Solar Energy Resources</t>
  </si>
  <si>
    <t>communitysolar@nyserda.ny.gov</t>
  </si>
  <si>
    <t>Questions about Community Solar can be directed to this email address:</t>
  </si>
  <si>
    <t>LL87 Audit Package**</t>
  </si>
  <si>
    <t>Benefit and Cost Comparison***</t>
  </si>
  <si>
    <t>Energy Star Score</t>
  </si>
  <si>
    <t>Install low-flow, tamper-proof fixtures to reduce faucet and shower water use. Convert water heater to an air-source heat pump. Inspect, monitor for, and repair water leaks.</t>
  </si>
  <si>
    <t>Use LED lamps and ENERGY STAR® appliances. Implement occupancy sensors, daylighting sensors, and timer controls, wherever relevant. Engage tenants to reduce loads through active management and conservation.</t>
  </si>
  <si>
    <t>In every room, use thermostatic controls that can incorporate window sensors, temperature setbacks, and occupancy sensors. Engage with the occupants and staff about optimizing comfort and operating controls.</t>
  </si>
  <si>
    <t>Upgrade the distribution system to minimize hydronic system return water temperature, and install gas-fired condensing boilers. Install premium efficiency circulating pumps with VFDs.</t>
  </si>
  <si>
    <t>Remove existing heating and cooling systems in each space and install electric heat pumps. Different configurations can be used, from room-by-room units to larger VRF plants.</t>
  </si>
  <si>
    <t>Install air source heat pumps that provide space heating and space cooling, providing all spaces with high efficiency central cooling at no extra install cost.</t>
  </si>
  <si>
    <t xml:space="preserve">Air seal all exterior penetrations. </t>
  </si>
  <si>
    <t>Add insulation to at least 50% of exterior walls. Account for landmarked facades, which may be difficult to modify.</t>
  </si>
  <si>
    <t xml:space="preserve">Upgrade/install energy recovery ventilation (ERV) for exhaust and supply air. </t>
  </si>
  <si>
    <t xml:space="preserve">Tightly seal and balance ductwork for consistent airflow. Align fresh air flow rates with healthy workplace standards. Use CO2 occupancy sensors for demand control. </t>
  </si>
  <si>
    <t>Domestic Hot Water (DHW)  Measures</t>
  </si>
  <si>
    <t>__</t>
  </si>
  <si>
    <t>Summary of Your Building</t>
  </si>
  <si>
    <t>Low temp hydronic heating with high efficiency boiler</t>
  </si>
  <si>
    <t>Major existing systems are optimized as much as possible</t>
  </si>
  <si>
    <t>Potential Site Energy Use Reductions for Your Building</t>
  </si>
  <si>
    <t>Improved Occupant Experience</t>
  </si>
  <si>
    <t>Deep Energy Retrofit Package Measures Comparison</t>
  </si>
  <si>
    <t>This section includes additional input from your energy auditor on this building's characteristics and circumstances that affects your long-term deep energy retrofit planning process. Considerations may include adjusted savings estimates, capital planning and financing opportunities, potential impacts to building occupants and their spaces, and further explanation of timing recommendations.</t>
  </si>
  <si>
    <t>Correctly size the replacement boiler, maximize burner modulation capabilities, and optimize header design. Replace or repair buried pipes.</t>
  </si>
  <si>
    <t>Low temp hydronic heating with high efficiency plant</t>
  </si>
  <si>
    <t>Package 1 and 2: current cooling methods, ENERGY STAR
Package 3: central cooling from heat pumps</t>
  </si>
  <si>
    <t>Packages 1 and 2: No major change
Package 3: Increased wall insulation</t>
  </si>
  <si>
    <t>Deep Energy Retrofit Sequencing Guidance</t>
  </si>
  <si>
    <t>Fuel Oil #2</t>
  </si>
  <si>
    <t>Fuel Oil #4</t>
  </si>
  <si>
    <t>Fuel Oil #6</t>
  </si>
  <si>
    <t>Select from List</t>
  </si>
  <si>
    <t>To help the planning discussion, indicate the next year for refinance, substantial retrofit, re-positioning, or other major financial considerations (if known):</t>
  </si>
  <si>
    <t>Primary Heating Fuel</t>
  </si>
  <si>
    <t>Primary Heating System</t>
  </si>
  <si>
    <t>Category</t>
  </si>
  <si>
    <t>Measure</t>
  </si>
  <si>
    <t>Building and Equipment Information</t>
  </si>
  <si>
    <t>Typology Package Lookup</t>
  </si>
  <si>
    <t>Total Energy Use</t>
  </si>
  <si>
    <t>conversion to kBTU</t>
  </si>
  <si>
    <t>Total Savings</t>
  </si>
  <si>
    <t>EXISTING ENERGY USE</t>
  </si>
  <si>
    <t>ENERGY SAVINGS</t>
  </si>
  <si>
    <t>PROPOSED ENERGY USE</t>
  </si>
  <si>
    <t>Rounding for graph</t>
  </si>
  <si>
    <t>EUI % Range</t>
  </si>
  <si>
    <t>The key building systems measures are organized into the sequencing categories described on the previous page. This chart can help facilitate discussions on the timing of upgrades to your building and visualize the potential relationships between measures.
There are many measures which are the same across all packages that will reduce energy use in the building and improve comfort. Your sequencing strategy should prioritize these measures.
Major building systems are designated for replacement based on the approximate end of useful life of the equipment. Your building's owner, management, and energy auditors can work together to adjust the timing of these and all other measures in your building.</t>
  </si>
  <si>
    <t>Energy Use Lookup</t>
  </si>
  <si>
    <t>Energy Savings Lookup</t>
  </si>
  <si>
    <t>Range of savings</t>
  </si>
  <si>
    <t>Coding</t>
  </si>
  <si>
    <t>Y</t>
  </si>
  <si>
    <t>Gets report with energy data?</t>
  </si>
  <si>
    <t>N</t>
  </si>
  <si>
    <t>Appendix - Package Benefits and Costs Details</t>
  </si>
  <si>
    <t xml:space="preserve">Package 1 - </t>
  </si>
  <si>
    <t>BENEFITS AND COSTS</t>
  </si>
  <si>
    <t>Appendix Metrics Explanation</t>
  </si>
  <si>
    <t>Reduced energy use by pumps and fans, and upgraded windows to lower heat gains adding to cooling load.</t>
  </si>
  <si>
    <t xml:space="preserve">Energy waste for uncontrolled heating and cooling is reduced through installation of improved heating controls. </t>
  </si>
  <si>
    <t>All major building systems perform at peak efficiency, eliminating all waste and unnecessary greenhouse gas emissions.</t>
  </si>
  <si>
    <t xml:space="preserve">Tightly controlling heating and cooling loads through sensors and controls can greatly reduce energy waste in less-occupied areas or those that are overheated with other equipment. </t>
  </si>
  <si>
    <t xml:space="preserve">Occupants are healthier with optimized ventilation, and more comfortable with better windows and targeted insulation. Utilize NYC Carbon Challenge resources to maximize occupant engagement. </t>
  </si>
  <si>
    <t xml:space="preserve">Comfort improvements through improved distribution, but current market would not advertise a well balanced system as an amenity, and cooling is not included so a separate or decentralized cooling system is still needed. </t>
  </si>
  <si>
    <t xml:space="preserve">Occupant comfort can improve by reducing drafts through improved air sealing and insulation in occupied areas. </t>
  </si>
  <si>
    <t>Hydronic heating distribution has similar tenant experience as in a steam system – while heat is well distributed, there is no central cooling or additional amenities.</t>
  </si>
  <si>
    <t xml:space="preserve">Heating and cooling controls can be applied to existing systems without major capital replacement requirements. </t>
  </si>
  <si>
    <t>Least expensive upfront capital costs as existing system is replaced within incrementally better equipment that is optimized to near perfection.</t>
  </si>
  <si>
    <t xml:space="preserve">Increased controls automation and connectivity assist in diagnosing problems as they arise, improving operations. </t>
  </si>
  <si>
    <t xml:space="preserve">Requires maintenance by knowledgeable staff who understand how the systems work and can monitor operations to maintain near perfection. Major components of a steam system still in place which require continual monitoring and replacement. </t>
  </si>
  <si>
    <t xml:space="preserve">Comfort and effectiveness of electric heat systems can be very dependent on air sealing of windows and AC units. Baseboard maintenance remains relatively low. </t>
  </si>
  <si>
    <t xml:space="preserve">Increased energy savings through more comprehensive envelope work. Lowered space conditioning energy through improved ventilation system with heat recovery. </t>
  </si>
  <si>
    <t>All-electric heat pumps increase the efficiency of heat being delivered and also reduce building load by eliminating unwanted overheating.</t>
  </si>
  <si>
    <t>Same energy savings potential as the existing heating system, but using a central plant with fuel rather than distributed electricity.</t>
  </si>
  <si>
    <t xml:space="preserve">Further improved comfort at the building perimeter due to better windows and opaque walls. </t>
  </si>
  <si>
    <t>Hydronic heating distribution has similar occupant experience as in a steam system – while heat is well distributed, there is no central cooling or additional amenities.</t>
  </si>
  <si>
    <t>Hydronic heating distribution has similar tenant experience as an electric baseboard system – while heat is well distributed, there is no central cooling or additional amenities.</t>
  </si>
  <si>
    <t xml:space="preserve">Envelope work is high cost including necessary structural reinforcement with thicker windows, if necessary. Possible ductwork rerouting for new ventilation system. </t>
  </si>
  <si>
    <t xml:space="preserve">Heat pump units are installed in each room with associated wiring/piping connections. New electrical service may be required where higher voltage service does not exist. </t>
  </si>
  <si>
    <t xml:space="preserve">An all-new hot water boiler plant must be designed and installed. All new hot water piping and terminal units need to be installed in every room. </t>
  </si>
  <si>
    <t xml:space="preserve">Heat pump units are installed in each apartment with associated wiring/piping connections. New electrical service may be required where higher voltage service does not exist. </t>
  </si>
  <si>
    <t xml:space="preserve">Heating system is less delicate than steam distribution.  Central cooling is not included, however, and there is still variability dependent on tenant behavior, still requiring tenant engagement. </t>
  </si>
  <si>
    <t xml:space="preserve">Larger heat pump systems are serviced by certified professionals, which can be costly to outsource but reduces working knowledge and time needed by on-site staff. Distributed or packaged heat pumps can be serviced by on-site staff. </t>
  </si>
  <si>
    <t xml:space="preserve">Comfort and effectiveness of hydronic heat systems can be very dependent on air sealing of windows and AC units. Baseboard maintenance remains relatively low. </t>
  </si>
  <si>
    <t xml:space="preserve">The most GHG savings accrue in this package from an efficient and electric heating system based on heat pump technology and high performance envelope. </t>
  </si>
  <si>
    <t>Tenants have direct, local control of heating and cooling temperatures. Heating is evenly distributed to match each tenant’s needs. Envelope improvements result in better thermal comfort.</t>
  </si>
  <si>
    <t xml:space="preserve">Heat pump units are installed in each apartment with associated wiring/piping connections. Existing electrical service should be sufficient for new heat pump equipment. </t>
  </si>
  <si>
    <t>In addition to Package 3, exterior walls get increased insulation via an exterior recladding system.</t>
  </si>
  <si>
    <t xml:space="preserve">In addition to Package 3, a new façade reduces the burden of exterior wall maintenance and can reduce moisture/condensation issues. </t>
  </si>
  <si>
    <t xml:space="preserve">Package 2 - </t>
  </si>
  <si>
    <t>Appendix - Package Benefits and Costs Details (continued)</t>
  </si>
  <si>
    <t xml:space="preserve">Package 3 - </t>
  </si>
  <si>
    <t xml:space="preserve">Package 4 - </t>
  </si>
  <si>
    <t>Not Applicable</t>
  </si>
  <si>
    <t xml:space="preserve">Requires maintenance by knowledgeable staff, engaged tenants who understand how the systems work and can monitor operations to maintain near perfection. Major components of a steam system remain and require continual monitoring and service. </t>
  </si>
  <si>
    <t xml:space="preserve">Similar to Package 1.  Increased controls automation and connectivity assist in diagnosing problems as they arise, improving operations. </t>
  </si>
  <si>
    <t>Optimize cooling and pumping efficiency</t>
  </si>
  <si>
    <t>Package 3 + Wall Insulation</t>
  </si>
  <si>
    <t>Package 3 &amp; Wall Insulation</t>
  </si>
  <si>
    <t>Heat pumps and added wall insulation</t>
  </si>
  <si>
    <t>Packages 1 and 2: existing system, maximized use of VFDs</t>
  </si>
  <si>
    <t>Package 1: new boiler, maximize central pump efficiency
Package 2: low temp hydronic conversion
Packages 3 and 4: heat pumps for space heating</t>
  </si>
  <si>
    <t>Package 1: new hot water boiler
Packages 2 and 3: heat pumps for space heating</t>
  </si>
  <si>
    <t>Packages 1 and 2: VFDs on distribution pumps and fans</t>
  </si>
  <si>
    <t>Package 1: current cooling methods, higher efficiency
Package 2: water-cooled DX and cooling tower
Packages 3 and 4: central cooling from heat pumps</t>
  </si>
  <si>
    <t>Package 1: current cooling methods, ENERGY STAR
Packages 2 and 3: central cooling from heat pumps</t>
  </si>
  <si>
    <t>Package 1: energy recovery and demand control
Package 2: dedicated outdoor air system</t>
  </si>
  <si>
    <t>Package 1: insulated spandrel where possible
Package 2: increased opaque wall insulation</t>
  </si>
  <si>
    <t>Packages 1, 2, and 3: no major change
Package 4: increased wall insulation</t>
  </si>
  <si>
    <t>Compartmentalize conditioned spaces</t>
  </si>
  <si>
    <t>(enter year if known)</t>
  </si>
  <si>
    <t>Install premium efficiency circulating pumps with VFDs. Recover heat from cooling systems to reduce heating energy use.</t>
  </si>
  <si>
    <t>Install steam condensate heat recovery if not present. Replace or repair buried pipes.</t>
  </si>
  <si>
    <t xml:space="preserve">Use radiant heaters and high efficiency gas unit heaters for spot heating of occupants. Use destratification fans in high bay areas. </t>
  </si>
  <si>
    <t xml:space="preserve">Correctly size the replacement heating plant, maximize modulation capabilities, and optimize distribution efficiency. </t>
  </si>
  <si>
    <t>Install controls to optimize the modulation and scheduling of electric heaters across the building.</t>
  </si>
  <si>
    <t>Install low-temperature radiators/fan coils in all rooms and gas-fired condensing boilers. Install premium efficiency circulating pumps with VFDs.</t>
  </si>
  <si>
    <t>Install a high-efficiency new boiler designed for low return water temperatures. Use low temperature radiators/fan coils in all rooms. Install premium efficiency water distribution pumps managed by VFDs.</t>
  </si>
  <si>
    <t>Upgrade the distribution system to minimize hydronic system return water temperature. Install premium efficiency circulating pumps with VFDs.</t>
  </si>
  <si>
    <t>Upgrade the distribution system to minimize hydronic system return water temperature, and install a high-efficiency central plant. Use premium efficiency pumps and VFDs for water distribution.</t>
  </si>
  <si>
    <t xml:space="preserve">Retain existing cooling methods and incrementally improve equipment efficiency at time of replacement and install VFDs on pumps and fans. </t>
  </si>
  <si>
    <t xml:space="preserve">Add high efficiency air-cooled DX units and/or incrementally improve equipment efficiency at time of replacement. Install VFDs on pumps and fans. </t>
  </si>
  <si>
    <t>Remove or cover and permanently install window/wall AC units to eliminate winter heat loss. Incrementally improve cooling equipment efficiency at replacement.</t>
  </si>
  <si>
    <t>Utilize a central condenser loop and cooling tower with water-cooled ACs. Include premium efficiency circulating pumps and fans with VFDs.</t>
  </si>
  <si>
    <t>Air source heat pumps that provide space heating also provide space cooling at no extra install cost.</t>
  </si>
  <si>
    <t xml:space="preserve">Air seal all exterior penetrations and insulate behind spandrel panels throughout the building, including in tenant spaces. </t>
  </si>
  <si>
    <t>Air seal all exterior penetrations, including in tenant spaces.</t>
  </si>
  <si>
    <t>Air seal all exterior penetrations.</t>
  </si>
  <si>
    <t>Conduct comprehensive air sealing of exterior penetrations, including in tenant spaces.</t>
  </si>
  <si>
    <t xml:space="preserve">Install additional insulation to all opaque exterior walls, not including shared walls. </t>
  </si>
  <si>
    <t xml:space="preserve">Add insulation to all opaque exterior walls, not including shared walls. </t>
  </si>
  <si>
    <t>Tightly seal and balance ductwork for consistent airflow. Align fresh air flow rates with healthy workplace standards. Use CO2 occupancy sensors for demand control.</t>
  </si>
  <si>
    <t>Tightly seal and balance ductwork for consistent airflow. Improve fan efficiency and use field-adjustable direct-drive motors.</t>
  </si>
  <si>
    <t xml:space="preserve">Install a dedicated outdoor air system with energy recovery. </t>
  </si>
  <si>
    <t xml:space="preserve">Install energy recovery ventilation (ERV) for exhaust and supply air. </t>
  </si>
  <si>
    <t xml:space="preserve">Add ventilation to spaces as needed when contemplating significant air sealing efforts to ensure adequate, at least code minimum, fresh air. </t>
  </si>
  <si>
    <t>Insulate the spandrel behind curtain wall IGUs, and upgrade any non-curtainwall windows to use insulated frames and low-emissivity coatings.</t>
  </si>
  <si>
    <t xml:space="preserve">Install triple-pane low-emissivity windows throughout the building. </t>
  </si>
  <si>
    <t>Insulate the spandrel behind curtain wall IGUs, and upgrade any non-curtainwall windows to use insulated frames and low emissivity coatings.</t>
  </si>
  <si>
    <t>Use modern code-compliant windows with insulated frames and low-e coatings. Convert operable windows from double-hung to casement for improved air sealing.</t>
  </si>
  <si>
    <t>Use modern code-compliant windows with insulated frames. Convert operable windows from double hung to casement windows for improved air sealing.</t>
  </si>
  <si>
    <t>Replace at least 50% of the total façade with high performance triple-pane glazing.</t>
  </si>
  <si>
    <t>Replace at least 50% of the total façade with high performance triple pane glazing.</t>
  </si>
  <si>
    <t xml:space="preserve"> Not Applicable</t>
  </si>
  <si>
    <t>Package 1: replace heating plant in-kind
Package 2: low temp hydronic conversion
Package 3: heat pumps for space heating</t>
  </si>
  <si>
    <t>Flag for a building that does not get a full report, goes on Page 3 and on Inputs Tab</t>
  </si>
  <si>
    <t xml:space="preserve">Install low-flow, tamper-proof fixtures to reduce faucet and shower water use, if applicable. Convert water heater to an air source heat pump or utilize point-of-use heaters. Inspect, monitor for, and repair water leaks. </t>
  </si>
  <si>
    <t>Supplement to Building Energy Audit Data Report</t>
  </si>
  <si>
    <t xml:space="preserve">All deep energy retrofit paths represent significant scopes of work and may require dramatically changing building operations. The set of measures included in your building's LL87 Energy Efficiency Report (EER) is shown for comparison to your building’s deep energy retrofit path options. As an ASHRAE Level II audit*, the LL87 EER recommendations are not meant to achieve the deep level of energy savings that are included in these options.
</t>
  </si>
  <si>
    <t>*ASHRAE: the American Society of Heating, Refrigeration, and Air Conditioning Engineers, that sets standards for building energy audits.</t>
  </si>
  <si>
    <t>(Re)financing provides an important opportunity to make capital improvements.  The next estimated financing milestone (if known) is:</t>
  </si>
  <si>
    <t>TWG Typology</t>
  </si>
  <si>
    <t>Dom. Hot Water</t>
  </si>
  <si>
    <t>NYC Buildings Technical Working Group (TWG)</t>
  </si>
  <si>
    <t>NY Solar Map</t>
  </si>
  <si>
    <t>Air source heat pumps that provide space heating also provide space cooling, providing all spaces with high efficiency cooling if desired. Use heat recovery for process loads.</t>
  </si>
  <si>
    <t xml:space="preserve">Insulate vehicle entrance doors and dock doors, and install automatic controls for door operation. Compartmentalize conditioned spaces from unconditioned as much as possible. </t>
  </si>
  <si>
    <t>Some comfort improvements may occur for tenants through improved controls. User experience remains essentially the same from baseline conditions as similar heating and cooling terminal units will remain in place.</t>
  </si>
  <si>
    <t xml:space="preserve">Once better controls and air sealing are implemented, maintenance requirements are not much different than the existing building's. Operations staff needs to be knowledgeable about how to effectively maintain equipment to operate at peak efficiency. </t>
  </si>
  <si>
    <t>A highly optimized hydronic system requires little maintenance, but a knowledgeable staff needs to understand how to diagnose and fix valve, pump, and boiler issues to maintain good energy performance.</t>
  </si>
  <si>
    <t>Slightly better energy savings potential than a steam heating system, and likely easier to maintain hydronic system performance over time.</t>
  </si>
  <si>
    <t>Tenants have direct, local control of heating and cooling temperatures. Heating is evenly distributed to match each tenant’s needs.</t>
  </si>
  <si>
    <t xml:space="preserve">In most cases a significant amount of new piping is needed, though in some cases steam piping can be repurposed for heating hot water distribution. An all-new hot water boiler plant must be designed and installed. </t>
  </si>
  <si>
    <t>nyc.gov/retrofitaccelerator</t>
  </si>
  <si>
    <t>be-exchange.org</t>
  </si>
  <si>
    <t>nyc.gov/twg</t>
  </si>
  <si>
    <t>nysolarmap.com/</t>
  </si>
  <si>
    <r>
      <t>Click here</t>
    </r>
    <r>
      <rPr>
        <sz val="10"/>
        <color theme="10"/>
        <rFont val="Georgia"/>
        <family val="1"/>
      </rPr>
      <t xml:space="preserve"> </t>
    </r>
    <r>
      <rPr>
        <sz val="10"/>
        <rFont val="Georgia"/>
        <family val="1"/>
      </rPr>
      <t xml:space="preserve"> for guidance from NY-Sun to develop community solar at your building and others. </t>
    </r>
  </si>
  <si>
    <t>Message for Page 2 and on Inputs Tab</t>
  </si>
  <si>
    <t xml:space="preserve">Note: The deep energy retrofit end points cannot be calculated for your building type due to mixed use spaces, difficult to model building types, or complex systems/occupant use.
Deep Energy Retrofit package savings are expected to be greater than a typical LL87 audit package and will deliver additional benefits listed below. Work with an engineer to calculate expected energy savings specific to your building. </t>
  </si>
  <si>
    <t xml:space="preserve">Note: The deep energy retrofit savings cannot be calculated for your building type due to mixed use spaces, difficult to model building types, or complex systems/occupant use. Energy savings estimates for the Deep Energy Retrofit Packages will not be displayed, as a more detailed engineering analysis is needed for the specific building. </t>
  </si>
  <si>
    <t>Building Typology Based on Audit</t>
  </si>
  <si>
    <t>On-Site Solar Energy</t>
  </si>
  <si>
    <r>
      <t xml:space="preserve">This page provides guidance on how to approach the development of a long-term plan for your building's deep energy retrofits. Use this page as a companion to the timeline chart on the next page. </t>
    </r>
    <r>
      <rPr>
        <b/>
        <sz val="10"/>
        <color theme="1"/>
        <rFont val="Georgia"/>
        <family val="1"/>
      </rPr>
      <t xml:space="preserve">
</t>
    </r>
    <r>
      <rPr>
        <b/>
        <sz val="10"/>
        <color theme="1"/>
        <rFont val="Arial"/>
        <family val="2"/>
      </rPr>
      <t xml:space="preserve">Ideal Sequencing </t>
    </r>
    <r>
      <rPr>
        <b/>
        <sz val="10"/>
        <color theme="1"/>
        <rFont val="Georgia"/>
        <family val="1"/>
      </rPr>
      <t xml:space="preserve">
</t>
    </r>
    <r>
      <rPr>
        <sz val="10"/>
        <color theme="1"/>
        <rFont val="Georgia"/>
        <family val="1"/>
      </rPr>
      <t xml:space="preserve">
Building systems impact each other. For example, better insulation should reduce heating and cooling loads. 
The timing of construction projects can impact installation costs and disruption.
Using incentives or rebates that may be available in the short term frees up capital to invest in incremental improvements further into the future.
Poor sequencing misses the opportunity to combine efforts or does not address interactive building systems holistically. A long-term plan allows for coordinated efforts that will increase the efficiency of implementing a deep energy retrofit.</t>
    </r>
    <r>
      <rPr>
        <b/>
        <sz val="10"/>
        <color theme="1"/>
        <rFont val="Georgia"/>
        <family val="1"/>
      </rPr>
      <t xml:space="preserve">
</t>
    </r>
    <r>
      <rPr>
        <b/>
        <sz val="10"/>
        <color theme="1"/>
        <rFont val="Arial"/>
        <family val="2"/>
      </rPr>
      <t xml:space="preserve">Existing Building System Optimization </t>
    </r>
    <r>
      <rPr>
        <b/>
        <sz val="10"/>
        <color theme="1"/>
        <rFont val="Georgia"/>
        <family val="1"/>
      </rPr>
      <t xml:space="preserve">
</t>
    </r>
    <r>
      <rPr>
        <sz val="10"/>
        <color theme="1"/>
        <rFont val="Georgia"/>
        <family val="1"/>
      </rPr>
      <t xml:space="preserve">Prioritize implementation of measures that reduce heating and cooling loads, such as air sealing, heating system controls and distribution repairs, and lighting and appliance upgrades as soon as feasible. These measures reduce heating and cooling needs, allowing for purchase of smaller and less expensive equipment when the time comes for future system upgrades. These measures also tend to improve comfort and health for occupants through improved air quality, temperature control, and safety. 
The energy cost savings from reduced heating and cooling loads in the short term can also be applied toward capital expenses for future, larger-scale measures. </t>
    </r>
    <r>
      <rPr>
        <b/>
        <sz val="10"/>
        <color theme="1"/>
        <rFont val="Georgia"/>
        <family val="1"/>
      </rPr>
      <t xml:space="preserve">
</t>
    </r>
    <r>
      <rPr>
        <b/>
        <sz val="10"/>
        <color theme="1"/>
        <rFont val="Arial"/>
        <family val="2"/>
      </rPr>
      <t xml:space="preserve">Tenant Turnover </t>
    </r>
    <r>
      <rPr>
        <b/>
        <sz val="10"/>
        <color theme="1"/>
        <rFont val="Georgia"/>
        <family val="1"/>
      </rPr>
      <t xml:space="preserve">
</t>
    </r>
    <r>
      <rPr>
        <sz val="10"/>
        <color theme="1"/>
        <rFont val="Georgia"/>
        <family val="1"/>
      </rPr>
      <t xml:space="preserve">When tenants vacate spaces, building owners and staff have the opportunity to make energy efficiency improvements in addition to repairs or aesthetic upgrades. This includes air sealing in places that may be hard to reach when spaces are occupied, standardizing equipment, and replacing or upgrading equipment such as air conditioners or packaged terminal units. </t>
    </r>
    <r>
      <rPr>
        <b/>
        <sz val="10"/>
        <color theme="1"/>
        <rFont val="Georgia"/>
        <family val="1"/>
      </rPr>
      <t xml:space="preserve">
</t>
    </r>
    <r>
      <rPr>
        <b/>
        <sz val="10"/>
        <color theme="1"/>
        <rFont val="Arial"/>
        <family val="2"/>
      </rPr>
      <t xml:space="preserve">Existing Building System End of Life 
</t>
    </r>
    <r>
      <rPr>
        <sz val="10"/>
        <color theme="1"/>
        <rFont val="Georgia"/>
        <family val="1"/>
      </rPr>
      <t xml:space="preserve">
Upgrades to building systems are often most cost-effective at the time when major equipment is at the end of its useful life and due for replacement. Capitalize on these times where investments are already required to upgrade key systems, or choose additional systems that can easily be completed at the same time. While the exact time for replacement may not be known, it is good practice to plan around the equipment’s expected useful life. This also helps minimize the risk of expensive emergency repairs or replacements. 
There may only be one opportunity between now and 2050 to take advantage of the replacement systems, such as heating and cooling plants, so plan well in advance of these time windows to develop the strategy that will maximize the efficiency and cost-effectiveness of improvements.</t>
    </r>
    <r>
      <rPr>
        <b/>
        <sz val="10"/>
        <color theme="1"/>
        <rFont val="Georgia"/>
        <family val="1"/>
      </rPr>
      <t xml:space="preserve">
</t>
    </r>
  </si>
  <si>
    <t xml:space="preserve">A free high-level estimate of your building's solar potential can be generated with the NY Solar Map. </t>
  </si>
  <si>
    <t>Please see the Building Energy Exchange case study library for deep energy retrofit package examples.</t>
  </si>
  <si>
    <t>Building Energy Exchange Case Studies</t>
  </si>
  <si>
    <t xml:space="preserve">Refer to the User Guide for detailed instructions on how to use this tool. </t>
  </si>
  <si>
    <t>Deep Energy Retrofit Planning Tool</t>
  </si>
  <si>
    <t>Existing/Proposed Energy Use</t>
  </si>
  <si>
    <t xml:space="preserve">80x50 Opportunity Sequencing </t>
  </si>
  <si>
    <r>
      <t xml:space="preserve">Please assess the timeline below for important planning milestones for the building. Adjust the "Timeframe for Action" column entries to customize the timeline as appropriate based on audit findings and building management preferences. 
For guidance on sequencing, please reference the accompanying Technical Sequencing Document, available here:  </t>
    </r>
    <r>
      <rPr>
        <i/>
        <u/>
        <sz val="11"/>
        <color rgb="FF0070C0"/>
        <rFont val="Arial"/>
        <family val="2"/>
      </rPr>
      <t>Link</t>
    </r>
  </si>
  <si>
    <t xml:space="preserve">If an Audit Template comma separated values (CSV) file is not available to import, please enter the data in the blue cells below. </t>
  </si>
  <si>
    <t xml:space="preserve">This section is transferred to Page 6 of the report output, and has additional input from the auditor on this building's characteristics and circumstances which can affect the long term deep energy retrofit planning process. Considerations can touch on savings estimates, capital planning and financing options, impacts to occupants and their spaces, and explanation of timing recommendations. </t>
  </si>
  <si>
    <t xml:space="preserve">*Citywide GHG emissions are generated primarily by: energy use in buildings, public and private transportation, and material waste. </t>
  </si>
  <si>
    <t>**The recommendation package from the LL87 does not include the energy savings from retro commissioning, which can be substantial.</t>
  </si>
  <si>
    <t>There are several measures which are common to all deep energy retrofit packages. Other measures are specific to a given package. Descriptions of the measures and those relevant to each package are depicted below. Estimated energy savings assume completing all of the measures in each package.</t>
  </si>
  <si>
    <t>Below each fuel type in the Existing Annual Energy Use section, enter the percentage of that energy type paid for by the tenants. For example, 70% would mean that the tenants pay for 70% of that energy type, while the building owner/manager pays for the other 30%.</t>
  </si>
  <si>
    <t>Energy Type</t>
  </si>
  <si>
    <t>Annual Total</t>
  </si>
  <si>
    <t>Associated Measures</t>
  </si>
  <si>
    <t>Domestic Hot Water (DHW)</t>
  </si>
  <si>
    <t>On-site and/or community solar electricity supply</t>
  </si>
  <si>
    <t>The TWG study is the technical basis for many components of this report.</t>
  </si>
  <si>
    <t>Triple pane insulated windows and frames</t>
  </si>
  <si>
    <t>Utility District Steam</t>
  </si>
  <si>
    <t>Contact Role - Contact 1</t>
  </si>
  <si>
    <t>Contact Name - Contact 1</t>
  </si>
  <si>
    <t>Contact Company - Contact 1</t>
  </si>
  <si>
    <t>Contact Street Address - Contact 1</t>
  </si>
  <si>
    <t>Contact City - Contact 1</t>
  </si>
  <si>
    <t>Contact State - Contact 1</t>
  </si>
  <si>
    <t>Contact Postal Code - Contact 1</t>
  </si>
  <si>
    <t>Contact E-Mail - Contact 1</t>
  </si>
  <si>
    <t>Contact Phone - Contact 1</t>
  </si>
  <si>
    <t>Certificate Type - Contact 1 - Certificate 1</t>
  </si>
  <si>
    <t>Certificate Number - Contact 1 - Certificate 1</t>
  </si>
  <si>
    <t>Certificate State - Contact 1 - Certificate 1</t>
  </si>
  <si>
    <t>Certificate Expiration Date - Contact 1 - Certificate 1</t>
  </si>
  <si>
    <t>Other Certificate Type - Contact 1 - Certificate 1</t>
  </si>
  <si>
    <t>Contact Role - Contact 2</t>
  </si>
  <si>
    <t>Contact Name - Contact 2</t>
  </si>
  <si>
    <t>Contact Company - Contact 2</t>
  </si>
  <si>
    <t>Contact Street Address - Contact 2</t>
  </si>
  <si>
    <t>Contact City - Contact 2</t>
  </si>
  <si>
    <t>Contact State - Contact 2</t>
  </si>
  <si>
    <t>Contact Postal Code - Contact 2</t>
  </si>
  <si>
    <t>Contact E-Mail - Contact 2</t>
  </si>
  <si>
    <t>Contact Phone - Contact 2</t>
  </si>
  <si>
    <t>Certificate Type - Contact 2 - Certificate 1</t>
  </si>
  <si>
    <t>Certificate Number - Contact 2 - Certificate 1</t>
  </si>
  <si>
    <t>Certificate State - Contact 2 - Certificate 1</t>
  </si>
  <si>
    <t>Certificate Expiration Date - Contact 2 - Certificate 1</t>
  </si>
  <si>
    <t>Other Certificate Type - Contact 2 - Certificate 1</t>
  </si>
  <si>
    <t>Contact Role - Contact 3</t>
  </si>
  <si>
    <t>Contact Name - Contact 3</t>
  </si>
  <si>
    <t>Contact Company - Contact 3</t>
  </si>
  <si>
    <t>Contact Street Address - Contact 3</t>
  </si>
  <si>
    <t>Contact City - Contact 3</t>
  </si>
  <si>
    <t>Contact State - Contact 3</t>
  </si>
  <si>
    <t>Contact Postal Code - Contact 3</t>
  </si>
  <si>
    <t>Contact E-Mail - Contact 3</t>
  </si>
  <si>
    <t>Contact Phone - Contact 3</t>
  </si>
  <si>
    <t>Certificate Type - Contact 3 - Certificate 1</t>
  </si>
  <si>
    <t>Certificate Number - Contact 3 - Certificate 1</t>
  </si>
  <si>
    <t>Certificate State - Contact 3 - Certificate 1</t>
  </si>
  <si>
    <t>Certificate Expiration Date - Contact 3 - Certificate 1</t>
  </si>
  <si>
    <t>Other Certificate Type - Contact 3 - Certificate 1</t>
  </si>
  <si>
    <t>Contact Role - Contact 4</t>
  </si>
  <si>
    <t>Contact Name - Contact 4</t>
  </si>
  <si>
    <t>Contact Company - Contact 4</t>
  </si>
  <si>
    <t>Contact Street Address - Contact 4</t>
  </si>
  <si>
    <t>Contact City - Contact 4</t>
  </si>
  <si>
    <t>Contact State - Contact 4</t>
  </si>
  <si>
    <t>Contact Postal Code - Contact 4</t>
  </si>
  <si>
    <t>Contact E-Mail - Contact 4</t>
  </si>
  <si>
    <t>Contact Phone - Contact 4</t>
  </si>
  <si>
    <t>Certificate Type - Contact 4 - Certificate 1</t>
  </si>
  <si>
    <t>Certificate Number - Contact 4 - Certificate 1</t>
  </si>
  <si>
    <t>Certificate State - Contact 4 - Certificate 1</t>
  </si>
  <si>
    <t>Certificate Expiration Date - Contact 4 - Certificate 1</t>
  </si>
  <si>
    <t>Other Certificate Type - Contact 4 - Certificate 1</t>
  </si>
  <si>
    <t>Contact Role - Contact 5</t>
  </si>
  <si>
    <t>Contact Name - Contact 5</t>
  </si>
  <si>
    <t>Contact Company - Contact 5</t>
  </si>
  <si>
    <t>Contact Street Address - Contact 5</t>
  </si>
  <si>
    <t>Contact City - Contact 5</t>
  </si>
  <si>
    <t>Contact State - Contact 5</t>
  </si>
  <si>
    <t>Contact Postal Code - Contact 5</t>
  </si>
  <si>
    <t>Contact E-Mail - Contact 5</t>
  </si>
  <si>
    <t>Contact Phone - Contact 5</t>
  </si>
  <si>
    <t>Certificate Type - Contact 5 - Certificate 1</t>
  </si>
  <si>
    <t>Certificate Number - Contact 5 - Certificate 1</t>
  </si>
  <si>
    <t>Certificate State - Contact 5 - Certificate 1</t>
  </si>
  <si>
    <t>Certificate Expiration Date - Contact 5 - Certificate 1</t>
  </si>
  <si>
    <t>Other Certificate Type - Contact 5 - Certificate 1</t>
  </si>
  <si>
    <t>Contact Role - Contact 6</t>
  </si>
  <si>
    <t>Contact Name - Contact 6</t>
  </si>
  <si>
    <t>Contact Company - Contact 6</t>
  </si>
  <si>
    <t>Contact Street Address - Contact 6</t>
  </si>
  <si>
    <t>Contact City - Contact 6</t>
  </si>
  <si>
    <t>Contact State - Contact 6</t>
  </si>
  <si>
    <t>Contact Postal Code - Contact 6</t>
  </si>
  <si>
    <t>Contact E-Mail - Contact 6</t>
  </si>
  <si>
    <t>Contact Phone - Contact 6</t>
  </si>
  <si>
    <t>Certificate Type - Contact 6 - Certificate 1</t>
  </si>
  <si>
    <t>Certificate Number - Contact 6 - Certificate 1</t>
  </si>
  <si>
    <t>Certificate State - Contact 6 - Certificate 1</t>
  </si>
  <si>
    <t>Certificate Expiration Date - Contact 6 - Certificate 1</t>
  </si>
  <si>
    <t>Other Certificate Type - Contact 6 - Certificate 1</t>
  </si>
  <si>
    <t>Historic Building? (Y/N)</t>
  </si>
  <si>
    <t>Other Floor Construction Type: Foundation 1</t>
  </si>
  <si>
    <t>Other Floor Construction Type: Foundation 2</t>
  </si>
  <si>
    <t>Other Floor Construction Type: Foundation 3</t>
  </si>
  <si>
    <t>Other Floor Construction Type: Foundation 4</t>
  </si>
  <si>
    <t>Exterior Lighting: Fixture 1</t>
  </si>
  <si>
    <t>Fixture Name: Fixture 1</t>
  </si>
  <si>
    <t>Exterior Lighting: Fixture 2</t>
  </si>
  <si>
    <t>Fixture Name: Fixture 2</t>
  </si>
  <si>
    <t>Exterior Lighting: Fixture 3</t>
  </si>
  <si>
    <t>Fixture Name: Fixture 3</t>
  </si>
  <si>
    <t>Exterior Lighting: Fixture 4</t>
  </si>
  <si>
    <t>Fixture Name: Fixture 4</t>
  </si>
  <si>
    <t>Exterior Lighting: Fixture 5</t>
  </si>
  <si>
    <t>Fixture Name: Fixture 5</t>
  </si>
  <si>
    <t>Exterior Lighting: Fixture 6</t>
  </si>
  <si>
    <t>Fixture Name: Fixture 6</t>
  </si>
  <si>
    <t>Lighting AllCommon Area Served</t>
  </si>
  <si>
    <t>Heating Plant ID: Heating Plant 1</t>
  </si>
  <si>
    <t>Plant Name: Heating Plant 1</t>
  </si>
  <si>
    <t xml:space="preserve"> Owning BBL: Heating Plant 1</t>
  </si>
  <si>
    <t>Serves Other BBLs: Heating Plant 1</t>
  </si>
  <si>
    <t>Not On Local BBL: Heating Plant 1</t>
  </si>
  <si>
    <t>BBLs Served: Heating Plant 1</t>
  </si>
  <si>
    <t>Heating Plant ID: Heating Plant 2</t>
  </si>
  <si>
    <t>Plant Name: Heating Plant 2</t>
  </si>
  <si>
    <t xml:space="preserve"> Owning BBL: Heating Plant 2</t>
  </si>
  <si>
    <t>Serves Other BBLs: Heating Plant 2</t>
  </si>
  <si>
    <t>Not On Local BBL: Heating Plant 2</t>
  </si>
  <si>
    <t>BBLs Served: Heating Plant 2</t>
  </si>
  <si>
    <t>Heating Plant ID: Heating Plant 3</t>
  </si>
  <si>
    <t>Plant Name: Heating Plant 3</t>
  </si>
  <si>
    <t xml:space="preserve"> Owning BBL: Heating Plant 3</t>
  </si>
  <si>
    <t>Serves Other BBLs: Heating Plant 3</t>
  </si>
  <si>
    <t>Not On Local BBL: Heating Plant 3</t>
  </si>
  <si>
    <t>BBLs Served: Heating Plant 3</t>
  </si>
  <si>
    <t>Heating Plant ID: Heating Plant 4</t>
  </si>
  <si>
    <t>Plant Name: Heating Plant 4</t>
  </si>
  <si>
    <t xml:space="preserve"> Owning BBL: Heating Plant 4</t>
  </si>
  <si>
    <t>Serves Other BBLs: Heating Plant 4</t>
  </si>
  <si>
    <t>Not On Local BBL: Heating Plant 4</t>
  </si>
  <si>
    <t>BBLs Served: Heating Plant 4</t>
  </si>
  <si>
    <t>Cooling Plant ID: Cooling Plant 1</t>
  </si>
  <si>
    <t>Plant Name: Cooling Plant 1</t>
  </si>
  <si>
    <t xml:space="preserve"> Owning BBL: Cooling Plant 1</t>
  </si>
  <si>
    <t>Serves Other BBLs: Cooling Plant 1</t>
  </si>
  <si>
    <t>Not On Local BBL: Cooling Plant 1</t>
  </si>
  <si>
    <t>BBLs Served: Cooling Plant 1</t>
  </si>
  <si>
    <t>Cooling Plant Type: Cooling Plant 1</t>
  </si>
  <si>
    <t>Cooling Plant ID: Cooling Plant 2</t>
  </si>
  <si>
    <t>Plant Name: Cooling Plant 2</t>
  </si>
  <si>
    <t xml:space="preserve"> Owning BBL: Cooling Plant 2</t>
  </si>
  <si>
    <t>Serves Other BBLs: Cooling Plant 2</t>
  </si>
  <si>
    <t>Not On Local BBL: Cooling Plant 2</t>
  </si>
  <si>
    <t>BBLs Served: Cooling Plant 2</t>
  </si>
  <si>
    <t>Cooling Plant Type: Cooling Plant 2</t>
  </si>
  <si>
    <t>Cooling Plant ID: Cooling Plant 3</t>
  </si>
  <si>
    <t>Plant Name: Cooling Plant 3</t>
  </si>
  <si>
    <t xml:space="preserve"> Owning BBL: Cooling Plant 3</t>
  </si>
  <si>
    <t>Serves Other BBLs: Cooling Plant 3</t>
  </si>
  <si>
    <t>Not On Local BBL: Cooling Plant 3</t>
  </si>
  <si>
    <t>BBLs Served: Cooling Plant 3</t>
  </si>
  <si>
    <t>Cooling Plant Type: Cooling Plant 3</t>
  </si>
  <si>
    <t>Cooling Plant ID: Cooling Plant 4</t>
  </si>
  <si>
    <t>Plant Name: Cooling Plant 4</t>
  </si>
  <si>
    <t xml:space="preserve"> Owning BBL: Cooling Plant 4</t>
  </si>
  <si>
    <t>Serves Other BBLs: Cooling Plant 4</t>
  </si>
  <si>
    <t>Not On Local BBL: Cooling Plant 4</t>
  </si>
  <si>
    <t>BBLs Served: Cooling Plant 4</t>
  </si>
  <si>
    <t>Cooling Plant Type: Cooling Plant 4</t>
  </si>
  <si>
    <t>Condenser Plant ID: Condenser Plant 1</t>
  </si>
  <si>
    <t>Plant Name: Condenser Plant 1</t>
  </si>
  <si>
    <t xml:space="preserve"> Owning BBL: Condenser Plant 1</t>
  </si>
  <si>
    <t>Serves Other BBLs: Condenser Plant 1</t>
  </si>
  <si>
    <t>Not On Local BBL: Condenser Plant 1</t>
  </si>
  <si>
    <t>BBLs Served: Condenser Plant 1</t>
  </si>
  <si>
    <t>Condensing Plant Type: Condenser Plant 1</t>
  </si>
  <si>
    <t>Condenser Plant ID: Condenser Plant 2</t>
  </si>
  <si>
    <t>Plant Name: Condenser Plant 2</t>
  </si>
  <si>
    <t xml:space="preserve"> Owning BBL: Condenser Plant 2</t>
  </si>
  <si>
    <t>Serves Other BBLs: Condenser Plant 2</t>
  </si>
  <si>
    <t>Not On Local BBL: Condenser Plant 2</t>
  </si>
  <si>
    <t>BBLs Served: Condenser Plant 2</t>
  </si>
  <si>
    <t>Condensing Plant Type: Condenser Plant 2</t>
  </si>
  <si>
    <t>Condenser Plant ID: Condenser Plant 3</t>
  </si>
  <si>
    <t>Plant Name: Condenser Plant 3</t>
  </si>
  <si>
    <t xml:space="preserve"> Owning BBL: Condenser Plant 3</t>
  </si>
  <si>
    <t>Serves Other BBLs: Condenser Plant 3</t>
  </si>
  <si>
    <t>Not On Local BBL: Condenser Plant 3</t>
  </si>
  <si>
    <t>BBLs Served: Condenser Plant 3</t>
  </si>
  <si>
    <t>Condensing Plant Type: Condenser Plant 3</t>
  </si>
  <si>
    <t>Condenser Plant ID: Condenser Plant 4</t>
  </si>
  <si>
    <t>Plant Name: Condenser Plant 4</t>
  </si>
  <si>
    <t xml:space="preserve"> Owning BBL: Condenser Plant 4</t>
  </si>
  <si>
    <t>Serves Other BBLs: Condenser Plant 4</t>
  </si>
  <si>
    <t>Not On Local BBL: Condenser Plant 4</t>
  </si>
  <si>
    <t>BBLs Served: Condenser Plant 4</t>
  </si>
  <si>
    <t>Condensing Plant Type: Condenser Plant 4</t>
  </si>
  <si>
    <t>Hot Water Plant: SHW Sys 1</t>
  </si>
  <si>
    <t>No Controls : SHW Sys 1</t>
  </si>
  <si>
    <t>Time Based Controls : SHW Sys 1</t>
  </si>
  <si>
    <t>Aquastat Based Controls : SHW Sys 1</t>
  </si>
  <si>
    <t>Demand Based Controls : SHW Sys 1</t>
  </si>
  <si>
    <t>EMS/BMS Controls : SHW Sys 1</t>
  </si>
  <si>
    <t>Other Controls : SHW Sys 1</t>
  </si>
  <si>
    <t>Hot Water Plant: SHW Sys 2</t>
  </si>
  <si>
    <t>No Controls : SHW Sys 2</t>
  </si>
  <si>
    <t>Time Based Controls : SHW Sys 2</t>
  </si>
  <si>
    <t>Aquastat Based Controls : SHW Sys 2</t>
  </si>
  <si>
    <t>Demand Based Controls : SHW Sys 2</t>
  </si>
  <si>
    <t>EMS/BMS Controls : SHW Sys 2</t>
  </si>
  <si>
    <t>Other Controls : SHW Sys 2</t>
  </si>
  <si>
    <t>Hot Water Plant: SHW Sys 3</t>
  </si>
  <si>
    <t>No Controls : SHW Sys 3</t>
  </si>
  <si>
    <t>Time Based Controls : SHW Sys 3</t>
  </si>
  <si>
    <t>Aquastat Based Controls : SHW Sys 3</t>
  </si>
  <si>
    <t>Demand Based Controls : SHW Sys 3</t>
  </si>
  <si>
    <t>EMS/BMS Controls : SHW Sys 3</t>
  </si>
  <si>
    <t>Other Controls : SHW Sys 3</t>
  </si>
  <si>
    <t>Hot Water Plant: SHW Sys 4</t>
  </si>
  <si>
    <t>No Controls : SHW Sys 4</t>
  </si>
  <si>
    <t>Time Based Controls : SHW Sys 4</t>
  </si>
  <si>
    <t>Aquastat Based Controls : SHW Sys 4</t>
  </si>
  <si>
    <t>Demand Based Controls : SHW Sys 4</t>
  </si>
  <si>
    <t>EMS/BMS Controls : SHW Sys 4</t>
  </si>
  <si>
    <t>Other Controls : SHW Sys 4</t>
  </si>
  <si>
    <t>Hot Water Plant: SHW Sys 5</t>
  </si>
  <si>
    <t>No Controls : SHW Sys 5</t>
  </si>
  <si>
    <t>Time Based Controls : SHW Sys 5</t>
  </si>
  <si>
    <t>Aquastat Based Controls : SHW Sys 5</t>
  </si>
  <si>
    <t>Demand Based Controls : SHW Sys 5</t>
  </si>
  <si>
    <t>EMS/BMS Controls : SHW Sys 5</t>
  </si>
  <si>
    <t>Other Controls : SHW Sys 5</t>
  </si>
  <si>
    <t>Hot Water Plant: SHW Sys 6</t>
  </si>
  <si>
    <t>No Controls : SHW Sys 6</t>
  </si>
  <si>
    <t>Time Based Controls : SHW Sys 6</t>
  </si>
  <si>
    <t>Aquastat Based Controls : SHW Sys 6</t>
  </si>
  <si>
    <t>Demand Based Controls : SHW Sys 6</t>
  </si>
  <si>
    <t>EMS/BMS Controls : SHW Sys 6</t>
  </si>
  <si>
    <t>Other Controls : SHW Sys 6</t>
  </si>
  <si>
    <t>Renewable System-Peak Generating Capacity</t>
  </si>
  <si>
    <t>Back up Generation- Percent of Peak Generating Capacity</t>
  </si>
  <si>
    <t>Commercial Kitchen-Total Area of Commercial Kitchen (ft2)</t>
  </si>
  <si>
    <t>Service Water Heating : Energy Source 1 (kBtu)</t>
  </si>
  <si>
    <t>Annual Energy Use: Energy Source 1 (kBtu)</t>
  </si>
  <si>
    <t>Annual Energy Cost: Energy Source 1 ($)</t>
  </si>
  <si>
    <t>Annual Energy Cost Paid by Tenant : Energy Source 1 (%)</t>
  </si>
  <si>
    <t>Service Water Heating : Energy Source 2 (kBtu)</t>
  </si>
  <si>
    <t>Annual Energy Use: Energy Source 2 (kBtu)</t>
  </si>
  <si>
    <t>Annual Energy Cost: Energy Source 2 ($)</t>
  </si>
  <si>
    <t>Annual Energy Cost Paid by Tenant : Energy Source 2 (%)</t>
  </si>
  <si>
    <t>Service Water Heating : Energy Source 3 (kBtu)</t>
  </si>
  <si>
    <t>Annual Energy Use: Energy Source 3 (kBtu)</t>
  </si>
  <si>
    <t>Annual Energy Cost: Energy Source 3 ($)</t>
  </si>
  <si>
    <t>Annual Energy Cost Paid by Tenant : Energy Source 3 (%)</t>
  </si>
  <si>
    <t>Service Water Heating : Energy Source 4 (kBtu)</t>
  </si>
  <si>
    <t>Annual Energy Use: Energy Source 4 (kBtu)</t>
  </si>
  <si>
    <t>Annual Energy Cost: Energy Source 4 ($)</t>
  </si>
  <si>
    <t>Annual Energy Cost Paid by Tenant : Energy Source 4 (%)</t>
  </si>
  <si>
    <t>Service Water Heating : Energy Source 5 (kBtu)</t>
  </si>
  <si>
    <t>Annual Energy Use: Energy Source 5 (kBtu)</t>
  </si>
  <si>
    <t>Annual Energy Cost: Energy Source 5 ($)</t>
  </si>
  <si>
    <t>Annual Energy Cost Paid by Tenant : Energy Source 5 (%)</t>
  </si>
  <si>
    <t>Total Annual Energy Use (kBtu)</t>
  </si>
  <si>
    <t>Total Annual Energy Cost ($)</t>
  </si>
  <si>
    <t>Total Service Water Heating (kBtu)</t>
  </si>
  <si>
    <t>Total Annual Energy Use for All End Uses (kBtu)</t>
  </si>
  <si>
    <t>Total Annual Energy Cost for All End Uses ($)</t>
  </si>
  <si>
    <t>Annual Summary System Name - Shared System 1</t>
  </si>
  <si>
    <t>Annual Summary Energy Type - Shared System 1</t>
  </si>
  <si>
    <t>Annual Summary Energy Use - Shared System 1</t>
  </si>
  <si>
    <t>Annual Summary Energy Cost - Shared System 1</t>
  </si>
  <si>
    <t>Annual Summary % Paid by Tenant - Shared System 1</t>
  </si>
  <si>
    <t>Annual Summary System Local to BBL - Shared System 1</t>
  </si>
  <si>
    <t>Annual Summary System Name - Shared System 2</t>
  </si>
  <si>
    <t>Annual Summary Energy Type - Shared System 2</t>
  </si>
  <si>
    <t>Annual Summary Energy Use - Shared System 2</t>
  </si>
  <si>
    <t>Annual Summary Energy Cost - Shared System 2</t>
  </si>
  <si>
    <t>Annual Summary % Paid by Tenant - Shared System 2</t>
  </si>
  <si>
    <t>Annual Summary System Local to BBL - Shared System 2</t>
  </si>
  <si>
    <t>Annual Summary System Name - Shared System 3</t>
  </si>
  <si>
    <t>Annual Summary Energy Type - Shared System 3</t>
  </si>
  <si>
    <t>Annual Summary Energy Use - Shared System 3</t>
  </si>
  <si>
    <t>Annual Summary Energy Cost - Shared System 3</t>
  </si>
  <si>
    <t>Annual Summary % Paid by Tenant - Shared System 3</t>
  </si>
  <si>
    <t>Annual Summary System Local to BBL - Shared System 3</t>
  </si>
  <si>
    <t>Annual Summary System Name - Shared System 4</t>
  </si>
  <si>
    <t>Annual Summary Energy Type - Shared System 4</t>
  </si>
  <si>
    <t>Annual Summary Energy Use - Shared System 4</t>
  </si>
  <si>
    <t>Annual Summary Energy Cost - Shared System 4</t>
  </si>
  <si>
    <t>Annual Summary % Paid by Tenant - Shared System 4</t>
  </si>
  <si>
    <t>Annual Summary System Local to BBL - Shared System 4</t>
  </si>
  <si>
    <t>Annual Summary System Name - Shared System 5</t>
  </si>
  <si>
    <t>Annual Summary Energy Type - Shared System 5</t>
  </si>
  <si>
    <t>Annual Summary Energy Use - Shared System 5</t>
  </si>
  <si>
    <t>Annual Summary Energy Cost - Shared System 5</t>
  </si>
  <si>
    <t>Annual Summary % Paid by Tenant - Shared System 5</t>
  </si>
  <si>
    <t>Annual Summary System Local to BBL - Shared System 5</t>
  </si>
  <si>
    <t>Annual Summary System Name - Shared System 6</t>
  </si>
  <si>
    <t>Annual Summary Energy Type - Shared System 6</t>
  </si>
  <si>
    <t>Annual Summary Energy Use - Shared System 6</t>
  </si>
  <si>
    <t>Annual Summary Energy Cost - Shared System 6</t>
  </si>
  <si>
    <t>Annual Summary % Paid by Tenant - Shared System 6</t>
  </si>
  <si>
    <t>Annual Summary System Local to BBL - Shared System 6</t>
  </si>
  <si>
    <t>Annual Fuel 1 Annual Energy and Cost Savings: Energy Type: Package 1</t>
  </si>
  <si>
    <t>Annual Fuel 1 Annual Energy and Cost Savings: Energy Units: Package 1</t>
  </si>
  <si>
    <t>Annual Fuel 2 Annual Energy and Cost Savings: Energy Type: Package 1</t>
  </si>
  <si>
    <t>Annual Fuel 2 Annual Energy and Cost Savings: Energy Units: Package 1</t>
  </si>
  <si>
    <t>Annual Fuel 3 Annual Energy and Cost Savings: Energy Type: Package 1</t>
  </si>
  <si>
    <t>Annual Fuel 3 Annual Energy and Cost Savings: Energy Units: Package 1</t>
  </si>
  <si>
    <t>Annual Fuel 4 Annual Energy and Cost Savings: Energy Type: Package 1</t>
  </si>
  <si>
    <t>Annual Fuel 4 Annual Energy and Cost Savings: Energy Units: Package 1</t>
  </si>
  <si>
    <t>Annual Fuel 5 Annual Energy and Cost Savings: Energy Type: Package 1</t>
  </si>
  <si>
    <t>Annual Fuel 5 Annual Energy and Cost Savings: Energy Units: Package 1</t>
  </si>
  <si>
    <t>Annual Fuel 1 Annual Energy and Cost Savings: Energy Type: Package 2</t>
  </si>
  <si>
    <t>Annual Fuel 1 Annual Energy and Cost Savings: Energy Units: Package 2</t>
  </si>
  <si>
    <t>Annual Fuel 2 Annual Energy and Cost Savings: Energy Type: Package 2</t>
  </si>
  <si>
    <t>Annual Fuel 2 Annual Energy and Cost Savings: Energy Units: Package 2</t>
  </si>
  <si>
    <t>Annual Fuel 3 Annual Energy and Cost Savings: Energy Type: Package 2</t>
  </si>
  <si>
    <t>Annual Fuel 3 Annual Energy and Cost Savings: Energy Units: Package 2</t>
  </si>
  <si>
    <t>Annual Fuel 4 Annual Energy and Cost Savings: Energy Type: Package 2</t>
  </si>
  <si>
    <t>Annual Fuel 4 Annual Energy and Cost Savings: Energy Units: Package 2</t>
  </si>
  <si>
    <t>Annual Fuel 5 Annual Energy and Cost Savings: Energy Type: Package 2</t>
  </si>
  <si>
    <t>Annual Fuel 5 Annual Energy and Cost Savings: Energy Units: Package 2</t>
  </si>
  <si>
    <t>Annual Fuel 1 Annual Energy and Cost Savings: Energy Type: Package 3</t>
  </si>
  <si>
    <t>Annual Fuel 1 Annual Energy and Cost Savings: Energy Units: Package 3</t>
  </si>
  <si>
    <t>Annual Fuel 2 Annual Energy and Cost Savings: Energy Type: Package 3</t>
  </si>
  <si>
    <t>Annual Fuel 2 Annual Energy and Cost Savings: Energy Units: Package 3</t>
  </si>
  <si>
    <t>Annual Fuel 3 Annual Energy and Cost Savings: Energy Type: Package 3</t>
  </si>
  <si>
    <t>Annual Fuel 3 Annual Energy and Cost Savings: Energy Units: Package 3</t>
  </si>
  <si>
    <t>Annual Fuel 4 Annual Energy and Cost Savings: Energy Type: Package 3</t>
  </si>
  <si>
    <t>Annual Fuel 4 Annual Energy and Cost Savings: Energy Units: Package 3</t>
  </si>
  <si>
    <t>Annual Fuel 5 Annual Energy and Cost Savings: Energy Type: Package 3</t>
  </si>
  <si>
    <t>Annual Fuel 1 Annual Energy and Cost Savings: Energy Type: Package 4</t>
  </si>
  <si>
    <t>Annual Fuel 1 Annual Energy and Cost Savings: Energy Units: Package 4</t>
  </si>
  <si>
    <t>Annual Fuel 2 Annual Energy and Cost Savings: Energy Type: Package 4</t>
  </si>
  <si>
    <t>Annual Fuel 2 Annual Energy and Cost Savings: Energy Units: Package 4</t>
  </si>
  <si>
    <t>Annual Fuel 3 Annual Energy and Cost Savings: Energy Type: Package 4</t>
  </si>
  <si>
    <t>Annual Fuel 3 Annual Energy and Cost Savings: Energy Units: Package 4</t>
  </si>
  <si>
    <t>Annual Fuel 4 Annual Energy and Cost Savings: Energy Type: Package 4</t>
  </si>
  <si>
    <t>Annual Fuel 4 Annual Energy and Cost Savings: Energy Units: Package 4</t>
  </si>
  <si>
    <t>Annual Fuel 5 Annual Energy and Cost Savings: Energy Type: Package 4</t>
  </si>
  <si>
    <t>Annual Fuel 5 Annual Energy and Cost Savings: Energy Units: Package 4</t>
  </si>
  <si>
    <t>Annual Fuel 1 Annual Energy and Cost Savings: Energy Type: BBL Package 1</t>
  </si>
  <si>
    <t>Annual Fuel 1 Annual Energy and Cost Savings: Energy Units: BBL Package 1</t>
  </si>
  <si>
    <t>Annual Fuel 2 Annual Energy and Cost Savings: Energy Type: BBL Package 1</t>
  </si>
  <si>
    <t>Annual Fuel 2 Annual Energy and Cost Savings: Energy Units: BBL Package 1</t>
  </si>
  <si>
    <t>Annual Fuel 3 Annual Energy and Cost Savings: Energy Type: BBL Package 1</t>
  </si>
  <si>
    <t>Annual Fuel 3 Annual Energy and Cost Savings: Energy Units: BBL Package 1</t>
  </si>
  <si>
    <t>Annual Fuel 4 Annual Energy and Cost Savings: Energy Type: BBL Package 1</t>
  </si>
  <si>
    <t>Annual Fuel 4 Annual Energy and Cost Savings: Energy Units: BBL Package 1</t>
  </si>
  <si>
    <t>Annual Fuel 5 Annual Energy and Cost Savings: Energy Type: BBL Package 1</t>
  </si>
  <si>
    <t>Annual Fuel 1 Annual Energy and Cost Savings: Energy Type: BBL Package 2</t>
  </si>
  <si>
    <t>Annual Fuel 1 Annual Energy and Cost Savings: Energy Units: BBL Package 2</t>
  </si>
  <si>
    <t>Annual Fuel 2 Annual Energy and Cost Savings: Energy Type: BBL Package 2</t>
  </si>
  <si>
    <t>Annual Fuel 2 Annual Energy and Cost Savings: Energy Units: BBL Package 2</t>
  </si>
  <si>
    <t>Annual Fuel 3 Annual Energy and Cost Savings: Energy Type: BBL Package 2</t>
  </si>
  <si>
    <t>Annual Fuel 3 Annual Energy and Cost Savings: Energy Units: BBL Package 2</t>
  </si>
  <si>
    <t>Annual Fuel 4 Annual Energy and Cost Savings: Energy Type: BBL Package 2</t>
  </si>
  <si>
    <t>Annual Fuel 4 Annual Energy and Cost Savings: Energy Units: BBL Package 2</t>
  </si>
  <si>
    <t>Annual Fuel 5 Annual Energy and Cost Savings: Energy Type: BBL Package 2</t>
  </si>
  <si>
    <t>Annual Fuel 1 Annual Energy and Cost Savings: Energy Type: BBL Package 3</t>
  </si>
  <si>
    <t>Annual Fuel 1 Annual Energy and Cost Savings: Energy Units: BBL Package 3</t>
  </si>
  <si>
    <t>Annual Fuel 2 Annual Energy and Cost Savings: Energy Type: BBL Package 3</t>
  </si>
  <si>
    <t>Annual Fuel 2 Annual Energy and Cost Savings: Energy Units: BBL Package 3</t>
  </si>
  <si>
    <t>Annual Fuel 3 Annual Energy and Cost Savings: Energy Type: BBL Package 3</t>
  </si>
  <si>
    <t>Annual Fuel 3 Annual Energy and Cost Savings: Energy Units: BBL Package 3</t>
  </si>
  <si>
    <t>Annual Fuel 4 Annual Energy and Cost Savings: Energy Type: BBL Package 3</t>
  </si>
  <si>
    <t>Annual Fuel 4 Annual Energy and Cost Savings: Energy Units: BBL Package 3</t>
  </si>
  <si>
    <t>Annual Fuel 5 Annual Energy and Cost Savings: Energy Type: BBL Package 3</t>
  </si>
  <si>
    <t>Annual Fuel 1 Annual Energy and Cost Savings: Energy Type: BBL Package 4</t>
  </si>
  <si>
    <t>Annual Fuel 1 Annual Energy and Cost Savings: Energy Units: BBL Package 4</t>
  </si>
  <si>
    <t>Annual Fuel 2 Annual Energy and Cost Savings: Energy Type: BBL Package 4</t>
  </si>
  <si>
    <t>Annual Fuel 2 Annual Energy and Cost Savings: Energy Units: BBL Package 4</t>
  </si>
  <si>
    <t>Annual Fuel 3 Annual Energy and Cost Savings: Energy Type: BBL Package 4</t>
  </si>
  <si>
    <t>Annual Fuel 3 Annual Energy and Cost Savings: Energy Units: BBL Package 4</t>
  </si>
  <si>
    <t>Annual Fuel 4 Annual Energy and Cost Savings: Energy Type: BBL Package 4</t>
  </si>
  <si>
    <t>Annual Fuel 4 Annual Energy and Cost Savings: Energy Units: BBL Package 4</t>
  </si>
  <si>
    <t>Annual Fuel 5 Annual Energy and Cost Savings: Energy Type: BBL Package 4</t>
  </si>
  <si>
    <t>Annual Fuel 5 Annual Energy and Cost Savings: Energy Units: BBL Package 4</t>
  </si>
  <si>
    <t>Auditor/Submitter Company (shown on cover page of report)</t>
  </si>
  <si>
    <t>% Paid by Tenant</t>
  </si>
  <si>
    <t>% Paid by Tenants</t>
  </si>
  <si>
    <t>Site Energy Use</t>
  </si>
  <si>
    <t>Flag text to indicate that no Energy Star Score was entered</t>
  </si>
  <si>
    <t>Flag text to indicate that no tenant energy use was entered</t>
  </si>
  <si>
    <t>No Entry</t>
  </si>
  <si>
    <t xml:space="preserve">In 2019, New York City committed to achieve carbon neutrality by 2050.  With this commitment, New York City joined leading cities to align with the United Nations’ targets to avert the worst impacts of climate change. 
All buildings will need to achieve deep energy reductions to achieve carbon neutrality. In order to meet this goal, a majority of New York City buildings must transition away from fossil fuel use for heating, cooling and domestic hot water and instead install highly efficient electric options and other renewable technologies.  
The NYC Buildings Technical Working Group (TWG), a group of more than fifty stakeholders and experts, analyzed the deep energy retrofit strategies that will be required to achieve deep decarbonization of our City’s buildings. This report applies these strategies to your building’s characteristics and suggests sequencing opportunities to phase in these strategies over time. </t>
  </si>
  <si>
    <t>***Metrics are detailed starting on page 8 of this report. For examples of costs for deep energy retrofit options, case studies of completed retrofits are included on the NYC Accelerator website at: www.nyc.gov/retrofitaccelerator</t>
  </si>
  <si>
    <t xml:space="preserve">The NYC Accelerator offers free, personalized advisory services that streamline the process of making energy efficiency improvements to your building that will reduce operating costs, enhance tenant comfort, and improve our environment. Contact the NYC Accelerator and an Efficiency Adviser will help you get started.
Call 212-656-9202 or email at info@nycretrofit.org.
</t>
  </si>
  <si>
    <t>To further combat climate change, New York City instituted Local Law 97 of 2019, capping energy-based greenhouse gas (GHG) emissions from buildings 25,000 square feet and larger starting in 2024. The information in this report can help plan for compliance with this law.</t>
  </si>
  <si>
    <t>The TWG developed deep energy retrofit paths for key building typologies. These retrofit paths require improvements to all systems in the building. The best package of measures may vary for each building and the specific level of savings will differ depending on each building’s starting point. The retrofit path options presented in this report provide expert-vetted examples of what can be accomplished for your building type. This report does not replace site-specific engineering that may be required. A building’s owner, management, and energy auditor will determine the most appropriate retrofit path.</t>
  </si>
  <si>
    <t>NYC Local Law 97 of 2019</t>
  </si>
  <si>
    <r>
      <rPr>
        <sz val="10"/>
        <rFont val="Arial"/>
        <family val="2"/>
      </rPr>
      <t xml:space="preserve">The TWG developed deep energy retrofit paths for key building typologies. These retrofit paths require improvements to all systems in the building. The best package of measures may vary for each building. The retrofit path options presented in this report provide expert-vetted examples of measures for your building type. A building’s owner, management, and energy auditor will determine the most appropriate retrofit path. </t>
    </r>
    <r>
      <rPr>
        <sz val="10"/>
        <color rgb="FFFF0000"/>
        <rFont val="Arial"/>
        <family val="2"/>
      </rPr>
      <t>Note: The deep energy retrofit savings cannot be calculated for your building type due to mixed use spaces, difficult to model building types, or complex systems/occupant use.</t>
    </r>
  </si>
  <si>
    <t xml:space="preserve">*Optional data input - note these fields may be hidden as unrequired: </t>
  </si>
  <si>
    <t>FLAGS AND ALTERNATIVE MESSAGES</t>
  </si>
  <si>
    <t>Audit Template Import</t>
  </si>
  <si>
    <t>Input comma separated values (CSV) file from Building Energy Asset Score Tool here</t>
  </si>
  <si>
    <t>-Please enter the building ENERGY STAR Score in the "Rating" field of the Benchmarking section of the "Utility Data and Benchmarking" page of the Audit Template, or in the "Instructions &amp; Inputs" tab.</t>
  </si>
  <si>
    <t>-If tenant energy use is paid for by tenants, please enter the amount in the "Percent Paid By Tenant" field of the "Building Annual Summary for Energy Use and Energy Cost" section of the "Utility Data and Benchmarking" page of the Audit Template, or in the "Instructions &amp; Inputs" tab.</t>
  </si>
  <si>
    <t>Primary Use Type Check</t>
  </si>
  <si>
    <t>Type</t>
  </si>
  <si>
    <t>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</si>
</sst>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yyyy"/>
    <numFmt numFmtId="165" formatCode="[$-409]mmmm\ d\,\ yyyy;@"/>
    <numFmt numFmtId="166" formatCode="#,##0.0"/>
    <numFmt numFmtId="167" formatCode="#,##0.00000"/>
    <numFmt numFmtId="168" formatCode="_(* #,##0_);_(* \(#,##0\);_(* &quot;-&quot;??_);_(@_)"/>
  </numFmts>
  <fonts count="5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i/>
      <sz val="11"/>
      <color theme="1"/>
      <name val="Arial"/>
      <family val="2"/>
    </font>
    <font>
      <b/>
      <sz val="14"/>
      <color theme="1"/>
      <name val="Arial"/>
      <family val="2"/>
    </font>
    <font>
      <sz val="11"/>
      <color theme="1"/>
      <name val="Arial"/>
      <family val="2"/>
    </font>
    <font>
      <b/>
      <sz val="11"/>
      <color theme="1"/>
      <name val="Arial"/>
      <family val="2"/>
    </font>
    <font>
      <b/>
      <sz val="10"/>
      <name val="Arial"/>
      <family val="2"/>
    </font>
    <font>
      <sz val="10"/>
      <color theme="1"/>
      <name val="Arial"/>
      <family val="2"/>
    </font>
    <font>
      <i/>
      <sz val="10"/>
      <color theme="1"/>
      <name val="Arial"/>
      <family val="2"/>
    </font>
    <font>
      <i/>
      <sz val="11"/>
      <color theme="1"/>
      <name val="Arial"/>
      <family val="2"/>
    </font>
    <font>
      <sz val="10"/>
      <color rgb="FF000000"/>
      <name val="Arial"/>
      <family val="2"/>
    </font>
    <font>
      <b/>
      <sz val="10"/>
      <color rgb="FF000000"/>
      <name val="Arial"/>
      <family val="2"/>
    </font>
    <font>
      <sz val="9"/>
      <color theme="1"/>
      <name val="Arial"/>
      <family val="2"/>
    </font>
    <font>
      <sz val="8"/>
      <color rgb="FF000000"/>
      <name val="Arial"/>
      <family val="2"/>
    </font>
    <font>
      <sz val="8"/>
      <color theme="1"/>
      <name val="Arial"/>
      <family val="2"/>
    </font>
    <font>
      <b/>
      <sz val="10"/>
      <color theme="1"/>
      <name val="Arial"/>
      <family val="2"/>
    </font>
    <font>
      <u/>
      <sz val="11"/>
      <color theme="10"/>
      <name val="Calibri"/>
      <family val="2"/>
      <scheme val="minor"/>
    </font>
    <font>
      <sz val="10"/>
      <color theme="1"/>
      <name val="Georgia"/>
      <family val="1"/>
    </font>
    <font>
      <sz val="11"/>
      <color theme="1"/>
      <name val="SansSerif"/>
      <charset val="2"/>
    </font>
    <font>
      <b/>
      <sz val="10"/>
      <color theme="1"/>
      <name val="Georgia"/>
      <family val="1"/>
    </font>
    <font>
      <sz val="11"/>
      <color theme="1"/>
      <name val="Microsoft Sans Serif"/>
      <family val="2"/>
    </font>
    <font>
      <sz val="10"/>
      <color theme="1"/>
      <name val="Microsoft Sans Serif"/>
      <family val="2"/>
    </font>
    <font>
      <sz val="11"/>
      <color theme="1"/>
      <name val="Georgia"/>
      <family val="1"/>
    </font>
    <font>
      <u/>
      <sz val="11"/>
      <color theme="10"/>
      <name val="Georgia"/>
      <family val="1"/>
    </font>
    <font>
      <u/>
      <sz val="10"/>
      <color theme="10"/>
      <name val="Georgia"/>
      <family val="1"/>
    </font>
    <font>
      <sz val="14"/>
      <color theme="1"/>
      <name val="Arial"/>
      <family val="2"/>
    </font>
    <font>
      <b/>
      <sz val="8.5"/>
      <color theme="1" tint="0.499984740745262"/>
      <name val="Arial"/>
      <family val="2"/>
    </font>
    <font>
      <sz val="14"/>
      <name val="Arial"/>
      <family val="2"/>
    </font>
    <font>
      <sz val="8"/>
      <color theme="1" tint="0.34998626667073579"/>
      <name val="Arial"/>
      <family val="2"/>
    </font>
    <font>
      <sz val="11"/>
      <color theme="1" tint="0.34998626667073579"/>
      <name val="Arial"/>
      <family val="2"/>
    </font>
    <font>
      <b/>
      <sz val="9"/>
      <color theme="1"/>
      <name val="Arial"/>
      <family val="2"/>
    </font>
    <font>
      <b/>
      <sz val="8"/>
      <color theme="1"/>
      <name val="Arial"/>
      <family val="2"/>
    </font>
    <font>
      <sz val="12"/>
      <color theme="1"/>
      <name val="Arial"/>
      <family val="2"/>
    </font>
    <font>
      <sz val="12"/>
      <color theme="1" tint="0.249977111117893"/>
      <name val="Arial"/>
      <family val="2"/>
    </font>
    <font>
      <sz val="11"/>
      <color theme="1" tint="0.249977111117893"/>
      <name val="Arial"/>
      <family val="2"/>
    </font>
    <font>
      <b/>
      <sz val="24"/>
      <color theme="1" tint="0.34998626667073579"/>
      <name val="Arial"/>
      <family val="2"/>
    </font>
    <font>
      <b/>
      <sz val="10"/>
      <color theme="1" tint="0.499984740745262"/>
      <name val="Arial"/>
      <family val="2"/>
    </font>
    <font>
      <b/>
      <sz val="9"/>
      <color rgb="FFFF0000"/>
      <name val="Arial"/>
      <family val="2"/>
    </font>
    <font>
      <sz val="10"/>
      <color rgb="FFFF0000"/>
      <name val="Georgia"/>
      <family val="1"/>
    </font>
    <font>
      <sz val="11"/>
      <color rgb="FFFF0000"/>
      <name val="Arial"/>
      <family val="2"/>
    </font>
    <font>
      <i/>
      <sz val="10"/>
      <color theme="1"/>
      <name val="Georgia"/>
      <family val="1"/>
    </font>
    <font>
      <sz val="10"/>
      <color theme="10"/>
      <name val="Georgia"/>
      <family val="1"/>
    </font>
    <font>
      <sz val="10"/>
      <name val="Georgia"/>
      <family val="1"/>
    </font>
    <font>
      <sz val="10"/>
      <color rgb="FFFF0000"/>
      <name val="Arial"/>
      <family val="2"/>
    </font>
    <font>
      <b/>
      <sz val="11"/>
      <color theme="1" tint="0.249977111117893"/>
      <name val="Arial"/>
      <family val="2"/>
    </font>
    <font>
      <sz val="9"/>
      <color theme="1" tint="0.34998626667073579"/>
      <name val="Arial"/>
      <family val="2"/>
    </font>
    <font>
      <sz val="9"/>
      <color rgb="FF000000"/>
      <name val="Arial"/>
      <family val="2"/>
    </font>
    <font>
      <i/>
      <u/>
      <sz val="11"/>
      <color rgb="FF0070C0"/>
      <name val="Arial"/>
      <family val="2"/>
    </font>
    <font>
      <sz val="10"/>
      <name val="Arial"/>
      <family val="2"/>
    </font>
    <font>
      <sz val="11"/>
      <color theme="1"/>
      <name val="Calibri"/>
      <family val="2"/>
      <scheme val="minor"/>
    </font>
    <font>
      <sz val="9"/>
      <color rgb="FFFF0000"/>
      <name val="Arial"/>
      <family val="2"/>
    </font>
  </fonts>
  <fills count="13">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2F75B5"/>
        <bgColor indexed="64"/>
      </patternFill>
    </fill>
    <fill>
      <patternFill patternType="solid">
        <fgColor theme="0" tint="-0.14996795556505021"/>
        <bgColor indexed="64"/>
      </patternFill>
    </fill>
    <fill>
      <patternFill patternType="solid">
        <fgColor rgb="FF599AD5"/>
        <bgColor indexed="64"/>
      </patternFill>
    </fill>
    <fill>
      <patternFill patternType="solid">
        <fgColor rgb="FFD9EEFB"/>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rgb="FFFFFF00"/>
        <bgColor indexed="64"/>
      </patternFill>
    </fill>
  </fills>
  <borders count="7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theme="0" tint="-0.499984740745262"/>
      </left>
      <right/>
      <top/>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right/>
      <top/>
      <bottom style="thin">
        <color theme="0" tint="-0.499984740745262"/>
      </bottom>
      <diagonal/>
    </border>
    <border>
      <left/>
      <right style="thin">
        <color theme="0" tint="-0.499984740745262"/>
      </right>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theme="0" tint="-0.24994659260841701"/>
      </right>
      <top style="thin">
        <color theme="0" tint="-0.499984740745262"/>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top/>
      <bottom style="thin">
        <color theme="0" tint="-0.34998626667073579"/>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3499862666707357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top style="medium">
        <color theme="0" tint="-0.24994659260841701"/>
      </top>
      <bottom/>
      <diagonal/>
    </border>
    <border>
      <left style="thin">
        <color theme="0" tint="-0.24994659260841701"/>
      </left>
      <right style="thin">
        <color theme="0" tint="-0.24994659260841701"/>
      </right>
      <top style="medium">
        <color theme="0" tint="-0.24994659260841701"/>
      </top>
      <bottom/>
      <diagonal/>
    </border>
    <border>
      <left/>
      <right style="thin">
        <color theme="0" tint="-0.24994659260841701"/>
      </right>
      <top style="medium">
        <color theme="0" tint="-0.24994659260841701"/>
      </top>
      <bottom/>
      <diagonal/>
    </border>
    <border>
      <left style="thin">
        <color theme="0" tint="-0.24994659260841701"/>
      </left>
      <right/>
      <top style="medium">
        <color theme="0" tint="-0.24994659260841701"/>
      </top>
      <bottom/>
      <diagonal/>
    </border>
    <border>
      <left style="thin">
        <color theme="0" tint="-0.24994659260841701"/>
      </left>
      <right/>
      <top/>
      <bottom style="thin">
        <color theme="0" tint="-0.24994659260841701"/>
      </bottom>
      <diagonal/>
    </border>
    <border>
      <left/>
      <right/>
      <top/>
      <bottom style="medium">
        <color theme="0" tint="-0.24994659260841701"/>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style="thin">
        <color theme="0" tint="-0.24994659260841701"/>
      </right>
      <top/>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xf numFmtId="0" fontId="19" fillId="0" borderId="0" applyNumberFormat="0" applyFill="0" applyBorder="0" applyAlignment="0" applyProtection="0"/>
    <xf numFmtId="43" fontId="52" fillId="0" borderId="0" applyFont="0" applyFill="0" applyBorder="0" applyAlignment="0" applyProtection="0"/>
  </cellStyleXfs>
  <cellXfs count="395">
    <xf numFmtId="0" fontId="0" fillId="0" borderId="0" xfId="0"/>
    <xf numFmtId="0" fontId="5" fillId="0" borderId="1" xfId="0" applyFont="1" applyBorder="1"/>
    <xf numFmtId="0" fontId="6" fillId="0" borderId="1" xfId="0" applyFont="1" applyBorder="1"/>
    <xf numFmtId="0" fontId="7" fillId="0" borderId="0" xfId="0" applyFont="1"/>
    <xf numFmtId="0" fontId="8" fillId="0" borderId="0" xfId="0" applyFont="1"/>
    <xf numFmtId="0" fontId="7" fillId="0" borderId="0" xfId="0" applyFont="1" applyAlignment="1">
      <alignment vertical="center" wrapText="1"/>
    </xf>
    <xf numFmtId="0" fontId="10" fillId="0" borderId="0" xfId="0" applyFont="1" applyAlignment="1">
      <alignment wrapText="1"/>
    </xf>
    <xf numFmtId="0" fontId="7" fillId="0" borderId="0" xfId="0" applyFont="1" applyAlignment="1">
      <alignment wrapText="1"/>
    </xf>
    <xf numFmtId="0" fontId="12" fillId="0" borderId="0" xfId="0" applyFont="1" applyAlignment="1">
      <alignment horizontal="center" vertical="center"/>
    </xf>
    <xf numFmtId="0" fontId="13" fillId="0" borderId="2" xfId="0" applyFont="1" applyBorder="1" applyAlignment="1">
      <alignment horizontal="center" vertical="center" wrapText="1" readingOrder="1"/>
    </xf>
    <xf numFmtId="0" fontId="13" fillId="0" borderId="2" xfId="0" applyFont="1" applyBorder="1" applyAlignment="1">
      <alignment horizontal="left" wrapText="1" readingOrder="1"/>
    </xf>
    <xf numFmtId="0" fontId="13" fillId="0" borderId="0" xfId="0" applyFont="1" applyAlignment="1">
      <alignment horizontal="center" vertical="center" wrapText="1" readingOrder="1"/>
    </xf>
    <xf numFmtId="0" fontId="7" fillId="0" borderId="0" xfId="0" applyFont="1" applyAlignment="1">
      <alignment vertical="top"/>
    </xf>
    <xf numFmtId="0" fontId="17" fillId="0" borderId="0" xfId="0" applyFont="1" applyAlignment="1">
      <alignment vertical="top" wrapText="1"/>
    </xf>
    <xf numFmtId="0" fontId="7" fillId="0" borderId="0" xfId="0" applyFont="1" applyAlignment="1">
      <alignment vertical="top" wrapText="1"/>
    </xf>
    <xf numFmtId="0" fontId="10" fillId="0" borderId="0" xfId="0" applyFont="1" applyAlignment="1">
      <alignment vertical="center"/>
    </xf>
    <xf numFmtId="0" fontId="10" fillId="0" borderId="0" xfId="0" applyFont="1"/>
    <xf numFmtId="3" fontId="10" fillId="0" borderId="0" xfId="0" applyNumberFormat="1" applyFont="1"/>
    <xf numFmtId="0" fontId="18" fillId="4" borderId="13" xfId="0" applyFont="1" applyFill="1" applyBorder="1"/>
    <xf numFmtId="0" fontId="10" fillId="0" borderId="4" xfId="0" applyFont="1" applyBorder="1"/>
    <xf numFmtId="0" fontId="10" fillId="0" borderId="5" xfId="0" applyFont="1" applyBorder="1"/>
    <xf numFmtId="0" fontId="10" fillId="0" borderId="7" xfId="0" applyFont="1" applyBorder="1"/>
    <xf numFmtId="0" fontId="10" fillId="0" borderId="9" xfId="0" applyFont="1" applyBorder="1"/>
    <xf numFmtId="0" fontId="18" fillId="0" borderId="3" xfId="0" applyFont="1" applyBorder="1"/>
    <xf numFmtId="0" fontId="18" fillId="0" borderId="0" xfId="0" applyFont="1"/>
    <xf numFmtId="0" fontId="10" fillId="0" borderId="4" xfId="0" applyFont="1" applyBorder="1" applyAlignment="1">
      <alignment wrapText="1"/>
    </xf>
    <xf numFmtId="3" fontId="7" fillId="3" borderId="2" xfId="0" applyNumberFormat="1" applyFont="1" applyFill="1" applyBorder="1" applyAlignment="1" applyProtection="1">
      <alignment horizontal="center" vertical="center"/>
      <protection locked="0"/>
    </xf>
    <xf numFmtId="0" fontId="9" fillId="2" borderId="2" xfId="0" applyFont="1" applyFill="1" applyBorder="1" applyAlignment="1">
      <alignment horizontal="center" vertical="center" wrapText="1"/>
    </xf>
    <xf numFmtId="0" fontId="12" fillId="0" borderId="0" xfId="0" applyFont="1" applyAlignment="1">
      <alignment horizontal="center" vertical="center" wrapText="1"/>
    </xf>
    <xf numFmtId="3" fontId="7" fillId="0" borderId="0" xfId="0" applyNumberFormat="1" applyFont="1" applyAlignment="1" applyProtection="1">
      <alignment horizontal="center" vertical="center"/>
      <protection locked="0"/>
    </xf>
    <xf numFmtId="0" fontId="10" fillId="0" borderId="6" xfId="0" applyFont="1" applyBorder="1"/>
    <xf numFmtId="0" fontId="10" fillId="0" borderId="8" xfId="0" applyFont="1" applyBorder="1"/>
    <xf numFmtId="0" fontId="5" fillId="0" borderId="0" xfId="0" applyFont="1"/>
    <xf numFmtId="0" fontId="10" fillId="0" borderId="0" xfId="0" applyFont="1" applyAlignment="1">
      <alignment horizontal="right"/>
    </xf>
    <xf numFmtId="4" fontId="0" fillId="0" borderId="0" xfId="0" applyNumberFormat="1"/>
    <xf numFmtId="0" fontId="10" fillId="0" borderId="2" xfId="0" applyFont="1" applyBorder="1"/>
    <xf numFmtId="0" fontId="18" fillId="0" borderId="2" xfId="0" applyFont="1" applyBorder="1"/>
    <xf numFmtId="164" fontId="18" fillId="0" borderId="2" xfId="0" applyNumberFormat="1" applyFont="1" applyBorder="1"/>
    <xf numFmtId="0" fontId="10" fillId="0" borderId="2" xfId="0" applyFont="1" applyBorder="1" applyAlignment="1">
      <alignment wrapText="1"/>
    </xf>
    <xf numFmtId="0" fontId="10" fillId="0" borderId="2" xfId="0" applyFont="1" applyBorder="1" applyAlignment="1">
      <alignment horizontal="center" vertical="center" wrapText="1"/>
    </xf>
    <xf numFmtId="0" fontId="10" fillId="0" borderId="7" xfId="0" applyFont="1" applyBorder="1" applyAlignment="1">
      <alignment horizontal="left"/>
    </xf>
    <xf numFmtId="0" fontId="10" fillId="0" borderId="9" xfId="0" applyFont="1" applyBorder="1" applyAlignment="1">
      <alignment horizontal="left"/>
    </xf>
    <xf numFmtId="0" fontId="6" fillId="0" borderId="0" xfId="0" applyFont="1"/>
    <xf numFmtId="0" fontId="12" fillId="0" borderId="0" xfId="0" applyFont="1"/>
    <xf numFmtId="0" fontId="10" fillId="0" borderId="0" xfId="0" applyFont="1" applyAlignment="1">
      <alignment vertical="top" wrapText="1"/>
    </xf>
    <xf numFmtId="0" fontId="21" fillId="0" borderId="0" xfId="0" applyFont="1"/>
    <xf numFmtId="164" fontId="10" fillId="0" borderId="2" xfId="0" applyNumberFormat="1" applyFont="1" applyBorder="1" applyAlignment="1">
      <alignment horizontal="center" vertical="center" wrapText="1"/>
    </xf>
    <xf numFmtId="1" fontId="10" fillId="0" borderId="2" xfId="0" applyNumberFormat="1" applyFont="1" applyBorder="1"/>
    <xf numFmtId="0" fontId="20" fillId="0" borderId="0" xfId="0" applyFont="1" applyAlignment="1">
      <alignment vertical="top" wrapText="1"/>
    </xf>
    <xf numFmtId="0" fontId="23" fillId="0" borderId="0" xfId="0" applyFont="1"/>
    <xf numFmtId="0" fontId="24" fillId="0" borderId="0" xfId="0" applyFont="1" applyAlignment="1">
      <alignment wrapText="1"/>
    </xf>
    <xf numFmtId="0" fontId="25" fillId="0" borderId="0" xfId="0" applyFont="1"/>
    <xf numFmtId="0" fontId="26" fillId="0" borderId="0" xfId="1" applyFont="1" applyAlignment="1">
      <alignment vertical="top"/>
    </xf>
    <xf numFmtId="0" fontId="28" fillId="0" borderId="0" xfId="0" applyFont="1"/>
    <xf numFmtId="0" fontId="7" fillId="0" borderId="0" xfId="0" applyFont="1" applyAlignment="1">
      <alignment vertical="center"/>
    </xf>
    <xf numFmtId="0" fontId="7" fillId="0" borderId="0" xfId="0" applyFont="1" applyAlignment="1">
      <alignment horizontal="center" vertical="center"/>
    </xf>
    <xf numFmtId="0" fontId="10" fillId="0" borderId="19" xfId="0" applyFont="1" applyBorder="1"/>
    <xf numFmtId="0" fontId="18" fillId="0" borderId="19" xfId="0" applyFont="1" applyBorder="1"/>
    <xf numFmtId="0" fontId="10" fillId="0" borderId="19" xfId="0" applyFont="1" applyBorder="1" applyAlignment="1">
      <alignment vertical="top" wrapText="1"/>
    </xf>
    <xf numFmtId="0" fontId="29" fillId="0" borderId="16" xfId="0" applyFont="1" applyBorder="1" applyAlignment="1">
      <alignment vertical="center"/>
    </xf>
    <xf numFmtId="0" fontId="7" fillId="0" borderId="16" xfId="0" applyFont="1" applyBorder="1" applyAlignment="1">
      <alignment vertical="center"/>
    </xf>
    <xf numFmtId="0" fontId="29" fillId="0" borderId="0" xfId="0" applyFont="1" applyAlignment="1">
      <alignment vertical="center"/>
    </xf>
    <xf numFmtId="0" fontId="10" fillId="0" borderId="19" xfId="0" applyFont="1" applyBorder="1" applyAlignment="1">
      <alignment vertical="center"/>
    </xf>
    <xf numFmtId="0" fontId="7" fillId="0" borderId="19" xfId="0" applyFont="1" applyBorder="1" applyAlignment="1">
      <alignment vertical="center"/>
    </xf>
    <xf numFmtId="0" fontId="15" fillId="0" borderId="16" xfId="0" applyFont="1" applyBorder="1" applyAlignment="1">
      <alignment vertical="center"/>
    </xf>
    <xf numFmtId="0" fontId="15" fillId="0" borderId="0" xfId="0" applyFont="1" applyAlignment="1">
      <alignment vertical="center"/>
    </xf>
    <xf numFmtId="0" fontId="15" fillId="0" borderId="19" xfId="0" applyFont="1" applyBorder="1" applyAlignment="1">
      <alignment vertical="center"/>
    </xf>
    <xf numFmtId="0" fontId="15" fillId="0" borderId="0" xfId="0" applyFont="1" applyAlignment="1">
      <alignment horizontal="center"/>
    </xf>
    <xf numFmtId="0" fontId="31" fillId="0" borderId="0" xfId="0" applyFont="1" applyAlignment="1">
      <alignment horizontal="left"/>
    </xf>
    <xf numFmtId="0" fontId="32" fillId="0" borderId="0" xfId="0" applyFont="1" applyAlignment="1">
      <alignment horizontal="center"/>
    </xf>
    <xf numFmtId="0" fontId="15" fillId="0" borderId="0" xfId="0" applyFont="1"/>
    <xf numFmtId="0" fontId="17" fillId="0" borderId="0" xfId="0" applyFont="1" applyAlignment="1">
      <alignment wrapText="1"/>
    </xf>
    <xf numFmtId="0" fontId="35" fillId="0" borderId="0" xfId="0" applyFont="1" applyAlignment="1">
      <alignment horizontal="center"/>
    </xf>
    <xf numFmtId="0" fontId="35" fillId="0" borderId="0" xfId="0" applyFont="1"/>
    <xf numFmtId="0" fontId="7" fillId="0" borderId="0" xfId="0" applyFont="1" applyAlignment="1">
      <alignment horizontal="center" vertical="top" wrapText="1"/>
    </xf>
    <xf numFmtId="0" fontId="17" fillId="0" borderId="0" xfId="0" applyFont="1" applyAlignment="1">
      <alignment horizontal="center"/>
    </xf>
    <xf numFmtId="0" fontId="17" fillId="0" borderId="0" xfId="0" applyFont="1"/>
    <xf numFmtId="165" fontId="36" fillId="0" borderId="0" xfId="0" applyNumberFormat="1" applyFont="1" applyAlignment="1">
      <alignment vertical="center"/>
    </xf>
    <xf numFmtId="0" fontId="37" fillId="0" borderId="0" xfId="0" applyFont="1"/>
    <xf numFmtId="0" fontId="28" fillId="0" borderId="0" xfId="0" applyFont="1" applyAlignment="1">
      <alignment vertical="top"/>
    </xf>
    <xf numFmtId="0" fontId="33" fillId="0" borderId="0" xfId="0" applyFont="1"/>
    <xf numFmtId="0" fontId="17" fillId="0" borderId="25" xfId="0" applyFont="1" applyBorder="1"/>
    <xf numFmtId="0" fontId="17" fillId="5" borderId="25" xfId="0" applyFont="1" applyFill="1" applyBorder="1" applyAlignment="1">
      <alignment vertical="center"/>
    </xf>
    <xf numFmtId="0" fontId="7" fillId="5" borderId="25" xfId="0" applyFont="1" applyFill="1" applyBorder="1" applyAlignment="1">
      <alignment vertical="center"/>
    </xf>
    <xf numFmtId="0" fontId="17" fillId="0" borderId="25" xfId="0" applyFont="1" applyBorder="1" applyAlignment="1">
      <alignment vertical="center"/>
    </xf>
    <xf numFmtId="0" fontId="13" fillId="0" borderId="0" xfId="0" applyFont="1" applyAlignment="1">
      <alignment horizontal="center" wrapText="1" readingOrder="1"/>
    </xf>
    <xf numFmtId="0" fontId="17" fillId="0" borderId="25" xfId="0" applyFont="1" applyBorder="1" applyAlignment="1">
      <alignment horizontal="left" vertical="center"/>
    </xf>
    <xf numFmtId="0" fontId="18" fillId="0" borderId="19" xfId="0" applyFont="1" applyBorder="1" applyAlignment="1">
      <alignment vertical="center"/>
    </xf>
    <xf numFmtId="0" fontId="18"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3" fillId="6" borderId="0" xfId="0" applyFont="1" applyFill="1" applyAlignment="1">
      <alignment horizontal="center" wrapText="1" readingOrder="1"/>
    </xf>
    <xf numFmtId="0" fontId="17" fillId="9" borderId="25" xfId="0" applyFont="1" applyFill="1" applyBorder="1" applyAlignment="1">
      <alignment vertical="center"/>
    </xf>
    <xf numFmtId="0" fontId="7" fillId="9" borderId="25" xfId="0" applyFont="1" applyFill="1" applyBorder="1" applyAlignment="1">
      <alignment vertical="center"/>
    </xf>
    <xf numFmtId="0" fontId="7" fillId="9" borderId="24" xfId="0" applyFont="1" applyFill="1" applyBorder="1" applyAlignment="1">
      <alignment vertical="center"/>
    </xf>
    <xf numFmtId="0" fontId="20" fillId="0" borderId="0" xfId="0" applyFont="1"/>
    <xf numFmtId="0" fontId="27" fillId="0" borderId="0" xfId="1" applyFont="1"/>
    <xf numFmtId="0" fontId="8" fillId="0" borderId="0" xfId="0" applyFont="1" applyAlignment="1">
      <alignment vertical="top"/>
    </xf>
    <xf numFmtId="0" fontId="18" fillId="0" borderId="0" xfId="0" applyFont="1" applyAlignment="1">
      <alignment wrapText="1"/>
    </xf>
    <xf numFmtId="0" fontId="20" fillId="0" borderId="1" xfId="0" applyFont="1" applyBorder="1" applyAlignment="1">
      <alignment vertical="top" wrapText="1"/>
    </xf>
    <xf numFmtId="0" fontId="18" fillId="0" borderId="36" xfId="0" applyFont="1" applyBorder="1"/>
    <xf numFmtId="0" fontId="10" fillId="0" borderId="37" xfId="0" applyFont="1" applyBorder="1"/>
    <xf numFmtId="0" fontId="10" fillId="0" borderId="38" xfId="0" applyFont="1" applyBorder="1"/>
    <xf numFmtId="0" fontId="10" fillId="0" borderId="39" xfId="0" applyFont="1" applyBorder="1"/>
    <xf numFmtId="0" fontId="10" fillId="0" borderId="40" xfId="0" applyFont="1" applyBorder="1"/>
    <xf numFmtId="0" fontId="10" fillId="0" borderId="39" xfId="0" applyFont="1" applyBorder="1" applyAlignment="1">
      <alignment wrapText="1"/>
    </xf>
    <xf numFmtId="0" fontId="18" fillId="4" borderId="41" xfId="0" applyFont="1" applyFill="1" applyBorder="1"/>
    <xf numFmtId="0" fontId="10" fillId="0" borderId="39" xfId="0" applyFont="1" applyBorder="1" applyAlignment="1">
      <alignment horizontal="left"/>
    </xf>
    <xf numFmtId="0" fontId="10" fillId="0" borderId="42" xfId="0" applyFont="1" applyBorder="1"/>
    <xf numFmtId="3" fontId="10" fillId="0" borderId="43" xfId="0" applyNumberFormat="1" applyFont="1" applyBorder="1"/>
    <xf numFmtId="0" fontId="10" fillId="0" borderId="44" xfId="0" applyFont="1" applyBorder="1"/>
    <xf numFmtId="0" fontId="10" fillId="0" borderId="39" xfId="0" applyFont="1" applyBorder="1" applyAlignment="1">
      <alignment horizontal="right"/>
    </xf>
    <xf numFmtId="0" fontId="10" fillId="0" borderId="36" xfId="0" applyFont="1" applyBorder="1"/>
    <xf numFmtId="0" fontId="10" fillId="0" borderId="43" xfId="0" applyFont="1" applyBorder="1"/>
    <xf numFmtId="0" fontId="10" fillId="0" borderId="0" xfId="0" applyFont="1" applyAlignment="1">
      <alignment horizontal="left"/>
    </xf>
    <xf numFmtId="0" fontId="18" fillId="0" borderId="39" xfId="0" applyFont="1" applyBorder="1"/>
    <xf numFmtId="0" fontId="10" fillId="0" borderId="45" xfId="0" applyFont="1" applyBorder="1"/>
    <xf numFmtId="3" fontId="10" fillId="0" borderId="40" xfId="0" applyNumberFormat="1" applyFont="1" applyBorder="1"/>
    <xf numFmtId="3" fontId="10" fillId="0" borderId="46" xfId="0" applyNumberFormat="1" applyFont="1" applyBorder="1"/>
    <xf numFmtId="0" fontId="10" fillId="0" borderId="46" xfId="0" applyFont="1" applyBorder="1" applyAlignment="1">
      <alignment wrapText="1"/>
    </xf>
    <xf numFmtId="0" fontId="18" fillId="0" borderId="37" xfId="0" applyFont="1" applyBorder="1"/>
    <xf numFmtId="3" fontId="10" fillId="0" borderId="39" xfId="0" applyNumberFormat="1" applyFont="1" applyBorder="1"/>
    <xf numFmtId="0" fontId="10" fillId="0" borderId="40" xfId="0" applyFont="1" applyBorder="1" applyAlignment="1">
      <alignment horizontal="left" indent="1"/>
    </xf>
    <xf numFmtId="3" fontId="18" fillId="0" borderId="39" xfId="0" applyNumberFormat="1" applyFont="1" applyBorder="1"/>
    <xf numFmtId="0" fontId="18" fillId="0" borderId="40" xfId="0" applyFont="1" applyBorder="1"/>
    <xf numFmtId="0" fontId="18" fillId="0" borderId="42" xfId="0" applyFont="1" applyBorder="1"/>
    <xf numFmtId="0" fontId="18" fillId="0" borderId="43" xfId="0" applyFont="1" applyBorder="1"/>
    <xf numFmtId="3" fontId="10" fillId="0" borderId="37" xfId="0" applyNumberFormat="1" applyFont="1" applyBorder="1"/>
    <xf numFmtId="0" fontId="10" fillId="0" borderId="47" xfId="0" applyFont="1" applyBorder="1" applyAlignment="1">
      <alignment wrapText="1"/>
    </xf>
    <xf numFmtId="0" fontId="10" fillId="0" borderId="40" xfId="0" applyFont="1" applyBorder="1" applyAlignment="1">
      <alignment wrapText="1"/>
    </xf>
    <xf numFmtId="0" fontId="10" fillId="0" borderId="0" xfId="0" applyFont="1" applyAlignment="1">
      <alignment vertical="top"/>
    </xf>
    <xf numFmtId="0" fontId="10" fillId="0" borderId="40" xfId="0" applyFont="1" applyBorder="1" applyAlignment="1">
      <alignment vertical="center"/>
    </xf>
    <xf numFmtId="0" fontId="18" fillId="0" borderId="39" xfId="0" applyFont="1" applyBorder="1" applyAlignment="1">
      <alignment horizontal="right"/>
    </xf>
    <xf numFmtId="166" fontId="10" fillId="0" borderId="2" xfId="0" applyNumberFormat="1" applyFont="1" applyBorder="1"/>
    <xf numFmtId="166" fontId="10" fillId="0" borderId="46" xfId="0" applyNumberFormat="1" applyFont="1" applyBorder="1"/>
    <xf numFmtId="3" fontId="18" fillId="0" borderId="2" xfId="0" applyNumberFormat="1" applyFont="1" applyBorder="1"/>
    <xf numFmtId="9" fontId="18" fillId="0" borderId="2" xfId="0" applyNumberFormat="1" applyFont="1" applyBorder="1"/>
    <xf numFmtId="0" fontId="11" fillId="0" borderId="0" xfId="0" applyFont="1" applyAlignment="1">
      <alignment horizontal="right"/>
    </xf>
    <xf numFmtId="9" fontId="11" fillId="0" borderId="0" xfId="0" applyNumberFormat="1" applyFont="1" applyAlignment="1">
      <alignment horizontal="right"/>
    </xf>
    <xf numFmtId="9" fontId="11" fillId="0" borderId="40" xfId="0" applyNumberFormat="1" applyFont="1" applyBorder="1" applyAlignment="1">
      <alignment horizontal="right"/>
    </xf>
    <xf numFmtId="0" fontId="11" fillId="0" borderId="0" xfId="0" applyFont="1"/>
    <xf numFmtId="9" fontId="11" fillId="0" borderId="0" xfId="0" applyNumberFormat="1" applyFont="1"/>
    <xf numFmtId="9" fontId="18" fillId="0" borderId="2" xfId="0" applyNumberFormat="1" applyFont="1" applyBorder="1" applyAlignment="1">
      <alignment horizontal="center"/>
    </xf>
    <xf numFmtId="3" fontId="10" fillId="0" borderId="0" xfId="0" applyNumberFormat="1" applyFont="1" applyAlignment="1">
      <alignment horizontal="right"/>
    </xf>
    <xf numFmtId="0" fontId="10" fillId="0" borderId="37" xfId="0" applyFont="1" applyBorder="1" applyAlignment="1">
      <alignment horizontal="right"/>
    </xf>
    <xf numFmtId="0" fontId="10" fillId="10" borderId="41" xfId="0" applyFont="1" applyFill="1" applyBorder="1"/>
    <xf numFmtId="0" fontId="10" fillId="10" borderId="4" xfId="0" applyFont="1" applyFill="1" applyBorder="1"/>
    <xf numFmtId="0" fontId="10" fillId="10" borderId="0" xfId="0" applyFont="1" applyFill="1"/>
    <xf numFmtId="0" fontId="10" fillId="10" borderId="47" xfId="0" applyFont="1" applyFill="1" applyBorder="1"/>
    <xf numFmtId="0" fontId="10" fillId="10" borderId="48" xfId="0" applyFont="1" applyFill="1" applyBorder="1"/>
    <xf numFmtId="0" fontId="10" fillId="10" borderId="40" xfId="0" applyFont="1" applyFill="1" applyBorder="1"/>
    <xf numFmtId="0" fontId="10" fillId="10" borderId="49" xfId="0" applyFont="1" applyFill="1" applyBorder="1"/>
    <xf numFmtId="0" fontId="10" fillId="10" borderId="50" xfId="0" applyFont="1" applyFill="1" applyBorder="1"/>
    <xf numFmtId="0" fontId="10" fillId="10" borderId="43" xfId="0" applyFont="1" applyFill="1" applyBorder="1"/>
    <xf numFmtId="0" fontId="10" fillId="10" borderId="44" xfId="0" applyFont="1" applyFill="1" applyBorder="1"/>
    <xf numFmtId="0" fontId="10" fillId="10" borderId="37" xfId="0" applyFont="1" applyFill="1" applyBorder="1"/>
    <xf numFmtId="0" fontId="10" fillId="10" borderId="38" xfId="0" applyFont="1" applyFill="1" applyBorder="1"/>
    <xf numFmtId="0" fontId="10" fillId="10" borderId="36" xfId="0" applyFont="1" applyFill="1" applyBorder="1"/>
    <xf numFmtId="0" fontId="10" fillId="10" borderId="39" xfId="0" applyFont="1" applyFill="1" applyBorder="1"/>
    <xf numFmtId="0" fontId="10" fillId="10" borderId="42" xfId="0" applyFont="1" applyFill="1" applyBorder="1"/>
    <xf numFmtId="3" fontId="10" fillId="10" borderId="51" xfId="0" applyNumberFormat="1" applyFont="1" applyFill="1" applyBorder="1"/>
    <xf numFmtId="3" fontId="10" fillId="10" borderId="52" xfId="0" applyNumberFormat="1" applyFont="1" applyFill="1" applyBorder="1"/>
    <xf numFmtId="3" fontId="10" fillId="10" borderId="53" xfId="0" applyNumberFormat="1" applyFont="1" applyFill="1" applyBorder="1"/>
    <xf numFmtId="0" fontId="18" fillId="10" borderId="0" xfId="0" applyFont="1" applyFill="1"/>
    <xf numFmtId="0" fontId="18" fillId="10" borderId="40" xfId="0" applyFont="1" applyFill="1" applyBorder="1"/>
    <xf numFmtId="0" fontId="18" fillId="0" borderId="55" xfId="0" applyFont="1" applyBorder="1" applyAlignment="1">
      <alignment vertical="center"/>
    </xf>
    <xf numFmtId="0" fontId="10" fillId="0" borderId="55" xfId="0" applyFont="1" applyBorder="1"/>
    <xf numFmtId="0" fontId="18" fillId="0" borderId="55" xfId="0" applyFont="1" applyBorder="1"/>
    <xf numFmtId="0" fontId="39" fillId="0" borderId="55" xfId="0" applyFont="1" applyBorder="1" applyAlignment="1">
      <alignment vertical="center"/>
    </xf>
    <xf numFmtId="0" fontId="10" fillId="0" borderId="55" xfId="0" applyFont="1" applyBorder="1" applyAlignment="1">
      <alignment vertical="center"/>
    </xf>
    <xf numFmtId="3" fontId="7" fillId="2" borderId="2" xfId="0" applyNumberFormat="1" applyFont="1" applyFill="1" applyBorder="1" applyAlignment="1" applyProtection="1">
      <alignment horizontal="center" vertical="center"/>
      <protection locked="0"/>
    </xf>
    <xf numFmtId="3" fontId="10" fillId="0" borderId="2" xfId="0" applyNumberFormat="1" applyFont="1" applyBorder="1"/>
    <xf numFmtId="0" fontId="40" fillId="0" borderId="0" xfId="0" applyFont="1" applyAlignment="1">
      <alignment vertical="top" wrapText="1"/>
    </xf>
    <xf numFmtId="0" fontId="17" fillId="0" borderId="0" xfId="0" applyFont="1" applyAlignment="1">
      <alignment textRotation="90"/>
    </xf>
    <xf numFmtId="0" fontId="7" fillId="7" borderId="64" xfId="0" applyFont="1" applyFill="1" applyBorder="1"/>
    <xf numFmtId="0" fontId="7" fillId="7" borderId="65" xfId="0" applyFont="1" applyFill="1" applyBorder="1"/>
    <xf numFmtId="0" fontId="7" fillId="7" borderId="66" xfId="0" applyFont="1" applyFill="1" applyBorder="1"/>
    <xf numFmtId="0" fontId="7" fillId="7" borderId="67" xfId="0" applyFont="1" applyFill="1" applyBorder="1"/>
    <xf numFmtId="0" fontId="7" fillId="7" borderId="68" xfId="0" applyFont="1" applyFill="1" applyBorder="1"/>
    <xf numFmtId="0" fontId="7" fillId="7" borderId="69" xfId="0" applyFont="1" applyFill="1" applyBorder="1"/>
    <xf numFmtId="0" fontId="41" fillId="0" borderId="0" xfId="0" applyFont="1" applyAlignment="1">
      <alignment vertical="top"/>
    </xf>
    <xf numFmtId="0" fontId="42" fillId="0" borderId="0" xfId="0" applyFont="1" applyAlignment="1">
      <alignment wrapText="1"/>
    </xf>
    <xf numFmtId="0" fontId="20" fillId="0" borderId="0" xfId="0" applyFont="1" applyAlignment="1">
      <alignment horizontal="left" vertical="top" wrapText="1"/>
    </xf>
    <xf numFmtId="0" fontId="13" fillId="0" borderId="0" xfId="0" applyFont="1" applyAlignment="1">
      <alignment horizontal="left" wrapText="1" readingOrder="1"/>
    </xf>
    <xf numFmtId="3" fontId="17" fillId="0" borderId="0" xfId="0" applyNumberFormat="1" applyFont="1" applyAlignment="1">
      <alignment horizontal="left" vertical="center"/>
    </xf>
    <xf numFmtId="0" fontId="34" fillId="0" borderId="0" xfId="0" applyFont="1" applyAlignment="1">
      <alignment vertical="center"/>
    </xf>
    <xf numFmtId="0" fontId="17" fillId="0" borderId="0" xfId="0" applyFont="1" applyAlignment="1">
      <alignment vertical="center"/>
    </xf>
    <xf numFmtId="0" fontId="34" fillId="0" borderId="0" xfId="0" applyFont="1" applyAlignment="1">
      <alignment horizontal="left" vertical="center"/>
    </xf>
    <xf numFmtId="3" fontId="17" fillId="0" borderId="0" xfId="0" applyNumberFormat="1" applyFont="1" applyAlignment="1">
      <alignment vertical="center"/>
    </xf>
    <xf numFmtId="0" fontId="34" fillId="0" borderId="0" xfId="0" applyFont="1"/>
    <xf numFmtId="0" fontId="10" fillId="4" borderId="0" xfId="0" applyFont="1" applyFill="1" applyAlignment="1">
      <alignment horizontal="left" vertical="center"/>
    </xf>
    <xf numFmtId="0" fontId="7" fillId="4" borderId="0" xfId="0" applyFont="1" applyFill="1" applyAlignment="1">
      <alignment vertical="center"/>
    </xf>
    <xf numFmtId="0" fontId="15" fillId="4" borderId="0" xfId="0" applyFont="1" applyFill="1" applyAlignment="1">
      <alignment horizontal="left" vertical="center"/>
    </xf>
    <xf numFmtId="0" fontId="16" fillId="0" borderId="0" xfId="0" applyFont="1" applyAlignment="1">
      <alignment horizontal="center" wrapText="1" readingOrder="1"/>
    </xf>
    <xf numFmtId="0" fontId="6" fillId="0" borderId="0" xfId="0" applyFont="1" applyAlignment="1">
      <alignment vertical="top"/>
    </xf>
    <xf numFmtId="0" fontId="20" fillId="0" borderId="0" xfId="0" applyFont="1" applyAlignment="1">
      <alignment vertical="top"/>
    </xf>
    <xf numFmtId="0" fontId="27" fillId="0" borderId="0" xfId="1" applyFont="1" applyAlignment="1">
      <alignment vertical="top" wrapText="1"/>
    </xf>
    <xf numFmtId="0" fontId="12" fillId="0" borderId="0" xfId="0" applyFont="1" applyAlignment="1">
      <alignment vertical="center" wrapText="1"/>
    </xf>
    <xf numFmtId="0" fontId="7" fillId="0" borderId="0" xfId="0" applyFont="1" applyAlignment="1">
      <alignment horizontal="left" vertical="center" wrapText="1"/>
    </xf>
    <xf numFmtId="0" fontId="8" fillId="0" borderId="0" xfId="0" applyFont="1" applyAlignment="1">
      <alignment wrapText="1"/>
    </xf>
    <xf numFmtId="0" fontId="9" fillId="0" borderId="9" xfId="0" applyFont="1" applyBorder="1" applyAlignment="1">
      <alignment vertical="center"/>
    </xf>
    <xf numFmtId="0" fontId="7" fillId="0" borderId="0" xfId="0" applyFont="1" applyAlignment="1">
      <alignment horizontal="left"/>
    </xf>
    <xf numFmtId="0" fontId="14" fillId="0" borderId="0" xfId="0" applyFont="1" applyAlignment="1">
      <alignment horizontal="left" vertical="top" readingOrder="1"/>
    </xf>
    <xf numFmtId="0" fontId="10" fillId="0" borderId="2" xfId="0" applyFont="1" applyBorder="1" applyAlignment="1">
      <alignment horizontal="left" vertical="center"/>
    </xf>
    <xf numFmtId="0" fontId="13" fillId="0" borderId="2" xfId="0" applyFont="1" applyBorder="1" applyAlignment="1">
      <alignment horizontal="left" vertical="top" wrapText="1" readingOrder="1"/>
    </xf>
    <xf numFmtId="0" fontId="10" fillId="3" borderId="2" xfId="0" applyFont="1" applyFill="1" applyBorder="1" applyAlignment="1" applyProtection="1">
      <alignment horizontal="center" vertical="center"/>
      <protection locked="0"/>
    </xf>
    <xf numFmtId="3" fontId="10" fillId="3" borderId="2" xfId="0" applyNumberFormat="1" applyFont="1" applyFill="1" applyBorder="1" applyAlignment="1" applyProtection="1">
      <alignment horizontal="center" vertical="center"/>
      <protection locked="0"/>
    </xf>
    <xf numFmtId="3" fontId="10" fillId="0" borderId="2" xfId="0" applyNumberFormat="1" applyFont="1" applyBorder="1" applyAlignment="1" applyProtection="1">
      <alignment horizontal="center" vertical="center"/>
      <protection locked="0"/>
    </xf>
    <xf numFmtId="4" fontId="10" fillId="10" borderId="37" xfId="0" applyNumberFormat="1" applyFont="1" applyFill="1" applyBorder="1"/>
    <xf numFmtId="4" fontId="18" fillId="10" borderId="37" xfId="0" applyNumberFormat="1" applyFont="1" applyFill="1" applyBorder="1"/>
    <xf numFmtId="4" fontId="18" fillId="10" borderId="38" xfId="0" applyNumberFormat="1" applyFont="1" applyFill="1" applyBorder="1"/>
    <xf numFmtId="0" fontId="18" fillId="10" borderId="4" xfId="0" applyFont="1" applyFill="1" applyBorder="1"/>
    <xf numFmtId="0" fontId="18" fillId="10" borderId="5" xfId="0" applyFont="1" applyFill="1" applyBorder="1"/>
    <xf numFmtId="0" fontId="18" fillId="10" borderId="39" xfId="0" applyFont="1" applyFill="1" applyBorder="1"/>
    <xf numFmtId="0" fontId="10" fillId="10" borderId="6" xfId="0" applyFont="1" applyFill="1" applyBorder="1"/>
    <xf numFmtId="0" fontId="10" fillId="10" borderId="7" xfId="0" applyFont="1" applyFill="1" applyBorder="1"/>
    <xf numFmtId="0" fontId="18" fillId="10" borderId="42" xfId="0" applyFont="1" applyFill="1" applyBorder="1"/>
    <xf numFmtId="0" fontId="10" fillId="10" borderId="8" xfId="0" applyFont="1" applyFill="1" applyBorder="1"/>
    <xf numFmtId="0" fontId="10" fillId="10" borderId="1" xfId="0" applyFont="1" applyFill="1" applyBorder="1"/>
    <xf numFmtId="0" fontId="10" fillId="10" borderId="9" xfId="0" applyFont="1" applyFill="1" applyBorder="1"/>
    <xf numFmtId="0" fontId="10" fillId="0" borderId="36" xfId="0" applyFont="1" applyBorder="1" applyAlignment="1">
      <alignment horizontal="right" wrapText="1"/>
    </xf>
    <xf numFmtId="0" fontId="10" fillId="0" borderId="37" xfId="0" applyFont="1" applyBorder="1" applyAlignment="1">
      <alignment horizontal="right" wrapText="1"/>
    </xf>
    <xf numFmtId="0" fontId="12" fillId="0" borderId="0" xfId="0" applyFont="1" applyAlignment="1">
      <alignment wrapText="1"/>
    </xf>
    <xf numFmtId="0" fontId="10" fillId="0" borderId="14" xfId="0" applyFont="1" applyBorder="1" applyAlignment="1">
      <alignment horizontal="center" vertical="center"/>
    </xf>
    <xf numFmtId="0" fontId="7" fillId="0" borderId="2" xfId="0" applyFont="1" applyBorder="1"/>
    <xf numFmtId="0" fontId="14" fillId="0" borderId="2" xfId="0" applyFont="1" applyBorder="1" applyAlignment="1">
      <alignment horizontal="left" vertical="center" readingOrder="1"/>
    </xf>
    <xf numFmtId="0" fontId="13" fillId="0" borderId="2" xfId="0" applyFont="1" applyBorder="1" applyAlignment="1">
      <alignment horizontal="center" wrapText="1" readingOrder="1"/>
    </xf>
    <xf numFmtId="0" fontId="14" fillId="0" borderId="2" xfId="0" applyFont="1" applyBorder="1" applyAlignment="1">
      <alignment horizontal="left" vertical="top" readingOrder="1"/>
    </xf>
    <xf numFmtId="0" fontId="14" fillId="0" borderId="2" xfId="0" applyFont="1" applyBorder="1" applyAlignment="1">
      <alignment horizontal="left" readingOrder="1"/>
    </xf>
    <xf numFmtId="0" fontId="18" fillId="11" borderId="36" xfId="0" applyFont="1" applyFill="1" applyBorder="1"/>
    <xf numFmtId="0" fontId="18" fillId="11" borderId="37" xfId="0" applyFont="1" applyFill="1" applyBorder="1"/>
    <xf numFmtId="0" fontId="18" fillId="11" borderId="54" xfId="0" applyFont="1" applyFill="1" applyBorder="1" applyAlignment="1">
      <alignment wrapText="1"/>
    </xf>
    <xf numFmtId="0" fontId="18" fillId="11" borderId="0" xfId="0" applyFont="1" applyFill="1"/>
    <xf numFmtId="0" fontId="18" fillId="11" borderId="2" xfId="0" applyFont="1" applyFill="1" applyBorder="1"/>
    <xf numFmtId="0" fontId="10" fillId="11" borderId="37" xfId="0" applyFont="1" applyFill="1" applyBorder="1"/>
    <xf numFmtId="4" fontId="18" fillId="11" borderId="36" xfId="0" applyNumberFormat="1" applyFont="1" applyFill="1" applyBorder="1"/>
    <xf numFmtId="0" fontId="18" fillId="11" borderId="3" xfId="0" applyFont="1" applyFill="1" applyBorder="1"/>
    <xf numFmtId="167" fontId="10" fillId="0" borderId="2" xfId="0" applyNumberFormat="1" applyFont="1" applyBorder="1"/>
    <xf numFmtId="1" fontId="10" fillId="0" borderId="0" xfId="0" applyNumberFormat="1" applyFont="1"/>
    <xf numFmtId="0" fontId="10" fillId="12" borderId="0" xfId="0" applyFont="1" applyFill="1"/>
    <xf numFmtId="0" fontId="10" fillId="10" borderId="0" xfId="0" applyFont="1" applyFill="1" applyBorder="1"/>
    <xf numFmtId="4" fontId="18" fillId="0" borderId="0" xfId="0" applyNumberFormat="1" applyFont="1" applyFill="1" applyBorder="1"/>
    <xf numFmtId="0" fontId="10" fillId="0" borderId="0" xfId="0" applyFont="1" applyFill="1" applyBorder="1"/>
    <xf numFmtId="0" fontId="10" fillId="0" borderId="7" xfId="0" applyFont="1" applyFill="1" applyBorder="1" applyAlignment="1">
      <alignment horizontal="left"/>
    </xf>
    <xf numFmtId="0" fontId="3" fillId="12" borderId="0" xfId="0" applyFont="1" applyFill="1"/>
    <xf numFmtId="0" fontId="10" fillId="0" borderId="0" xfId="0" applyFont="1" applyFill="1"/>
    <xf numFmtId="0" fontId="2" fillId="10" borderId="39" xfId="0" applyFont="1" applyFill="1" applyBorder="1"/>
    <xf numFmtId="0" fontId="2" fillId="10" borderId="39" xfId="0" applyFont="1" applyFill="1" applyBorder="1" applyAlignment="1"/>
    <xf numFmtId="1" fontId="10" fillId="0" borderId="43" xfId="0" applyNumberFormat="1" applyFont="1" applyBorder="1"/>
    <xf numFmtId="0" fontId="2" fillId="0" borderId="7" xfId="0" applyFont="1" applyBorder="1" applyAlignment="1">
      <alignment horizontal="left"/>
    </xf>
    <xf numFmtId="168" fontId="10" fillId="0" borderId="0" xfId="2" applyNumberFormat="1" applyFont="1"/>
    <xf numFmtId="3" fontId="10" fillId="0" borderId="38" xfId="0" applyNumberFormat="1" applyFont="1" applyBorder="1" applyAlignment="1">
      <alignment horizontal="right"/>
    </xf>
    <xf numFmtId="0" fontId="2" fillId="0" borderId="39" xfId="0" applyFont="1" applyBorder="1"/>
    <xf numFmtId="0" fontId="3" fillId="0" borderId="39" xfId="0" applyFont="1" applyBorder="1"/>
    <xf numFmtId="0" fontId="1" fillId="0" borderId="39" xfId="0" quotePrefix="1" applyFont="1" applyBorder="1"/>
    <xf numFmtId="0" fontId="1" fillId="0" borderId="39" xfId="0" applyFont="1" applyBorder="1"/>
    <xf numFmtId="0" fontId="46" fillId="0" borderId="0" xfId="0" applyFont="1" applyAlignment="1"/>
    <xf numFmtId="0" fontId="3" fillId="0" borderId="39" xfId="0" applyFont="1" applyFill="1" applyBorder="1"/>
    <xf numFmtId="0" fontId="1" fillId="0" borderId="39" xfId="0" quotePrefix="1" applyFont="1" applyFill="1" applyBorder="1"/>
    <xf numFmtId="0" fontId="10" fillId="0" borderId="39" xfId="0" applyFont="1" applyFill="1" applyBorder="1"/>
    <xf numFmtId="0" fontId="18" fillId="0" borderId="40" xfId="0" applyFont="1" applyFill="1" applyBorder="1"/>
    <xf numFmtId="0" fontId="7" fillId="0" borderId="2" xfId="0" applyFont="1" applyBorder="1" applyAlignment="1">
      <alignment horizontal="center" vertical="center" wrapText="1"/>
    </xf>
    <xf numFmtId="0" fontId="7" fillId="0" borderId="0" xfId="0" applyFont="1" applyAlignment="1">
      <alignment horizontal="center" vertical="center" wrapText="1"/>
    </xf>
    <xf numFmtId="168" fontId="1" fillId="3" borderId="2" xfId="2" applyNumberFormat="1" applyFont="1" applyFill="1" applyBorder="1" applyAlignment="1" applyProtection="1">
      <alignment horizontal="center" vertical="center"/>
      <protection locked="0"/>
    </xf>
    <xf numFmtId="168" fontId="7" fillId="0" borderId="0" xfId="2" applyNumberFormat="1" applyFont="1" applyProtection="1">
      <protection locked="0"/>
    </xf>
    <xf numFmtId="0" fontId="1" fillId="0" borderId="0" xfId="0" applyFont="1"/>
    <xf numFmtId="0" fontId="7" fillId="3" borderId="2" xfId="0" applyFont="1" applyFill="1" applyBorder="1" applyAlignment="1" applyProtection="1">
      <alignment horizontal="center" vertical="center" wrapText="1"/>
      <protection locked="0"/>
    </xf>
    <xf numFmtId="3" fontId="7" fillId="3" borderId="2" xfId="0" applyNumberFormat="1"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protection locked="0"/>
    </xf>
    <xf numFmtId="9" fontId="9" fillId="3" borderId="2" xfId="0" applyNumberFormat="1" applyFont="1" applyFill="1" applyBorder="1" applyAlignment="1" applyProtection="1">
      <alignment horizontal="center" vertical="center"/>
      <protection locked="0"/>
    </xf>
    <xf numFmtId="0" fontId="7" fillId="9" borderId="2" xfId="0" applyFont="1" applyFill="1" applyBorder="1" applyAlignment="1" applyProtection="1">
      <alignment vertical="top" wrapText="1"/>
      <protection locked="0"/>
    </xf>
    <xf numFmtId="0" fontId="13" fillId="3" borderId="2" xfId="0" applyFont="1" applyFill="1" applyBorder="1" applyAlignment="1" applyProtection="1">
      <alignment horizontal="center" vertical="center" wrapText="1" readingOrder="1"/>
      <protection locked="0"/>
    </xf>
    <xf numFmtId="0" fontId="53" fillId="0" borderId="0" xfId="0" applyFont="1" applyAlignment="1"/>
    <xf numFmtId="0" fontId="1" fillId="0" borderId="37" xfId="0" applyFont="1" applyBorder="1"/>
    <xf numFmtId="0" fontId="1" fillId="0" borderId="38" xfId="0" applyFont="1" applyBorder="1"/>
    <xf numFmtId="0" fontId="7" fillId="0" borderId="70" xfId="0" applyFont="1" applyBorder="1" applyAlignment="1">
      <alignment horizontal="center" vertical="center" wrapText="1"/>
    </xf>
    <xf numFmtId="0" fontId="7" fillId="0" borderId="45" xfId="0" applyFont="1" applyBorder="1" applyAlignment="1">
      <alignment horizontal="center" vertical="center" wrapText="1"/>
    </xf>
    <xf numFmtId="0" fontId="1" fillId="0" borderId="40" xfId="0" applyFont="1" applyBorder="1"/>
    <xf numFmtId="0" fontId="7" fillId="0" borderId="71" xfId="0" applyFont="1" applyBorder="1" applyAlignment="1">
      <alignment horizontal="center" vertical="center" wrapText="1"/>
    </xf>
    <xf numFmtId="0" fontId="1" fillId="0" borderId="43" xfId="0" applyFont="1" applyBorder="1"/>
    <xf numFmtId="0" fontId="1" fillId="0" borderId="44" xfId="0" applyFont="1" applyBorder="1"/>
    <xf numFmtId="0" fontId="42" fillId="0" borderId="0" xfId="0" applyFont="1" applyAlignment="1">
      <alignment horizontal="left" vertical="top" wrapText="1"/>
    </xf>
    <xf numFmtId="0" fontId="12" fillId="0" borderId="0" xfId="0" applyFont="1" applyAlignment="1">
      <alignment horizontal="left" vertical="top" wrapText="1"/>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7" fillId="3" borderId="3"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27" fillId="0" borderId="0" xfId="1" applyFont="1" applyAlignment="1">
      <alignment horizontal="left" vertical="top" wrapText="1"/>
    </xf>
    <xf numFmtId="0" fontId="27" fillId="0" borderId="0" xfId="1" applyFont="1" applyAlignment="1">
      <alignment horizontal="left"/>
    </xf>
    <xf numFmtId="0" fontId="27" fillId="0" borderId="0" xfId="1" applyFont="1" applyAlignment="1">
      <alignment horizontal="left" vertical="top"/>
    </xf>
    <xf numFmtId="0" fontId="20" fillId="0" borderId="0" xfId="0" applyFont="1" applyAlignment="1">
      <alignment horizontal="left" vertical="top" wrapText="1"/>
    </xf>
    <xf numFmtId="0" fontId="17" fillId="0" borderId="57"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31" xfId="0" applyFont="1" applyBorder="1" applyAlignment="1">
      <alignment horizontal="center" vertical="center" wrapText="1"/>
    </xf>
    <xf numFmtId="0" fontId="10" fillId="0" borderId="0" xfId="0" applyFont="1" applyAlignment="1">
      <alignment horizontal="left" vertical="top" wrapText="1"/>
    </xf>
    <xf numFmtId="0" fontId="10" fillId="0" borderId="60" xfId="0" applyFont="1" applyBorder="1" applyAlignment="1">
      <alignment horizontal="left" vertical="top" wrapText="1"/>
    </xf>
    <xf numFmtId="0" fontId="8" fillId="0" borderId="0" xfId="0" applyFont="1" applyAlignment="1">
      <alignment horizontal="left" vertical="center"/>
    </xf>
    <xf numFmtId="0" fontId="16" fillId="0" borderId="31" xfId="0" applyFont="1" applyBorder="1" applyAlignment="1">
      <alignment horizontal="left" wrapText="1" readingOrder="1"/>
    </xf>
    <xf numFmtId="0" fontId="16" fillId="0" borderId="0" xfId="0" applyFont="1" applyAlignment="1">
      <alignment horizontal="left" wrapText="1" readingOrder="1"/>
    </xf>
    <xf numFmtId="0" fontId="17" fillId="0" borderId="25" xfId="0" applyFont="1" applyBorder="1" applyAlignment="1">
      <alignment vertical="center"/>
    </xf>
    <xf numFmtId="0" fontId="13" fillId="0" borderId="26" xfId="0" applyFont="1" applyBorder="1" applyAlignment="1">
      <alignment horizontal="center" wrapText="1" readingOrder="1"/>
    </xf>
    <xf numFmtId="0" fontId="20" fillId="0" borderId="0" xfId="0" applyFont="1" applyAlignment="1">
      <alignment horizontal="left"/>
    </xf>
    <xf numFmtId="0" fontId="13" fillId="8" borderId="26" xfId="0" applyFont="1" applyFill="1" applyBorder="1" applyAlignment="1">
      <alignment horizontal="center" wrapText="1" readingOrder="1"/>
    </xf>
    <xf numFmtId="0" fontId="17" fillId="0" borderId="29"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59" xfId="0" applyFont="1" applyBorder="1" applyAlignment="1">
      <alignment horizontal="center" vertical="center" wrapText="1"/>
    </xf>
    <xf numFmtId="0" fontId="43" fillId="0" borderId="3" xfId="0" applyFont="1" applyBorder="1" applyAlignment="1">
      <alignment horizontal="left" vertical="top" wrapText="1"/>
    </xf>
    <xf numFmtId="0" fontId="43" fillId="0" borderId="4" xfId="0" applyFont="1" applyBorder="1" applyAlignment="1">
      <alignment horizontal="left" vertical="top" wrapText="1"/>
    </xf>
    <xf numFmtId="0" fontId="43" fillId="0" borderId="5" xfId="0" applyFont="1" applyBorder="1" applyAlignment="1">
      <alignment horizontal="left" vertical="top" wrapText="1"/>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3" fillId="0" borderId="7" xfId="0" applyFont="1" applyBorder="1" applyAlignment="1">
      <alignment horizontal="left" vertical="top" wrapText="1"/>
    </xf>
    <xf numFmtId="0" fontId="43" fillId="0" borderId="8" xfId="0" applyFont="1" applyBorder="1" applyAlignment="1">
      <alignment horizontal="left" vertical="top" wrapText="1"/>
    </xf>
    <xf numFmtId="0" fontId="43" fillId="0" borderId="1" xfId="0" applyFont="1" applyBorder="1" applyAlignment="1">
      <alignment horizontal="left" vertical="top" wrapText="1"/>
    </xf>
    <xf numFmtId="0" fontId="43" fillId="0" borderId="9" xfId="0" applyFont="1" applyBorder="1" applyAlignment="1">
      <alignment horizontal="left" vertical="top" wrapText="1"/>
    </xf>
    <xf numFmtId="0" fontId="7" fillId="0" borderId="0" xfId="0" applyFont="1" applyAlignment="1">
      <alignment horizontal="center"/>
    </xf>
    <xf numFmtId="0" fontId="20" fillId="0" borderId="0" xfId="0" applyFont="1" applyAlignment="1">
      <alignment horizontal="center" vertical="top" wrapText="1"/>
    </xf>
    <xf numFmtId="0" fontId="17" fillId="9" borderId="25" xfId="0" applyFont="1" applyFill="1" applyBorder="1" applyAlignment="1">
      <alignment horizontal="left" vertical="center" wrapText="1"/>
    </xf>
    <xf numFmtId="0" fontId="17" fillId="9" borderId="24" xfId="0" applyFont="1" applyFill="1" applyBorder="1" applyAlignment="1">
      <alignment horizontal="left" vertical="center" wrapText="1"/>
    </xf>
    <xf numFmtId="0" fontId="7" fillId="0" borderId="26" xfId="0" applyFont="1" applyBorder="1" applyAlignment="1">
      <alignment horizontal="center" vertical="center"/>
    </xf>
    <xf numFmtId="0" fontId="13" fillId="0" borderId="0" xfId="0" applyFont="1" applyAlignment="1">
      <alignment horizontal="center" wrapText="1" readingOrder="1"/>
    </xf>
    <xf numFmtId="0" fontId="17" fillId="0" borderId="25" xfId="0" applyFont="1" applyBorder="1" applyAlignment="1">
      <alignment horizontal="left" vertical="center"/>
    </xf>
    <xf numFmtId="0" fontId="6" fillId="0" borderId="0" xfId="0" applyFont="1" applyAlignment="1">
      <alignment horizontal="left" vertical="top"/>
    </xf>
    <xf numFmtId="0" fontId="49" fillId="0" borderId="0" xfId="0" applyFont="1" applyAlignment="1">
      <alignment horizontal="center" wrapText="1" readingOrder="1"/>
    </xf>
    <xf numFmtId="0" fontId="49" fillId="0" borderId="33" xfId="0" applyFont="1" applyBorder="1" applyAlignment="1">
      <alignment horizontal="center" wrapText="1" readingOrder="1"/>
    </xf>
    <xf numFmtId="0" fontId="17" fillId="0" borderId="24" xfId="0" applyFont="1" applyBorder="1" applyAlignment="1">
      <alignment horizontal="left" vertical="center" wrapText="1"/>
    </xf>
    <xf numFmtId="0" fontId="17" fillId="0" borderId="26" xfId="0" applyFont="1" applyBorder="1" applyAlignment="1">
      <alignment horizontal="left" vertical="center" wrapText="1"/>
    </xf>
    <xf numFmtId="0" fontId="38" fillId="0" borderId="0" xfId="0" applyFont="1" applyAlignment="1">
      <alignment horizontal="left"/>
    </xf>
    <xf numFmtId="49" fontId="47" fillId="0" borderId="0" xfId="0" applyNumberFormat="1" applyFont="1" applyAlignment="1">
      <alignment horizontal="left" vertical="center"/>
    </xf>
    <xf numFmtId="0" fontId="18" fillId="0" borderId="0" xfId="0" applyFont="1" applyAlignment="1">
      <alignment horizontal="center"/>
    </xf>
    <xf numFmtId="0" fontId="20" fillId="0" borderId="0" xfId="0" quotePrefix="1" applyFont="1" applyAlignment="1">
      <alignment horizontal="left" vertical="top" wrapText="1"/>
    </xf>
    <xf numFmtId="0" fontId="4" fillId="0" borderId="0" xfId="0" applyFont="1" applyAlignment="1">
      <alignment horizontal="center"/>
    </xf>
    <xf numFmtId="0" fontId="10" fillId="0" borderId="0" xfId="0" applyFont="1" applyAlignment="1">
      <alignment horizontal="center"/>
    </xf>
    <xf numFmtId="0" fontId="17" fillId="0" borderId="18" xfId="0" applyFont="1" applyBorder="1" applyAlignment="1">
      <alignment horizontal="left"/>
    </xf>
    <xf numFmtId="0" fontId="17" fillId="0" borderId="15" xfId="0" applyFont="1" applyBorder="1" applyAlignment="1">
      <alignment horizontal="left"/>
    </xf>
    <xf numFmtId="0" fontId="35" fillId="0" borderId="15" xfId="0" applyFont="1" applyBorder="1" applyAlignment="1">
      <alignment horizontal="center" vertical="top"/>
    </xf>
    <xf numFmtId="0" fontId="35" fillId="0" borderId="0" xfId="0" applyFont="1" applyAlignment="1">
      <alignment horizontal="center" vertical="top"/>
    </xf>
    <xf numFmtId="0" fontId="17" fillId="0" borderId="0" xfId="0" applyFont="1" applyAlignment="1">
      <alignment horizontal="right"/>
    </xf>
    <xf numFmtId="0" fontId="17" fillId="0" borderId="20" xfId="0" applyFont="1" applyBorder="1" applyAlignment="1">
      <alignment horizontal="right"/>
    </xf>
    <xf numFmtId="3" fontId="17" fillId="0" borderId="0" xfId="0" applyNumberFormat="1" applyFont="1" applyAlignment="1">
      <alignment horizontal="left" vertical="center"/>
    </xf>
    <xf numFmtId="0" fontId="17" fillId="0" borderId="0" xfId="0" applyFont="1" applyAlignment="1">
      <alignment horizontal="left" vertical="center"/>
    </xf>
    <xf numFmtId="0" fontId="34" fillId="0" borderId="0" xfId="0" applyFont="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xf>
    <xf numFmtId="0" fontId="17" fillId="2" borderId="28" xfId="0" applyFont="1" applyFill="1" applyBorder="1" applyAlignment="1">
      <alignment horizontal="left" vertical="center" wrapText="1"/>
    </xf>
    <xf numFmtId="0" fontId="17" fillId="2" borderId="27" xfId="0" applyFont="1" applyFill="1" applyBorder="1" applyAlignment="1">
      <alignment horizontal="left" vertical="center" wrapText="1"/>
    </xf>
    <xf numFmtId="0" fontId="17" fillId="2" borderId="29" xfId="0" applyFont="1" applyFill="1" applyBorder="1" applyAlignment="1">
      <alignment horizontal="left" vertical="center" wrapText="1"/>
    </xf>
    <xf numFmtId="0" fontId="17" fillId="2" borderId="30" xfId="0" applyFont="1" applyFill="1" applyBorder="1" applyAlignment="1">
      <alignment horizontal="left" vertical="center" wrapText="1"/>
    </xf>
    <xf numFmtId="0" fontId="7" fillId="0" borderId="27" xfId="0" applyFont="1" applyBorder="1" applyAlignment="1">
      <alignment horizontal="center" vertical="center"/>
    </xf>
    <xf numFmtId="0" fontId="7" fillId="0" borderId="30" xfId="0" applyFont="1" applyBorder="1" applyAlignment="1">
      <alignment horizontal="center" vertical="center"/>
    </xf>
    <xf numFmtId="0" fontId="17" fillId="0" borderId="23"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4" xfId="0" applyFont="1" applyBorder="1" applyAlignment="1">
      <alignment horizontal="left" vertical="center" wrapText="1"/>
    </xf>
    <xf numFmtId="0" fontId="17" fillId="0" borderId="28" xfId="0" applyFont="1" applyBorder="1" applyAlignment="1">
      <alignment horizontal="left" vertical="center" wrapText="1"/>
    </xf>
    <xf numFmtId="0" fontId="17" fillId="0" borderId="33" xfId="0" applyFont="1" applyBorder="1" applyAlignment="1">
      <alignment horizontal="left" vertical="center" wrapText="1"/>
    </xf>
    <xf numFmtId="0" fontId="17" fillId="0" borderId="29" xfId="0" applyFont="1" applyBorder="1" applyAlignment="1">
      <alignment horizontal="left" vertical="center" wrapText="1"/>
    </xf>
    <xf numFmtId="0" fontId="17" fillId="0" borderId="0" xfId="0" applyFont="1" applyAlignment="1">
      <alignment horizontal="left" vertical="top" wrapText="1"/>
    </xf>
    <xf numFmtId="0" fontId="29" fillId="0" borderId="16" xfId="0" applyFont="1" applyBorder="1" applyAlignment="1">
      <alignment horizontal="left" vertical="center"/>
    </xf>
    <xf numFmtId="0" fontId="29" fillId="0" borderId="0" xfId="0" applyFont="1" applyAlignment="1">
      <alignment horizontal="left" vertical="center"/>
    </xf>
    <xf numFmtId="0" fontId="17" fillId="0" borderId="0" xfId="0" applyFont="1" applyAlignment="1">
      <alignment horizontal="left" vertical="top"/>
    </xf>
    <xf numFmtId="0" fontId="17" fillId="0" borderId="0" xfId="0" applyFont="1" applyAlignment="1">
      <alignment horizontal="center" textRotation="90"/>
    </xf>
    <xf numFmtId="0" fontId="17" fillId="0" borderId="33" xfId="0" applyFont="1" applyBorder="1" applyAlignment="1">
      <alignment horizontal="center" textRotation="90"/>
    </xf>
    <xf numFmtId="165" fontId="37" fillId="0" borderId="0" xfId="0" applyNumberFormat="1" applyFont="1" applyAlignment="1">
      <alignment horizontal="left" vertical="center"/>
    </xf>
    <xf numFmtId="0" fontId="30" fillId="0" borderId="0" xfId="0" applyFont="1" applyAlignment="1">
      <alignment horizontal="center" vertical="center" wrapText="1"/>
    </xf>
    <xf numFmtId="0" fontId="30" fillId="0" borderId="1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20" xfId="0" applyFont="1" applyBorder="1" applyAlignment="1">
      <alignment horizontal="center" vertical="center" wrapText="1"/>
    </xf>
    <xf numFmtId="0" fontId="15" fillId="0" borderId="0" xfId="0" applyFont="1" applyAlignment="1">
      <alignment horizontal="center" vertical="center" wrapText="1"/>
    </xf>
    <xf numFmtId="0" fontId="15" fillId="0" borderId="19" xfId="0" applyFont="1" applyBorder="1" applyAlignment="1">
      <alignment horizontal="center" vertical="center" wrapText="1"/>
    </xf>
    <xf numFmtId="0" fontId="48" fillId="0" borderId="16" xfId="0" applyFont="1" applyBorder="1" applyAlignment="1">
      <alignment horizontal="center"/>
    </xf>
    <xf numFmtId="9" fontId="10" fillId="0" borderId="0" xfId="0" applyNumberFormat="1" applyFont="1" applyAlignment="1">
      <alignment horizontal="center"/>
    </xf>
    <xf numFmtId="0" fontId="41" fillId="0" borderId="0" xfId="0" applyFont="1" applyAlignment="1">
      <alignment horizontal="left" vertical="top" wrapText="1"/>
    </xf>
    <xf numFmtId="0" fontId="15" fillId="0" borderId="18" xfId="0" applyFont="1" applyBorder="1" applyAlignment="1">
      <alignment horizontal="center" vertical="center" wrapText="1"/>
    </xf>
    <xf numFmtId="0" fontId="48" fillId="0" borderId="17" xfId="0" applyFont="1" applyBorder="1" applyAlignment="1">
      <alignment horizontal="center"/>
    </xf>
    <xf numFmtId="0" fontId="48" fillId="0" borderId="61" xfId="0" applyFont="1" applyBorder="1" applyAlignment="1">
      <alignment horizontal="center"/>
    </xf>
    <xf numFmtId="0" fontId="48" fillId="0" borderId="62" xfId="0" applyFont="1" applyBorder="1" applyAlignment="1">
      <alignment horizontal="center"/>
    </xf>
    <xf numFmtId="0" fontId="15" fillId="0" borderId="32" xfId="0" applyFont="1" applyBorder="1" applyAlignment="1">
      <alignment horizontal="left"/>
    </xf>
    <xf numFmtId="9" fontId="7" fillId="0" borderId="23" xfId="0" applyNumberFormat="1" applyFont="1" applyBorder="1" applyAlignment="1">
      <alignment horizontal="center" vertical="center" wrapText="1"/>
    </xf>
    <xf numFmtId="0" fontId="7" fillId="0" borderId="23"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60" xfId="0" applyFont="1" applyBorder="1" applyAlignment="1">
      <alignment horizontal="center"/>
    </xf>
    <xf numFmtId="0" fontId="53" fillId="0" borderId="0" xfId="0" applyFont="1" applyAlignment="1">
      <alignment horizontal="left" vertical="top" wrapText="1"/>
    </xf>
  </cellXfs>
  <cellStyles count="3">
    <cellStyle name="Comma" xfId="2" builtinId="3"/>
    <cellStyle name="Hyperlink" xfId="1" builtinId="8"/>
    <cellStyle name="Normal" xfId="0" builtinId="0"/>
  </cellStyles>
  <dxfs count="26">
    <dxf>
      <font>
        <color theme="0"/>
      </font>
    </dxf>
    <dxf>
      <fill>
        <patternFill>
          <bgColor theme="1" tint="0.499984740745262"/>
        </patternFill>
      </fill>
    </dxf>
    <dxf>
      <border>
        <left style="thin">
          <color rgb="FF002060"/>
        </left>
        <right style="thin">
          <color rgb="FF002060"/>
        </right>
        <top style="thin">
          <color rgb="FF002060"/>
        </top>
        <bottom style="thin">
          <color rgb="FF002060"/>
        </bottom>
        <vertical/>
        <horizontal/>
      </border>
    </dxf>
    <dxf>
      <border>
        <left style="thin">
          <color rgb="FFFFFFFF"/>
        </left>
        <right style="thin">
          <color rgb="FFFFFFFF"/>
        </right>
        <vertical/>
        <horizontal/>
      </border>
    </dxf>
    <dxf>
      <border>
        <left style="thin">
          <color theme="0"/>
        </left>
        <right style="thin">
          <color theme="0" tint="-0.34998626667073579"/>
        </right>
        <vertical/>
        <horizontal/>
      </border>
    </dxf>
    <dxf>
      <border>
        <left style="thin">
          <color theme="0" tint="-0.34998626667073579"/>
        </left>
        <right style="thin">
          <color theme="0"/>
        </right>
        <vertical/>
        <horizontal/>
      </border>
    </dxf>
    <dxf>
      <fill>
        <patternFill>
          <bgColor rgb="FF92D050"/>
        </patternFill>
      </fill>
      <border>
        <left style="thin">
          <color rgb="FFFFFFFF"/>
        </left>
        <right style="thin">
          <color theme="0" tint="-0.24994659260841701"/>
        </right>
        <top style="thin">
          <color rgb="FFFFFFFF"/>
        </top>
        <bottom style="thin">
          <color theme="0" tint="-0.24994659260841701"/>
        </bottom>
        <vertical/>
        <horizontal/>
      </border>
    </dxf>
    <dxf>
      <border>
        <left style="thin">
          <color rgb="FFFFFFFF"/>
        </left>
        <right style="thin">
          <color rgb="FFFFFFFF"/>
        </right>
        <vertical/>
        <horizontal/>
      </border>
    </dxf>
    <dxf>
      <border>
        <right style="thin">
          <color theme="0" tint="-0.34998626667073579"/>
        </right>
        <vertical/>
        <horizontal/>
      </border>
    </dxf>
    <dxf>
      <border>
        <left style="thin">
          <color theme="0" tint="-0.34998626667073579"/>
        </left>
        <vertical/>
        <horizontal/>
      </border>
    </dxf>
    <dxf>
      <fill>
        <patternFill>
          <bgColor rgb="FF92D050"/>
        </patternFill>
      </fill>
      <border>
        <left style="thin">
          <color rgb="FFFFFFFF"/>
        </left>
        <right style="thin">
          <color theme="0" tint="-0.24994659260841701"/>
        </right>
        <top style="thin">
          <color rgb="FFFFFFFF"/>
        </top>
        <bottom style="thin">
          <color theme="0" tint="-0.24994659260841701"/>
        </bottom>
        <vertical/>
        <horizontal/>
      </border>
    </dxf>
    <dxf>
      <fill>
        <patternFill>
          <bgColor rgb="FF91E3CA"/>
        </patternFill>
      </fill>
    </dxf>
    <dxf>
      <fill>
        <patternFill>
          <bgColor rgb="FF91E3CA"/>
        </patternFill>
      </fill>
    </dxf>
    <dxf>
      <fill>
        <patternFill>
          <bgColor rgb="FF91E3CA"/>
        </patternFill>
      </fill>
    </dxf>
    <dxf>
      <fill>
        <patternFill>
          <bgColor rgb="FF91E3CA"/>
        </patternFill>
      </fill>
    </dxf>
    <dxf>
      <fill>
        <patternFill patternType="solid">
          <fgColor auto="1"/>
          <bgColor rgb="FF92D050"/>
        </patternFill>
      </fill>
      <border>
        <right style="thin">
          <color theme="0"/>
        </right>
        <top style="thin">
          <color theme="0" tint="-0.34998626667073579"/>
        </top>
        <bottom style="thin">
          <color theme="0" tint="-0.34998626667073579"/>
        </bottom>
        <vertical/>
        <horizontal/>
      </border>
    </dxf>
    <dxf>
      <fill>
        <patternFill>
          <bgColor theme="8" tint="-0.24994659260841701"/>
        </patternFill>
      </fill>
    </dxf>
    <dxf>
      <fill>
        <patternFill>
          <bgColor rgb="FF91E3CA"/>
        </patternFill>
      </fill>
    </dxf>
    <dxf>
      <fill>
        <patternFill>
          <bgColor rgb="FF91E3CA"/>
        </patternFill>
      </fill>
    </dxf>
    <dxf>
      <fill>
        <patternFill>
          <bgColor rgb="FF91E3CA"/>
        </patternFill>
      </fill>
    </dxf>
    <dxf>
      <fill>
        <patternFill>
          <bgColor rgb="FF91E3CA"/>
        </patternFill>
      </fill>
    </dxf>
    <dxf>
      <fill>
        <patternFill>
          <bgColor rgb="FF91E3CA"/>
        </patternFill>
      </fill>
    </dxf>
    <dxf>
      <fill>
        <patternFill>
          <bgColor rgb="FF91E3CA"/>
        </patternFill>
      </fill>
    </dxf>
    <dxf>
      <fill>
        <patternFill>
          <bgColor rgb="FF91E3CA"/>
        </patternFill>
      </fill>
    </dxf>
    <dxf>
      <fill>
        <patternFill>
          <bgColor theme="8" tint="-0.24994659260841701"/>
        </patternFill>
      </fill>
    </dxf>
    <dxf>
      <fill>
        <patternFill>
          <bgColor rgb="FF00B050"/>
        </patternFill>
      </fill>
    </dxf>
  </dxfs>
  <tableStyles count="0" defaultTableStyle="TableStyleMedium2" defaultPivotStyle="PivotStyleLight16"/>
  <colors>
    <mruColors>
      <color rgb="FFD9EEFB"/>
      <color rgb="FFFFFFFF"/>
      <color rgb="FFD35941"/>
      <color rgb="FFDF8573"/>
      <color rgb="FFFF5353"/>
      <color rgb="FF599AD5"/>
      <color rgb="FF2F75B5"/>
      <color rgb="FFA1D5F5"/>
      <color rgb="FF1B8BDF"/>
      <color rgb="FF3CB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661178057162754"/>
          <c:y val="0.33706313026661133"/>
        </c:manualLayout>
      </c:layout>
      <c:overlay val="0"/>
      <c:spPr>
        <a:noFill/>
        <a:ln>
          <a:noFill/>
        </a:ln>
        <a:effectLst/>
      </c:spPr>
      <c:txPr>
        <a:bodyPr rot="0" vert="horz"/>
        <a:lstStyle/>
        <a:p>
          <a:pPr>
            <a:defRPr sz="800"/>
          </a:pPr>
          <a:endParaRPr lang="en-US"/>
        </a:p>
      </c:txPr>
    </c:title>
    <c:autoTitleDeleted val="0"/>
    <c:plotArea>
      <c:layout>
        <c:manualLayout>
          <c:layoutTarget val="inner"/>
          <c:xMode val="edge"/>
          <c:yMode val="edge"/>
          <c:x val="0.43307847914038372"/>
          <c:y val="7.5789792470273204E-2"/>
          <c:w val="0.47952229154746662"/>
          <c:h val="0.70705072580213191"/>
        </c:manualLayout>
      </c:layout>
      <c:doughnutChart>
        <c:varyColors val="0"/>
        <c:ser>
          <c:idx val="0"/>
          <c:order val="0"/>
          <c:tx>
            <c:strRef>
              <c:f>'Ref Data'!$J$66</c:f>
              <c:strCache>
                <c:ptCount val="1"/>
                <c:pt idx="0">
                  <c:v>#VALUE!</c:v>
                </c:pt>
              </c:strCache>
            </c:strRef>
          </c:tx>
          <c:spPr>
            <a:solidFill>
              <a:schemeClr val="bg1">
                <a:lumMod val="50000"/>
              </a:schemeClr>
            </a:solidFill>
            <a:ln w="12700">
              <a:solidFill>
                <a:schemeClr val="lt1"/>
              </a:solidFill>
            </a:ln>
            <a:effectLst/>
          </c:spPr>
          <c:dPt>
            <c:idx val="0"/>
            <c:bubble3D val="0"/>
            <c:spPr>
              <a:noFill/>
              <a:ln w="12700">
                <a:noFill/>
              </a:ln>
              <a:effectLst/>
            </c:spPr>
            <c:extLst>
              <c:ext xmlns:c16="http://schemas.microsoft.com/office/drawing/2014/chart" uri="{C3380CC4-5D6E-409C-BE32-E72D297353CC}">
                <c16:uniqueId val="{00000001-2FF3-43F8-BB80-8DB75377F1F8}"/>
              </c:ext>
            </c:extLst>
          </c:dPt>
          <c:dPt>
            <c:idx val="1"/>
            <c:bubble3D val="0"/>
            <c:spPr>
              <a:pattFill prst="dkDnDiag">
                <a:fgClr>
                  <a:srgbClr val="0070C0"/>
                </a:fgClr>
                <a:bgClr>
                  <a:schemeClr val="bg1"/>
                </a:bgClr>
              </a:pattFill>
              <a:ln w="12700">
                <a:solidFill>
                  <a:schemeClr val="lt1"/>
                </a:solidFill>
              </a:ln>
              <a:effectLst/>
            </c:spPr>
            <c:extLst>
              <c:ext xmlns:c16="http://schemas.microsoft.com/office/drawing/2014/chart" uri="{C3380CC4-5D6E-409C-BE32-E72D297353CC}">
                <c16:uniqueId val="{00000003-2FF3-43F8-BB80-8DB75377F1F8}"/>
              </c:ext>
            </c:extLst>
          </c:dPt>
          <c:dPt>
            <c:idx val="2"/>
            <c:bubble3D val="0"/>
            <c:spPr>
              <a:solidFill>
                <a:srgbClr val="0070C0"/>
              </a:solidFill>
              <a:ln w="12700">
                <a:solidFill>
                  <a:schemeClr val="lt1"/>
                </a:solidFill>
              </a:ln>
              <a:effectLst/>
            </c:spPr>
            <c:extLst>
              <c:ext xmlns:c16="http://schemas.microsoft.com/office/drawing/2014/chart" uri="{C3380CC4-5D6E-409C-BE32-E72D297353CC}">
                <c16:uniqueId val="{00000005-2FF3-43F8-BB80-8DB75377F1F8}"/>
              </c:ext>
            </c:extLst>
          </c:dPt>
          <c:dPt>
            <c:idx val="3"/>
            <c:bubble3D val="0"/>
            <c:spPr>
              <a:pattFill prst="dkDnDiag">
                <a:fgClr>
                  <a:srgbClr val="D35941"/>
                </a:fgClr>
                <a:bgClr>
                  <a:schemeClr val="bg1"/>
                </a:bgClr>
              </a:pattFill>
              <a:ln w="12700">
                <a:solidFill>
                  <a:schemeClr val="lt1"/>
                </a:solidFill>
              </a:ln>
              <a:effectLst/>
            </c:spPr>
            <c:extLst>
              <c:ext xmlns:c16="http://schemas.microsoft.com/office/drawing/2014/chart" uri="{C3380CC4-5D6E-409C-BE32-E72D297353CC}">
                <c16:uniqueId val="{00000007-2FF3-43F8-BB80-8DB75377F1F8}"/>
              </c:ext>
            </c:extLst>
          </c:dPt>
          <c:dPt>
            <c:idx val="4"/>
            <c:bubble3D val="0"/>
            <c:spPr>
              <a:solidFill>
                <a:srgbClr val="D35941"/>
              </a:solidFill>
              <a:ln w="12700">
                <a:solidFill>
                  <a:schemeClr val="lt1"/>
                </a:solidFill>
              </a:ln>
              <a:effectLst/>
            </c:spPr>
            <c:extLst>
              <c:ext xmlns:c16="http://schemas.microsoft.com/office/drawing/2014/chart" uri="{C3380CC4-5D6E-409C-BE32-E72D297353CC}">
                <c16:uniqueId val="{00000009-2FF3-43F8-BB80-8DB75377F1F8}"/>
              </c:ext>
            </c:extLst>
          </c:dPt>
          <c:dPt>
            <c:idx val="5"/>
            <c:bubble3D val="0"/>
            <c:spPr>
              <a:pattFill prst="dkDnDiag">
                <a:fgClr>
                  <a:schemeClr val="bg1">
                    <a:lumMod val="65000"/>
                  </a:schemeClr>
                </a:fgClr>
                <a:bgClr>
                  <a:schemeClr val="bg1"/>
                </a:bgClr>
              </a:pattFill>
              <a:ln w="12700">
                <a:solidFill>
                  <a:schemeClr val="lt1"/>
                </a:solidFill>
              </a:ln>
              <a:effectLst/>
            </c:spPr>
            <c:extLst>
              <c:ext xmlns:c16="http://schemas.microsoft.com/office/drawing/2014/chart" uri="{C3380CC4-5D6E-409C-BE32-E72D297353CC}">
                <c16:uniqueId val="{0000000B-2FF3-43F8-BB80-8DB75377F1F8}"/>
              </c:ext>
            </c:extLst>
          </c:dPt>
          <c:dPt>
            <c:idx val="6"/>
            <c:bubble3D val="0"/>
            <c:spPr>
              <a:solidFill>
                <a:schemeClr val="bg1">
                  <a:lumMod val="65000"/>
                </a:schemeClr>
              </a:solidFill>
              <a:ln w="12700">
                <a:solidFill>
                  <a:schemeClr val="lt1"/>
                </a:solidFill>
              </a:ln>
              <a:effectLst/>
            </c:spPr>
            <c:extLst>
              <c:ext xmlns:c16="http://schemas.microsoft.com/office/drawing/2014/chart" uri="{C3380CC4-5D6E-409C-BE32-E72D297353CC}">
                <c16:uniqueId val="{0000000C-A819-4D63-911F-F23A8FF15F40}"/>
              </c:ext>
            </c:extLst>
          </c:dPt>
          <c:dPt>
            <c:idx val="7"/>
            <c:bubble3D val="0"/>
            <c:spPr>
              <a:pattFill prst="dkDnDiag">
                <a:fgClr>
                  <a:srgbClr val="FFC000"/>
                </a:fgClr>
                <a:bgClr>
                  <a:schemeClr val="bg1"/>
                </a:bgClr>
              </a:pattFill>
              <a:ln w="12700">
                <a:solidFill>
                  <a:schemeClr val="lt1"/>
                </a:solidFill>
              </a:ln>
              <a:effectLst/>
            </c:spPr>
            <c:extLst>
              <c:ext xmlns:c16="http://schemas.microsoft.com/office/drawing/2014/chart" uri="{C3380CC4-5D6E-409C-BE32-E72D297353CC}">
                <c16:uniqueId val="{0000000D-2FF3-43F8-BB80-8DB75377F1F8}"/>
              </c:ext>
            </c:extLst>
          </c:dPt>
          <c:dPt>
            <c:idx val="8"/>
            <c:bubble3D val="0"/>
            <c:spPr>
              <a:solidFill>
                <a:srgbClr val="FFC000"/>
              </a:solidFill>
              <a:ln w="12700">
                <a:solidFill>
                  <a:schemeClr val="lt1"/>
                </a:solidFill>
              </a:ln>
              <a:effectLst/>
            </c:spPr>
            <c:extLst>
              <c:ext xmlns:c16="http://schemas.microsoft.com/office/drawing/2014/chart" uri="{C3380CC4-5D6E-409C-BE32-E72D297353CC}">
                <c16:uniqueId val="{00000010-A819-4D63-911F-F23A8FF15F40}"/>
              </c:ext>
            </c:extLst>
          </c:dPt>
          <c:cat>
            <c:strRef>
              <c:f>'Ref Data'!$H$67:$H$75</c:f>
              <c:strCache>
                <c:ptCount val="9"/>
                <c:pt idx="0">
                  <c:v>___</c:v>
                </c:pt>
                <c:pt idx="1">
                  <c:v>#VALUE!</c:v>
                </c:pt>
                <c:pt idx="2">
                  <c:v>#VALUE!</c:v>
                </c:pt>
                <c:pt idx="3">
                  <c:v>#VALUE!</c:v>
                </c:pt>
                <c:pt idx="4">
                  <c:v>#VALUE!</c:v>
                </c:pt>
                <c:pt idx="5">
                  <c:v>#VALUE!</c:v>
                </c:pt>
                <c:pt idx="6">
                  <c:v>#VALUE!</c:v>
                </c:pt>
                <c:pt idx="7">
                  <c:v>#VALUE!</c:v>
                </c:pt>
                <c:pt idx="8">
                  <c:v>#VALUE!</c:v>
                </c:pt>
              </c:strCache>
            </c:strRef>
          </c:cat>
          <c:val>
            <c:numRef>
              <c:f>'Ref Data'!$I$67:$I$75</c:f>
              <c:numCache>
                <c:formatCode>#,##0</c:formatCode>
                <c:ptCount val="9"/>
                <c:pt idx="0" formatCode="General">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E-2FF3-43F8-BB80-8DB75377F1F8}"/>
            </c:ext>
          </c:extLst>
        </c:ser>
        <c:dLbls>
          <c:showLegendKey val="0"/>
          <c:showVal val="0"/>
          <c:showCatName val="0"/>
          <c:showSerName val="0"/>
          <c:showPercent val="0"/>
          <c:showBubbleSize val="0"/>
          <c:showLeaderLines val="1"/>
        </c:dLbls>
        <c:firstSliceAng val="0"/>
        <c:holeSize val="40"/>
      </c:doughnutChart>
      <c:spPr>
        <a:noFill/>
        <a:ln>
          <a:noFill/>
        </a:ln>
        <a:effectLst/>
      </c:spPr>
    </c:plotArea>
    <c:legend>
      <c:legendPos val="l"/>
      <c:legendEntry>
        <c:idx val="0"/>
        <c:txPr>
          <a:bodyPr anchor="ctr" anchorCtr="0"/>
          <a:lstStyle/>
          <a:p>
            <a:pPr>
              <a:defRPr sz="1200">
                <a:solidFill>
                  <a:srgbClr val="FFFFFF"/>
                </a:solidFill>
              </a:defRPr>
            </a:pPr>
            <a:endParaRPr lang="en-US"/>
          </a:p>
        </c:txPr>
      </c:legendEntry>
      <c:layout>
        <c:manualLayout>
          <c:xMode val="edge"/>
          <c:yMode val="edge"/>
          <c:x val="0"/>
          <c:y val="1.2036329928002959E-2"/>
          <c:w val="0.48253777329880188"/>
          <c:h val="0.77560474529078338"/>
        </c:manualLayout>
      </c:layout>
      <c:overlay val="0"/>
      <c:txPr>
        <a:bodyPr anchor="ctr" anchorCtr="0"/>
        <a:lstStyle/>
        <a:p>
          <a:pPr>
            <a:defRPr sz="800"/>
          </a:pPr>
          <a:endParaRPr lang="en-US"/>
        </a:p>
      </c:txPr>
    </c:legend>
    <c:plotVisOnly val="1"/>
    <c:dispBlanksAs val="gap"/>
    <c:showDLblsOverMax val="0"/>
  </c:chart>
  <c:spPr>
    <a:no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65783068637637"/>
          <c:y val="9.3478198643216701E-2"/>
          <c:w val="0.84534216820634311"/>
          <c:h val="0.67354640583277792"/>
        </c:manualLayout>
      </c:layout>
      <c:barChart>
        <c:barDir val="col"/>
        <c:grouping val="stacked"/>
        <c:varyColors val="0"/>
        <c:ser>
          <c:idx val="3"/>
          <c:order val="0"/>
          <c:tx>
            <c:strRef>
              <c:f>'Ref Data'!$G$84</c:f>
              <c:strCache>
                <c:ptCount val="1"/>
                <c:pt idx="0">
                  <c:v>#VALUE!</c:v>
                </c:pt>
              </c:strCache>
            </c:strRef>
          </c:tx>
          <c:spPr>
            <a:solidFill>
              <a:schemeClr val="accent4"/>
            </a:solidFill>
            <a:ln w="12700">
              <a:solidFill>
                <a:schemeClr val="bg1"/>
              </a:solidFill>
            </a:ln>
            <a:effectLst/>
          </c:spPr>
          <c:invertIfNegative val="0"/>
          <c:cat>
            <c:strRef>
              <c:f>'Ref Data'!$H$79:$M$79</c:f>
              <c:strCache>
                <c:ptCount val="6"/>
                <c:pt idx="0">
                  <c:v>#VALUE!</c:v>
                </c:pt>
                <c:pt idx="1">
                  <c:v>LL87 Audit Package**</c:v>
                </c:pt>
                <c:pt idx="2">
                  <c:v>#N/A</c:v>
                </c:pt>
                <c:pt idx="3">
                  <c:v>#N/A</c:v>
                </c:pt>
                <c:pt idx="4">
                  <c:v>#N/A</c:v>
                </c:pt>
                <c:pt idx="5">
                  <c:v>#N/A</c:v>
                </c:pt>
              </c:strCache>
            </c:strRef>
          </c:cat>
          <c:val>
            <c:numRef>
              <c:f>'Ref Data'!$H$84:$M$84</c:f>
              <c:numCache>
                <c:formatCode>#,##0</c:formatCode>
                <c:ptCount val="6"/>
                <c:pt idx="0">
                  <c:v>0</c:v>
                </c:pt>
                <c:pt idx="1">
                  <c:v>0</c:v>
                </c:pt>
                <c:pt idx="2">
                  <c:v>#N/A</c:v>
                </c:pt>
                <c:pt idx="3">
                  <c:v>#N/A</c:v>
                </c:pt>
                <c:pt idx="4">
                  <c:v>#N/A</c:v>
                </c:pt>
                <c:pt idx="5">
                  <c:v>#N/A</c:v>
                </c:pt>
              </c:numCache>
            </c:numRef>
          </c:val>
          <c:extLst>
            <c:ext xmlns:c16="http://schemas.microsoft.com/office/drawing/2014/chart" uri="{C3380CC4-5D6E-409C-BE32-E72D297353CC}">
              <c16:uniqueId val="{00000009-E809-47B1-8AB8-390599DFBD17}"/>
            </c:ext>
          </c:extLst>
        </c:ser>
        <c:ser>
          <c:idx val="2"/>
          <c:order val="1"/>
          <c:tx>
            <c:strRef>
              <c:f>'Ref Data'!$G$83</c:f>
              <c:strCache>
                <c:ptCount val="1"/>
                <c:pt idx="0">
                  <c:v>#VALUE!</c:v>
                </c:pt>
              </c:strCache>
            </c:strRef>
          </c:tx>
          <c:spPr>
            <a:solidFill>
              <a:schemeClr val="bg1">
                <a:lumMod val="65000"/>
              </a:schemeClr>
            </a:solidFill>
            <a:ln w="12700">
              <a:solidFill>
                <a:schemeClr val="bg1"/>
              </a:solidFill>
            </a:ln>
            <a:effectLst/>
          </c:spPr>
          <c:invertIfNegative val="0"/>
          <c:cat>
            <c:strRef>
              <c:f>'Ref Data'!$H$79:$M$79</c:f>
              <c:strCache>
                <c:ptCount val="6"/>
                <c:pt idx="0">
                  <c:v>#VALUE!</c:v>
                </c:pt>
                <c:pt idx="1">
                  <c:v>LL87 Audit Package**</c:v>
                </c:pt>
                <c:pt idx="2">
                  <c:v>#N/A</c:v>
                </c:pt>
                <c:pt idx="3">
                  <c:v>#N/A</c:v>
                </c:pt>
                <c:pt idx="4">
                  <c:v>#N/A</c:v>
                </c:pt>
                <c:pt idx="5">
                  <c:v>#N/A</c:v>
                </c:pt>
              </c:strCache>
            </c:strRef>
          </c:cat>
          <c:val>
            <c:numRef>
              <c:f>'Ref Data'!$H$83:$M$83</c:f>
              <c:numCache>
                <c:formatCode>0</c:formatCode>
                <c:ptCount val="6"/>
                <c:pt idx="0" formatCode="#,##0">
                  <c:v>0</c:v>
                </c:pt>
                <c:pt idx="1">
                  <c:v>0</c:v>
                </c:pt>
                <c:pt idx="2" formatCode="#,##0">
                  <c:v>#N/A</c:v>
                </c:pt>
                <c:pt idx="3" formatCode="#,##0">
                  <c:v>#N/A</c:v>
                </c:pt>
                <c:pt idx="4" formatCode="#,##0">
                  <c:v>#N/A</c:v>
                </c:pt>
                <c:pt idx="5" formatCode="#,##0">
                  <c:v>#N/A</c:v>
                </c:pt>
              </c:numCache>
            </c:numRef>
          </c:val>
          <c:extLst>
            <c:ext xmlns:c16="http://schemas.microsoft.com/office/drawing/2014/chart" uri="{C3380CC4-5D6E-409C-BE32-E72D297353CC}">
              <c16:uniqueId val="{00000008-E809-47B1-8AB8-390599DFBD17}"/>
            </c:ext>
          </c:extLst>
        </c:ser>
        <c:ser>
          <c:idx val="0"/>
          <c:order val="2"/>
          <c:tx>
            <c:strRef>
              <c:f>'Ref Data'!$G$82</c:f>
              <c:strCache>
                <c:ptCount val="1"/>
                <c:pt idx="0">
                  <c:v>#VALUE!</c:v>
                </c:pt>
              </c:strCache>
            </c:strRef>
          </c:tx>
          <c:spPr>
            <a:solidFill>
              <a:srgbClr val="D35941"/>
            </a:solidFill>
            <a:ln w="12700">
              <a:solidFill>
                <a:schemeClr val="bg1"/>
              </a:solidFill>
            </a:ln>
            <a:effectLst/>
          </c:spPr>
          <c:invertIfNegative val="0"/>
          <c:cat>
            <c:strRef>
              <c:f>'Ref Data'!$H$79:$M$79</c:f>
              <c:strCache>
                <c:ptCount val="6"/>
                <c:pt idx="0">
                  <c:v>#VALUE!</c:v>
                </c:pt>
                <c:pt idx="1">
                  <c:v>LL87 Audit Package**</c:v>
                </c:pt>
                <c:pt idx="2">
                  <c:v>#N/A</c:v>
                </c:pt>
                <c:pt idx="3">
                  <c:v>#N/A</c:v>
                </c:pt>
                <c:pt idx="4">
                  <c:v>#N/A</c:v>
                </c:pt>
                <c:pt idx="5">
                  <c:v>#N/A</c:v>
                </c:pt>
              </c:strCache>
            </c:strRef>
          </c:cat>
          <c:val>
            <c:numRef>
              <c:f>'Ref Data'!$H$82:$M$82</c:f>
              <c:numCache>
                <c:formatCode>#,##0</c:formatCode>
                <c:ptCount val="6"/>
                <c:pt idx="0">
                  <c:v>0</c:v>
                </c:pt>
                <c:pt idx="1">
                  <c:v>0</c:v>
                </c:pt>
                <c:pt idx="2">
                  <c:v>#N/A</c:v>
                </c:pt>
                <c:pt idx="3">
                  <c:v>#N/A</c:v>
                </c:pt>
                <c:pt idx="4">
                  <c:v>#N/A</c:v>
                </c:pt>
                <c:pt idx="5">
                  <c:v>#N/A</c:v>
                </c:pt>
              </c:numCache>
            </c:numRef>
          </c:val>
          <c:extLst>
            <c:ext xmlns:c16="http://schemas.microsoft.com/office/drawing/2014/chart" uri="{C3380CC4-5D6E-409C-BE32-E72D297353CC}">
              <c16:uniqueId val="{00000000-E809-47B1-8AB8-390599DFBD17}"/>
            </c:ext>
          </c:extLst>
        </c:ser>
        <c:ser>
          <c:idx val="1"/>
          <c:order val="3"/>
          <c:tx>
            <c:strRef>
              <c:f>'Ref Data'!$G$81</c:f>
              <c:strCache>
                <c:ptCount val="1"/>
                <c:pt idx="0">
                  <c:v>#VALUE!</c:v>
                </c:pt>
              </c:strCache>
            </c:strRef>
          </c:tx>
          <c:spPr>
            <a:solidFill>
              <a:srgbClr val="0070C0"/>
            </a:solidFill>
            <a:ln w="12700">
              <a:solidFill>
                <a:schemeClr val="bg1"/>
              </a:solidFill>
            </a:ln>
            <a:effectLst/>
          </c:spPr>
          <c:invertIfNegative val="0"/>
          <c:cat>
            <c:strRef>
              <c:f>'Ref Data'!$H$79:$M$79</c:f>
              <c:strCache>
                <c:ptCount val="6"/>
                <c:pt idx="0">
                  <c:v>#VALUE!</c:v>
                </c:pt>
                <c:pt idx="1">
                  <c:v>LL87 Audit Package**</c:v>
                </c:pt>
                <c:pt idx="2">
                  <c:v>#N/A</c:v>
                </c:pt>
                <c:pt idx="3">
                  <c:v>#N/A</c:v>
                </c:pt>
                <c:pt idx="4">
                  <c:v>#N/A</c:v>
                </c:pt>
                <c:pt idx="5">
                  <c:v>#N/A</c:v>
                </c:pt>
              </c:strCache>
            </c:strRef>
          </c:cat>
          <c:val>
            <c:numRef>
              <c:f>'Ref Data'!$H$81:$M$81</c:f>
              <c:numCache>
                <c:formatCode>#,##0</c:formatCode>
                <c:ptCount val="6"/>
                <c:pt idx="0">
                  <c:v>0</c:v>
                </c:pt>
                <c:pt idx="1">
                  <c:v>0</c:v>
                </c:pt>
                <c:pt idx="2">
                  <c:v>#N/A</c:v>
                </c:pt>
                <c:pt idx="3">
                  <c:v>#N/A</c:v>
                </c:pt>
                <c:pt idx="4">
                  <c:v>#N/A</c:v>
                </c:pt>
                <c:pt idx="5">
                  <c:v>#N/A</c:v>
                </c:pt>
              </c:numCache>
            </c:numRef>
          </c:val>
          <c:extLst>
            <c:ext xmlns:c16="http://schemas.microsoft.com/office/drawing/2014/chart" uri="{C3380CC4-5D6E-409C-BE32-E72D297353CC}">
              <c16:uniqueId val="{00000007-E809-47B1-8AB8-390599DFBD17}"/>
            </c:ext>
          </c:extLst>
        </c:ser>
        <c:ser>
          <c:idx val="5"/>
          <c:order val="4"/>
          <c:tx>
            <c:strRef>
              <c:f>'Ref Data'!$G$86</c:f>
              <c:strCache>
                <c:ptCount val="1"/>
                <c:pt idx="0">
                  <c:v>Range of savings</c:v>
                </c:pt>
              </c:strCache>
            </c:strRef>
          </c:tx>
          <c:spPr>
            <a:pattFill prst="narHorz">
              <a:fgClr>
                <a:schemeClr val="accent6">
                  <a:lumMod val="75000"/>
                </a:schemeClr>
              </a:fgClr>
              <a:bgClr>
                <a:schemeClr val="bg1">
                  <a:lumMod val="95000"/>
                </a:schemeClr>
              </a:bgClr>
            </a:pattFill>
            <a:ln w="12700">
              <a:solidFill>
                <a:schemeClr val="bg1"/>
              </a:solidFill>
            </a:ln>
          </c:spPr>
          <c:invertIfNegative val="0"/>
          <c:cat>
            <c:strRef>
              <c:f>'Ref Data'!$H$79:$M$79</c:f>
              <c:strCache>
                <c:ptCount val="6"/>
                <c:pt idx="0">
                  <c:v>#VALUE!</c:v>
                </c:pt>
                <c:pt idx="1">
                  <c:v>LL87 Audit Package**</c:v>
                </c:pt>
                <c:pt idx="2">
                  <c:v>#N/A</c:v>
                </c:pt>
                <c:pt idx="3">
                  <c:v>#N/A</c:v>
                </c:pt>
                <c:pt idx="4">
                  <c:v>#N/A</c:v>
                </c:pt>
                <c:pt idx="5">
                  <c:v>#N/A</c:v>
                </c:pt>
              </c:strCache>
            </c:strRef>
          </c:cat>
          <c:val>
            <c:numRef>
              <c:f>'Ref Data'!$H$86:$M$86</c:f>
              <c:numCache>
                <c:formatCode>#,##0</c:formatCode>
                <c:ptCount val="6"/>
                <c:pt idx="0">
                  <c:v>0</c:v>
                </c:pt>
                <c:pt idx="1">
                  <c:v>0</c:v>
                </c:pt>
                <c:pt idx="2" formatCode="#,##0.0">
                  <c:v>#N/A</c:v>
                </c:pt>
                <c:pt idx="3" formatCode="#,##0.0">
                  <c:v>#N/A</c:v>
                </c:pt>
                <c:pt idx="4" formatCode="#,##0.0">
                  <c:v>#N/A</c:v>
                </c:pt>
                <c:pt idx="5" formatCode="#,##0.0">
                  <c:v>#N/A</c:v>
                </c:pt>
              </c:numCache>
            </c:numRef>
          </c:val>
          <c:extLst>
            <c:ext xmlns:c16="http://schemas.microsoft.com/office/drawing/2014/chart" uri="{C3380CC4-5D6E-409C-BE32-E72D297353CC}">
              <c16:uniqueId val="{00000001-A643-4126-A2A4-8C5B52E075FA}"/>
            </c:ext>
          </c:extLst>
        </c:ser>
        <c:ser>
          <c:idx val="4"/>
          <c:order val="5"/>
          <c:tx>
            <c:strRef>
              <c:f>'Ref Data'!$G$80</c:f>
              <c:strCache>
                <c:ptCount val="1"/>
                <c:pt idx="0">
                  <c:v>__</c:v>
                </c:pt>
              </c:strCache>
            </c:strRef>
          </c:tx>
          <c:spPr>
            <a:noFill/>
            <a:ln>
              <a:noFill/>
            </a:ln>
          </c:spPr>
          <c:invertIfNegative val="0"/>
          <c:cat>
            <c:strRef>
              <c:f>'Ref Data'!$H$79:$M$79</c:f>
              <c:strCache>
                <c:ptCount val="6"/>
                <c:pt idx="0">
                  <c:v>#VALUE!</c:v>
                </c:pt>
                <c:pt idx="1">
                  <c:v>LL87 Audit Package**</c:v>
                </c:pt>
                <c:pt idx="2">
                  <c:v>#N/A</c:v>
                </c:pt>
                <c:pt idx="3">
                  <c:v>#N/A</c:v>
                </c:pt>
                <c:pt idx="4">
                  <c:v>#N/A</c:v>
                </c:pt>
                <c:pt idx="5">
                  <c:v>#N/A</c:v>
                </c:pt>
              </c:strCache>
            </c:strRef>
          </c:cat>
          <c:val>
            <c:numRef>
              <c:f>'Ref Data'!$H$80:$M$80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6E-40F2-9569-17FB726AECE5}"/>
            </c:ext>
          </c:extLst>
        </c:ser>
        <c:dLbls>
          <c:showLegendKey val="0"/>
          <c:showVal val="0"/>
          <c:showCatName val="0"/>
          <c:showSerName val="0"/>
          <c:showPercent val="0"/>
          <c:showBubbleSize val="0"/>
        </c:dLbls>
        <c:gapWidth val="150"/>
        <c:overlap val="100"/>
        <c:axId val="144805888"/>
        <c:axId val="144807424"/>
      </c:barChart>
      <c:catAx>
        <c:axId val="144805888"/>
        <c:scaling>
          <c:orientation val="minMax"/>
        </c:scaling>
        <c:delete val="0"/>
        <c:axPos val="b"/>
        <c:majorGridlines>
          <c:spPr>
            <a:ln>
              <a:solidFill>
                <a:schemeClr val="bg1">
                  <a:lumMod val="9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000"/>
            </a:pPr>
            <a:endParaRPr lang="en-US"/>
          </a:p>
        </c:txPr>
        <c:crossAx val="144807424"/>
        <c:crosses val="autoZero"/>
        <c:auto val="1"/>
        <c:lblAlgn val="ctr"/>
        <c:lblOffset val="100"/>
        <c:noMultiLvlLbl val="0"/>
      </c:catAx>
      <c:valAx>
        <c:axId val="144807424"/>
        <c:scaling>
          <c:orientation val="minMax"/>
        </c:scaling>
        <c:delete val="1"/>
        <c:axPos val="l"/>
        <c:numFmt formatCode="#,##0" sourceLinked="1"/>
        <c:majorTickMark val="none"/>
        <c:minorTickMark val="none"/>
        <c:tickLblPos val="nextTo"/>
        <c:crossAx val="144805888"/>
        <c:crosses val="autoZero"/>
        <c:crossBetween val="between"/>
      </c:valAx>
      <c:spPr>
        <a:noFill/>
        <a:ln>
          <a:noFill/>
        </a:ln>
        <a:effectLst/>
      </c:spPr>
    </c:plotArea>
    <c:legend>
      <c:legendPos val="r"/>
      <c:legendEntry>
        <c:idx val="0"/>
        <c:txPr>
          <a:bodyPr rot="0" vert="horz"/>
          <a:lstStyle/>
          <a:p>
            <a:pPr>
              <a:defRPr sz="900">
                <a:solidFill>
                  <a:srgbClr val="FFFFFF"/>
                </a:solidFill>
              </a:defRPr>
            </a:pPr>
            <a:endParaRPr lang="en-US"/>
          </a:p>
        </c:txPr>
      </c:legendEntry>
      <c:legendEntry>
        <c:idx val="4"/>
        <c:txPr>
          <a:bodyPr rot="0" vert="horz"/>
          <a:lstStyle/>
          <a:p>
            <a:pPr>
              <a:defRPr sz="900"/>
            </a:pPr>
            <a:endParaRPr lang="en-US"/>
          </a:p>
        </c:txPr>
      </c:legendEntry>
      <c:layout>
        <c:manualLayout>
          <c:xMode val="edge"/>
          <c:yMode val="edge"/>
          <c:x val="0"/>
          <c:y val="5.0017998034466854E-3"/>
          <c:w val="0.16924776606285541"/>
          <c:h val="0.93984127414068641"/>
        </c:manualLayout>
      </c:layout>
      <c:overlay val="0"/>
      <c:spPr>
        <a:noFill/>
        <a:ln w="12700">
          <a:noFill/>
        </a:ln>
        <a:effectLst/>
      </c:spPr>
      <c:txPr>
        <a:bodyPr rot="0" vert="horz"/>
        <a:lstStyle/>
        <a:p>
          <a:pPr>
            <a:defRPr sz="900"/>
          </a:pPr>
          <a:endParaRPr lang="en-US"/>
        </a:p>
      </c:txPr>
    </c:legend>
    <c:plotVisOnly val="1"/>
    <c:dispBlanksAs val="gap"/>
    <c:showDLblsOverMax val="0"/>
  </c:chart>
  <c:spPr>
    <a:no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5.jpeg"/><Relationship Id="rId12" Type="http://schemas.openxmlformats.org/officeDocument/2006/relationships/image" Target="../media/image10.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xdr:col>
      <xdr:colOff>8486</xdr:colOff>
      <xdr:row>63</xdr:row>
      <xdr:rowOff>40698</xdr:rowOff>
    </xdr:from>
    <xdr:to>
      <xdr:col>14</xdr:col>
      <xdr:colOff>23726</xdr:colOff>
      <xdr:row>73</xdr:row>
      <xdr:rowOff>78798</xdr:rowOff>
    </xdr:to>
    <xdr:graphicFrame macro="">
      <xdr:nvGraphicFramePr>
        <xdr:cNvPr id="18" name="Chart 17">
          <a:extLst>
            <a:ext uri="{FF2B5EF4-FFF2-40B4-BE49-F238E27FC236}">
              <a16:creationId xmlns:a16="http://schemas.microsoft.com/office/drawing/2014/main" id="{99D7B1AC-FDA3-4519-BA27-468E03F6F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105</xdr:row>
      <xdr:rowOff>55528</xdr:rowOff>
    </xdr:from>
    <xdr:to>
      <xdr:col>27</xdr:col>
      <xdr:colOff>175260</xdr:colOff>
      <xdr:row>120</xdr:row>
      <xdr:rowOff>182880</xdr:rowOff>
    </xdr:to>
    <xdr:graphicFrame macro="">
      <xdr:nvGraphicFramePr>
        <xdr:cNvPr id="4" name="Chart 3">
          <a:extLst>
            <a:ext uri="{FF2B5EF4-FFF2-40B4-BE49-F238E27FC236}">
              <a16:creationId xmlns:a16="http://schemas.microsoft.com/office/drawing/2014/main" id="{9D5A2EBC-3590-43DF-A35A-6B1C850F7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220</xdr:row>
      <xdr:rowOff>71746</xdr:rowOff>
    </xdr:from>
    <xdr:to>
      <xdr:col>3</xdr:col>
      <xdr:colOff>148331</xdr:colOff>
      <xdr:row>224</xdr:row>
      <xdr:rowOff>117466</xdr:rowOff>
    </xdr:to>
    <xdr:pic>
      <xdr:nvPicPr>
        <xdr:cNvPr id="7" name="Picture 6">
          <a:extLst>
            <a:ext uri="{FF2B5EF4-FFF2-40B4-BE49-F238E27FC236}">
              <a16:creationId xmlns:a16="http://schemas.microsoft.com/office/drawing/2014/main" id="{746D53EF-506B-45F8-A06A-1E9D9F515A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000546"/>
          <a:ext cx="826511" cy="822960"/>
        </a:xfrm>
        <a:prstGeom prst="rect">
          <a:avLst/>
        </a:prstGeom>
      </xdr:spPr>
    </xdr:pic>
    <xdr:clientData/>
  </xdr:twoCellAnchor>
  <xdr:twoCellAnchor editAs="absolute">
    <xdr:from>
      <xdr:col>0</xdr:col>
      <xdr:colOff>0</xdr:colOff>
      <xdr:row>226</xdr:row>
      <xdr:rowOff>72889</xdr:rowOff>
    </xdr:from>
    <xdr:to>
      <xdr:col>3</xdr:col>
      <xdr:colOff>117530</xdr:colOff>
      <xdr:row>230</xdr:row>
      <xdr:rowOff>144009</xdr:rowOff>
    </xdr:to>
    <xdr:pic>
      <xdr:nvPicPr>
        <xdr:cNvPr id="9" name="Picture 8">
          <a:extLst>
            <a:ext uri="{FF2B5EF4-FFF2-40B4-BE49-F238E27FC236}">
              <a16:creationId xmlns:a16="http://schemas.microsoft.com/office/drawing/2014/main" id="{864DE056-5E58-4AF3-B6BB-D8B8C99ECA7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1116114"/>
          <a:ext cx="805235" cy="822960"/>
        </a:xfrm>
        <a:prstGeom prst="rect">
          <a:avLst/>
        </a:prstGeom>
      </xdr:spPr>
    </xdr:pic>
    <xdr:clientData/>
  </xdr:twoCellAnchor>
  <xdr:twoCellAnchor editAs="absolute">
    <xdr:from>
      <xdr:col>0</xdr:col>
      <xdr:colOff>0</xdr:colOff>
      <xdr:row>209</xdr:row>
      <xdr:rowOff>80129</xdr:rowOff>
    </xdr:from>
    <xdr:to>
      <xdr:col>3</xdr:col>
      <xdr:colOff>149311</xdr:colOff>
      <xdr:row>213</xdr:row>
      <xdr:rowOff>174109</xdr:rowOff>
    </xdr:to>
    <xdr:pic>
      <xdr:nvPicPr>
        <xdr:cNvPr id="10" name="Picture 9">
          <a:extLst>
            <a:ext uri="{FF2B5EF4-FFF2-40B4-BE49-F238E27FC236}">
              <a16:creationId xmlns:a16="http://schemas.microsoft.com/office/drawing/2014/main" id="{83D4AEAF-606C-4EB2-9497-2EE42EBC13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8050589"/>
          <a:ext cx="819871" cy="822960"/>
        </a:xfrm>
        <a:prstGeom prst="rect">
          <a:avLst/>
        </a:prstGeom>
      </xdr:spPr>
    </xdr:pic>
    <xdr:clientData/>
  </xdr:twoCellAnchor>
  <xdr:twoCellAnchor editAs="oneCell">
    <xdr:from>
      <xdr:col>0</xdr:col>
      <xdr:colOff>0</xdr:colOff>
      <xdr:row>41</xdr:row>
      <xdr:rowOff>153335</xdr:rowOff>
    </xdr:from>
    <xdr:to>
      <xdr:col>8</xdr:col>
      <xdr:colOff>72336</xdr:colOff>
      <xdr:row>46</xdr:row>
      <xdr:rowOff>120120</xdr:rowOff>
    </xdr:to>
    <xdr:pic>
      <xdr:nvPicPr>
        <xdr:cNvPr id="11" name="Picture 10">
          <a:extLst>
            <a:ext uri="{FF2B5EF4-FFF2-40B4-BE49-F238E27FC236}">
              <a16:creationId xmlns:a16="http://schemas.microsoft.com/office/drawing/2014/main" id="{4F401C7B-D0B1-4001-A3AD-BF35D7F0C2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0" y="7692739"/>
          <a:ext cx="1870363"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156457</xdr:rowOff>
    </xdr:from>
    <xdr:to>
      <xdr:col>28</xdr:col>
      <xdr:colOff>155666</xdr:colOff>
      <xdr:row>38</xdr:row>
      <xdr:rowOff>111037</xdr:rowOff>
    </xdr:to>
    <xdr:pic>
      <xdr:nvPicPr>
        <xdr:cNvPr id="13" name="Picture 12">
          <a:extLst>
            <a:ext uri="{FF2B5EF4-FFF2-40B4-BE49-F238E27FC236}">
              <a16:creationId xmlns:a16="http://schemas.microsoft.com/office/drawing/2014/main" id="{BC677FEC-B7E3-41CB-9A38-B2520FEA31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0" y="2322714"/>
          <a:ext cx="6248400" cy="4655304"/>
        </a:xfrm>
        <a:prstGeom prst="rect">
          <a:avLst/>
        </a:prstGeom>
      </xdr:spPr>
    </xdr:pic>
    <xdr:clientData/>
  </xdr:twoCellAnchor>
  <xdr:twoCellAnchor editAs="oneCell">
    <xdr:from>
      <xdr:col>0</xdr:col>
      <xdr:colOff>38099</xdr:colOff>
      <xdr:row>132</xdr:row>
      <xdr:rowOff>132857</xdr:rowOff>
    </xdr:from>
    <xdr:to>
      <xdr:col>1</xdr:col>
      <xdr:colOff>186689</xdr:colOff>
      <xdr:row>134</xdr:row>
      <xdr:rowOff>148097</xdr:rowOff>
    </xdr:to>
    <xdr:pic>
      <xdr:nvPicPr>
        <xdr:cNvPr id="6" name="Picture 5">
          <a:extLst>
            <a:ext uri="{FF2B5EF4-FFF2-40B4-BE49-F238E27FC236}">
              <a16:creationId xmlns:a16="http://schemas.microsoft.com/office/drawing/2014/main" id="{D9D8973F-C544-4D90-9E4C-27D7D7B8BC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099" y="24164432"/>
          <a:ext cx="377190" cy="377190"/>
        </a:xfrm>
        <a:prstGeom prst="rect">
          <a:avLst/>
        </a:prstGeom>
      </xdr:spPr>
    </xdr:pic>
    <xdr:clientData/>
  </xdr:twoCellAnchor>
  <xdr:twoCellAnchor editAs="oneCell">
    <xdr:from>
      <xdr:col>0</xdr:col>
      <xdr:colOff>41910</xdr:colOff>
      <xdr:row>135</xdr:row>
      <xdr:rowOff>141028</xdr:rowOff>
    </xdr:from>
    <xdr:to>
      <xdr:col>1</xdr:col>
      <xdr:colOff>182880</xdr:colOff>
      <xdr:row>137</xdr:row>
      <xdr:rowOff>148648</xdr:rowOff>
    </xdr:to>
    <xdr:pic>
      <xdr:nvPicPr>
        <xdr:cNvPr id="14" name="Picture 13">
          <a:extLst>
            <a:ext uri="{FF2B5EF4-FFF2-40B4-BE49-F238E27FC236}">
              <a16:creationId xmlns:a16="http://schemas.microsoft.com/office/drawing/2014/main" id="{FB0DA805-2D28-4FFF-B98F-1A60DB15D0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 y="24715528"/>
          <a:ext cx="369570" cy="369570"/>
        </a:xfrm>
        <a:prstGeom prst="rect">
          <a:avLst/>
        </a:prstGeom>
      </xdr:spPr>
    </xdr:pic>
    <xdr:clientData/>
  </xdr:twoCellAnchor>
  <xdr:twoCellAnchor editAs="oneCell">
    <xdr:from>
      <xdr:col>0</xdr:col>
      <xdr:colOff>39624</xdr:colOff>
      <xdr:row>129</xdr:row>
      <xdr:rowOff>132985</xdr:rowOff>
    </xdr:from>
    <xdr:to>
      <xdr:col>1</xdr:col>
      <xdr:colOff>186309</xdr:colOff>
      <xdr:row>131</xdr:row>
      <xdr:rowOff>146320</xdr:rowOff>
    </xdr:to>
    <xdr:pic>
      <xdr:nvPicPr>
        <xdr:cNvPr id="15" name="Picture 14">
          <a:extLst>
            <a:ext uri="{FF2B5EF4-FFF2-40B4-BE49-F238E27FC236}">
              <a16:creationId xmlns:a16="http://schemas.microsoft.com/office/drawing/2014/main" id="{CE20DDDC-5F2C-469B-A65B-245167AAB9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624" y="23621635"/>
          <a:ext cx="375285" cy="375285"/>
        </a:xfrm>
        <a:prstGeom prst="rect">
          <a:avLst/>
        </a:prstGeom>
      </xdr:spPr>
    </xdr:pic>
    <xdr:clientData/>
  </xdr:twoCellAnchor>
  <xdr:twoCellAnchor editAs="oneCell">
    <xdr:from>
      <xdr:col>0</xdr:col>
      <xdr:colOff>38099</xdr:colOff>
      <xdr:row>126</xdr:row>
      <xdr:rowOff>128999</xdr:rowOff>
    </xdr:from>
    <xdr:to>
      <xdr:col>1</xdr:col>
      <xdr:colOff>186689</xdr:colOff>
      <xdr:row>128</xdr:row>
      <xdr:rowOff>144239</xdr:rowOff>
    </xdr:to>
    <xdr:pic>
      <xdr:nvPicPr>
        <xdr:cNvPr id="16" name="Picture 15">
          <a:extLst>
            <a:ext uri="{FF2B5EF4-FFF2-40B4-BE49-F238E27FC236}">
              <a16:creationId xmlns:a16="http://schemas.microsoft.com/office/drawing/2014/main" id="{3F446056-CC9E-4890-876E-CC06ACFB9C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099" y="23074724"/>
          <a:ext cx="377190" cy="377190"/>
        </a:xfrm>
        <a:prstGeom prst="rect">
          <a:avLst/>
        </a:prstGeom>
      </xdr:spPr>
    </xdr:pic>
    <xdr:clientData/>
  </xdr:twoCellAnchor>
  <xdr:twoCellAnchor>
    <xdr:from>
      <xdr:col>2</xdr:col>
      <xdr:colOff>73242</xdr:colOff>
      <xdr:row>315</xdr:row>
      <xdr:rowOff>94774</xdr:rowOff>
    </xdr:from>
    <xdr:to>
      <xdr:col>12</xdr:col>
      <xdr:colOff>149644</xdr:colOff>
      <xdr:row>319</xdr:row>
      <xdr:rowOff>26956</xdr:rowOff>
    </xdr:to>
    <xdr:pic>
      <xdr:nvPicPr>
        <xdr:cNvPr id="17" name="Picture 1">
          <a:extLst>
            <a:ext uri="{FF2B5EF4-FFF2-40B4-BE49-F238E27FC236}">
              <a16:creationId xmlns:a16="http://schemas.microsoft.com/office/drawing/2014/main" id="{87312433-73F0-410B-A6E6-30925244634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530442" y="58883074"/>
          <a:ext cx="2362402" cy="66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198</xdr:row>
      <xdr:rowOff>4692</xdr:rowOff>
    </xdr:from>
    <xdr:to>
      <xdr:col>3</xdr:col>
      <xdr:colOff>148348</xdr:colOff>
      <xdr:row>202</xdr:row>
      <xdr:rowOff>118992</xdr:rowOff>
    </xdr:to>
    <xdr:pic>
      <xdr:nvPicPr>
        <xdr:cNvPr id="20" name="Picture 19">
          <a:extLst>
            <a:ext uri="{FF2B5EF4-FFF2-40B4-BE49-F238E27FC236}">
              <a16:creationId xmlns:a16="http://schemas.microsoft.com/office/drawing/2014/main" id="{2154284E-D70B-4E9F-A062-D05B1F654DB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4934772"/>
          <a:ext cx="801763" cy="7943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nyc.gov/twg" TargetMode="External"/><Relationship Id="rId7" Type="http://schemas.openxmlformats.org/officeDocument/2006/relationships/printerSettings" Target="../printerSettings/printerSettings3.bin"/><Relationship Id="rId2" Type="http://schemas.openxmlformats.org/officeDocument/2006/relationships/hyperlink" Target="https://be-exchange.org/" TargetMode="External"/><Relationship Id="rId1" Type="http://schemas.openxmlformats.org/officeDocument/2006/relationships/hyperlink" Target="https://nyc.gov/retrofitaccelerator" TargetMode="External"/><Relationship Id="rId6" Type="http://schemas.openxmlformats.org/officeDocument/2006/relationships/hyperlink" Target="https://www.nyserda.ny.gov/All-Programs/Programs/NY-Sun/Communities-and-Local-Governments/Solarize" TargetMode="External"/><Relationship Id="rId5" Type="http://schemas.openxmlformats.org/officeDocument/2006/relationships/hyperlink" Target="mailto:communitysolar@nyserda.ny.gov" TargetMode="External"/><Relationship Id="rId4" Type="http://schemas.openxmlformats.org/officeDocument/2006/relationships/hyperlink" Target="https://nysolarmap.com/" TargetMode="Externa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AR10"/>
  <sheetViews>
    <sheetView tabSelected="1" workbookViewId="0">
      <selection activeCell="A5" sqref="A5"/>
    </sheetView>
  </sheetViews>
  <sheetFormatPr defaultRowHeight="14.5"/>
  <cols>
    <col min="2" max="2" width="12.453125" customWidth="1"/>
    <col min="7" max="7" width="15.7265625" customWidth="1"/>
    <col min="8" max="8" width="12.1796875" customWidth="1"/>
    <col min="10" max="10" width="12.81640625" customWidth="1"/>
    <col min="14" max="14" width="11.54296875" customWidth="1"/>
    <col min="20" max="20" width="11.7265625" customWidth="1"/>
    <col min="21" max="21" width="12.7265625" customWidth="1"/>
    <col min="22" max="22" width="11.54296875" customWidth="1"/>
    <col min="23" max="23" width="13.26953125" customWidth="1"/>
    <col min="24" max="24" width="13.54296875" customWidth="1"/>
    <col min="25" max="25" width="11.453125" customWidth="1"/>
    <col min="28" max="28" width="11.1796875" customWidth="1"/>
    <col min="29" max="29" width="13.453125" customWidth="1"/>
    <col min="30" max="30" width="12.7265625" customWidth="1"/>
    <col min="33" max="33" width="11.1796875" customWidth="1"/>
    <col min="40" max="40" width="12.7265625" customWidth="1"/>
    <col min="1203" max="1203" width="44.81640625" customWidth="1"/>
    <col min="1209" max="1209" width="18.453125" customWidth="1"/>
    <col min="1495" max="1495" width="34.81640625" bestFit="1" customWidth="1"/>
    <col min="1496" max="1496" width="49.1796875" bestFit="1" customWidth="1"/>
    <col min="1497" max="1497" width="27.453125" bestFit="1" customWidth="1"/>
    <col min="1498" max="1498" width="25.1796875" bestFit="1" customWidth="1"/>
    <col min="1499" max="1499" width="23.453125" bestFit="1" customWidth="1"/>
    <col min="1500" max="1500" width="23.26953125" bestFit="1" customWidth="1"/>
    <col min="1501" max="1501" width="24.54296875" bestFit="1" customWidth="1"/>
    <col min="1502" max="1502" width="27.453125" bestFit="1" customWidth="1"/>
    <col min="1503" max="1503" width="30.54296875" bestFit="1" customWidth="1"/>
    <col min="1504" max="1504" width="21.81640625" bestFit="1" customWidth="1"/>
    <col min="1505" max="1505" width="18.1796875" bestFit="1" customWidth="1"/>
    <col min="1506" max="1506" width="20.453125" bestFit="1" customWidth="1"/>
    <col min="1507" max="1507" width="23.1796875" bestFit="1" customWidth="1"/>
    <col min="1508" max="1508" width="22.7265625" bestFit="1" customWidth="1"/>
  </cols>
  <sheetData>
    <row r="1" spans="1:2072" ht="18">
      <c r="B1" s="42" t="s">
        <v>2826</v>
      </c>
    </row>
    <row r="2" spans="1:2072">
      <c r="B2" s="43" t="s">
        <v>2827</v>
      </c>
    </row>
    <row r="3" spans="1:2072">
      <c r="B3" s="43" t="s">
        <v>2427</v>
      </c>
    </row>
    <row r="4" spans="1:2072" s="262" customFormat="1" ht="154">
      <c r="A4" s="261" t="s">
        <v>401</v>
      </c>
      <c r="B4" s="261" t="s">
        <v>402</v>
      </c>
      <c r="C4" s="261" t="s">
        <v>403</v>
      </c>
      <c r="D4" s="261" t="s">
        <v>404</v>
      </c>
      <c r="E4" s="261" t="s">
        <v>405</v>
      </c>
      <c r="F4" s="261" t="s">
        <v>406</v>
      </c>
      <c r="G4" s="261" t="s">
        <v>407</v>
      </c>
      <c r="H4" s="261" t="s">
        <v>408</v>
      </c>
      <c r="I4" s="261" t="s">
        <v>409</v>
      </c>
      <c r="J4" s="261" t="s">
        <v>410</v>
      </c>
      <c r="K4" s="261" t="s">
        <v>411</v>
      </c>
      <c r="L4" s="261" t="s">
        <v>412</v>
      </c>
      <c r="M4" s="261" t="s">
        <v>413</v>
      </c>
      <c r="N4" s="261" t="s">
        <v>414</v>
      </c>
      <c r="O4" s="261" t="s">
        <v>415</v>
      </c>
      <c r="P4" s="261" t="s">
        <v>416</v>
      </c>
      <c r="Q4" s="261" t="s">
        <v>417</v>
      </c>
      <c r="R4" s="261" t="s">
        <v>418</v>
      </c>
      <c r="S4" s="261" t="s">
        <v>419</v>
      </c>
      <c r="T4" s="261" t="s">
        <v>420</v>
      </c>
      <c r="U4" s="261" t="s">
        <v>421</v>
      </c>
      <c r="V4" s="261" t="s">
        <v>422</v>
      </c>
      <c r="W4" s="261" t="s">
        <v>423</v>
      </c>
      <c r="X4" s="261" t="s">
        <v>424</v>
      </c>
      <c r="Y4" s="261" t="s">
        <v>425</v>
      </c>
      <c r="Z4" s="261" t="s">
        <v>426</v>
      </c>
      <c r="AA4" s="261" t="s">
        <v>427</v>
      </c>
      <c r="AB4" s="261" t="s">
        <v>428</v>
      </c>
      <c r="AC4" s="261" t="s">
        <v>429</v>
      </c>
      <c r="AD4" s="261" t="s">
        <v>430</v>
      </c>
      <c r="AE4" s="261" t="s">
        <v>2446</v>
      </c>
      <c r="AF4" s="261" t="s">
        <v>2447</v>
      </c>
      <c r="AG4" s="261" t="s">
        <v>2448</v>
      </c>
      <c r="AH4" s="261" t="s">
        <v>2449</v>
      </c>
      <c r="AI4" s="261" t="s">
        <v>2450</v>
      </c>
      <c r="AJ4" s="261" t="s">
        <v>2451</v>
      </c>
      <c r="AK4" s="261" t="s">
        <v>2452</v>
      </c>
      <c r="AL4" s="261" t="s">
        <v>2453</v>
      </c>
      <c r="AM4" s="261" t="s">
        <v>2454</v>
      </c>
      <c r="AN4" s="261" t="s">
        <v>2455</v>
      </c>
      <c r="AO4" s="261" t="s">
        <v>2456</v>
      </c>
      <c r="AP4" s="261" t="s">
        <v>2457</v>
      </c>
      <c r="AQ4" s="261" t="s">
        <v>2458</v>
      </c>
      <c r="AR4" s="261" t="s">
        <v>2459</v>
      </c>
      <c r="AS4" s="261" t="s">
        <v>2460</v>
      </c>
      <c r="AT4" s="261" t="s">
        <v>2461</v>
      </c>
      <c r="AU4" s="261" t="s">
        <v>2462</v>
      </c>
      <c r="AV4" s="261" t="s">
        <v>2463</v>
      </c>
      <c r="AW4" s="261" t="s">
        <v>2464</v>
      </c>
      <c r="AX4" s="261" t="s">
        <v>2465</v>
      </c>
      <c r="AY4" s="261" t="s">
        <v>2466</v>
      </c>
      <c r="AZ4" s="261" t="s">
        <v>2467</v>
      </c>
      <c r="BA4" s="261" t="s">
        <v>2468</v>
      </c>
      <c r="BB4" s="261" t="s">
        <v>2469</v>
      </c>
      <c r="BC4" s="261" t="s">
        <v>2470</v>
      </c>
      <c r="BD4" s="261" t="s">
        <v>2471</v>
      </c>
      <c r="BE4" s="261" t="s">
        <v>2472</v>
      </c>
      <c r="BF4" s="261" t="s">
        <v>2473</v>
      </c>
      <c r="BG4" s="261" t="s">
        <v>2474</v>
      </c>
      <c r="BH4" s="261" t="s">
        <v>2475</v>
      </c>
      <c r="BI4" s="261" t="s">
        <v>2476</v>
      </c>
      <c r="BJ4" s="261" t="s">
        <v>2477</v>
      </c>
      <c r="BK4" s="261" t="s">
        <v>2478</v>
      </c>
      <c r="BL4" s="261" t="s">
        <v>2479</v>
      </c>
      <c r="BM4" s="261" t="s">
        <v>2480</v>
      </c>
      <c r="BN4" s="261" t="s">
        <v>2481</v>
      </c>
      <c r="BO4" s="261" t="s">
        <v>2482</v>
      </c>
      <c r="BP4" s="261" t="s">
        <v>2483</v>
      </c>
      <c r="BQ4" s="261" t="s">
        <v>2484</v>
      </c>
      <c r="BR4" s="261" t="s">
        <v>2485</v>
      </c>
      <c r="BS4" s="261" t="s">
        <v>2486</v>
      </c>
      <c r="BT4" s="261" t="s">
        <v>2487</v>
      </c>
      <c r="BU4" s="261" t="s">
        <v>2488</v>
      </c>
      <c r="BV4" s="261" t="s">
        <v>2489</v>
      </c>
      <c r="BW4" s="261" t="s">
        <v>2490</v>
      </c>
      <c r="BX4" s="261" t="s">
        <v>2491</v>
      </c>
      <c r="BY4" s="261" t="s">
        <v>2492</v>
      </c>
      <c r="BZ4" s="261" t="s">
        <v>2493</v>
      </c>
      <c r="CA4" s="261" t="s">
        <v>2494</v>
      </c>
      <c r="CB4" s="261" t="s">
        <v>2495</v>
      </c>
      <c r="CC4" s="261" t="s">
        <v>2496</v>
      </c>
      <c r="CD4" s="261" t="s">
        <v>2497</v>
      </c>
      <c r="CE4" s="261" t="s">
        <v>2498</v>
      </c>
      <c r="CF4" s="261" t="s">
        <v>2499</v>
      </c>
      <c r="CG4" s="261" t="s">
        <v>2500</v>
      </c>
      <c r="CH4" s="261" t="s">
        <v>2501</v>
      </c>
      <c r="CI4" s="261" t="s">
        <v>2502</v>
      </c>
      <c r="CJ4" s="261" t="s">
        <v>2503</v>
      </c>
      <c r="CK4" s="261" t="s">
        <v>2504</v>
      </c>
      <c r="CL4" s="261" t="s">
        <v>2505</v>
      </c>
      <c r="CM4" s="261" t="s">
        <v>2506</v>
      </c>
      <c r="CN4" s="261" t="s">
        <v>2507</v>
      </c>
      <c r="CO4" s="261" t="s">
        <v>2508</v>
      </c>
      <c r="CP4" s="261" t="s">
        <v>2509</v>
      </c>
      <c r="CQ4" s="261" t="s">
        <v>2510</v>
      </c>
      <c r="CR4" s="261" t="s">
        <v>2511</v>
      </c>
      <c r="CS4" s="261" t="s">
        <v>2512</v>
      </c>
      <c r="CT4" s="261" t="s">
        <v>2513</v>
      </c>
      <c r="CU4" s="261" t="s">
        <v>2514</v>
      </c>
      <c r="CV4" s="261" t="s">
        <v>2515</v>
      </c>
      <c r="CW4" s="261" t="s">
        <v>2516</v>
      </c>
      <c r="CX4" s="261" t="s">
        <v>2517</v>
      </c>
      <c r="CY4" s="261" t="s">
        <v>2518</v>
      </c>
      <c r="CZ4" s="261" t="s">
        <v>2519</v>
      </c>
      <c r="DA4" s="261" t="s">
        <v>2520</v>
      </c>
      <c r="DB4" s="261" t="s">
        <v>2521</v>
      </c>
      <c r="DC4" s="261" t="s">
        <v>2522</v>
      </c>
      <c r="DD4" s="261" t="s">
        <v>2523</v>
      </c>
      <c r="DE4" s="261" t="s">
        <v>2524</v>
      </c>
      <c r="DF4" s="261" t="s">
        <v>2525</v>
      </c>
      <c r="DG4" s="261" t="s">
        <v>2526</v>
      </c>
      <c r="DH4" s="261" t="s">
        <v>2527</v>
      </c>
      <c r="DI4" s="261" t="s">
        <v>2528</v>
      </c>
      <c r="DJ4" s="261" t="s">
        <v>2529</v>
      </c>
      <c r="DK4" s="261" t="s">
        <v>5</v>
      </c>
      <c r="DL4" s="261" t="s">
        <v>431</v>
      </c>
      <c r="DM4" s="261" t="s">
        <v>432</v>
      </c>
      <c r="DN4" s="261" t="s">
        <v>433</v>
      </c>
      <c r="DO4" s="261" t="s">
        <v>434</v>
      </c>
      <c r="DP4" s="261" t="s">
        <v>435</v>
      </c>
      <c r="DQ4" s="261" t="s">
        <v>436</v>
      </c>
      <c r="DR4" s="261" t="s">
        <v>437</v>
      </c>
      <c r="DS4" s="261" t="s">
        <v>438</v>
      </c>
      <c r="DT4" s="261" t="s">
        <v>439</v>
      </c>
      <c r="DU4" s="261" t="s">
        <v>2530</v>
      </c>
      <c r="DV4" s="261" t="s">
        <v>66</v>
      </c>
      <c r="DW4" s="261" t="s">
        <v>440</v>
      </c>
      <c r="DX4" s="261" t="s">
        <v>441</v>
      </c>
      <c r="DY4" s="261" t="s">
        <v>442</v>
      </c>
      <c r="DZ4" s="261" t="s">
        <v>443</v>
      </c>
      <c r="EA4" s="261" t="s">
        <v>444</v>
      </c>
      <c r="EB4" s="261" t="s">
        <v>445</v>
      </c>
      <c r="EC4" s="261" t="s">
        <v>446</v>
      </c>
      <c r="ED4" s="261" t="s">
        <v>447</v>
      </c>
      <c r="EE4" s="261" t="s">
        <v>448</v>
      </c>
      <c r="EF4" s="261" t="s">
        <v>449</v>
      </c>
      <c r="EG4" s="261" t="s">
        <v>450</v>
      </c>
      <c r="EH4" s="261" t="s">
        <v>451</v>
      </c>
      <c r="EI4" s="261" t="s">
        <v>452</v>
      </c>
      <c r="EJ4" s="261" t="s">
        <v>453</v>
      </c>
      <c r="EK4" s="261" t="s">
        <v>454</v>
      </c>
      <c r="EL4" s="261" t="s">
        <v>455</v>
      </c>
      <c r="EM4" s="261" t="s">
        <v>456</v>
      </c>
      <c r="EN4" s="261" t="s">
        <v>457</v>
      </c>
      <c r="EO4" s="261" t="s">
        <v>458</v>
      </c>
      <c r="EP4" s="261" t="s">
        <v>459</v>
      </c>
      <c r="EQ4" s="261" t="s">
        <v>460</v>
      </c>
      <c r="ER4" s="261" t="s">
        <v>461</v>
      </c>
      <c r="ES4" s="261" t="s">
        <v>462</v>
      </c>
      <c r="ET4" s="261" t="s">
        <v>463</v>
      </c>
      <c r="EU4" s="261" t="s">
        <v>464</v>
      </c>
      <c r="EV4" s="261" t="s">
        <v>465</v>
      </c>
      <c r="EW4" s="261" t="s">
        <v>466</v>
      </c>
      <c r="EX4" s="261" t="s">
        <v>467</v>
      </c>
      <c r="EY4" s="261" t="s">
        <v>468</v>
      </c>
      <c r="EZ4" s="261" t="s">
        <v>469</v>
      </c>
      <c r="FA4" s="261" t="s">
        <v>470</v>
      </c>
      <c r="FB4" s="261" t="s">
        <v>471</v>
      </c>
      <c r="FC4" s="261" t="s">
        <v>472</v>
      </c>
      <c r="FD4" s="261" t="s">
        <v>473</v>
      </c>
      <c r="FE4" s="261" t="s">
        <v>474</v>
      </c>
      <c r="FF4" s="261" t="s">
        <v>475</v>
      </c>
      <c r="FG4" s="261" t="s">
        <v>476</v>
      </c>
      <c r="FH4" s="261" t="s">
        <v>477</v>
      </c>
      <c r="FI4" s="261" t="s">
        <v>478</v>
      </c>
      <c r="FJ4" s="261" t="s">
        <v>479</v>
      </c>
      <c r="FK4" s="261" t="s">
        <v>480</v>
      </c>
      <c r="FL4" s="261" t="s">
        <v>481</v>
      </c>
      <c r="FM4" s="261" t="s">
        <v>482</v>
      </c>
      <c r="FN4" s="261" t="s">
        <v>483</v>
      </c>
      <c r="FO4" s="261" t="s">
        <v>484</v>
      </c>
      <c r="FP4" s="261" t="s">
        <v>485</v>
      </c>
      <c r="FQ4" s="261" t="s">
        <v>486</v>
      </c>
      <c r="FR4" s="261" t="s">
        <v>487</v>
      </c>
      <c r="FS4" s="261" t="s">
        <v>488</v>
      </c>
      <c r="FT4" s="261" t="s">
        <v>489</v>
      </c>
      <c r="FU4" s="261" t="s">
        <v>490</v>
      </c>
      <c r="FV4" s="261" t="s">
        <v>491</v>
      </c>
      <c r="FW4" s="261" t="s">
        <v>492</v>
      </c>
      <c r="FX4" s="261" t="s">
        <v>493</v>
      </c>
      <c r="FY4" s="261" t="s">
        <v>494</v>
      </c>
      <c r="FZ4" s="261" t="s">
        <v>495</v>
      </c>
      <c r="GA4" s="261" t="s">
        <v>496</v>
      </c>
      <c r="GB4" s="261" t="s">
        <v>497</v>
      </c>
      <c r="GC4" s="261" t="s">
        <v>498</v>
      </c>
      <c r="GD4" s="261" t="s">
        <v>499</v>
      </c>
      <c r="GE4" s="261" t="s">
        <v>500</v>
      </c>
      <c r="GF4" s="261" t="s">
        <v>501</v>
      </c>
      <c r="GG4" s="261" t="s">
        <v>502</v>
      </c>
      <c r="GH4" s="261" t="s">
        <v>503</v>
      </c>
      <c r="GI4" s="261" t="s">
        <v>504</v>
      </c>
      <c r="GJ4" s="261" t="s">
        <v>505</v>
      </c>
      <c r="GK4" s="261" t="s">
        <v>506</v>
      </c>
      <c r="GL4" s="261" t="s">
        <v>507</v>
      </c>
      <c r="GM4" s="261" t="s">
        <v>508</v>
      </c>
      <c r="GN4" s="261" t="s">
        <v>509</v>
      </c>
      <c r="GO4" s="261" t="s">
        <v>510</v>
      </c>
      <c r="GP4" s="261" t="s">
        <v>511</v>
      </c>
      <c r="GQ4" s="261" t="s">
        <v>512</v>
      </c>
      <c r="GR4" s="261" t="s">
        <v>513</v>
      </c>
      <c r="GS4" s="261" t="s">
        <v>514</v>
      </c>
      <c r="GT4" s="261" t="s">
        <v>515</v>
      </c>
      <c r="GU4" s="261" t="s">
        <v>516</v>
      </c>
      <c r="GV4" s="261" t="s">
        <v>517</v>
      </c>
      <c r="GW4" s="261" t="s">
        <v>518</v>
      </c>
      <c r="GX4" s="261" t="s">
        <v>519</v>
      </c>
      <c r="GY4" s="261" t="s">
        <v>520</v>
      </c>
      <c r="GZ4" s="261" t="s">
        <v>521</v>
      </c>
      <c r="HA4" s="261" t="s">
        <v>522</v>
      </c>
      <c r="HB4" s="261" t="s">
        <v>523</v>
      </c>
      <c r="HC4" s="261" t="s">
        <v>524</v>
      </c>
      <c r="HD4" s="261" t="s">
        <v>525</v>
      </c>
      <c r="HE4" s="261" t="s">
        <v>526</v>
      </c>
      <c r="HF4" s="261" t="s">
        <v>527</v>
      </c>
      <c r="HG4" s="261" t="s">
        <v>528</v>
      </c>
      <c r="HH4" s="261" t="s">
        <v>529</v>
      </c>
      <c r="HI4" s="261" t="s">
        <v>530</v>
      </c>
      <c r="HJ4" s="261" t="s">
        <v>531</v>
      </c>
      <c r="HK4" s="261" t="s">
        <v>532</v>
      </c>
      <c r="HL4" s="261" t="s">
        <v>533</v>
      </c>
      <c r="HM4" s="261" t="s">
        <v>534</v>
      </c>
      <c r="HN4" s="261" t="s">
        <v>535</v>
      </c>
      <c r="HO4" s="261" t="s">
        <v>536</v>
      </c>
      <c r="HP4" s="261" t="s">
        <v>537</v>
      </c>
      <c r="HQ4" s="261" t="s">
        <v>538</v>
      </c>
      <c r="HR4" s="261" t="s">
        <v>539</v>
      </c>
      <c r="HS4" s="261" t="s">
        <v>540</v>
      </c>
      <c r="HT4" s="261" t="s">
        <v>541</v>
      </c>
      <c r="HU4" s="261" t="s">
        <v>542</v>
      </c>
      <c r="HV4" s="261" t="s">
        <v>543</v>
      </c>
      <c r="HW4" s="261" t="s">
        <v>544</v>
      </c>
      <c r="HX4" s="261" t="s">
        <v>545</v>
      </c>
      <c r="HY4" s="261" t="s">
        <v>546</v>
      </c>
      <c r="HZ4" s="261" t="s">
        <v>547</v>
      </c>
      <c r="IA4" s="261" t="s">
        <v>548</v>
      </c>
      <c r="IB4" s="261" t="s">
        <v>549</v>
      </c>
      <c r="IC4" s="261" t="s">
        <v>550</v>
      </c>
      <c r="ID4" s="261" t="s">
        <v>551</v>
      </c>
      <c r="IE4" s="261" t="s">
        <v>552</v>
      </c>
      <c r="IF4" s="261" t="s">
        <v>553</v>
      </c>
      <c r="IG4" s="261" t="s">
        <v>554</v>
      </c>
      <c r="IH4" s="261" t="s">
        <v>555</v>
      </c>
      <c r="II4" s="261" t="s">
        <v>556</v>
      </c>
      <c r="IJ4" s="261" t="s">
        <v>557</v>
      </c>
      <c r="IK4" s="261" t="s">
        <v>558</v>
      </c>
      <c r="IL4" s="261" t="s">
        <v>559</v>
      </c>
      <c r="IM4" s="261" t="s">
        <v>560</v>
      </c>
      <c r="IN4" s="261" t="s">
        <v>561</v>
      </c>
      <c r="IO4" s="261" t="s">
        <v>562</v>
      </c>
      <c r="IP4" s="261" t="s">
        <v>563</v>
      </c>
      <c r="IQ4" s="261" t="s">
        <v>564</v>
      </c>
      <c r="IR4" s="261" t="s">
        <v>565</v>
      </c>
      <c r="IS4" s="261" t="s">
        <v>566</v>
      </c>
      <c r="IT4" s="261" t="s">
        <v>567</v>
      </c>
      <c r="IU4" s="261" t="s">
        <v>568</v>
      </c>
      <c r="IV4" s="261" t="s">
        <v>569</v>
      </c>
      <c r="IW4" s="261" t="s">
        <v>570</v>
      </c>
      <c r="IX4" s="261" t="s">
        <v>571</v>
      </c>
      <c r="IY4" s="261" t="s">
        <v>572</v>
      </c>
      <c r="IZ4" s="261" t="s">
        <v>573</v>
      </c>
      <c r="JA4" s="261" t="s">
        <v>574</v>
      </c>
      <c r="JB4" s="261" t="s">
        <v>575</v>
      </c>
      <c r="JC4" s="261" t="s">
        <v>576</v>
      </c>
      <c r="JD4" s="261" t="s">
        <v>577</v>
      </c>
      <c r="JE4" s="261" t="s">
        <v>578</v>
      </c>
      <c r="JF4" s="261" t="s">
        <v>579</v>
      </c>
      <c r="JG4" s="261" t="s">
        <v>580</v>
      </c>
      <c r="JH4" s="261" t="s">
        <v>581</v>
      </c>
      <c r="JI4" s="261" t="s">
        <v>582</v>
      </c>
      <c r="JJ4" s="261" t="s">
        <v>65</v>
      </c>
      <c r="JK4" s="261" t="s">
        <v>583</v>
      </c>
      <c r="JL4" s="261" t="s">
        <v>584</v>
      </c>
      <c r="JM4" s="261" t="s">
        <v>585</v>
      </c>
      <c r="JN4" s="261" t="s">
        <v>586</v>
      </c>
      <c r="JO4" s="261" t="s">
        <v>587</v>
      </c>
      <c r="JP4" s="261" t="s">
        <v>588</v>
      </c>
      <c r="JQ4" s="261" t="s">
        <v>589</v>
      </c>
      <c r="JR4" s="261" t="s">
        <v>590</v>
      </c>
      <c r="JS4" s="261" t="s">
        <v>591</v>
      </c>
      <c r="JT4" s="261" t="s">
        <v>592</v>
      </c>
      <c r="JU4" s="261" t="s">
        <v>593</v>
      </c>
      <c r="JV4" s="261" t="s">
        <v>594</v>
      </c>
      <c r="JW4" s="261" t="s">
        <v>595</v>
      </c>
      <c r="JX4" s="261" t="s">
        <v>596</v>
      </c>
      <c r="JY4" s="261" t="s">
        <v>597</v>
      </c>
      <c r="JZ4" s="261" t="s">
        <v>598</v>
      </c>
      <c r="KA4" s="261" t="s">
        <v>599</v>
      </c>
      <c r="KB4" s="261" t="s">
        <v>600</v>
      </c>
      <c r="KC4" s="261" t="s">
        <v>601</v>
      </c>
      <c r="KD4" s="261" t="s">
        <v>602</v>
      </c>
      <c r="KE4" s="261" t="s">
        <v>603</v>
      </c>
      <c r="KF4" s="261" t="s">
        <v>604</v>
      </c>
      <c r="KG4" s="261" t="s">
        <v>605</v>
      </c>
      <c r="KH4" s="261" t="s">
        <v>606</v>
      </c>
      <c r="KI4" s="261" t="s">
        <v>607</v>
      </c>
      <c r="KJ4" s="261" t="s">
        <v>608</v>
      </c>
      <c r="KK4" s="261" t="s">
        <v>609</v>
      </c>
      <c r="KL4" s="261" t="s">
        <v>610</v>
      </c>
      <c r="KM4" s="261" t="s">
        <v>611</v>
      </c>
      <c r="KN4" s="261" t="s">
        <v>612</v>
      </c>
      <c r="KO4" s="261" t="s">
        <v>613</v>
      </c>
      <c r="KP4" s="261" t="s">
        <v>614</v>
      </c>
      <c r="KQ4" s="261" t="s">
        <v>615</v>
      </c>
      <c r="KR4" s="261" t="s">
        <v>616</v>
      </c>
      <c r="KS4" s="261" t="s">
        <v>617</v>
      </c>
      <c r="KT4" s="261" t="s">
        <v>618</v>
      </c>
      <c r="KU4" s="261" t="s">
        <v>619</v>
      </c>
      <c r="KV4" s="261" t="s">
        <v>620</v>
      </c>
      <c r="KW4" s="261" t="s">
        <v>621</v>
      </c>
      <c r="KX4" s="261" t="s">
        <v>622</v>
      </c>
      <c r="KY4" s="261" t="s">
        <v>623</v>
      </c>
      <c r="KZ4" s="261" t="s">
        <v>624</v>
      </c>
      <c r="LA4" s="261" t="s">
        <v>625</v>
      </c>
      <c r="LB4" s="261" t="s">
        <v>626</v>
      </c>
      <c r="LC4" s="261" t="s">
        <v>627</v>
      </c>
      <c r="LD4" s="261" t="s">
        <v>628</v>
      </c>
      <c r="LE4" s="261" t="s">
        <v>629</v>
      </c>
      <c r="LF4" s="261" t="s">
        <v>630</v>
      </c>
      <c r="LG4" s="261" t="s">
        <v>2531</v>
      </c>
      <c r="LH4" s="261" t="s">
        <v>631</v>
      </c>
      <c r="LI4" s="261" t="s">
        <v>632</v>
      </c>
      <c r="LJ4" s="261" t="s">
        <v>633</v>
      </c>
      <c r="LK4" s="261" t="s">
        <v>2532</v>
      </c>
      <c r="LL4" s="261" t="s">
        <v>634</v>
      </c>
      <c r="LM4" s="261" t="s">
        <v>635</v>
      </c>
      <c r="LN4" s="261" t="s">
        <v>636</v>
      </c>
      <c r="LO4" s="261" t="s">
        <v>2533</v>
      </c>
      <c r="LP4" s="261" t="s">
        <v>637</v>
      </c>
      <c r="LQ4" s="261" t="s">
        <v>638</v>
      </c>
      <c r="LR4" s="261" t="s">
        <v>639</v>
      </c>
      <c r="LS4" s="261" t="s">
        <v>2534</v>
      </c>
      <c r="LT4" s="261" t="s">
        <v>640</v>
      </c>
      <c r="LU4" s="261" t="s">
        <v>641</v>
      </c>
      <c r="LV4" s="261" t="s">
        <v>642</v>
      </c>
      <c r="LW4" s="261" t="s">
        <v>643</v>
      </c>
      <c r="LX4" s="261" t="s">
        <v>644</v>
      </c>
      <c r="LY4" s="261" t="s">
        <v>645</v>
      </c>
      <c r="LZ4" s="261" t="s">
        <v>646</v>
      </c>
      <c r="MA4" s="261" t="s">
        <v>647</v>
      </c>
      <c r="MB4" s="261" t="s">
        <v>648</v>
      </c>
      <c r="MC4" s="261" t="s">
        <v>649</v>
      </c>
      <c r="MD4" s="261" t="s">
        <v>2535</v>
      </c>
      <c r="ME4" s="261" t="s">
        <v>2536</v>
      </c>
      <c r="MF4" s="261" t="s">
        <v>650</v>
      </c>
      <c r="MG4" s="261" t="s">
        <v>651</v>
      </c>
      <c r="MH4" s="261" t="s">
        <v>652</v>
      </c>
      <c r="MI4" s="261" t="s">
        <v>653</v>
      </c>
      <c r="MJ4" s="261" t="s">
        <v>654</v>
      </c>
      <c r="MK4" s="261" t="s">
        <v>655</v>
      </c>
      <c r="ML4" s="261" t="s">
        <v>656</v>
      </c>
      <c r="MM4" s="261" t="s">
        <v>657</v>
      </c>
      <c r="MN4" s="261" t="s">
        <v>658</v>
      </c>
      <c r="MO4" s="261" t="s">
        <v>659</v>
      </c>
      <c r="MP4" s="261" t="s">
        <v>660</v>
      </c>
      <c r="MQ4" s="261" t="s">
        <v>661</v>
      </c>
      <c r="MR4" s="261" t="s">
        <v>662</v>
      </c>
      <c r="MS4" s="261" t="s">
        <v>663</v>
      </c>
      <c r="MT4" s="261" t="s">
        <v>664</v>
      </c>
      <c r="MU4" s="261" t="s">
        <v>665</v>
      </c>
      <c r="MV4" s="261" t="s">
        <v>666</v>
      </c>
      <c r="MW4" s="261" t="s">
        <v>667</v>
      </c>
      <c r="MX4" s="261" t="s">
        <v>668</v>
      </c>
      <c r="MY4" s="261" t="s">
        <v>669</v>
      </c>
      <c r="MZ4" s="261" t="s">
        <v>670</v>
      </c>
      <c r="NA4" s="261" t="s">
        <v>671</v>
      </c>
      <c r="NB4" s="261" t="s">
        <v>672</v>
      </c>
      <c r="NC4" s="261" t="s">
        <v>673</v>
      </c>
      <c r="ND4" s="261" t="s">
        <v>674</v>
      </c>
      <c r="NE4" s="261" t="s">
        <v>675</v>
      </c>
      <c r="NF4" s="261" t="s">
        <v>676</v>
      </c>
      <c r="NG4" s="261" t="s">
        <v>677</v>
      </c>
      <c r="NH4" s="261" t="s">
        <v>678</v>
      </c>
      <c r="NI4" s="261" t="s">
        <v>679</v>
      </c>
      <c r="NJ4" s="261" t="s">
        <v>2537</v>
      </c>
      <c r="NK4" s="261" t="s">
        <v>2538</v>
      </c>
      <c r="NL4" s="261" t="s">
        <v>680</v>
      </c>
      <c r="NM4" s="261" t="s">
        <v>681</v>
      </c>
      <c r="NN4" s="261" t="s">
        <v>682</v>
      </c>
      <c r="NO4" s="261" t="s">
        <v>683</v>
      </c>
      <c r="NP4" s="261" t="s">
        <v>684</v>
      </c>
      <c r="NQ4" s="261" t="s">
        <v>685</v>
      </c>
      <c r="NR4" s="261" t="s">
        <v>686</v>
      </c>
      <c r="NS4" s="261" t="s">
        <v>687</v>
      </c>
      <c r="NT4" s="261" t="s">
        <v>688</v>
      </c>
      <c r="NU4" s="261" t="s">
        <v>689</v>
      </c>
      <c r="NV4" s="261" t="s">
        <v>690</v>
      </c>
      <c r="NW4" s="261" t="s">
        <v>691</v>
      </c>
      <c r="NX4" s="261" t="s">
        <v>692</v>
      </c>
      <c r="NY4" s="261" t="s">
        <v>693</v>
      </c>
      <c r="NZ4" s="261" t="s">
        <v>694</v>
      </c>
      <c r="OA4" s="261" t="s">
        <v>695</v>
      </c>
      <c r="OB4" s="261" t="s">
        <v>696</v>
      </c>
      <c r="OC4" s="261" t="s">
        <v>697</v>
      </c>
      <c r="OD4" s="261" t="s">
        <v>698</v>
      </c>
      <c r="OE4" s="261" t="s">
        <v>699</v>
      </c>
      <c r="OF4" s="261" t="s">
        <v>700</v>
      </c>
      <c r="OG4" s="261" t="s">
        <v>701</v>
      </c>
      <c r="OH4" s="261" t="s">
        <v>702</v>
      </c>
      <c r="OI4" s="261" t="s">
        <v>703</v>
      </c>
      <c r="OJ4" s="261" t="s">
        <v>704</v>
      </c>
      <c r="OK4" s="261" t="s">
        <v>705</v>
      </c>
      <c r="OL4" s="261" t="s">
        <v>706</v>
      </c>
      <c r="OM4" s="261" t="s">
        <v>707</v>
      </c>
      <c r="ON4" s="261" t="s">
        <v>708</v>
      </c>
      <c r="OO4" s="261" t="s">
        <v>709</v>
      </c>
      <c r="OP4" s="261" t="s">
        <v>2539</v>
      </c>
      <c r="OQ4" s="261" t="s">
        <v>2540</v>
      </c>
      <c r="OR4" s="261" t="s">
        <v>710</v>
      </c>
      <c r="OS4" s="261" t="s">
        <v>711</v>
      </c>
      <c r="OT4" s="261" t="s">
        <v>712</v>
      </c>
      <c r="OU4" s="261" t="s">
        <v>713</v>
      </c>
      <c r="OV4" s="261" t="s">
        <v>714</v>
      </c>
      <c r="OW4" s="261" t="s">
        <v>715</v>
      </c>
      <c r="OX4" s="261" t="s">
        <v>716</v>
      </c>
      <c r="OY4" s="261" t="s">
        <v>717</v>
      </c>
      <c r="OZ4" s="261" t="s">
        <v>718</v>
      </c>
      <c r="PA4" s="261" t="s">
        <v>719</v>
      </c>
      <c r="PB4" s="261" t="s">
        <v>720</v>
      </c>
      <c r="PC4" s="261" t="s">
        <v>721</v>
      </c>
      <c r="PD4" s="261" t="s">
        <v>722</v>
      </c>
      <c r="PE4" s="261" t="s">
        <v>723</v>
      </c>
      <c r="PF4" s="261" t="s">
        <v>724</v>
      </c>
      <c r="PG4" s="261" t="s">
        <v>725</v>
      </c>
      <c r="PH4" s="261" t="s">
        <v>726</v>
      </c>
      <c r="PI4" s="261" t="s">
        <v>727</v>
      </c>
      <c r="PJ4" s="261" t="s">
        <v>728</v>
      </c>
      <c r="PK4" s="261" t="s">
        <v>729</v>
      </c>
      <c r="PL4" s="261" t="s">
        <v>730</v>
      </c>
      <c r="PM4" s="261" t="s">
        <v>731</v>
      </c>
      <c r="PN4" s="261" t="s">
        <v>732</v>
      </c>
      <c r="PO4" s="261" t="s">
        <v>733</v>
      </c>
      <c r="PP4" s="261" t="s">
        <v>734</v>
      </c>
      <c r="PQ4" s="261" t="s">
        <v>735</v>
      </c>
      <c r="PR4" s="261" t="s">
        <v>736</v>
      </c>
      <c r="PS4" s="261" t="s">
        <v>737</v>
      </c>
      <c r="PT4" s="261" t="s">
        <v>738</v>
      </c>
      <c r="PU4" s="261" t="s">
        <v>739</v>
      </c>
      <c r="PV4" s="261" t="s">
        <v>2541</v>
      </c>
      <c r="PW4" s="261" t="s">
        <v>2542</v>
      </c>
      <c r="PX4" s="261" t="s">
        <v>740</v>
      </c>
      <c r="PY4" s="261" t="s">
        <v>741</v>
      </c>
      <c r="PZ4" s="261" t="s">
        <v>742</v>
      </c>
      <c r="QA4" s="261" t="s">
        <v>743</v>
      </c>
      <c r="QB4" s="261" t="s">
        <v>744</v>
      </c>
      <c r="QC4" s="261" t="s">
        <v>745</v>
      </c>
      <c r="QD4" s="261" t="s">
        <v>746</v>
      </c>
      <c r="QE4" s="261" t="s">
        <v>747</v>
      </c>
      <c r="QF4" s="261" t="s">
        <v>748</v>
      </c>
      <c r="QG4" s="261" t="s">
        <v>749</v>
      </c>
      <c r="QH4" s="261" t="s">
        <v>750</v>
      </c>
      <c r="QI4" s="261" t="s">
        <v>751</v>
      </c>
      <c r="QJ4" s="261" t="s">
        <v>752</v>
      </c>
      <c r="QK4" s="261" t="s">
        <v>753</v>
      </c>
      <c r="QL4" s="261" t="s">
        <v>754</v>
      </c>
      <c r="QM4" s="261" t="s">
        <v>755</v>
      </c>
      <c r="QN4" s="261" t="s">
        <v>756</v>
      </c>
      <c r="QO4" s="261" t="s">
        <v>757</v>
      </c>
      <c r="QP4" s="261" t="s">
        <v>758</v>
      </c>
      <c r="QQ4" s="261" t="s">
        <v>759</v>
      </c>
      <c r="QR4" s="261" t="s">
        <v>760</v>
      </c>
      <c r="QS4" s="261" t="s">
        <v>761</v>
      </c>
      <c r="QT4" s="261" t="s">
        <v>762</v>
      </c>
      <c r="QU4" s="261" t="s">
        <v>763</v>
      </c>
      <c r="QV4" s="261" t="s">
        <v>764</v>
      </c>
      <c r="QW4" s="261" t="s">
        <v>765</v>
      </c>
      <c r="QX4" s="261" t="s">
        <v>766</v>
      </c>
      <c r="QY4" s="261" t="s">
        <v>767</v>
      </c>
      <c r="QZ4" s="261" t="s">
        <v>768</v>
      </c>
      <c r="RA4" s="261" t="s">
        <v>769</v>
      </c>
      <c r="RB4" s="261" t="s">
        <v>2543</v>
      </c>
      <c r="RC4" s="261" t="s">
        <v>2544</v>
      </c>
      <c r="RD4" s="261" t="s">
        <v>770</v>
      </c>
      <c r="RE4" s="261" t="s">
        <v>771</v>
      </c>
      <c r="RF4" s="261" t="s">
        <v>772</v>
      </c>
      <c r="RG4" s="261" t="s">
        <v>773</v>
      </c>
      <c r="RH4" s="261" t="s">
        <v>774</v>
      </c>
      <c r="RI4" s="261" t="s">
        <v>775</v>
      </c>
      <c r="RJ4" s="261" t="s">
        <v>776</v>
      </c>
      <c r="RK4" s="261" t="s">
        <v>777</v>
      </c>
      <c r="RL4" s="261" t="s">
        <v>778</v>
      </c>
      <c r="RM4" s="261" t="s">
        <v>779</v>
      </c>
      <c r="RN4" s="261" t="s">
        <v>780</v>
      </c>
      <c r="RO4" s="261" t="s">
        <v>781</v>
      </c>
      <c r="RP4" s="261" t="s">
        <v>782</v>
      </c>
      <c r="RQ4" s="261" t="s">
        <v>783</v>
      </c>
      <c r="RR4" s="261" t="s">
        <v>784</v>
      </c>
      <c r="RS4" s="261" t="s">
        <v>785</v>
      </c>
      <c r="RT4" s="261" t="s">
        <v>786</v>
      </c>
      <c r="RU4" s="261" t="s">
        <v>787</v>
      </c>
      <c r="RV4" s="261" t="s">
        <v>788</v>
      </c>
      <c r="RW4" s="261" t="s">
        <v>789</v>
      </c>
      <c r="RX4" s="261" t="s">
        <v>790</v>
      </c>
      <c r="RY4" s="261" t="s">
        <v>791</v>
      </c>
      <c r="RZ4" s="261" t="s">
        <v>792</v>
      </c>
      <c r="SA4" s="261" t="s">
        <v>793</v>
      </c>
      <c r="SB4" s="261" t="s">
        <v>794</v>
      </c>
      <c r="SC4" s="261" t="s">
        <v>795</v>
      </c>
      <c r="SD4" s="261" t="s">
        <v>796</v>
      </c>
      <c r="SE4" s="261" t="s">
        <v>797</v>
      </c>
      <c r="SF4" s="261" t="s">
        <v>798</v>
      </c>
      <c r="SG4" s="261" t="s">
        <v>799</v>
      </c>
      <c r="SH4" s="261" t="s">
        <v>2545</v>
      </c>
      <c r="SI4" s="261" t="s">
        <v>2546</v>
      </c>
      <c r="SJ4" s="261" t="s">
        <v>800</v>
      </c>
      <c r="SK4" s="261" t="s">
        <v>801</v>
      </c>
      <c r="SL4" s="261" t="s">
        <v>802</v>
      </c>
      <c r="SM4" s="261" t="s">
        <v>803</v>
      </c>
      <c r="SN4" s="261" t="s">
        <v>804</v>
      </c>
      <c r="SO4" s="261" t="s">
        <v>805</v>
      </c>
      <c r="SP4" s="261" t="s">
        <v>806</v>
      </c>
      <c r="SQ4" s="261" t="s">
        <v>807</v>
      </c>
      <c r="SR4" s="261" t="s">
        <v>808</v>
      </c>
      <c r="SS4" s="261" t="s">
        <v>809</v>
      </c>
      <c r="ST4" s="261" t="s">
        <v>810</v>
      </c>
      <c r="SU4" s="261" t="s">
        <v>811</v>
      </c>
      <c r="SV4" s="261" t="s">
        <v>812</v>
      </c>
      <c r="SW4" s="261" t="s">
        <v>813</v>
      </c>
      <c r="SX4" s="261" t="s">
        <v>814</v>
      </c>
      <c r="SY4" s="261" t="s">
        <v>815</v>
      </c>
      <c r="SZ4" s="261" t="s">
        <v>816</v>
      </c>
      <c r="TA4" s="261" t="s">
        <v>817</v>
      </c>
      <c r="TB4" s="261" t="s">
        <v>818</v>
      </c>
      <c r="TC4" s="261" t="s">
        <v>819</v>
      </c>
      <c r="TD4" s="261" t="s">
        <v>820</v>
      </c>
      <c r="TE4" s="261" t="s">
        <v>821</v>
      </c>
      <c r="TF4" s="261" t="s">
        <v>822</v>
      </c>
      <c r="TG4" s="261" t="s">
        <v>823</v>
      </c>
      <c r="TH4" s="261" t="s">
        <v>824</v>
      </c>
      <c r="TI4" s="261" t="s">
        <v>825</v>
      </c>
      <c r="TJ4" s="261" t="s">
        <v>826</v>
      </c>
      <c r="TK4" s="261" t="s">
        <v>827</v>
      </c>
      <c r="TL4" s="261" t="s">
        <v>828</v>
      </c>
      <c r="TM4" s="261" t="s">
        <v>829</v>
      </c>
      <c r="TN4" s="261" t="s">
        <v>2547</v>
      </c>
      <c r="TO4" s="261" t="s">
        <v>2548</v>
      </c>
      <c r="TP4" s="261" t="s">
        <v>2549</v>
      </c>
      <c r="TQ4" s="261" t="s">
        <v>2550</v>
      </c>
      <c r="TR4" s="261" t="s">
        <v>2551</v>
      </c>
      <c r="TS4" s="261" t="s">
        <v>2552</v>
      </c>
      <c r="TT4" s="261" t="s">
        <v>2553</v>
      </c>
      <c r="TU4" s="261" t="s">
        <v>830</v>
      </c>
      <c r="TV4" s="261" t="s">
        <v>831</v>
      </c>
      <c r="TW4" s="261" t="s">
        <v>832</v>
      </c>
      <c r="TX4" s="261" t="s">
        <v>833</v>
      </c>
      <c r="TY4" s="261" t="s">
        <v>834</v>
      </c>
      <c r="TZ4" s="261" t="s">
        <v>835</v>
      </c>
      <c r="UA4" s="261" t="s">
        <v>836</v>
      </c>
      <c r="UB4" s="261" t="s">
        <v>837</v>
      </c>
      <c r="UC4" s="261" t="s">
        <v>838</v>
      </c>
      <c r="UD4" s="261" t="s">
        <v>839</v>
      </c>
      <c r="UE4" s="261" t="s">
        <v>840</v>
      </c>
      <c r="UF4" s="261" t="s">
        <v>841</v>
      </c>
      <c r="UG4" s="261" t="s">
        <v>842</v>
      </c>
      <c r="UH4" s="261" t="s">
        <v>843</v>
      </c>
      <c r="UI4" s="261" t="s">
        <v>844</v>
      </c>
      <c r="UJ4" s="261" t="s">
        <v>845</v>
      </c>
      <c r="UK4" s="261" t="s">
        <v>2554</v>
      </c>
      <c r="UL4" s="261" t="s">
        <v>2555</v>
      </c>
      <c r="UM4" s="261" t="s">
        <v>2556</v>
      </c>
      <c r="UN4" s="261" t="s">
        <v>2557</v>
      </c>
      <c r="UO4" s="261" t="s">
        <v>2558</v>
      </c>
      <c r="UP4" s="261" t="s">
        <v>2559</v>
      </c>
      <c r="UQ4" s="261" t="s">
        <v>846</v>
      </c>
      <c r="UR4" s="261" t="s">
        <v>847</v>
      </c>
      <c r="US4" s="261" t="s">
        <v>848</v>
      </c>
      <c r="UT4" s="261" t="s">
        <v>849</v>
      </c>
      <c r="UU4" s="261" t="s">
        <v>850</v>
      </c>
      <c r="UV4" s="261" t="s">
        <v>851</v>
      </c>
      <c r="UW4" s="261" t="s">
        <v>852</v>
      </c>
      <c r="UX4" s="261" t="s">
        <v>853</v>
      </c>
      <c r="UY4" s="261" t="s">
        <v>854</v>
      </c>
      <c r="UZ4" s="261" t="s">
        <v>855</v>
      </c>
      <c r="VA4" s="261" t="s">
        <v>856</v>
      </c>
      <c r="VB4" s="261" t="s">
        <v>857</v>
      </c>
      <c r="VC4" s="261" t="s">
        <v>858</v>
      </c>
      <c r="VD4" s="261" t="s">
        <v>859</v>
      </c>
      <c r="VE4" s="261" t="s">
        <v>860</v>
      </c>
      <c r="VF4" s="261" t="s">
        <v>861</v>
      </c>
      <c r="VG4" s="261" t="s">
        <v>2560</v>
      </c>
      <c r="VH4" s="261" t="s">
        <v>2561</v>
      </c>
      <c r="VI4" s="261" t="s">
        <v>2562</v>
      </c>
      <c r="VJ4" s="261" t="s">
        <v>2563</v>
      </c>
      <c r="VK4" s="261" t="s">
        <v>2564</v>
      </c>
      <c r="VL4" s="261" t="s">
        <v>2565</v>
      </c>
      <c r="VM4" s="261" t="s">
        <v>862</v>
      </c>
      <c r="VN4" s="261" t="s">
        <v>863</v>
      </c>
      <c r="VO4" s="261" t="s">
        <v>864</v>
      </c>
      <c r="VP4" s="261" t="s">
        <v>865</v>
      </c>
      <c r="VQ4" s="261" t="s">
        <v>866</v>
      </c>
      <c r="VR4" s="261" t="s">
        <v>867</v>
      </c>
      <c r="VS4" s="261" t="s">
        <v>868</v>
      </c>
      <c r="VT4" s="261" t="s">
        <v>869</v>
      </c>
      <c r="VU4" s="261" t="s">
        <v>870</v>
      </c>
      <c r="VV4" s="261" t="s">
        <v>871</v>
      </c>
      <c r="VW4" s="261" t="s">
        <v>872</v>
      </c>
      <c r="VX4" s="261" t="s">
        <v>873</v>
      </c>
      <c r="VY4" s="261" t="s">
        <v>874</v>
      </c>
      <c r="VZ4" s="261" t="s">
        <v>875</v>
      </c>
      <c r="WA4" s="261" t="s">
        <v>876</v>
      </c>
      <c r="WB4" s="261" t="s">
        <v>877</v>
      </c>
      <c r="WC4" s="261" t="s">
        <v>2566</v>
      </c>
      <c r="WD4" s="261" t="s">
        <v>2567</v>
      </c>
      <c r="WE4" s="261" t="s">
        <v>2568</v>
      </c>
      <c r="WF4" s="261" t="s">
        <v>2569</v>
      </c>
      <c r="WG4" s="261" t="s">
        <v>2570</v>
      </c>
      <c r="WH4" s="261" t="s">
        <v>2571</v>
      </c>
      <c r="WI4" s="261" t="s">
        <v>878</v>
      </c>
      <c r="WJ4" s="261" t="s">
        <v>879</v>
      </c>
      <c r="WK4" s="261" t="s">
        <v>880</v>
      </c>
      <c r="WL4" s="261" t="s">
        <v>881</v>
      </c>
      <c r="WM4" s="261" t="s">
        <v>882</v>
      </c>
      <c r="WN4" s="261" t="s">
        <v>883</v>
      </c>
      <c r="WO4" s="261" t="s">
        <v>884</v>
      </c>
      <c r="WP4" s="261" t="s">
        <v>885</v>
      </c>
      <c r="WQ4" s="261" t="s">
        <v>886</v>
      </c>
      <c r="WR4" s="261" t="s">
        <v>887</v>
      </c>
      <c r="WS4" s="261" t="s">
        <v>888</v>
      </c>
      <c r="WT4" s="261" t="s">
        <v>889</v>
      </c>
      <c r="WU4" s="261" t="s">
        <v>890</v>
      </c>
      <c r="WV4" s="261" t="s">
        <v>891</v>
      </c>
      <c r="WW4" s="261" t="s">
        <v>892</v>
      </c>
      <c r="WX4" s="261" t="s">
        <v>893</v>
      </c>
      <c r="WY4" s="261" t="s">
        <v>2572</v>
      </c>
      <c r="WZ4" s="261" t="s">
        <v>2573</v>
      </c>
      <c r="XA4" s="261" t="s">
        <v>2574</v>
      </c>
      <c r="XB4" s="261" t="s">
        <v>2575</v>
      </c>
      <c r="XC4" s="261" t="s">
        <v>2576</v>
      </c>
      <c r="XD4" s="261" t="s">
        <v>2577</v>
      </c>
      <c r="XE4" s="261" t="s">
        <v>2578</v>
      </c>
      <c r="XF4" s="261" t="s">
        <v>894</v>
      </c>
      <c r="XG4" s="261" t="s">
        <v>895</v>
      </c>
      <c r="XH4" s="261" t="s">
        <v>896</v>
      </c>
      <c r="XI4" s="261" t="s">
        <v>897</v>
      </c>
      <c r="XJ4" s="261" t="s">
        <v>898</v>
      </c>
      <c r="XK4" s="261" t="s">
        <v>899</v>
      </c>
      <c r="XL4" s="261" t="s">
        <v>900</v>
      </c>
      <c r="XM4" s="261" t="s">
        <v>901</v>
      </c>
      <c r="XN4" s="261" t="s">
        <v>902</v>
      </c>
      <c r="XO4" s="261" t="s">
        <v>903</v>
      </c>
      <c r="XP4" s="261" t="s">
        <v>904</v>
      </c>
      <c r="XQ4" s="261" t="s">
        <v>905</v>
      </c>
      <c r="XR4" s="261" t="s">
        <v>906</v>
      </c>
      <c r="XS4" s="261" t="s">
        <v>907</v>
      </c>
      <c r="XT4" s="261" t="s">
        <v>908</v>
      </c>
      <c r="XU4" s="261" t="s">
        <v>909</v>
      </c>
      <c r="XV4" s="261" t="s">
        <v>2579</v>
      </c>
      <c r="XW4" s="261" t="s">
        <v>2580</v>
      </c>
      <c r="XX4" s="261" t="s">
        <v>2581</v>
      </c>
      <c r="XY4" s="261" t="s">
        <v>2582</v>
      </c>
      <c r="XZ4" s="261" t="s">
        <v>2583</v>
      </c>
      <c r="YA4" s="261" t="s">
        <v>2584</v>
      </c>
      <c r="YB4" s="261" t="s">
        <v>2585</v>
      </c>
      <c r="YC4" s="261" t="s">
        <v>910</v>
      </c>
      <c r="YD4" s="261" t="s">
        <v>911</v>
      </c>
      <c r="YE4" s="261" t="s">
        <v>912</v>
      </c>
      <c r="YF4" s="261" t="s">
        <v>913</v>
      </c>
      <c r="YG4" s="261" t="s">
        <v>914</v>
      </c>
      <c r="YH4" s="261" t="s">
        <v>915</v>
      </c>
      <c r="YI4" s="261" t="s">
        <v>916</v>
      </c>
      <c r="YJ4" s="261" t="s">
        <v>917</v>
      </c>
      <c r="YK4" s="261" t="s">
        <v>918</v>
      </c>
      <c r="YL4" s="261" t="s">
        <v>919</v>
      </c>
      <c r="YM4" s="261" t="s">
        <v>920</v>
      </c>
      <c r="YN4" s="261" t="s">
        <v>921</v>
      </c>
      <c r="YO4" s="261" t="s">
        <v>922</v>
      </c>
      <c r="YP4" s="261" t="s">
        <v>923</v>
      </c>
      <c r="YQ4" s="261" t="s">
        <v>924</v>
      </c>
      <c r="YR4" s="261" t="s">
        <v>925</v>
      </c>
      <c r="YS4" s="261" t="s">
        <v>2586</v>
      </c>
      <c r="YT4" s="261" t="s">
        <v>2587</v>
      </c>
      <c r="YU4" s="261" t="s">
        <v>2588</v>
      </c>
      <c r="YV4" s="261" t="s">
        <v>2589</v>
      </c>
      <c r="YW4" s="261" t="s">
        <v>2590</v>
      </c>
      <c r="YX4" s="261" t="s">
        <v>2591</v>
      </c>
      <c r="YY4" s="261" t="s">
        <v>2592</v>
      </c>
      <c r="YZ4" s="261" t="s">
        <v>926</v>
      </c>
      <c r="ZA4" s="261" t="s">
        <v>927</v>
      </c>
      <c r="ZB4" s="261" t="s">
        <v>928</v>
      </c>
      <c r="ZC4" s="261" t="s">
        <v>929</v>
      </c>
      <c r="ZD4" s="261" t="s">
        <v>930</v>
      </c>
      <c r="ZE4" s="261" t="s">
        <v>931</v>
      </c>
      <c r="ZF4" s="261" t="s">
        <v>932</v>
      </c>
      <c r="ZG4" s="261" t="s">
        <v>933</v>
      </c>
      <c r="ZH4" s="261" t="s">
        <v>934</v>
      </c>
      <c r="ZI4" s="261" t="s">
        <v>935</v>
      </c>
      <c r="ZJ4" s="261" t="s">
        <v>936</v>
      </c>
      <c r="ZK4" s="261" t="s">
        <v>937</v>
      </c>
      <c r="ZL4" s="261" t="s">
        <v>938</v>
      </c>
      <c r="ZM4" s="261" t="s">
        <v>939</v>
      </c>
      <c r="ZN4" s="261" t="s">
        <v>940</v>
      </c>
      <c r="ZO4" s="261" t="s">
        <v>941</v>
      </c>
      <c r="ZP4" s="261" t="s">
        <v>2593</v>
      </c>
      <c r="ZQ4" s="261" t="s">
        <v>2594</v>
      </c>
      <c r="ZR4" s="261" t="s">
        <v>2595</v>
      </c>
      <c r="ZS4" s="261" t="s">
        <v>2596</v>
      </c>
      <c r="ZT4" s="261" t="s">
        <v>2597</v>
      </c>
      <c r="ZU4" s="261" t="s">
        <v>2598</v>
      </c>
      <c r="ZV4" s="261" t="s">
        <v>2599</v>
      </c>
      <c r="ZW4" s="261" t="s">
        <v>942</v>
      </c>
      <c r="ZX4" s="261" t="s">
        <v>943</v>
      </c>
      <c r="ZY4" s="261" t="s">
        <v>944</v>
      </c>
      <c r="ZZ4" s="261" t="s">
        <v>945</v>
      </c>
      <c r="AAA4" s="261" t="s">
        <v>946</v>
      </c>
      <c r="AAB4" s="261" t="s">
        <v>947</v>
      </c>
      <c r="AAC4" s="261" t="s">
        <v>948</v>
      </c>
      <c r="AAD4" s="261" t="s">
        <v>949</v>
      </c>
      <c r="AAE4" s="261" t="s">
        <v>950</v>
      </c>
      <c r="AAF4" s="261" t="s">
        <v>951</v>
      </c>
      <c r="AAG4" s="261" t="s">
        <v>952</v>
      </c>
      <c r="AAH4" s="261" t="s">
        <v>953</v>
      </c>
      <c r="AAI4" s="261" t="s">
        <v>954</v>
      </c>
      <c r="AAJ4" s="261" t="s">
        <v>955</v>
      </c>
      <c r="AAK4" s="261" t="s">
        <v>956</v>
      </c>
      <c r="AAL4" s="261" t="s">
        <v>957</v>
      </c>
      <c r="AAM4" s="261" t="s">
        <v>2600</v>
      </c>
      <c r="AAN4" s="261" t="s">
        <v>2601</v>
      </c>
      <c r="AAO4" s="261" t="s">
        <v>2602</v>
      </c>
      <c r="AAP4" s="261" t="s">
        <v>2603</v>
      </c>
      <c r="AAQ4" s="261" t="s">
        <v>2604</v>
      </c>
      <c r="AAR4" s="261" t="s">
        <v>2605</v>
      </c>
      <c r="AAS4" s="261" t="s">
        <v>2606</v>
      </c>
      <c r="AAT4" s="261" t="s">
        <v>958</v>
      </c>
      <c r="AAU4" s="261" t="s">
        <v>959</v>
      </c>
      <c r="AAV4" s="261" t="s">
        <v>2607</v>
      </c>
      <c r="AAW4" s="261" t="s">
        <v>2608</v>
      </c>
      <c r="AAX4" s="261" t="s">
        <v>2609</v>
      </c>
      <c r="AAY4" s="261" t="s">
        <v>2610</v>
      </c>
      <c r="AAZ4" s="261" t="s">
        <v>2611</v>
      </c>
      <c r="ABA4" s="261" t="s">
        <v>2612</v>
      </c>
      <c r="ABB4" s="261" t="s">
        <v>2613</v>
      </c>
      <c r="ABC4" s="261" t="s">
        <v>960</v>
      </c>
      <c r="ABD4" s="261" t="s">
        <v>961</v>
      </c>
      <c r="ABE4" s="261" t="s">
        <v>2614</v>
      </c>
      <c r="ABF4" s="261" t="s">
        <v>2615</v>
      </c>
      <c r="ABG4" s="261" t="s">
        <v>2616</v>
      </c>
      <c r="ABH4" s="261" t="s">
        <v>2617</v>
      </c>
      <c r="ABI4" s="261" t="s">
        <v>2618</v>
      </c>
      <c r="ABJ4" s="261" t="s">
        <v>2619</v>
      </c>
      <c r="ABK4" s="261" t="s">
        <v>2620</v>
      </c>
      <c r="ABL4" s="261" t="s">
        <v>962</v>
      </c>
      <c r="ABM4" s="261" t="s">
        <v>963</v>
      </c>
      <c r="ABN4" s="261" t="s">
        <v>2621</v>
      </c>
      <c r="ABO4" s="261" t="s">
        <v>2622</v>
      </c>
      <c r="ABP4" s="261" t="s">
        <v>2623</v>
      </c>
      <c r="ABQ4" s="261" t="s">
        <v>2624</v>
      </c>
      <c r="ABR4" s="261" t="s">
        <v>2625</v>
      </c>
      <c r="ABS4" s="261" t="s">
        <v>2626</v>
      </c>
      <c r="ABT4" s="261" t="s">
        <v>2627</v>
      </c>
      <c r="ABU4" s="261" t="s">
        <v>964</v>
      </c>
      <c r="ABV4" s="261" t="s">
        <v>965</v>
      </c>
      <c r="ABW4" s="261" t="s">
        <v>966</v>
      </c>
      <c r="ABX4" s="261" t="s">
        <v>967</v>
      </c>
      <c r="ABY4" s="261" t="s">
        <v>968</v>
      </c>
      <c r="ABZ4" s="261" t="s">
        <v>969</v>
      </c>
      <c r="ACA4" s="261" t="s">
        <v>970</v>
      </c>
      <c r="ACB4" s="261" t="s">
        <v>971</v>
      </c>
      <c r="ACC4" s="261" t="s">
        <v>972</v>
      </c>
      <c r="ACD4" s="261" t="s">
        <v>973</v>
      </c>
      <c r="ACE4" s="261" t="s">
        <v>974</v>
      </c>
      <c r="ACF4" s="261" t="s">
        <v>975</v>
      </c>
      <c r="ACG4" s="261" t="s">
        <v>976</v>
      </c>
      <c r="ACH4" s="261" t="s">
        <v>977</v>
      </c>
      <c r="ACI4" s="261" t="s">
        <v>978</v>
      </c>
      <c r="ACJ4" s="261" t="s">
        <v>979</v>
      </c>
      <c r="ACK4" s="261" t="s">
        <v>980</v>
      </c>
      <c r="ACL4" s="261" t="s">
        <v>981</v>
      </c>
      <c r="ACM4" s="261" t="s">
        <v>982</v>
      </c>
      <c r="ACN4" s="261" t="s">
        <v>983</v>
      </c>
      <c r="ACO4" s="261" t="s">
        <v>984</v>
      </c>
      <c r="ACP4" s="261" t="s">
        <v>985</v>
      </c>
      <c r="ACQ4" s="261" t="s">
        <v>986</v>
      </c>
      <c r="ACR4" s="261" t="s">
        <v>987</v>
      </c>
      <c r="ACS4" s="261" t="s">
        <v>988</v>
      </c>
      <c r="ACT4" s="261" t="s">
        <v>989</v>
      </c>
      <c r="ACU4" s="261" t="s">
        <v>990</v>
      </c>
      <c r="ACV4" s="261" t="s">
        <v>991</v>
      </c>
      <c r="ACW4" s="261" t="s">
        <v>992</v>
      </c>
      <c r="ACX4" s="261" t="s">
        <v>993</v>
      </c>
      <c r="ACY4" s="261" t="s">
        <v>994</v>
      </c>
      <c r="ACZ4" s="261" t="s">
        <v>995</v>
      </c>
      <c r="ADA4" s="261" t="s">
        <v>996</v>
      </c>
      <c r="ADB4" s="261" t="s">
        <v>997</v>
      </c>
      <c r="ADC4" s="261" t="s">
        <v>998</v>
      </c>
      <c r="ADD4" s="261" t="s">
        <v>999</v>
      </c>
      <c r="ADE4" s="261" t="s">
        <v>1000</v>
      </c>
      <c r="ADF4" s="261" t="s">
        <v>2037</v>
      </c>
      <c r="ADG4" s="261" t="s">
        <v>2031</v>
      </c>
      <c r="ADH4" s="261" t="s">
        <v>1001</v>
      </c>
      <c r="ADI4" s="261" t="s">
        <v>1002</v>
      </c>
      <c r="ADJ4" s="261" t="s">
        <v>1003</v>
      </c>
      <c r="ADK4" s="261" t="s">
        <v>1004</v>
      </c>
      <c r="ADL4" s="261" t="s">
        <v>1005</v>
      </c>
      <c r="ADM4" s="261" t="s">
        <v>1006</v>
      </c>
      <c r="ADN4" s="261" t="s">
        <v>1007</v>
      </c>
      <c r="ADO4" s="261" t="s">
        <v>1008</v>
      </c>
      <c r="ADP4" s="261" t="s">
        <v>1009</v>
      </c>
      <c r="ADQ4" s="261" t="s">
        <v>1010</v>
      </c>
      <c r="ADR4" s="261" t="s">
        <v>1011</v>
      </c>
      <c r="ADS4" s="261" t="s">
        <v>1012</v>
      </c>
      <c r="ADT4" s="261" t="s">
        <v>1013</v>
      </c>
      <c r="ADU4" s="261" t="s">
        <v>1014</v>
      </c>
      <c r="ADV4" s="261" t="s">
        <v>1015</v>
      </c>
      <c r="ADW4" s="261" t="s">
        <v>1016</v>
      </c>
      <c r="ADX4" s="261" t="s">
        <v>1017</v>
      </c>
      <c r="ADY4" s="261" t="s">
        <v>1018</v>
      </c>
      <c r="ADZ4" s="261" t="s">
        <v>1019</v>
      </c>
      <c r="AEA4" s="261" t="s">
        <v>1020</v>
      </c>
      <c r="AEB4" s="261" t="s">
        <v>1021</v>
      </c>
      <c r="AEC4" s="261" t="s">
        <v>1022</v>
      </c>
      <c r="AED4" s="261" t="s">
        <v>1023</v>
      </c>
      <c r="AEE4" s="261" t="s">
        <v>1024</v>
      </c>
      <c r="AEF4" s="261" t="s">
        <v>1025</v>
      </c>
      <c r="AEG4" s="261" t="s">
        <v>1026</v>
      </c>
      <c r="AEH4" s="261" t="s">
        <v>1027</v>
      </c>
      <c r="AEI4" s="261" t="s">
        <v>1028</v>
      </c>
      <c r="AEJ4" s="261" t="s">
        <v>1029</v>
      </c>
      <c r="AEK4" s="261" t="s">
        <v>1030</v>
      </c>
      <c r="AEL4" s="261" t="s">
        <v>1031</v>
      </c>
      <c r="AEM4" s="261" t="s">
        <v>1032</v>
      </c>
      <c r="AEN4" s="261" t="s">
        <v>1033</v>
      </c>
      <c r="AEO4" s="261" t="s">
        <v>1034</v>
      </c>
      <c r="AEP4" s="261" t="s">
        <v>1035</v>
      </c>
      <c r="AEQ4" s="261" t="s">
        <v>1036</v>
      </c>
      <c r="AER4" s="261" t="s">
        <v>1037</v>
      </c>
      <c r="AES4" s="261" t="s">
        <v>1038</v>
      </c>
      <c r="AET4" s="261" t="s">
        <v>1039</v>
      </c>
      <c r="AEU4" s="261" t="s">
        <v>1040</v>
      </c>
      <c r="AEV4" s="261" t="s">
        <v>1041</v>
      </c>
      <c r="AEW4" s="261" t="s">
        <v>1042</v>
      </c>
      <c r="AEX4" s="261" t="s">
        <v>1043</v>
      </c>
      <c r="AEY4" s="261" t="s">
        <v>1044</v>
      </c>
      <c r="AEZ4" s="261" t="s">
        <v>1045</v>
      </c>
      <c r="AFA4" s="261" t="s">
        <v>1046</v>
      </c>
      <c r="AFB4" s="261" t="s">
        <v>1047</v>
      </c>
      <c r="AFC4" s="261" t="s">
        <v>1048</v>
      </c>
      <c r="AFD4" s="261" t="s">
        <v>1049</v>
      </c>
      <c r="AFE4" s="261" t="s">
        <v>1050</v>
      </c>
      <c r="AFF4" s="261" t="s">
        <v>1051</v>
      </c>
      <c r="AFG4" s="261" t="s">
        <v>1052</v>
      </c>
      <c r="AFH4" s="261" t="s">
        <v>1053</v>
      </c>
      <c r="AFI4" s="261" t="s">
        <v>1054</v>
      </c>
      <c r="AFJ4" s="261" t="s">
        <v>1055</v>
      </c>
      <c r="AFK4" s="261" t="s">
        <v>1056</v>
      </c>
      <c r="AFL4" s="261" t="s">
        <v>1057</v>
      </c>
      <c r="AFM4" s="261" t="s">
        <v>1058</v>
      </c>
      <c r="AFN4" s="261" t="s">
        <v>1059</v>
      </c>
      <c r="AFO4" s="261" t="s">
        <v>1060</v>
      </c>
      <c r="AFP4" s="261" t="s">
        <v>1061</v>
      </c>
      <c r="AFQ4" s="261" t="s">
        <v>1062</v>
      </c>
      <c r="AFR4" s="261" t="s">
        <v>1063</v>
      </c>
      <c r="AFS4" s="261" t="s">
        <v>1064</v>
      </c>
      <c r="AFT4" s="261" t="s">
        <v>1065</v>
      </c>
      <c r="AFU4" s="261" t="s">
        <v>2038</v>
      </c>
      <c r="AFV4" s="261" t="s">
        <v>2032</v>
      </c>
      <c r="AFW4" s="261" t="s">
        <v>1066</v>
      </c>
      <c r="AFX4" s="261" t="s">
        <v>1067</v>
      </c>
      <c r="AFY4" s="261" t="s">
        <v>1068</v>
      </c>
      <c r="AFZ4" s="261" t="s">
        <v>1069</v>
      </c>
      <c r="AGA4" s="261" t="s">
        <v>1070</v>
      </c>
      <c r="AGB4" s="261" t="s">
        <v>1071</v>
      </c>
      <c r="AGC4" s="261" t="s">
        <v>1072</v>
      </c>
      <c r="AGD4" s="261" t="s">
        <v>1073</v>
      </c>
      <c r="AGE4" s="261" t="s">
        <v>1074</v>
      </c>
      <c r="AGF4" s="261" t="s">
        <v>1075</v>
      </c>
      <c r="AGG4" s="261" t="s">
        <v>1076</v>
      </c>
      <c r="AGH4" s="261" t="s">
        <v>1077</v>
      </c>
      <c r="AGI4" s="261" t="s">
        <v>1078</v>
      </c>
      <c r="AGJ4" s="261" t="s">
        <v>1079</v>
      </c>
      <c r="AGK4" s="261" t="s">
        <v>1080</v>
      </c>
      <c r="AGL4" s="261" t="s">
        <v>1081</v>
      </c>
      <c r="AGM4" s="261" t="s">
        <v>1082</v>
      </c>
      <c r="AGN4" s="261" t="s">
        <v>1083</v>
      </c>
      <c r="AGO4" s="261" t="s">
        <v>1084</v>
      </c>
      <c r="AGP4" s="261" t="s">
        <v>1085</v>
      </c>
      <c r="AGQ4" s="261" t="s">
        <v>1086</v>
      </c>
      <c r="AGR4" s="261" t="s">
        <v>1087</v>
      </c>
      <c r="AGS4" s="261" t="s">
        <v>1088</v>
      </c>
      <c r="AGT4" s="261" t="s">
        <v>1089</v>
      </c>
      <c r="AGU4" s="261" t="s">
        <v>1090</v>
      </c>
      <c r="AGV4" s="261" t="s">
        <v>1091</v>
      </c>
      <c r="AGW4" s="261" t="s">
        <v>1092</v>
      </c>
      <c r="AGX4" s="261" t="s">
        <v>1093</v>
      </c>
      <c r="AGY4" s="261" t="s">
        <v>1094</v>
      </c>
      <c r="AGZ4" s="261" t="s">
        <v>1095</v>
      </c>
      <c r="AHA4" s="261" t="s">
        <v>1096</v>
      </c>
      <c r="AHB4" s="261" t="s">
        <v>1097</v>
      </c>
      <c r="AHC4" s="261" t="s">
        <v>1098</v>
      </c>
      <c r="AHD4" s="261" t="s">
        <v>1099</v>
      </c>
      <c r="AHE4" s="261" t="s">
        <v>1100</v>
      </c>
      <c r="AHF4" s="261" t="s">
        <v>1101</v>
      </c>
      <c r="AHG4" s="261" t="s">
        <v>1102</v>
      </c>
      <c r="AHH4" s="261" t="s">
        <v>1103</v>
      </c>
      <c r="AHI4" s="261" t="s">
        <v>1104</v>
      </c>
      <c r="AHJ4" s="261" t="s">
        <v>1105</v>
      </c>
      <c r="AHK4" s="261" t="s">
        <v>1106</v>
      </c>
      <c r="AHL4" s="261" t="s">
        <v>1107</v>
      </c>
      <c r="AHM4" s="261" t="s">
        <v>1108</v>
      </c>
      <c r="AHN4" s="261" t="s">
        <v>1109</v>
      </c>
      <c r="AHO4" s="261" t="s">
        <v>1110</v>
      </c>
      <c r="AHP4" s="261" t="s">
        <v>1111</v>
      </c>
      <c r="AHQ4" s="261" t="s">
        <v>1112</v>
      </c>
      <c r="AHR4" s="261" t="s">
        <v>1113</v>
      </c>
      <c r="AHS4" s="261" t="s">
        <v>1114</v>
      </c>
      <c r="AHT4" s="261" t="s">
        <v>1115</v>
      </c>
      <c r="AHU4" s="261" t="s">
        <v>1116</v>
      </c>
      <c r="AHV4" s="261" t="s">
        <v>1117</v>
      </c>
      <c r="AHW4" s="261" t="s">
        <v>1118</v>
      </c>
      <c r="AHX4" s="261" t="s">
        <v>1119</v>
      </c>
      <c r="AHY4" s="261" t="s">
        <v>1120</v>
      </c>
      <c r="AHZ4" s="261" t="s">
        <v>1121</v>
      </c>
      <c r="AIA4" s="261" t="s">
        <v>1122</v>
      </c>
      <c r="AIB4" s="261" t="s">
        <v>1123</v>
      </c>
      <c r="AIC4" s="261" t="s">
        <v>1124</v>
      </c>
      <c r="AID4" s="261" t="s">
        <v>1125</v>
      </c>
      <c r="AIE4" s="261" t="s">
        <v>1126</v>
      </c>
      <c r="AIF4" s="261" t="s">
        <v>1127</v>
      </c>
      <c r="AIG4" s="261" t="s">
        <v>1128</v>
      </c>
      <c r="AIH4" s="261" t="s">
        <v>1129</v>
      </c>
      <c r="AII4" s="261" t="s">
        <v>1130</v>
      </c>
      <c r="AIJ4" s="261" t="s">
        <v>2039</v>
      </c>
      <c r="AIK4" s="261" t="s">
        <v>2033</v>
      </c>
      <c r="AIL4" s="261" t="s">
        <v>1131</v>
      </c>
      <c r="AIM4" s="261" t="s">
        <v>1132</v>
      </c>
      <c r="AIN4" s="261" t="s">
        <v>1133</v>
      </c>
      <c r="AIO4" s="261" t="s">
        <v>1134</v>
      </c>
      <c r="AIP4" s="261" t="s">
        <v>1135</v>
      </c>
      <c r="AIQ4" s="261" t="s">
        <v>1136</v>
      </c>
      <c r="AIR4" s="261" t="s">
        <v>1137</v>
      </c>
      <c r="AIS4" s="261" t="s">
        <v>1138</v>
      </c>
      <c r="AIT4" s="261" t="s">
        <v>1139</v>
      </c>
      <c r="AIU4" s="261" t="s">
        <v>1140</v>
      </c>
      <c r="AIV4" s="261" t="s">
        <v>1141</v>
      </c>
      <c r="AIW4" s="261" t="s">
        <v>1142</v>
      </c>
      <c r="AIX4" s="261" t="s">
        <v>1143</v>
      </c>
      <c r="AIY4" s="261" t="s">
        <v>1144</v>
      </c>
      <c r="AIZ4" s="261" t="s">
        <v>1145</v>
      </c>
      <c r="AJA4" s="261" t="s">
        <v>1146</v>
      </c>
      <c r="AJB4" s="261" t="s">
        <v>1147</v>
      </c>
      <c r="AJC4" s="261" t="s">
        <v>1148</v>
      </c>
      <c r="AJD4" s="261" t="s">
        <v>1149</v>
      </c>
      <c r="AJE4" s="261" t="s">
        <v>1150</v>
      </c>
      <c r="AJF4" s="261" t="s">
        <v>1151</v>
      </c>
      <c r="AJG4" s="261" t="s">
        <v>1152</v>
      </c>
      <c r="AJH4" s="261" t="s">
        <v>1153</v>
      </c>
      <c r="AJI4" s="261" t="s">
        <v>1154</v>
      </c>
      <c r="AJJ4" s="261" t="s">
        <v>1155</v>
      </c>
      <c r="AJK4" s="261" t="s">
        <v>1156</v>
      </c>
      <c r="AJL4" s="261" t="s">
        <v>1157</v>
      </c>
      <c r="AJM4" s="261" t="s">
        <v>1158</v>
      </c>
      <c r="AJN4" s="261" t="s">
        <v>1159</v>
      </c>
      <c r="AJO4" s="261" t="s">
        <v>1160</v>
      </c>
      <c r="AJP4" s="261" t="s">
        <v>1161</v>
      </c>
      <c r="AJQ4" s="261" t="s">
        <v>1162</v>
      </c>
      <c r="AJR4" s="261" t="s">
        <v>1163</v>
      </c>
      <c r="AJS4" s="261" t="s">
        <v>1164</v>
      </c>
      <c r="AJT4" s="261" t="s">
        <v>1165</v>
      </c>
      <c r="AJU4" s="261" t="s">
        <v>1166</v>
      </c>
      <c r="AJV4" s="261" t="s">
        <v>1167</v>
      </c>
      <c r="AJW4" s="261" t="s">
        <v>1168</v>
      </c>
      <c r="AJX4" s="261" t="s">
        <v>1169</v>
      </c>
      <c r="AJY4" s="261" t="s">
        <v>1170</v>
      </c>
      <c r="AJZ4" s="261" t="s">
        <v>1171</v>
      </c>
      <c r="AKA4" s="261" t="s">
        <v>1172</v>
      </c>
      <c r="AKB4" s="261" t="s">
        <v>1173</v>
      </c>
      <c r="AKC4" s="261" t="s">
        <v>1174</v>
      </c>
      <c r="AKD4" s="261" t="s">
        <v>1175</v>
      </c>
      <c r="AKE4" s="261" t="s">
        <v>1176</v>
      </c>
      <c r="AKF4" s="261" t="s">
        <v>1177</v>
      </c>
      <c r="AKG4" s="261" t="s">
        <v>1178</v>
      </c>
      <c r="AKH4" s="261" t="s">
        <v>1179</v>
      </c>
      <c r="AKI4" s="261" t="s">
        <v>1180</v>
      </c>
      <c r="AKJ4" s="261" t="s">
        <v>1181</v>
      </c>
      <c r="AKK4" s="261" t="s">
        <v>1182</v>
      </c>
      <c r="AKL4" s="261" t="s">
        <v>1183</v>
      </c>
      <c r="AKM4" s="261" t="s">
        <v>1184</v>
      </c>
      <c r="AKN4" s="261" t="s">
        <v>1185</v>
      </c>
      <c r="AKO4" s="261" t="s">
        <v>1186</v>
      </c>
      <c r="AKP4" s="261" t="s">
        <v>1187</v>
      </c>
      <c r="AKQ4" s="261" t="s">
        <v>1188</v>
      </c>
      <c r="AKR4" s="261" t="s">
        <v>1189</v>
      </c>
      <c r="AKS4" s="261" t="s">
        <v>1190</v>
      </c>
      <c r="AKT4" s="261" t="s">
        <v>1191</v>
      </c>
      <c r="AKU4" s="261" t="s">
        <v>1192</v>
      </c>
      <c r="AKV4" s="261" t="s">
        <v>1193</v>
      </c>
      <c r="AKW4" s="261" t="s">
        <v>1194</v>
      </c>
      <c r="AKX4" s="261" t="s">
        <v>1195</v>
      </c>
      <c r="AKY4" s="261" t="s">
        <v>2040</v>
      </c>
      <c r="AKZ4" s="261" t="s">
        <v>2034</v>
      </c>
      <c r="ALA4" s="261" t="s">
        <v>1196</v>
      </c>
      <c r="ALB4" s="261" t="s">
        <v>1197</v>
      </c>
      <c r="ALC4" s="261" t="s">
        <v>1198</v>
      </c>
      <c r="ALD4" s="261" t="s">
        <v>1199</v>
      </c>
      <c r="ALE4" s="261" t="s">
        <v>1200</v>
      </c>
      <c r="ALF4" s="261" t="s">
        <v>1201</v>
      </c>
      <c r="ALG4" s="261" t="s">
        <v>1202</v>
      </c>
      <c r="ALH4" s="261" t="s">
        <v>1203</v>
      </c>
      <c r="ALI4" s="261" t="s">
        <v>1204</v>
      </c>
      <c r="ALJ4" s="261" t="s">
        <v>1205</v>
      </c>
      <c r="ALK4" s="261" t="s">
        <v>1206</v>
      </c>
      <c r="ALL4" s="261" t="s">
        <v>1207</v>
      </c>
      <c r="ALM4" s="261" t="s">
        <v>1208</v>
      </c>
      <c r="ALN4" s="261" t="s">
        <v>1209</v>
      </c>
      <c r="ALO4" s="261" t="s">
        <v>1210</v>
      </c>
      <c r="ALP4" s="261" t="s">
        <v>1211</v>
      </c>
      <c r="ALQ4" s="261" t="s">
        <v>1212</v>
      </c>
      <c r="ALR4" s="261" t="s">
        <v>1213</v>
      </c>
      <c r="ALS4" s="261" t="s">
        <v>1214</v>
      </c>
      <c r="ALT4" s="261" t="s">
        <v>1215</v>
      </c>
      <c r="ALU4" s="261" t="s">
        <v>1216</v>
      </c>
      <c r="ALV4" s="261" t="s">
        <v>1217</v>
      </c>
      <c r="ALW4" s="261" t="s">
        <v>1218</v>
      </c>
      <c r="ALX4" s="261" t="s">
        <v>1219</v>
      </c>
      <c r="ALY4" s="261" t="s">
        <v>1220</v>
      </c>
      <c r="ALZ4" s="261" t="s">
        <v>1221</v>
      </c>
      <c r="AMA4" s="261" t="s">
        <v>1222</v>
      </c>
      <c r="AMB4" s="261" t="s">
        <v>1223</v>
      </c>
      <c r="AMC4" s="261" t="s">
        <v>1224</v>
      </c>
      <c r="AMD4" s="261" t="s">
        <v>1225</v>
      </c>
      <c r="AME4" s="261" t="s">
        <v>1226</v>
      </c>
      <c r="AMF4" s="261" t="s">
        <v>1227</v>
      </c>
      <c r="AMG4" s="261" t="s">
        <v>1228</v>
      </c>
      <c r="AMH4" s="261" t="s">
        <v>1229</v>
      </c>
      <c r="AMI4" s="261" t="s">
        <v>1230</v>
      </c>
      <c r="AMJ4" s="261" t="s">
        <v>1231</v>
      </c>
      <c r="AMK4" s="261" t="s">
        <v>1232</v>
      </c>
      <c r="AML4" s="261" t="s">
        <v>1233</v>
      </c>
      <c r="AMM4" s="261" t="s">
        <v>1234</v>
      </c>
      <c r="AMN4" s="261" t="s">
        <v>1235</v>
      </c>
      <c r="AMO4" s="261" t="s">
        <v>1236</v>
      </c>
      <c r="AMP4" s="261" t="s">
        <v>1237</v>
      </c>
      <c r="AMQ4" s="261" t="s">
        <v>1238</v>
      </c>
      <c r="AMR4" s="261" t="s">
        <v>1239</v>
      </c>
      <c r="AMS4" s="261" t="s">
        <v>1240</v>
      </c>
      <c r="AMT4" s="261" t="s">
        <v>1241</v>
      </c>
      <c r="AMU4" s="261" t="s">
        <v>1242</v>
      </c>
      <c r="AMV4" s="261" t="s">
        <v>1243</v>
      </c>
      <c r="AMW4" s="261" t="s">
        <v>1244</v>
      </c>
      <c r="AMX4" s="261" t="s">
        <v>1245</v>
      </c>
      <c r="AMY4" s="261" t="s">
        <v>1246</v>
      </c>
      <c r="AMZ4" s="261" t="s">
        <v>1247</v>
      </c>
      <c r="ANA4" s="261" t="s">
        <v>1248</v>
      </c>
      <c r="ANB4" s="261" t="s">
        <v>1249</v>
      </c>
      <c r="ANC4" s="261" t="s">
        <v>1250</v>
      </c>
      <c r="AND4" s="261" t="s">
        <v>1251</v>
      </c>
      <c r="ANE4" s="261" t="s">
        <v>1252</v>
      </c>
      <c r="ANF4" s="261" t="s">
        <v>1253</v>
      </c>
      <c r="ANG4" s="261" t="s">
        <v>1254</v>
      </c>
      <c r="ANH4" s="261" t="s">
        <v>1255</v>
      </c>
      <c r="ANI4" s="261" t="s">
        <v>1256</v>
      </c>
      <c r="ANJ4" s="261" t="s">
        <v>1257</v>
      </c>
      <c r="ANK4" s="261" t="s">
        <v>1258</v>
      </c>
      <c r="ANL4" s="261" t="s">
        <v>1259</v>
      </c>
      <c r="ANM4" s="261" t="s">
        <v>1260</v>
      </c>
      <c r="ANN4" s="261" t="s">
        <v>2041</v>
      </c>
      <c r="ANO4" s="261" t="s">
        <v>2035</v>
      </c>
      <c r="ANP4" s="261" t="s">
        <v>1261</v>
      </c>
      <c r="ANQ4" s="261" t="s">
        <v>1262</v>
      </c>
      <c r="ANR4" s="261" t="s">
        <v>1263</v>
      </c>
      <c r="ANS4" s="261" t="s">
        <v>1264</v>
      </c>
      <c r="ANT4" s="261" t="s">
        <v>1265</v>
      </c>
      <c r="ANU4" s="261" t="s">
        <v>1266</v>
      </c>
      <c r="ANV4" s="261" t="s">
        <v>1267</v>
      </c>
      <c r="ANW4" s="261" t="s">
        <v>1268</v>
      </c>
      <c r="ANX4" s="261" t="s">
        <v>1269</v>
      </c>
      <c r="ANY4" s="261" t="s">
        <v>1270</v>
      </c>
      <c r="ANZ4" s="261" t="s">
        <v>1271</v>
      </c>
      <c r="AOA4" s="261" t="s">
        <v>1272</v>
      </c>
      <c r="AOB4" s="261" t="s">
        <v>1273</v>
      </c>
      <c r="AOC4" s="261" t="s">
        <v>1274</v>
      </c>
      <c r="AOD4" s="261" t="s">
        <v>1275</v>
      </c>
      <c r="AOE4" s="261" t="s">
        <v>1276</v>
      </c>
      <c r="AOF4" s="261" t="s">
        <v>1277</v>
      </c>
      <c r="AOG4" s="261" t="s">
        <v>1278</v>
      </c>
      <c r="AOH4" s="261" t="s">
        <v>1279</v>
      </c>
      <c r="AOI4" s="261" t="s">
        <v>1280</v>
      </c>
      <c r="AOJ4" s="261" t="s">
        <v>1281</v>
      </c>
      <c r="AOK4" s="261" t="s">
        <v>1282</v>
      </c>
      <c r="AOL4" s="261" t="s">
        <v>1283</v>
      </c>
      <c r="AOM4" s="261" t="s">
        <v>1284</v>
      </c>
      <c r="AON4" s="261" t="s">
        <v>1285</v>
      </c>
      <c r="AOO4" s="261" t="s">
        <v>1286</v>
      </c>
      <c r="AOP4" s="261" t="s">
        <v>1287</v>
      </c>
      <c r="AOQ4" s="261" t="s">
        <v>1288</v>
      </c>
      <c r="AOR4" s="261" t="s">
        <v>1289</v>
      </c>
      <c r="AOS4" s="261" t="s">
        <v>1290</v>
      </c>
      <c r="AOT4" s="261" t="s">
        <v>1291</v>
      </c>
      <c r="AOU4" s="261" t="s">
        <v>1292</v>
      </c>
      <c r="AOV4" s="261" t="s">
        <v>1293</v>
      </c>
      <c r="AOW4" s="261" t="s">
        <v>1294</v>
      </c>
      <c r="AOX4" s="261" t="s">
        <v>1295</v>
      </c>
      <c r="AOY4" s="261" t="s">
        <v>1296</v>
      </c>
      <c r="AOZ4" s="261" t="s">
        <v>1297</v>
      </c>
      <c r="APA4" s="261" t="s">
        <v>1298</v>
      </c>
      <c r="APB4" s="261" t="s">
        <v>1299</v>
      </c>
      <c r="APC4" s="261" t="s">
        <v>1300</v>
      </c>
      <c r="APD4" s="261" t="s">
        <v>1301</v>
      </c>
      <c r="APE4" s="261" t="s">
        <v>1302</v>
      </c>
      <c r="APF4" s="261" t="s">
        <v>1303</v>
      </c>
      <c r="APG4" s="261" t="s">
        <v>1304</v>
      </c>
      <c r="APH4" s="261" t="s">
        <v>1305</v>
      </c>
      <c r="API4" s="261" t="s">
        <v>1306</v>
      </c>
      <c r="APJ4" s="261" t="s">
        <v>1307</v>
      </c>
      <c r="APK4" s="261" t="s">
        <v>1308</v>
      </c>
      <c r="APL4" s="261" t="s">
        <v>1309</v>
      </c>
      <c r="APM4" s="261" t="s">
        <v>1310</v>
      </c>
      <c r="APN4" s="261" t="s">
        <v>1311</v>
      </c>
      <c r="APO4" s="261" t="s">
        <v>1312</v>
      </c>
      <c r="APP4" s="261" t="s">
        <v>1313</v>
      </c>
      <c r="APQ4" s="261" t="s">
        <v>1314</v>
      </c>
      <c r="APR4" s="261" t="s">
        <v>1315</v>
      </c>
      <c r="APS4" s="261" t="s">
        <v>1316</v>
      </c>
      <c r="APT4" s="261" t="s">
        <v>1317</v>
      </c>
      <c r="APU4" s="261" t="s">
        <v>1318</v>
      </c>
      <c r="APV4" s="261" t="s">
        <v>1319</v>
      </c>
      <c r="APW4" s="261" t="s">
        <v>1320</v>
      </c>
      <c r="APX4" s="261" t="s">
        <v>1321</v>
      </c>
      <c r="APY4" s="261" t="s">
        <v>1322</v>
      </c>
      <c r="APZ4" s="261" t="s">
        <v>1323</v>
      </c>
      <c r="AQA4" s="261" t="s">
        <v>1324</v>
      </c>
      <c r="AQB4" s="261" t="s">
        <v>1325</v>
      </c>
      <c r="AQC4" s="261" t="s">
        <v>2042</v>
      </c>
      <c r="AQD4" s="261" t="s">
        <v>2036</v>
      </c>
      <c r="AQE4" s="261" t="s">
        <v>1326</v>
      </c>
      <c r="AQF4" s="261" t="s">
        <v>1327</v>
      </c>
      <c r="AQG4" s="261" t="s">
        <v>1328</v>
      </c>
      <c r="AQH4" s="261" t="s">
        <v>1329</v>
      </c>
      <c r="AQI4" s="261" t="s">
        <v>1330</v>
      </c>
      <c r="AQJ4" s="261" t="s">
        <v>1331</v>
      </c>
      <c r="AQK4" s="261" t="s">
        <v>1332</v>
      </c>
      <c r="AQL4" s="261" t="s">
        <v>1333</v>
      </c>
      <c r="AQM4" s="261" t="s">
        <v>1334</v>
      </c>
      <c r="AQN4" s="261" t="s">
        <v>1335</v>
      </c>
      <c r="AQO4" s="261" t="s">
        <v>1336</v>
      </c>
      <c r="AQP4" s="261" t="s">
        <v>1337</v>
      </c>
      <c r="AQQ4" s="261" t="s">
        <v>1338</v>
      </c>
      <c r="AQR4" s="261" t="s">
        <v>1339</v>
      </c>
      <c r="AQS4" s="261" t="s">
        <v>1340</v>
      </c>
      <c r="AQT4" s="261" t="s">
        <v>1341</v>
      </c>
      <c r="AQU4" s="261" t="s">
        <v>1342</v>
      </c>
      <c r="AQV4" s="261" t="s">
        <v>1343</v>
      </c>
      <c r="AQW4" s="261" t="s">
        <v>1344</v>
      </c>
      <c r="AQX4" s="261" t="s">
        <v>1345</v>
      </c>
      <c r="AQY4" s="261" t="s">
        <v>1346</v>
      </c>
      <c r="AQZ4" s="261" t="s">
        <v>1347</v>
      </c>
      <c r="ARA4" s="261" t="s">
        <v>1348</v>
      </c>
      <c r="ARB4" s="261" t="s">
        <v>1349</v>
      </c>
      <c r="ARC4" s="261" t="s">
        <v>1350</v>
      </c>
      <c r="ARD4" s="261" t="s">
        <v>1351</v>
      </c>
      <c r="ARE4" s="261" t="s">
        <v>1352</v>
      </c>
      <c r="ARF4" s="261" t="s">
        <v>1353</v>
      </c>
      <c r="ARG4" s="261" t="s">
        <v>1354</v>
      </c>
      <c r="ARH4" s="261" t="s">
        <v>1355</v>
      </c>
      <c r="ARI4" s="261" t="s">
        <v>1356</v>
      </c>
      <c r="ARJ4" s="261" t="s">
        <v>1357</v>
      </c>
      <c r="ARK4" s="261" t="s">
        <v>1358</v>
      </c>
      <c r="ARL4" s="261" t="s">
        <v>2628</v>
      </c>
      <c r="ARM4" s="261" t="s">
        <v>1359</v>
      </c>
      <c r="ARN4" s="261" t="s">
        <v>1360</v>
      </c>
      <c r="ARO4" s="261" t="s">
        <v>1361</v>
      </c>
      <c r="ARP4" s="261" t="s">
        <v>1362</v>
      </c>
      <c r="ARQ4" s="261" t="s">
        <v>1363</v>
      </c>
      <c r="ARR4" s="261" t="s">
        <v>1364</v>
      </c>
      <c r="ARS4" s="261" t="s">
        <v>1365</v>
      </c>
      <c r="ART4" s="261" t="s">
        <v>2629</v>
      </c>
      <c r="ARU4" s="261" t="s">
        <v>2630</v>
      </c>
      <c r="ARV4" s="261" t="s">
        <v>2631</v>
      </c>
      <c r="ARW4" s="261" t="s">
        <v>2632</v>
      </c>
      <c r="ARX4" s="261" t="s">
        <v>2633</v>
      </c>
      <c r="ARY4" s="261" t="s">
        <v>2634</v>
      </c>
      <c r="ARZ4" s="261" t="s">
        <v>1366</v>
      </c>
      <c r="ASA4" s="261" t="s">
        <v>1367</v>
      </c>
      <c r="ASB4" s="261" t="s">
        <v>1368</v>
      </c>
      <c r="ASC4" s="261" t="s">
        <v>1369</v>
      </c>
      <c r="ASD4" s="261" t="s">
        <v>1370</v>
      </c>
      <c r="ASE4" s="261" t="s">
        <v>1371</v>
      </c>
      <c r="ASF4" s="261" t="s">
        <v>1372</v>
      </c>
      <c r="ASG4" s="261" t="s">
        <v>1373</v>
      </c>
      <c r="ASH4" s="261" t="s">
        <v>1374</v>
      </c>
      <c r="ASI4" s="261" t="s">
        <v>1375</v>
      </c>
      <c r="ASJ4" s="261" t="s">
        <v>1376</v>
      </c>
      <c r="ASK4" s="261" t="s">
        <v>1377</v>
      </c>
      <c r="ASL4" s="261" t="s">
        <v>2635</v>
      </c>
      <c r="ASM4" s="261" t="s">
        <v>1378</v>
      </c>
      <c r="ASN4" s="261" t="s">
        <v>1379</v>
      </c>
      <c r="ASO4" s="261" t="s">
        <v>1380</v>
      </c>
      <c r="ASP4" s="261" t="s">
        <v>1381</v>
      </c>
      <c r="ASQ4" s="261" t="s">
        <v>1382</v>
      </c>
      <c r="ASR4" s="261" t="s">
        <v>1383</v>
      </c>
      <c r="ASS4" s="261" t="s">
        <v>1384</v>
      </c>
      <c r="AST4" s="261" t="s">
        <v>2636</v>
      </c>
      <c r="ASU4" s="261" t="s">
        <v>2637</v>
      </c>
      <c r="ASV4" s="261" t="s">
        <v>2638</v>
      </c>
      <c r="ASW4" s="261" t="s">
        <v>2639</v>
      </c>
      <c r="ASX4" s="261" t="s">
        <v>2640</v>
      </c>
      <c r="ASY4" s="261" t="s">
        <v>2641</v>
      </c>
      <c r="ASZ4" s="261" t="s">
        <v>1385</v>
      </c>
      <c r="ATA4" s="261" t="s">
        <v>1386</v>
      </c>
      <c r="ATB4" s="261" t="s">
        <v>1387</v>
      </c>
      <c r="ATC4" s="261" t="s">
        <v>1388</v>
      </c>
      <c r="ATD4" s="261" t="s">
        <v>1389</v>
      </c>
      <c r="ATE4" s="261" t="s">
        <v>1390</v>
      </c>
      <c r="ATF4" s="261" t="s">
        <v>1391</v>
      </c>
      <c r="ATG4" s="261" t="s">
        <v>1392</v>
      </c>
      <c r="ATH4" s="261" t="s">
        <v>1393</v>
      </c>
      <c r="ATI4" s="261" t="s">
        <v>1394</v>
      </c>
      <c r="ATJ4" s="261" t="s">
        <v>1395</v>
      </c>
      <c r="ATK4" s="261" t="s">
        <v>1396</v>
      </c>
      <c r="ATL4" s="261" t="s">
        <v>2642</v>
      </c>
      <c r="ATM4" s="261" t="s">
        <v>1397</v>
      </c>
      <c r="ATN4" s="261" t="s">
        <v>1398</v>
      </c>
      <c r="ATO4" s="261" t="s">
        <v>1399</v>
      </c>
      <c r="ATP4" s="261" t="s">
        <v>1400</v>
      </c>
      <c r="ATQ4" s="261" t="s">
        <v>1401</v>
      </c>
      <c r="ATR4" s="261" t="s">
        <v>1402</v>
      </c>
      <c r="ATS4" s="261" t="s">
        <v>1403</v>
      </c>
      <c r="ATT4" s="261" t="s">
        <v>2643</v>
      </c>
      <c r="ATU4" s="261" t="s">
        <v>2644</v>
      </c>
      <c r="ATV4" s="261" t="s">
        <v>2645</v>
      </c>
      <c r="ATW4" s="261" t="s">
        <v>2646</v>
      </c>
      <c r="ATX4" s="261" t="s">
        <v>2647</v>
      </c>
      <c r="ATY4" s="261" t="s">
        <v>2648</v>
      </c>
      <c r="ATZ4" s="261" t="s">
        <v>1404</v>
      </c>
      <c r="AUA4" s="261" t="s">
        <v>1405</v>
      </c>
      <c r="AUB4" s="261" t="s">
        <v>1406</v>
      </c>
      <c r="AUC4" s="261" t="s">
        <v>1407</v>
      </c>
      <c r="AUD4" s="261" t="s">
        <v>1408</v>
      </c>
      <c r="AUE4" s="261" t="s">
        <v>1409</v>
      </c>
      <c r="AUF4" s="261" t="s">
        <v>1410</v>
      </c>
      <c r="AUG4" s="261" t="s">
        <v>1411</v>
      </c>
      <c r="AUH4" s="261" t="s">
        <v>1412</v>
      </c>
      <c r="AUI4" s="261" t="s">
        <v>1413</v>
      </c>
      <c r="AUJ4" s="261" t="s">
        <v>1414</v>
      </c>
      <c r="AUK4" s="261" t="s">
        <v>1415</v>
      </c>
      <c r="AUL4" s="261" t="s">
        <v>2649</v>
      </c>
      <c r="AUM4" s="261" t="s">
        <v>1416</v>
      </c>
      <c r="AUN4" s="261" t="s">
        <v>1417</v>
      </c>
      <c r="AUO4" s="261" t="s">
        <v>1418</v>
      </c>
      <c r="AUP4" s="261" t="s">
        <v>1419</v>
      </c>
      <c r="AUQ4" s="261" t="s">
        <v>1420</v>
      </c>
      <c r="AUR4" s="261" t="s">
        <v>1421</v>
      </c>
      <c r="AUS4" s="261" t="s">
        <v>1422</v>
      </c>
      <c r="AUT4" s="261" t="s">
        <v>2650</v>
      </c>
      <c r="AUU4" s="261" t="s">
        <v>2651</v>
      </c>
      <c r="AUV4" s="261" t="s">
        <v>2652</v>
      </c>
      <c r="AUW4" s="261" t="s">
        <v>2653</v>
      </c>
      <c r="AUX4" s="261" t="s">
        <v>2654</v>
      </c>
      <c r="AUY4" s="261" t="s">
        <v>2655</v>
      </c>
      <c r="AUZ4" s="261" t="s">
        <v>1423</v>
      </c>
      <c r="AVA4" s="261" t="s">
        <v>1424</v>
      </c>
      <c r="AVB4" s="261" t="s">
        <v>1425</v>
      </c>
      <c r="AVC4" s="261" t="s">
        <v>1426</v>
      </c>
      <c r="AVD4" s="261" t="s">
        <v>1427</v>
      </c>
      <c r="AVE4" s="261" t="s">
        <v>1428</v>
      </c>
      <c r="AVF4" s="261" t="s">
        <v>1429</v>
      </c>
      <c r="AVG4" s="261" t="s">
        <v>1430</v>
      </c>
      <c r="AVH4" s="261" t="s">
        <v>1431</v>
      </c>
      <c r="AVI4" s="261" t="s">
        <v>1432</v>
      </c>
      <c r="AVJ4" s="261" t="s">
        <v>1433</v>
      </c>
      <c r="AVK4" s="261" t="s">
        <v>1434</v>
      </c>
      <c r="AVL4" s="261" t="s">
        <v>2656</v>
      </c>
      <c r="AVM4" s="261" t="s">
        <v>1435</v>
      </c>
      <c r="AVN4" s="261" t="s">
        <v>1436</v>
      </c>
      <c r="AVO4" s="261" t="s">
        <v>1437</v>
      </c>
      <c r="AVP4" s="261" t="s">
        <v>1438</v>
      </c>
      <c r="AVQ4" s="261" t="s">
        <v>1439</v>
      </c>
      <c r="AVR4" s="261" t="s">
        <v>1440</v>
      </c>
      <c r="AVS4" s="261" t="s">
        <v>1441</v>
      </c>
      <c r="AVT4" s="261" t="s">
        <v>2657</v>
      </c>
      <c r="AVU4" s="261" t="s">
        <v>2658</v>
      </c>
      <c r="AVV4" s="261" t="s">
        <v>2659</v>
      </c>
      <c r="AVW4" s="261" t="s">
        <v>2660</v>
      </c>
      <c r="AVX4" s="261" t="s">
        <v>2661</v>
      </c>
      <c r="AVY4" s="261" t="s">
        <v>2662</v>
      </c>
      <c r="AVZ4" s="261" t="s">
        <v>1442</v>
      </c>
      <c r="AWA4" s="261" t="s">
        <v>1443</v>
      </c>
      <c r="AWB4" s="261" t="s">
        <v>1444</v>
      </c>
      <c r="AWC4" s="261" t="s">
        <v>1445</v>
      </c>
      <c r="AWD4" s="261" t="s">
        <v>1446</v>
      </c>
      <c r="AWE4" s="261" t="s">
        <v>1447</v>
      </c>
      <c r="AWF4" s="261" t="s">
        <v>1448</v>
      </c>
      <c r="AWG4" s="261" t="s">
        <v>1449</v>
      </c>
      <c r="AWH4" s="261" t="s">
        <v>1450</v>
      </c>
      <c r="AWI4" s="261" t="s">
        <v>1451</v>
      </c>
      <c r="AWJ4" s="261" t="s">
        <v>1452</v>
      </c>
      <c r="AWK4" s="261" t="s">
        <v>1453</v>
      </c>
      <c r="AWL4" s="261" t="s">
        <v>2663</v>
      </c>
      <c r="AWM4" s="261" t="s">
        <v>1454</v>
      </c>
      <c r="AWN4" s="261" t="s">
        <v>1455</v>
      </c>
      <c r="AWO4" s="261" t="s">
        <v>1456</v>
      </c>
      <c r="AWP4" s="261" t="s">
        <v>1457</v>
      </c>
      <c r="AWQ4" s="261" t="s">
        <v>1458</v>
      </c>
      <c r="AWR4" s="261" t="s">
        <v>1459</v>
      </c>
      <c r="AWS4" s="261" t="s">
        <v>1460</v>
      </c>
      <c r="AWT4" s="261" t="s">
        <v>2664</v>
      </c>
      <c r="AWU4" s="261" t="s">
        <v>2665</v>
      </c>
      <c r="AWV4" s="261" t="s">
        <v>2666</v>
      </c>
      <c r="AWW4" s="261" t="s">
        <v>2667</v>
      </c>
      <c r="AWX4" s="261" t="s">
        <v>2668</v>
      </c>
      <c r="AWY4" s="261" t="s">
        <v>2669</v>
      </c>
      <c r="AWZ4" s="261" t="s">
        <v>1461</v>
      </c>
      <c r="AXA4" s="261" t="s">
        <v>1462</v>
      </c>
      <c r="AXB4" s="261" t="s">
        <v>1463</v>
      </c>
      <c r="AXC4" s="261" t="s">
        <v>1464</v>
      </c>
      <c r="AXD4" s="261" t="s">
        <v>1465</v>
      </c>
      <c r="AXE4" s="261" t="s">
        <v>1466</v>
      </c>
      <c r="AXF4" s="261" t="s">
        <v>1467</v>
      </c>
      <c r="AXG4" s="261" t="s">
        <v>1468</v>
      </c>
      <c r="AXH4" s="261" t="s">
        <v>1469</v>
      </c>
      <c r="AXI4" s="261" t="s">
        <v>2047</v>
      </c>
      <c r="AXJ4" s="261" t="s">
        <v>2048</v>
      </c>
      <c r="AXK4" s="261" t="s">
        <v>2049</v>
      </c>
      <c r="AXL4" s="261" t="s">
        <v>2050</v>
      </c>
      <c r="AXM4" s="261" t="s">
        <v>2051</v>
      </c>
      <c r="AXN4" s="261" t="s">
        <v>2052</v>
      </c>
      <c r="AXO4" s="261" t="s">
        <v>2053</v>
      </c>
      <c r="AXP4" s="261" t="s">
        <v>2054</v>
      </c>
      <c r="AXQ4" s="261" t="s">
        <v>2055</v>
      </c>
      <c r="AXR4" s="261" t="s">
        <v>2056</v>
      </c>
      <c r="AXS4" s="261" t="s">
        <v>2057</v>
      </c>
      <c r="AXT4" s="261" t="s">
        <v>2058</v>
      </c>
      <c r="AXU4" s="261" t="s">
        <v>2059</v>
      </c>
      <c r="AXV4" s="261" t="s">
        <v>2060</v>
      </c>
      <c r="AXW4" s="261" t="s">
        <v>2670</v>
      </c>
      <c r="AXX4" s="261" t="s">
        <v>2061</v>
      </c>
      <c r="AXY4" s="261" t="s">
        <v>2062</v>
      </c>
      <c r="AXZ4" s="261" t="s">
        <v>2671</v>
      </c>
      <c r="AYA4" s="261" t="s">
        <v>2063</v>
      </c>
      <c r="AYB4" s="261" t="s">
        <v>2064</v>
      </c>
      <c r="AYC4" s="261" t="s">
        <v>2065</v>
      </c>
      <c r="AYD4" s="261" t="s">
        <v>2066</v>
      </c>
      <c r="AYE4" s="261" t="s">
        <v>2067</v>
      </c>
      <c r="AYF4" s="261" t="s">
        <v>2068</v>
      </c>
      <c r="AYG4" s="261" t="s">
        <v>2069</v>
      </c>
      <c r="AYH4" s="261" t="s">
        <v>2070</v>
      </c>
      <c r="AYI4" s="261" t="s">
        <v>2071</v>
      </c>
      <c r="AYJ4" s="261" t="s">
        <v>2072</v>
      </c>
      <c r="AYK4" s="261" t="s">
        <v>2073</v>
      </c>
      <c r="AYL4" s="261" t="s">
        <v>2074</v>
      </c>
      <c r="AYM4" s="261" t="s">
        <v>2075</v>
      </c>
      <c r="AYN4" s="261" t="s">
        <v>2076</v>
      </c>
      <c r="AYO4" s="261" t="s">
        <v>2672</v>
      </c>
      <c r="AYP4" s="261" t="s">
        <v>2077</v>
      </c>
      <c r="AYQ4" s="261" t="s">
        <v>1470</v>
      </c>
      <c r="AYR4" s="261" t="s">
        <v>1471</v>
      </c>
      <c r="AYS4" s="261" t="s">
        <v>1472</v>
      </c>
      <c r="AYT4" s="261" t="s">
        <v>1473</v>
      </c>
      <c r="AYU4" s="261" t="s">
        <v>1474</v>
      </c>
      <c r="AYV4" s="261" t="s">
        <v>1475</v>
      </c>
      <c r="AYW4" s="261" t="s">
        <v>1476</v>
      </c>
      <c r="AYX4" s="261" t="s">
        <v>1477</v>
      </c>
      <c r="AYY4" s="261" t="s">
        <v>1478</v>
      </c>
      <c r="AYZ4" s="261" t="s">
        <v>1479</v>
      </c>
      <c r="AZA4" s="261" t="s">
        <v>1480</v>
      </c>
      <c r="AZB4" s="261" t="s">
        <v>1481</v>
      </c>
      <c r="AZC4" s="261" t="s">
        <v>1482</v>
      </c>
      <c r="AZD4" s="261" t="s">
        <v>1483</v>
      </c>
      <c r="AZE4" s="261" t="s">
        <v>1484</v>
      </c>
      <c r="AZF4" s="261" t="s">
        <v>1485</v>
      </c>
      <c r="AZG4" s="261" t="s">
        <v>1486</v>
      </c>
      <c r="AZH4" s="261" t="s">
        <v>1487</v>
      </c>
      <c r="AZI4" s="261" t="s">
        <v>1488</v>
      </c>
      <c r="AZJ4" s="261" t="s">
        <v>1489</v>
      </c>
      <c r="AZK4" s="261" t="s">
        <v>1490</v>
      </c>
      <c r="AZL4" s="261" t="s">
        <v>1491</v>
      </c>
      <c r="AZM4" s="261" t="s">
        <v>1492</v>
      </c>
      <c r="AZN4" s="261" t="s">
        <v>2078</v>
      </c>
      <c r="AZO4" s="261" t="s">
        <v>2079</v>
      </c>
      <c r="AZP4" s="261" t="s">
        <v>2080</v>
      </c>
      <c r="AZQ4" s="261" t="s">
        <v>2081</v>
      </c>
      <c r="AZR4" s="261" t="s">
        <v>2082</v>
      </c>
      <c r="AZS4" s="261" t="s">
        <v>2083</v>
      </c>
      <c r="AZT4" s="261" t="s">
        <v>2084</v>
      </c>
      <c r="AZU4" s="261" t="s">
        <v>2085</v>
      </c>
      <c r="AZV4" s="261" t="s">
        <v>2086</v>
      </c>
      <c r="AZW4" s="261" t="s">
        <v>2087</v>
      </c>
      <c r="AZX4" s="261" t="s">
        <v>2088</v>
      </c>
      <c r="AZY4" s="261" t="s">
        <v>2089</v>
      </c>
      <c r="AZZ4" s="261" t="s">
        <v>2090</v>
      </c>
      <c r="BAA4" s="261" t="s">
        <v>2091</v>
      </c>
      <c r="BAB4" s="261" t="s">
        <v>2092</v>
      </c>
      <c r="BAC4" s="261" t="s">
        <v>2093</v>
      </c>
      <c r="BAD4" s="261" t="s">
        <v>2094</v>
      </c>
      <c r="BAE4" s="261" t="s">
        <v>2095</v>
      </c>
      <c r="BAF4" s="261" t="s">
        <v>2096</v>
      </c>
      <c r="BAG4" s="261" t="s">
        <v>2097</v>
      </c>
      <c r="BAH4" s="261" t="s">
        <v>2098</v>
      </c>
      <c r="BAI4" s="261" t="s">
        <v>2099</v>
      </c>
      <c r="BAJ4" s="261" t="s">
        <v>2100</v>
      </c>
      <c r="BAK4" s="261" t="s">
        <v>2101</v>
      </c>
      <c r="BAL4" s="261" t="s">
        <v>2102</v>
      </c>
      <c r="BAM4" s="261" t="s">
        <v>2103</v>
      </c>
      <c r="BAN4" s="261" t="s">
        <v>2104</v>
      </c>
      <c r="BAO4" s="261" t="s">
        <v>2105</v>
      </c>
      <c r="BAP4" s="261" t="s">
        <v>1493</v>
      </c>
      <c r="BAQ4" s="261" t="s">
        <v>1494</v>
      </c>
      <c r="BAR4" s="261" t="s">
        <v>1495</v>
      </c>
      <c r="BAS4" s="261" t="s">
        <v>1496</v>
      </c>
      <c r="BAT4" s="261" t="s">
        <v>1497</v>
      </c>
      <c r="BAU4" s="261" t="s">
        <v>1498</v>
      </c>
      <c r="BAV4" s="261" t="s">
        <v>1499</v>
      </c>
      <c r="BAW4" s="261" t="s">
        <v>1500</v>
      </c>
      <c r="BAX4" s="261" t="s">
        <v>1501</v>
      </c>
      <c r="BAY4" s="261" t="s">
        <v>1502</v>
      </c>
      <c r="BAZ4" s="261" t="s">
        <v>1503</v>
      </c>
      <c r="BBA4" s="261" t="s">
        <v>1504</v>
      </c>
      <c r="BBB4" s="261" t="s">
        <v>1505</v>
      </c>
      <c r="BBC4" s="261" t="s">
        <v>1506</v>
      </c>
      <c r="BBD4" s="261" t="s">
        <v>1507</v>
      </c>
      <c r="BBE4" s="261" t="s">
        <v>1508</v>
      </c>
      <c r="BBF4" s="261" t="s">
        <v>1509</v>
      </c>
      <c r="BBG4" s="261" t="s">
        <v>1510</v>
      </c>
      <c r="BBH4" s="261" t="s">
        <v>1511</v>
      </c>
      <c r="BBI4" s="261" t="s">
        <v>1512</v>
      </c>
      <c r="BBJ4" s="261" t="s">
        <v>1513</v>
      </c>
      <c r="BBK4" s="261" t="s">
        <v>1514</v>
      </c>
      <c r="BBL4" s="261" t="s">
        <v>1515</v>
      </c>
      <c r="BBM4" s="261" t="s">
        <v>2673</v>
      </c>
      <c r="BBN4" s="261" t="s">
        <v>1516</v>
      </c>
      <c r="BBO4" s="261" t="s">
        <v>1517</v>
      </c>
      <c r="BBP4" s="261" t="s">
        <v>1518</v>
      </c>
      <c r="BBQ4" s="261" t="s">
        <v>1519</v>
      </c>
      <c r="BBR4" s="261" t="s">
        <v>1520</v>
      </c>
      <c r="BBS4" s="261" t="s">
        <v>1521</v>
      </c>
      <c r="BBT4" s="261" t="s">
        <v>1522</v>
      </c>
      <c r="BBU4" s="261" t="s">
        <v>1523</v>
      </c>
      <c r="BBV4" s="261" t="s">
        <v>2674</v>
      </c>
      <c r="BBW4" s="261" t="s">
        <v>2675</v>
      </c>
      <c r="BBX4" s="261" t="s">
        <v>2676</v>
      </c>
      <c r="BBY4" s="261" t="s">
        <v>1524</v>
      </c>
      <c r="BBZ4" s="261" t="s">
        <v>1525</v>
      </c>
      <c r="BCA4" s="261" t="s">
        <v>1526</v>
      </c>
      <c r="BCB4" s="261" t="s">
        <v>1527</v>
      </c>
      <c r="BCC4" s="261" t="s">
        <v>1528</v>
      </c>
      <c r="BCD4" s="261" t="s">
        <v>2677</v>
      </c>
      <c r="BCE4" s="261" t="s">
        <v>1529</v>
      </c>
      <c r="BCF4" s="261" t="s">
        <v>1530</v>
      </c>
      <c r="BCG4" s="261" t="s">
        <v>1531</v>
      </c>
      <c r="BCH4" s="261" t="s">
        <v>1532</v>
      </c>
      <c r="BCI4" s="261" t="s">
        <v>1533</v>
      </c>
      <c r="BCJ4" s="261" t="s">
        <v>1534</v>
      </c>
      <c r="BCK4" s="261" t="s">
        <v>1535</v>
      </c>
      <c r="BCL4" s="261" t="s">
        <v>1536</v>
      </c>
      <c r="BCM4" s="261" t="s">
        <v>2678</v>
      </c>
      <c r="BCN4" s="261" t="s">
        <v>2679</v>
      </c>
      <c r="BCO4" s="261" t="s">
        <v>2680</v>
      </c>
      <c r="BCP4" s="261" t="s">
        <v>1537</v>
      </c>
      <c r="BCQ4" s="261" t="s">
        <v>1538</v>
      </c>
      <c r="BCR4" s="261" t="s">
        <v>1539</v>
      </c>
      <c r="BCS4" s="261" t="s">
        <v>1540</v>
      </c>
      <c r="BCT4" s="261" t="s">
        <v>1541</v>
      </c>
      <c r="BCU4" s="261" t="s">
        <v>2681</v>
      </c>
      <c r="BCV4" s="261" t="s">
        <v>1542</v>
      </c>
      <c r="BCW4" s="261" t="s">
        <v>1543</v>
      </c>
      <c r="BCX4" s="261" t="s">
        <v>1544</v>
      </c>
      <c r="BCY4" s="261" t="s">
        <v>1545</v>
      </c>
      <c r="BCZ4" s="261" t="s">
        <v>1546</v>
      </c>
      <c r="BDA4" s="261" t="s">
        <v>1547</v>
      </c>
      <c r="BDB4" s="261" t="s">
        <v>1548</v>
      </c>
      <c r="BDC4" s="261" t="s">
        <v>1549</v>
      </c>
      <c r="BDD4" s="261" t="s">
        <v>2682</v>
      </c>
      <c r="BDE4" s="261" t="s">
        <v>2683</v>
      </c>
      <c r="BDF4" s="261" t="s">
        <v>2684</v>
      </c>
      <c r="BDG4" s="261" t="s">
        <v>1550</v>
      </c>
      <c r="BDH4" s="261" t="s">
        <v>1551</v>
      </c>
      <c r="BDI4" s="261" t="s">
        <v>1552</v>
      </c>
      <c r="BDJ4" s="261" t="s">
        <v>1553</v>
      </c>
      <c r="BDK4" s="261" t="s">
        <v>1554</v>
      </c>
      <c r="BDL4" s="261" t="s">
        <v>2685</v>
      </c>
      <c r="BDM4" s="261" t="s">
        <v>1555</v>
      </c>
      <c r="BDN4" s="261" t="s">
        <v>1556</v>
      </c>
      <c r="BDO4" s="261" t="s">
        <v>1557</v>
      </c>
      <c r="BDP4" s="261" t="s">
        <v>1558</v>
      </c>
      <c r="BDQ4" s="261" t="s">
        <v>1559</v>
      </c>
      <c r="BDR4" s="261" t="s">
        <v>1560</v>
      </c>
      <c r="BDS4" s="261" t="s">
        <v>1561</v>
      </c>
      <c r="BDT4" s="261" t="s">
        <v>1562</v>
      </c>
      <c r="BDU4" s="261" t="s">
        <v>2686</v>
      </c>
      <c r="BDV4" s="261" t="s">
        <v>2687</v>
      </c>
      <c r="BDW4" s="261" t="s">
        <v>2688</v>
      </c>
      <c r="BDX4" s="261" t="s">
        <v>1563</v>
      </c>
      <c r="BDY4" s="261" t="s">
        <v>1564</v>
      </c>
      <c r="BDZ4" s="261" t="s">
        <v>1565</v>
      </c>
      <c r="BEA4" s="261" t="s">
        <v>1566</v>
      </c>
      <c r="BEB4" s="261" t="s">
        <v>1567</v>
      </c>
      <c r="BEC4" s="261" t="s">
        <v>2689</v>
      </c>
      <c r="BED4" s="261" t="s">
        <v>1568</v>
      </c>
      <c r="BEE4" s="261" t="s">
        <v>1569</v>
      </c>
      <c r="BEF4" s="261" t="s">
        <v>1570</v>
      </c>
      <c r="BEG4" s="261" t="s">
        <v>1571</v>
      </c>
      <c r="BEH4" s="261" t="s">
        <v>1572</v>
      </c>
      <c r="BEI4" s="261" t="s">
        <v>1573</v>
      </c>
      <c r="BEJ4" s="261" t="s">
        <v>1574</v>
      </c>
      <c r="BEK4" s="261" t="s">
        <v>1575</v>
      </c>
      <c r="BEL4" s="261" t="s">
        <v>2690</v>
      </c>
      <c r="BEM4" s="261" t="s">
        <v>2691</v>
      </c>
      <c r="BEN4" s="261" t="s">
        <v>2692</v>
      </c>
      <c r="BEO4" s="261" t="s">
        <v>2693</v>
      </c>
      <c r="BEP4" s="261" t="s">
        <v>2694</v>
      </c>
      <c r="BEQ4" s="261" t="s">
        <v>1576</v>
      </c>
      <c r="BER4" s="261" t="s">
        <v>1577</v>
      </c>
      <c r="BES4" s="261" t="s">
        <v>1578</v>
      </c>
      <c r="BET4" s="261" t="s">
        <v>1579</v>
      </c>
      <c r="BEU4" s="261" t="s">
        <v>2695</v>
      </c>
      <c r="BEV4" s="261" t="s">
        <v>1580</v>
      </c>
      <c r="BEW4" s="261" t="s">
        <v>1581</v>
      </c>
      <c r="BEX4" s="261" t="s">
        <v>1582</v>
      </c>
      <c r="BEY4" s="261" t="s">
        <v>1583</v>
      </c>
      <c r="BEZ4" s="261" t="s">
        <v>1584</v>
      </c>
      <c r="BFA4" s="261" t="s">
        <v>1585</v>
      </c>
      <c r="BFB4" s="261" t="s">
        <v>1586</v>
      </c>
      <c r="BFC4" s="261" t="s">
        <v>1587</v>
      </c>
      <c r="BFD4" s="261" t="s">
        <v>1588</v>
      </c>
      <c r="BFE4" s="261" t="s">
        <v>2696</v>
      </c>
      <c r="BFF4" s="261" t="s">
        <v>2697</v>
      </c>
      <c r="BFG4" s="261" t="s">
        <v>2698</v>
      </c>
      <c r="BFH4" s="261" t="s">
        <v>2699</v>
      </c>
      <c r="BFI4" s="261" t="s">
        <v>2700</v>
      </c>
      <c r="BFJ4" s="261" t="s">
        <v>2701</v>
      </c>
      <c r="BFK4" s="261" t="s">
        <v>2702</v>
      </c>
      <c r="BFL4" s="261" t="s">
        <v>2703</v>
      </c>
      <c r="BFM4" s="261" t="s">
        <v>2704</v>
      </c>
      <c r="BFN4" s="261" t="s">
        <v>2705</v>
      </c>
      <c r="BFO4" s="261" t="s">
        <v>2706</v>
      </c>
      <c r="BFP4" s="261" t="s">
        <v>2707</v>
      </c>
      <c r="BFQ4" s="261" t="s">
        <v>2708</v>
      </c>
      <c r="BFR4" s="261" t="s">
        <v>2709</v>
      </c>
      <c r="BFS4" s="261" t="s">
        <v>2710</v>
      </c>
      <c r="BFT4" s="261" t="s">
        <v>2711</v>
      </c>
      <c r="BFU4" s="261" t="s">
        <v>2712</v>
      </c>
      <c r="BFV4" s="261" t="s">
        <v>2713</v>
      </c>
      <c r="BFW4" s="261" t="s">
        <v>2714</v>
      </c>
      <c r="BFX4" s="261" t="s">
        <v>2715</v>
      </c>
      <c r="BFY4" s="261" t="s">
        <v>2716</v>
      </c>
      <c r="BFZ4" s="261" t="s">
        <v>2717</v>
      </c>
      <c r="BGA4" s="261" t="s">
        <v>2718</v>
      </c>
      <c r="BGB4" s="261" t="s">
        <v>2719</v>
      </c>
      <c r="BGC4" s="261" t="s">
        <v>2720</v>
      </c>
      <c r="BGD4" s="261" t="s">
        <v>2721</v>
      </c>
      <c r="BGE4" s="261" t="s">
        <v>2722</v>
      </c>
      <c r="BGF4" s="261" t="s">
        <v>2723</v>
      </c>
      <c r="BGG4" s="261" t="s">
        <v>2724</v>
      </c>
      <c r="BGH4" s="261" t="s">
        <v>2725</v>
      </c>
      <c r="BGI4" s="261" t="s">
        <v>2726</v>
      </c>
      <c r="BGJ4" s="261" t="s">
        <v>2727</v>
      </c>
      <c r="BGK4" s="261" t="s">
        <v>2728</v>
      </c>
      <c r="BGL4" s="261" t="s">
        <v>2729</v>
      </c>
      <c r="BGM4" s="261" t="s">
        <v>2730</v>
      </c>
      <c r="BGN4" s="261" t="s">
        <v>2731</v>
      </c>
      <c r="BGO4" s="261" t="s">
        <v>2732</v>
      </c>
      <c r="BGP4" s="261" t="s">
        <v>2733</v>
      </c>
      <c r="BGQ4" s="261" t="s">
        <v>1589</v>
      </c>
      <c r="BGR4" s="261" t="s">
        <v>1590</v>
      </c>
      <c r="BGS4" s="261" t="s">
        <v>1591</v>
      </c>
      <c r="BGT4" s="261" t="s">
        <v>1592</v>
      </c>
      <c r="BGU4" s="261" t="s">
        <v>1593</v>
      </c>
      <c r="BGV4" s="261" t="s">
        <v>1594</v>
      </c>
      <c r="BGW4" s="261" t="s">
        <v>1595</v>
      </c>
      <c r="BGX4" s="261" t="s">
        <v>1596</v>
      </c>
      <c r="BGY4" s="261" t="s">
        <v>1597</v>
      </c>
      <c r="BGZ4" s="261" t="s">
        <v>1598</v>
      </c>
      <c r="BHA4" s="261" t="s">
        <v>1599</v>
      </c>
      <c r="BHB4" s="261" t="s">
        <v>1600</v>
      </c>
      <c r="BHC4" s="261" t="s">
        <v>1601</v>
      </c>
      <c r="BHD4" s="261" t="s">
        <v>1602</v>
      </c>
      <c r="BHE4" s="261" t="s">
        <v>1603</v>
      </c>
      <c r="BHF4" s="261" t="s">
        <v>1604</v>
      </c>
      <c r="BHG4" s="261" t="s">
        <v>1605</v>
      </c>
      <c r="BHH4" s="261" t="s">
        <v>1606</v>
      </c>
      <c r="BHI4" s="261" t="s">
        <v>1607</v>
      </c>
      <c r="BHJ4" s="261" t="s">
        <v>1608</v>
      </c>
      <c r="BHK4" s="261" t="s">
        <v>1609</v>
      </c>
      <c r="BHL4" s="261" t="s">
        <v>1610</v>
      </c>
      <c r="BHM4" s="261" t="s">
        <v>1611</v>
      </c>
      <c r="BHN4" s="261" t="s">
        <v>1612</v>
      </c>
      <c r="BHO4" s="261" t="s">
        <v>1613</v>
      </c>
      <c r="BHP4" s="261" t="s">
        <v>1614</v>
      </c>
      <c r="BHQ4" s="261" t="s">
        <v>1615</v>
      </c>
      <c r="BHR4" s="261" t="s">
        <v>1616</v>
      </c>
      <c r="BHS4" s="261" t="s">
        <v>1617</v>
      </c>
      <c r="BHT4" s="261" t="s">
        <v>1618</v>
      </c>
      <c r="BHU4" s="261" t="s">
        <v>1619</v>
      </c>
      <c r="BHV4" s="261" t="s">
        <v>1620</v>
      </c>
      <c r="BHW4" s="261" t="s">
        <v>1621</v>
      </c>
      <c r="BHX4" s="261" t="s">
        <v>1622</v>
      </c>
      <c r="BHY4" s="261" t="s">
        <v>2734</v>
      </c>
      <c r="BHZ4" s="261" t="s">
        <v>2735</v>
      </c>
      <c r="BIA4" s="261" t="s">
        <v>1623</v>
      </c>
      <c r="BIB4" s="261" t="s">
        <v>1624</v>
      </c>
      <c r="BIC4" s="261" t="s">
        <v>1625</v>
      </c>
      <c r="BID4" s="261" t="s">
        <v>2736</v>
      </c>
      <c r="BIE4" s="261" t="s">
        <v>2737</v>
      </c>
      <c r="BIF4" s="261" t="s">
        <v>1626</v>
      </c>
      <c r="BIG4" s="261" t="s">
        <v>1627</v>
      </c>
      <c r="BIH4" s="261" t="s">
        <v>1628</v>
      </c>
      <c r="BII4" s="261" t="s">
        <v>2738</v>
      </c>
      <c r="BIJ4" s="261" t="s">
        <v>2739</v>
      </c>
      <c r="BIK4" s="261" t="s">
        <v>1629</v>
      </c>
      <c r="BIL4" s="261" t="s">
        <v>1630</v>
      </c>
      <c r="BIM4" s="261" t="s">
        <v>1631</v>
      </c>
      <c r="BIN4" s="261" t="s">
        <v>2740</v>
      </c>
      <c r="BIO4" s="261" t="s">
        <v>2741</v>
      </c>
      <c r="BIP4" s="261" t="s">
        <v>1632</v>
      </c>
      <c r="BIQ4" s="261" t="s">
        <v>1633</v>
      </c>
      <c r="BIR4" s="261" t="s">
        <v>1634</v>
      </c>
      <c r="BIS4" s="261" t="s">
        <v>2742</v>
      </c>
      <c r="BIT4" s="261" t="s">
        <v>2743</v>
      </c>
      <c r="BIU4" s="261" t="s">
        <v>1635</v>
      </c>
      <c r="BIV4" s="261" t="s">
        <v>1636</v>
      </c>
      <c r="BIW4" s="261" t="s">
        <v>1637</v>
      </c>
      <c r="BIX4" s="261" t="s">
        <v>1638</v>
      </c>
      <c r="BIY4" s="261" t="s">
        <v>1639</v>
      </c>
      <c r="BIZ4" s="261" t="s">
        <v>1640</v>
      </c>
      <c r="BJA4" s="261" t="s">
        <v>1641</v>
      </c>
      <c r="BJB4" s="261" t="s">
        <v>1642</v>
      </c>
      <c r="BJC4" s="261" t="s">
        <v>1643</v>
      </c>
      <c r="BJD4" s="261" t="s">
        <v>1644</v>
      </c>
      <c r="BJE4" s="261" t="s">
        <v>1645</v>
      </c>
      <c r="BJF4" s="261" t="s">
        <v>1646</v>
      </c>
      <c r="BJG4" s="261" t="s">
        <v>1647</v>
      </c>
      <c r="BJH4" s="261" t="s">
        <v>1648</v>
      </c>
      <c r="BJI4" s="261" t="s">
        <v>1649</v>
      </c>
      <c r="BJJ4" s="261" t="s">
        <v>1650</v>
      </c>
      <c r="BJK4" s="261" t="s">
        <v>1651</v>
      </c>
      <c r="BJL4" s="261" t="s">
        <v>1652</v>
      </c>
      <c r="BJM4" s="261" t="s">
        <v>1653</v>
      </c>
      <c r="BJN4" s="261" t="s">
        <v>1654</v>
      </c>
      <c r="BJO4" s="261" t="s">
        <v>1655</v>
      </c>
      <c r="BJP4" s="261" t="s">
        <v>1656</v>
      </c>
      <c r="BJQ4" s="261" t="s">
        <v>1657</v>
      </c>
      <c r="BJR4" s="261" t="s">
        <v>1658</v>
      </c>
      <c r="BJS4" s="261" t="s">
        <v>1659</v>
      </c>
      <c r="BJT4" s="261" t="s">
        <v>1660</v>
      </c>
      <c r="BJU4" s="261" t="s">
        <v>1661</v>
      </c>
      <c r="BJV4" s="261" t="s">
        <v>1662</v>
      </c>
      <c r="BJW4" s="261" t="s">
        <v>1663</v>
      </c>
      <c r="BJX4" s="261" t="s">
        <v>1664</v>
      </c>
      <c r="BJY4" s="261" t="s">
        <v>1665</v>
      </c>
      <c r="BJZ4" s="261" t="s">
        <v>1666</v>
      </c>
      <c r="BKA4" s="261" t="s">
        <v>1667</v>
      </c>
      <c r="BKB4" s="261" t="s">
        <v>1668</v>
      </c>
      <c r="BKC4" s="261" t="s">
        <v>1669</v>
      </c>
      <c r="BKD4" s="261" t="s">
        <v>1670</v>
      </c>
      <c r="BKE4" s="261" t="s">
        <v>1671</v>
      </c>
      <c r="BKF4" s="261" t="s">
        <v>1672</v>
      </c>
      <c r="BKG4" s="261" t="s">
        <v>2744</v>
      </c>
      <c r="BKH4" s="261" t="s">
        <v>2745</v>
      </c>
      <c r="BKI4" s="261" t="s">
        <v>1673</v>
      </c>
      <c r="BKJ4" s="261" t="s">
        <v>1674</v>
      </c>
      <c r="BKK4" s="261" t="s">
        <v>1675</v>
      </c>
      <c r="BKL4" s="261" t="s">
        <v>2746</v>
      </c>
      <c r="BKM4" s="261" t="s">
        <v>2747</v>
      </c>
      <c r="BKN4" s="261" t="s">
        <v>1676</v>
      </c>
      <c r="BKO4" s="261" t="s">
        <v>1677</v>
      </c>
      <c r="BKP4" s="261" t="s">
        <v>1678</v>
      </c>
      <c r="BKQ4" s="261" t="s">
        <v>2748</v>
      </c>
      <c r="BKR4" s="261" t="s">
        <v>2749</v>
      </c>
      <c r="BKS4" s="261" t="s">
        <v>1679</v>
      </c>
      <c r="BKT4" s="261" t="s">
        <v>1680</v>
      </c>
      <c r="BKU4" s="261" t="s">
        <v>1681</v>
      </c>
      <c r="BKV4" s="261" t="s">
        <v>2750</v>
      </c>
      <c r="BKW4" s="261" t="s">
        <v>2751</v>
      </c>
      <c r="BKX4" s="261" t="s">
        <v>1682</v>
      </c>
      <c r="BKY4" s="261" t="s">
        <v>1683</v>
      </c>
      <c r="BKZ4" s="261" t="s">
        <v>1684</v>
      </c>
      <c r="BLA4" s="261" t="s">
        <v>2752</v>
      </c>
      <c r="BLB4" s="261" t="s">
        <v>2753</v>
      </c>
      <c r="BLC4" s="261" t="s">
        <v>1685</v>
      </c>
      <c r="BLD4" s="261" t="s">
        <v>1686</v>
      </c>
      <c r="BLE4" s="261" t="s">
        <v>1687</v>
      </c>
      <c r="BLF4" s="261" t="s">
        <v>1688</v>
      </c>
      <c r="BLG4" s="261" t="s">
        <v>1689</v>
      </c>
      <c r="BLH4" s="261" t="s">
        <v>1690</v>
      </c>
      <c r="BLI4" s="261" t="s">
        <v>1691</v>
      </c>
      <c r="BLJ4" s="261" t="s">
        <v>1692</v>
      </c>
      <c r="BLK4" s="261" t="s">
        <v>1693</v>
      </c>
      <c r="BLL4" s="261" t="s">
        <v>1694</v>
      </c>
      <c r="BLM4" s="261" t="s">
        <v>1695</v>
      </c>
      <c r="BLN4" s="261" t="s">
        <v>1696</v>
      </c>
      <c r="BLO4" s="261" t="s">
        <v>1697</v>
      </c>
      <c r="BLP4" s="261" t="s">
        <v>1698</v>
      </c>
      <c r="BLQ4" s="261" t="s">
        <v>1699</v>
      </c>
      <c r="BLR4" s="261" t="s">
        <v>1700</v>
      </c>
      <c r="BLS4" s="261" t="s">
        <v>1701</v>
      </c>
      <c r="BLT4" s="261" t="s">
        <v>1702</v>
      </c>
      <c r="BLU4" s="261" t="s">
        <v>1703</v>
      </c>
      <c r="BLV4" s="261" t="s">
        <v>1704</v>
      </c>
      <c r="BLW4" s="261" t="s">
        <v>1705</v>
      </c>
      <c r="BLX4" s="261" t="s">
        <v>1706</v>
      </c>
      <c r="BLY4" s="261" t="s">
        <v>1707</v>
      </c>
      <c r="BLZ4" s="261" t="s">
        <v>1708</v>
      </c>
      <c r="BMA4" s="261" t="s">
        <v>1709</v>
      </c>
      <c r="BMB4" s="261" t="s">
        <v>1710</v>
      </c>
      <c r="BMC4" s="261" t="s">
        <v>1711</v>
      </c>
      <c r="BMD4" s="261" t="s">
        <v>1712</v>
      </c>
      <c r="BME4" s="261" t="s">
        <v>1713</v>
      </c>
      <c r="BMF4" s="261" t="s">
        <v>1714</v>
      </c>
      <c r="BMG4" s="261" t="s">
        <v>1715</v>
      </c>
      <c r="BMH4" s="261" t="s">
        <v>1716</v>
      </c>
      <c r="BMI4" s="261" t="s">
        <v>1717</v>
      </c>
      <c r="BMJ4" s="261" t="s">
        <v>1718</v>
      </c>
      <c r="BMK4" s="261" t="s">
        <v>1719</v>
      </c>
      <c r="BML4" s="261" t="s">
        <v>1720</v>
      </c>
      <c r="BMM4" s="261" t="s">
        <v>1721</v>
      </c>
      <c r="BMN4" s="261" t="s">
        <v>1722</v>
      </c>
      <c r="BMO4" s="261" t="s">
        <v>2754</v>
      </c>
      <c r="BMP4" s="261" t="s">
        <v>2755</v>
      </c>
      <c r="BMQ4" s="261" t="s">
        <v>1724</v>
      </c>
      <c r="BMR4" s="261" t="s">
        <v>1725</v>
      </c>
      <c r="BMS4" s="261" t="s">
        <v>1726</v>
      </c>
      <c r="BMT4" s="261" t="s">
        <v>2756</v>
      </c>
      <c r="BMU4" s="261" t="s">
        <v>2757</v>
      </c>
      <c r="BMV4" s="261" t="s">
        <v>1727</v>
      </c>
      <c r="BMW4" s="261" t="s">
        <v>1728</v>
      </c>
      <c r="BMX4" s="261" t="s">
        <v>1729</v>
      </c>
      <c r="BMY4" s="261" t="s">
        <v>2758</v>
      </c>
      <c r="BMZ4" s="261" t="s">
        <v>2759</v>
      </c>
      <c r="BNA4" s="261" t="s">
        <v>1730</v>
      </c>
      <c r="BNB4" s="261" t="s">
        <v>1731</v>
      </c>
      <c r="BNC4" s="261" t="s">
        <v>1732</v>
      </c>
      <c r="BND4" s="261" t="s">
        <v>2760</v>
      </c>
      <c r="BNE4" s="261" t="s">
        <v>2761</v>
      </c>
      <c r="BNF4" s="261" t="s">
        <v>1733</v>
      </c>
      <c r="BNG4" s="261" t="s">
        <v>1734</v>
      </c>
      <c r="BNH4" s="261" t="s">
        <v>1735</v>
      </c>
      <c r="BNI4" s="261" t="s">
        <v>2762</v>
      </c>
      <c r="BNJ4" s="261" t="s">
        <v>1723</v>
      </c>
      <c r="BNK4" s="261" t="s">
        <v>1736</v>
      </c>
      <c r="BNL4" s="261" t="s">
        <v>1737</v>
      </c>
      <c r="BNM4" s="261" t="s">
        <v>1738</v>
      </c>
      <c r="BNN4" s="261" t="s">
        <v>1739</v>
      </c>
      <c r="BNO4" s="261" t="s">
        <v>1740</v>
      </c>
      <c r="BNP4" s="261" t="s">
        <v>1741</v>
      </c>
      <c r="BNQ4" s="261" t="s">
        <v>1742</v>
      </c>
      <c r="BNR4" s="261" t="s">
        <v>1743</v>
      </c>
      <c r="BNS4" s="261" t="s">
        <v>1744</v>
      </c>
      <c r="BNT4" s="261" t="s">
        <v>1745</v>
      </c>
      <c r="BNU4" s="261" t="s">
        <v>1746</v>
      </c>
      <c r="BNV4" s="261" t="s">
        <v>1747</v>
      </c>
      <c r="BNW4" s="261" t="s">
        <v>1748</v>
      </c>
      <c r="BNX4" s="261" t="s">
        <v>1749</v>
      </c>
      <c r="BNY4" s="261" t="s">
        <v>1750</v>
      </c>
      <c r="BNZ4" s="261" t="s">
        <v>1751</v>
      </c>
      <c r="BOA4" s="261" t="s">
        <v>1752</v>
      </c>
      <c r="BOB4" s="261" t="s">
        <v>1753</v>
      </c>
      <c r="BOC4" s="261" t="s">
        <v>1754</v>
      </c>
      <c r="BOD4" s="261" t="s">
        <v>1755</v>
      </c>
      <c r="BOE4" s="261" t="s">
        <v>1756</v>
      </c>
      <c r="BOF4" s="261" t="s">
        <v>1757</v>
      </c>
      <c r="BOG4" s="261" t="s">
        <v>1758</v>
      </c>
      <c r="BOH4" s="261" t="s">
        <v>1759</v>
      </c>
      <c r="BOI4" s="261" t="s">
        <v>1760</v>
      </c>
      <c r="BOJ4" s="261" t="s">
        <v>1761</v>
      </c>
      <c r="BOK4" s="261" t="s">
        <v>1762</v>
      </c>
      <c r="BOL4" s="261" t="s">
        <v>1763</v>
      </c>
      <c r="BOM4" s="261" t="s">
        <v>1764</v>
      </c>
      <c r="BON4" s="261" t="s">
        <v>1765</v>
      </c>
      <c r="BOO4" s="261" t="s">
        <v>1766</v>
      </c>
      <c r="BOP4" s="261" t="s">
        <v>1767</v>
      </c>
      <c r="BOQ4" s="261" t="s">
        <v>1768</v>
      </c>
      <c r="BOR4" s="261" t="s">
        <v>1769</v>
      </c>
      <c r="BOS4" s="261" t="s">
        <v>1770</v>
      </c>
      <c r="BOT4" s="261" t="s">
        <v>1771</v>
      </c>
      <c r="BOU4" s="261" t="s">
        <v>1772</v>
      </c>
      <c r="BOV4" s="261" t="s">
        <v>1773</v>
      </c>
      <c r="BOW4" s="261" t="s">
        <v>2763</v>
      </c>
      <c r="BOX4" s="261" t="s">
        <v>2764</v>
      </c>
      <c r="BOY4" s="261" t="s">
        <v>1774</v>
      </c>
      <c r="BOZ4" s="261" t="s">
        <v>1775</v>
      </c>
      <c r="BPA4" s="261" t="s">
        <v>1776</v>
      </c>
      <c r="BPB4" s="261" t="s">
        <v>2765</v>
      </c>
      <c r="BPC4" s="261" t="s">
        <v>2766</v>
      </c>
      <c r="BPD4" s="261" t="s">
        <v>1777</v>
      </c>
      <c r="BPE4" s="261" t="s">
        <v>1778</v>
      </c>
      <c r="BPF4" s="261" t="s">
        <v>1779</v>
      </c>
      <c r="BPG4" s="261" t="s">
        <v>2767</v>
      </c>
      <c r="BPH4" s="261" t="s">
        <v>2768</v>
      </c>
      <c r="BPI4" s="261" t="s">
        <v>1780</v>
      </c>
      <c r="BPJ4" s="261" t="s">
        <v>1781</v>
      </c>
      <c r="BPK4" s="261" t="s">
        <v>1782</v>
      </c>
      <c r="BPL4" s="261" t="s">
        <v>2769</v>
      </c>
      <c r="BPM4" s="261" t="s">
        <v>2770</v>
      </c>
      <c r="BPN4" s="261" t="s">
        <v>1783</v>
      </c>
      <c r="BPO4" s="261" t="s">
        <v>1784</v>
      </c>
      <c r="BPP4" s="261" t="s">
        <v>1785</v>
      </c>
      <c r="BPQ4" s="261" t="s">
        <v>2771</v>
      </c>
      <c r="BPR4" s="261" t="s">
        <v>2772</v>
      </c>
      <c r="BPS4" s="261" t="s">
        <v>1786</v>
      </c>
      <c r="BPT4" s="261" t="s">
        <v>1787</v>
      </c>
      <c r="BPU4" s="261" t="s">
        <v>1788</v>
      </c>
      <c r="BPV4" s="261" t="s">
        <v>1789</v>
      </c>
      <c r="BPW4" s="261" t="s">
        <v>1790</v>
      </c>
      <c r="BPX4" s="261" t="s">
        <v>1791</v>
      </c>
      <c r="BPY4" s="261" t="s">
        <v>1792</v>
      </c>
      <c r="BPZ4" s="261" t="s">
        <v>1793</v>
      </c>
      <c r="BQA4" s="261" t="s">
        <v>1794</v>
      </c>
      <c r="BQB4" s="261" t="s">
        <v>1795</v>
      </c>
      <c r="BQC4" s="261" t="s">
        <v>1796</v>
      </c>
      <c r="BQD4" s="261" t="s">
        <v>1797</v>
      </c>
      <c r="BQE4" s="261" t="s">
        <v>1798</v>
      </c>
      <c r="BQF4" s="261" t="s">
        <v>1799</v>
      </c>
      <c r="BQG4" s="261" t="s">
        <v>1800</v>
      </c>
      <c r="BQH4" s="261" t="s">
        <v>1801</v>
      </c>
      <c r="BQI4" s="261" t="s">
        <v>1802</v>
      </c>
      <c r="BQJ4" s="261" t="s">
        <v>1803</v>
      </c>
      <c r="BQK4" s="261" t="s">
        <v>1804</v>
      </c>
      <c r="BQL4" s="261" t="s">
        <v>1805</v>
      </c>
      <c r="BQM4" s="261" t="s">
        <v>1806</v>
      </c>
      <c r="BQN4" s="261" t="s">
        <v>1807</v>
      </c>
      <c r="BQO4" s="261" t="s">
        <v>1808</v>
      </c>
      <c r="BQP4" s="261" t="s">
        <v>1809</v>
      </c>
      <c r="BQQ4" s="261" t="s">
        <v>1810</v>
      </c>
      <c r="BQR4" s="261" t="s">
        <v>1811</v>
      </c>
      <c r="BQS4" s="261" t="s">
        <v>1812</v>
      </c>
      <c r="BQT4" s="261" t="s">
        <v>1813</v>
      </c>
      <c r="BQU4" s="261" t="s">
        <v>1814</v>
      </c>
      <c r="BQV4" s="261" t="s">
        <v>1815</v>
      </c>
      <c r="BQW4" s="261" t="s">
        <v>1816</v>
      </c>
      <c r="BQX4" s="261" t="s">
        <v>1817</v>
      </c>
      <c r="BQY4" s="261" t="s">
        <v>1818</v>
      </c>
      <c r="BQZ4" s="261" t="s">
        <v>1819</v>
      </c>
      <c r="BRA4" s="261" t="s">
        <v>1820</v>
      </c>
      <c r="BRB4" s="261" t="s">
        <v>1821</v>
      </c>
      <c r="BRC4" s="261" t="s">
        <v>1822</v>
      </c>
      <c r="BRD4" s="261" t="s">
        <v>1823</v>
      </c>
      <c r="BRE4" s="261" t="s">
        <v>1824</v>
      </c>
      <c r="BRF4" s="261" t="s">
        <v>1825</v>
      </c>
      <c r="BRG4" s="261" t="s">
        <v>1826</v>
      </c>
      <c r="BRH4" s="261" t="s">
        <v>1827</v>
      </c>
      <c r="BRI4" s="261" t="s">
        <v>1828</v>
      </c>
      <c r="BRJ4" s="261" t="s">
        <v>1829</v>
      </c>
      <c r="BRK4" s="261" t="s">
        <v>1830</v>
      </c>
      <c r="BRL4" s="261" t="s">
        <v>2773</v>
      </c>
      <c r="BRM4" s="261" t="s">
        <v>2774</v>
      </c>
      <c r="BRN4" s="261" t="s">
        <v>1832</v>
      </c>
      <c r="BRO4" s="261" t="s">
        <v>1833</v>
      </c>
      <c r="BRP4" s="261" t="s">
        <v>1834</v>
      </c>
      <c r="BRQ4" s="261" t="s">
        <v>2775</v>
      </c>
      <c r="BRR4" s="261" t="s">
        <v>2776</v>
      </c>
      <c r="BRS4" s="261" t="s">
        <v>1835</v>
      </c>
      <c r="BRT4" s="261" t="s">
        <v>1836</v>
      </c>
      <c r="BRU4" s="261" t="s">
        <v>1837</v>
      </c>
      <c r="BRV4" s="261" t="s">
        <v>2777</v>
      </c>
      <c r="BRW4" s="261" t="s">
        <v>2778</v>
      </c>
      <c r="BRX4" s="261" t="s">
        <v>1838</v>
      </c>
      <c r="BRY4" s="261" t="s">
        <v>1839</v>
      </c>
      <c r="BRZ4" s="261" t="s">
        <v>1840</v>
      </c>
      <c r="BSA4" s="261" t="s">
        <v>2779</v>
      </c>
      <c r="BSB4" s="261" t="s">
        <v>2780</v>
      </c>
      <c r="BSC4" s="261" t="s">
        <v>1841</v>
      </c>
      <c r="BSD4" s="261" t="s">
        <v>1842</v>
      </c>
      <c r="BSE4" s="261" t="s">
        <v>1843</v>
      </c>
      <c r="BSF4" s="261" t="s">
        <v>2781</v>
      </c>
      <c r="BSG4" s="261" t="s">
        <v>1831</v>
      </c>
      <c r="BSH4" s="261" t="s">
        <v>1844</v>
      </c>
      <c r="BSI4" s="261" t="s">
        <v>1845</v>
      </c>
      <c r="BSJ4" s="261" t="s">
        <v>1846</v>
      </c>
      <c r="BSK4" s="261" t="s">
        <v>1847</v>
      </c>
      <c r="BSL4" s="261" t="s">
        <v>1848</v>
      </c>
      <c r="BSM4" s="261" t="s">
        <v>1849</v>
      </c>
      <c r="BSN4" s="261" t="s">
        <v>1850</v>
      </c>
      <c r="BSO4" s="261" t="s">
        <v>1851</v>
      </c>
      <c r="BSP4" s="261" t="s">
        <v>1852</v>
      </c>
      <c r="BSQ4" s="261" t="s">
        <v>1853</v>
      </c>
      <c r="BSR4" s="261" t="s">
        <v>1854</v>
      </c>
      <c r="BSS4" s="261" t="s">
        <v>1855</v>
      </c>
      <c r="BST4" s="261" t="s">
        <v>1856</v>
      </c>
      <c r="BSU4" s="261" t="s">
        <v>1857</v>
      </c>
      <c r="BSV4" s="261" t="s">
        <v>1858</v>
      </c>
      <c r="BSW4" s="261" t="s">
        <v>1859</v>
      </c>
      <c r="BSX4" s="261" t="s">
        <v>1860</v>
      </c>
      <c r="BSY4" s="261" t="s">
        <v>1861</v>
      </c>
      <c r="BSZ4" s="261" t="s">
        <v>1862</v>
      </c>
      <c r="BTA4" s="261" t="s">
        <v>1863</v>
      </c>
      <c r="BTB4" s="261" t="s">
        <v>1864</v>
      </c>
      <c r="BTC4" s="261" t="s">
        <v>1865</v>
      </c>
      <c r="BTD4" s="261" t="s">
        <v>1866</v>
      </c>
      <c r="BTE4" s="261" t="s">
        <v>1867</v>
      </c>
      <c r="BTF4" s="261" t="s">
        <v>1868</v>
      </c>
      <c r="BTG4" s="261" t="s">
        <v>1869</v>
      </c>
      <c r="BTH4" s="261" t="s">
        <v>1870</v>
      </c>
      <c r="BTI4" s="261" t="s">
        <v>1871</v>
      </c>
      <c r="BTJ4" s="261" t="s">
        <v>1872</v>
      </c>
      <c r="BTK4" s="261" t="s">
        <v>1873</v>
      </c>
      <c r="BTL4" s="261" t="s">
        <v>1874</v>
      </c>
      <c r="BTM4" s="261" t="s">
        <v>1875</v>
      </c>
      <c r="BTN4" s="261" t="s">
        <v>1876</v>
      </c>
      <c r="BTO4" s="261" t="s">
        <v>1877</v>
      </c>
      <c r="BTP4" s="261" t="s">
        <v>1878</v>
      </c>
      <c r="BTQ4" s="261" t="s">
        <v>1879</v>
      </c>
      <c r="BTR4" s="261" t="s">
        <v>1880</v>
      </c>
      <c r="BTS4" s="261" t="s">
        <v>1881</v>
      </c>
      <c r="BTT4" s="261" t="s">
        <v>1882</v>
      </c>
      <c r="BTU4" s="261" t="s">
        <v>1883</v>
      </c>
      <c r="BTV4" s="261" t="s">
        <v>1884</v>
      </c>
      <c r="BTW4" s="261" t="s">
        <v>1885</v>
      </c>
      <c r="BTX4" s="261" t="s">
        <v>1886</v>
      </c>
      <c r="BTY4" s="261" t="s">
        <v>1887</v>
      </c>
      <c r="BTZ4" s="261" t="s">
        <v>1888</v>
      </c>
      <c r="BUA4" s="261" t="s">
        <v>2782</v>
      </c>
      <c r="BUB4" s="261" t="s">
        <v>2783</v>
      </c>
      <c r="BUC4" s="261" t="s">
        <v>1890</v>
      </c>
      <c r="BUD4" s="261" t="s">
        <v>1891</v>
      </c>
      <c r="BUE4" s="261" t="s">
        <v>1892</v>
      </c>
      <c r="BUF4" s="261" t="s">
        <v>2784</v>
      </c>
      <c r="BUG4" s="261" t="s">
        <v>2785</v>
      </c>
      <c r="BUH4" s="261" t="s">
        <v>1893</v>
      </c>
      <c r="BUI4" s="261" t="s">
        <v>1894</v>
      </c>
      <c r="BUJ4" s="261" t="s">
        <v>1895</v>
      </c>
      <c r="BUK4" s="261" t="s">
        <v>2786</v>
      </c>
      <c r="BUL4" s="261" t="s">
        <v>2787</v>
      </c>
      <c r="BUM4" s="261" t="s">
        <v>1896</v>
      </c>
      <c r="BUN4" s="261" t="s">
        <v>1897</v>
      </c>
      <c r="BUO4" s="261" t="s">
        <v>1898</v>
      </c>
      <c r="BUP4" s="261" t="s">
        <v>2788</v>
      </c>
      <c r="BUQ4" s="261" t="s">
        <v>2789</v>
      </c>
      <c r="BUR4" s="261" t="s">
        <v>1899</v>
      </c>
      <c r="BUS4" s="261" t="s">
        <v>1900</v>
      </c>
      <c r="BUT4" s="261" t="s">
        <v>1901</v>
      </c>
      <c r="BUU4" s="261" t="s">
        <v>2790</v>
      </c>
      <c r="BUV4" s="261" t="s">
        <v>1889</v>
      </c>
      <c r="BUW4" s="261" t="s">
        <v>1902</v>
      </c>
      <c r="BUX4" s="261" t="s">
        <v>1903</v>
      </c>
      <c r="BUY4" s="261" t="s">
        <v>1904</v>
      </c>
      <c r="BUZ4" s="261" t="s">
        <v>1905</v>
      </c>
      <c r="BVA4" s="261" t="s">
        <v>1906</v>
      </c>
      <c r="BVB4" s="261" t="s">
        <v>1907</v>
      </c>
      <c r="BVC4" s="261" t="s">
        <v>1908</v>
      </c>
      <c r="BVD4" s="261" t="s">
        <v>1909</v>
      </c>
      <c r="BVE4" s="261" t="s">
        <v>1910</v>
      </c>
      <c r="BVF4" s="261" t="s">
        <v>1911</v>
      </c>
      <c r="BVG4" s="261" t="s">
        <v>1912</v>
      </c>
      <c r="BVH4" s="261" t="s">
        <v>1913</v>
      </c>
      <c r="BVI4" s="261" t="s">
        <v>1914</v>
      </c>
      <c r="BVJ4" s="261" t="s">
        <v>1915</v>
      </c>
      <c r="BVK4" s="261" t="s">
        <v>1916</v>
      </c>
      <c r="BVL4" s="261" t="s">
        <v>1917</v>
      </c>
      <c r="BVM4" s="261" t="s">
        <v>1918</v>
      </c>
      <c r="BVN4" s="261" t="s">
        <v>1919</v>
      </c>
      <c r="BVO4" s="261" t="s">
        <v>1920</v>
      </c>
      <c r="BVP4" s="261" t="s">
        <v>1921</v>
      </c>
      <c r="BVQ4" s="261" t="s">
        <v>1922</v>
      </c>
      <c r="BVR4" s="261" t="s">
        <v>1923</v>
      </c>
      <c r="BVS4" s="261" t="s">
        <v>1924</v>
      </c>
      <c r="BVT4" s="261" t="s">
        <v>1925</v>
      </c>
      <c r="BVU4" s="261" t="s">
        <v>1926</v>
      </c>
      <c r="BVV4" s="261" t="s">
        <v>1927</v>
      </c>
      <c r="BVW4" s="261" t="s">
        <v>1928</v>
      </c>
      <c r="BVX4" s="261" t="s">
        <v>1929</v>
      </c>
      <c r="BVY4" s="261" t="s">
        <v>1930</v>
      </c>
      <c r="BVZ4" s="261" t="s">
        <v>1931</v>
      </c>
      <c r="BWA4" s="261" t="s">
        <v>1932</v>
      </c>
      <c r="BWB4" s="261" t="s">
        <v>1933</v>
      </c>
      <c r="BWC4" s="261" t="s">
        <v>1934</v>
      </c>
      <c r="BWD4" s="261" t="s">
        <v>1935</v>
      </c>
      <c r="BWE4" s="261" t="s">
        <v>1936</v>
      </c>
      <c r="BWF4" s="261" t="s">
        <v>1937</v>
      </c>
      <c r="BWG4" s="261" t="s">
        <v>1938</v>
      </c>
      <c r="BWH4" s="261" t="s">
        <v>1939</v>
      </c>
      <c r="BWI4" s="261" t="s">
        <v>1940</v>
      </c>
      <c r="BWJ4" s="261" t="s">
        <v>1941</v>
      </c>
      <c r="BWK4" s="261" t="s">
        <v>1942</v>
      </c>
      <c r="BWL4" s="261" t="s">
        <v>1943</v>
      </c>
      <c r="BWM4" s="261" t="s">
        <v>1944</v>
      </c>
      <c r="BWN4" s="261" t="s">
        <v>1945</v>
      </c>
      <c r="BWO4" s="261" t="s">
        <v>1946</v>
      </c>
      <c r="BWP4" s="261" t="s">
        <v>2791</v>
      </c>
      <c r="BWQ4" s="261" t="s">
        <v>2792</v>
      </c>
      <c r="BWR4" s="261" t="s">
        <v>1948</v>
      </c>
      <c r="BWS4" s="261" t="s">
        <v>1949</v>
      </c>
      <c r="BWT4" s="261" t="s">
        <v>1950</v>
      </c>
      <c r="BWU4" s="261" t="s">
        <v>2793</v>
      </c>
      <c r="BWV4" s="261" t="s">
        <v>2794</v>
      </c>
      <c r="BWW4" s="261" t="s">
        <v>1951</v>
      </c>
      <c r="BWX4" s="261" t="s">
        <v>1952</v>
      </c>
      <c r="BWY4" s="261" t="s">
        <v>1953</v>
      </c>
      <c r="BWZ4" s="261" t="s">
        <v>2795</v>
      </c>
      <c r="BXA4" s="261" t="s">
        <v>2796</v>
      </c>
      <c r="BXB4" s="261" t="s">
        <v>1954</v>
      </c>
      <c r="BXC4" s="261" t="s">
        <v>1955</v>
      </c>
      <c r="BXD4" s="261" t="s">
        <v>1956</v>
      </c>
      <c r="BXE4" s="261" t="s">
        <v>2797</v>
      </c>
      <c r="BXF4" s="261" t="s">
        <v>2798</v>
      </c>
      <c r="BXG4" s="261" t="s">
        <v>1957</v>
      </c>
      <c r="BXH4" s="261" t="s">
        <v>1958</v>
      </c>
      <c r="BXI4" s="261" t="s">
        <v>1959</v>
      </c>
      <c r="BXJ4" s="261" t="s">
        <v>2799</v>
      </c>
      <c r="BXK4" s="261" t="s">
        <v>1947</v>
      </c>
      <c r="BXL4" s="261" t="s">
        <v>1960</v>
      </c>
      <c r="BXM4" s="261" t="s">
        <v>1961</v>
      </c>
      <c r="BXN4" s="261" t="s">
        <v>1962</v>
      </c>
      <c r="BXO4" s="261" t="s">
        <v>1963</v>
      </c>
      <c r="BXP4" s="261" t="s">
        <v>1964</v>
      </c>
      <c r="BXQ4" s="261" t="s">
        <v>1965</v>
      </c>
      <c r="BXR4" s="261" t="s">
        <v>1966</v>
      </c>
      <c r="BXS4" s="261" t="s">
        <v>1967</v>
      </c>
      <c r="BXT4" s="261" t="s">
        <v>1968</v>
      </c>
      <c r="BXU4" s="261" t="s">
        <v>1969</v>
      </c>
      <c r="BXV4" s="261" t="s">
        <v>1970</v>
      </c>
      <c r="BXW4" s="261" t="s">
        <v>1971</v>
      </c>
      <c r="BXX4" s="261" t="s">
        <v>1972</v>
      </c>
      <c r="BXY4" s="261" t="s">
        <v>1973</v>
      </c>
      <c r="BXZ4" s="261" t="s">
        <v>1974</v>
      </c>
      <c r="BYA4" s="261" t="s">
        <v>1975</v>
      </c>
      <c r="BYB4" s="261" t="s">
        <v>1976</v>
      </c>
      <c r="BYC4" s="261" t="s">
        <v>1977</v>
      </c>
      <c r="BYD4" s="261" t="s">
        <v>1978</v>
      </c>
      <c r="BYE4" s="261" t="s">
        <v>1979</v>
      </c>
      <c r="BYF4" s="261" t="s">
        <v>1980</v>
      </c>
      <c r="BYG4" s="261" t="s">
        <v>1981</v>
      </c>
      <c r="BYH4" s="261" t="s">
        <v>1982</v>
      </c>
      <c r="BYI4" s="261" t="s">
        <v>1983</v>
      </c>
      <c r="BYJ4" s="261" t="s">
        <v>1984</v>
      </c>
      <c r="BYK4" s="261" t="s">
        <v>1985</v>
      </c>
      <c r="BYL4" s="261" t="s">
        <v>1986</v>
      </c>
      <c r="BYM4" s="261" t="s">
        <v>1987</v>
      </c>
      <c r="BYN4" s="261" t="s">
        <v>1988</v>
      </c>
      <c r="BYO4" s="261" t="s">
        <v>1989</v>
      </c>
      <c r="BYP4" s="261" t="s">
        <v>1990</v>
      </c>
      <c r="BYQ4" s="261" t="s">
        <v>1991</v>
      </c>
      <c r="BYR4" s="261" t="s">
        <v>1992</v>
      </c>
      <c r="BYS4" s="261" t="s">
        <v>1993</v>
      </c>
      <c r="BYT4" s="261" t="s">
        <v>1994</v>
      </c>
      <c r="BYU4" s="261" t="s">
        <v>1995</v>
      </c>
      <c r="BYV4" s="261" t="s">
        <v>1996</v>
      </c>
      <c r="BYW4" s="261" t="s">
        <v>1997</v>
      </c>
      <c r="BYX4" s="261" t="s">
        <v>1998</v>
      </c>
      <c r="BYY4" s="261" t="s">
        <v>1999</v>
      </c>
      <c r="BYZ4" s="261" t="s">
        <v>2000</v>
      </c>
      <c r="BZA4" s="261" t="s">
        <v>2001</v>
      </c>
      <c r="BZB4" s="261" t="s">
        <v>2002</v>
      </c>
      <c r="BZC4" s="261" t="s">
        <v>2003</v>
      </c>
      <c r="BZD4" s="261" t="s">
        <v>2004</v>
      </c>
      <c r="BZE4" s="261" t="s">
        <v>2800</v>
      </c>
      <c r="BZF4" s="261" t="s">
        <v>2801</v>
      </c>
      <c r="BZG4" s="261" t="s">
        <v>2005</v>
      </c>
      <c r="BZH4" s="261" t="s">
        <v>2006</v>
      </c>
      <c r="BZI4" s="261" t="s">
        <v>2007</v>
      </c>
      <c r="BZJ4" s="261" t="s">
        <v>2802</v>
      </c>
      <c r="BZK4" s="261" t="s">
        <v>2803</v>
      </c>
      <c r="BZL4" s="261" t="s">
        <v>2008</v>
      </c>
      <c r="BZM4" s="261" t="s">
        <v>2009</v>
      </c>
      <c r="BZN4" s="261" t="s">
        <v>2010</v>
      </c>
      <c r="BZO4" s="261" t="s">
        <v>2804</v>
      </c>
      <c r="BZP4" s="261" t="s">
        <v>2805</v>
      </c>
      <c r="BZQ4" s="261" t="s">
        <v>2011</v>
      </c>
      <c r="BZR4" s="261" t="s">
        <v>2012</v>
      </c>
      <c r="BZS4" s="261" t="s">
        <v>2013</v>
      </c>
      <c r="BZT4" s="261" t="s">
        <v>2806</v>
      </c>
      <c r="BZU4" s="261" t="s">
        <v>2807</v>
      </c>
      <c r="BZV4" s="261" t="s">
        <v>2014</v>
      </c>
      <c r="BZW4" s="261" t="s">
        <v>2015</v>
      </c>
      <c r="BZX4" s="261" t="s">
        <v>2016</v>
      </c>
      <c r="BZY4" s="261" t="s">
        <v>2808</v>
      </c>
      <c r="BZZ4" s="261" t="s">
        <v>2809</v>
      </c>
      <c r="CAA4" s="261" t="s">
        <v>2017</v>
      </c>
      <c r="CAB4" s="261" t="s">
        <v>2018</v>
      </c>
      <c r="CAC4" s="261" t="s">
        <v>2019</v>
      </c>
      <c r="CAD4" s="261" t="s">
        <v>2020</v>
      </c>
      <c r="CAE4" s="261" t="s">
        <v>2021</v>
      </c>
      <c r="CAF4" s="261" t="s">
        <v>2022</v>
      </c>
      <c r="CAG4" s="261" t="s">
        <v>2023</v>
      </c>
      <c r="CAH4" s="261" t="s">
        <v>2024</v>
      </c>
      <c r="CAI4" s="261" t="s">
        <v>2025</v>
      </c>
      <c r="CAJ4" s="261" t="s">
        <v>2026</v>
      </c>
      <c r="CAK4" s="261" t="s">
        <v>2027</v>
      </c>
      <c r="CAL4" s="261" t="s">
        <v>2028</v>
      </c>
      <c r="CAM4" s="261" t="s">
        <v>2029</v>
      </c>
      <c r="CAN4" s="261" t="s">
        <v>2030</v>
      </c>
      <c r="CAO4" s="261" t="s">
        <v>2043</v>
      </c>
      <c r="CAP4" s="261" t="s">
        <v>2044</v>
      </c>
      <c r="CAQ4" s="261" t="s">
        <v>2045</v>
      </c>
      <c r="CAR4" s="261" t="s">
        <v>2046</v>
      </c>
    </row>
    <row r="5" spans="1:2072" s="264" customFormat="1" ht="14">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c r="IW5" s="263"/>
      <c r="IX5" s="263"/>
      <c r="IY5" s="263"/>
      <c r="IZ5" s="263"/>
      <c r="JA5" s="263"/>
      <c r="JB5" s="263"/>
      <c r="JC5" s="263"/>
      <c r="JD5" s="263"/>
      <c r="JE5" s="263"/>
      <c r="JF5" s="263"/>
      <c r="JG5" s="263"/>
      <c r="JH5" s="263"/>
      <c r="JI5" s="263"/>
      <c r="JJ5" s="263"/>
      <c r="JK5" s="263"/>
      <c r="JL5" s="263"/>
      <c r="JM5" s="263"/>
      <c r="JN5" s="263"/>
      <c r="JO5" s="263"/>
      <c r="JP5" s="263"/>
      <c r="JQ5" s="263"/>
      <c r="JR5" s="263"/>
      <c r="JS5" s="263"/>
      <c r="JT5" s="263"/>
      <c r="JU5" s="263"/>
      <c r="JV5" s="263"/>
      <c r="JW5" s="263"/>
      <c r="JX5" s="263"/>
      <c r="JY5" s="263"/>
      <c r="JZ5" s="263"/>
      <c r="KA5" s="263"/>
      <c r="KB5" s="263"/>
      <c r="KC5" s="263"/>
      <c r="KD5" s="263"/>
      <c r="KE5" s="263"/>
      <c r="KF5" s="263"/>
      <c r="KG5" s="263"/>
      <c r="KH5" s="263"/>
      <c r="KI5" s="263"/>
      <c r="KJ5" s="263"/>
      <c r="KK5" s="263"/>
      <c r="KL5" s="263"/>
      <c r="KM5" s="263"/>
      <c r="KN5" s="263"/>
      <c r="KO5" s="263"/>
      <c r="KP5" s="263"/>
      <c r="KQ5" s="263"/>
      <c r="KR5" s="263"/>
      <c r="KS5" s="263"/>
      <c r="KT5" s="263"/>
      <c r="KU5" s="263"/>
      <c r="KV5" s="263"/>
      <c r="KW5" s="263"/>
      <c r="KX5" s="263"/>
      <c r="KY5" s="263"/>
      <c r="KZ5" s="263"/>
      <c r="LA5" s="263"/>
      <c r="LB5" s="263"/>
      <c r="LC5" s="263"/>
      <c r="LD5" s="263"/>
      <c r="LE5" s="263"/>
      <c r="LF5" s="263"/>
      <c r="LG5" s="263"/>
      <c r="LH5" s="263"/>
      <c r="LI5" s="263"/>
      <c r="LJ5" s="263"/>
      <c r="LK5" s="263"/>
      <c r="LL5" s="263"/>
      <c r="LM5" s="263"/>
      <c r="LN5" s="263"/>
      <c r="LO5" s="263"/>
      <c r="LP5" s="263"/>
      <c r="LQ5" s="263"/>
      <c r="LR5" s="263"/>
      <c r="LS5" s="263"/>
      <c r="LT5" s="263"/>
      <c r="LU5" s="263"/>
      <c r="LV5" s="263"/>
      <c r="LW5" s="263"/>
      <c r="LX5" s="263"/>
      <c r="LY5" s="263"/>
      <c r="LZ5" s="263"/>
      <c r="MA5" s="263"/>
      <c r="MB5" s="263"/>
      <c r="MC5" s="263"/>
      <c r="MD5" s="263"/>
      <c r="ME5" s="263"/>
      <c r="MF5" s="263"/>
      <c r="MG5" s="263"/>
      <c r="MH5" s="263"/>
      <c r="MI5" s="263"/>
      <c r="MJ5" s="263"/>
      <c r="MK5" s="263"/>
      <c r="ML5" s="263"/>
      <c r="MM5" s="263"/>
      <c r="MN5" s="263"/>
      <c r="MO5" s="263"/>
      <c r="MP5" s="263"/>
      <c r="MQ5" s="263"/>
      <c r="MR5" s="263"/>
      <c r="MS5" s="263"/>
      <c r="MT5" s="263"/>
      <c r="MU5" s="263"/>
      <c r="MV5" s="263"/>
      <c r="MW5" s="263"/>
      <c r="MX5" s="263"/>
      <c r="MY5" s="263"/>
      <c r="MZ5" s="263"/>
      <c r="NA5" s="263"/>
      <c r="NB5" s="263"/>
      <c r="NC5" s="263"/>
      <c r="ND5" s="263"/>
      <c r="NE5" s="263"/>
      <c r="NF5" s="263"/>
      <c r="NG5" s="263"/>
      <c r="NH5" s="263"/>
      <c r="NI5" s="263"/>
      <c r="NJ5" s="263"/>
      <c r="NK5" s="263"/>
      <c r="NL5" s="263"/>
      <c r="NM5" s="263"/>
      <c r="NN5" s="263"/>
      <c r="NO5" s="263"/>
      <c r="NP5" s="263"/>
      <c r="NQ5" s="263"/>
      <c r="NR5" s="263"/>
      <c r="NS5" s="263"/>
      <c r="NT5" s="263"/>
      <c r="NU5" s="263"/>
      <c r="NV5" s="263"/>
      <c r="NW5" s="263"/>
      <c r="NX5" s="263"/>
      <c r="NY5" s="263"/>
      <c r="NZ5" s="263"/>
      <c r="OA5" s="263"/>
      <c r="OB5" s="263"/>
      <c r="OC5" s="263"/>
      <c r="OD5" s="263"/>
      <c r="OE5" s="263"/>
      <c r="OF5" s="263"/>
      <c r="OG5" s="263"/>
      <c r="OH5" s="263"/>
      <c r="OI5" s="263"/>
      <c r="OJ5" s="263"/>
      <c r="OK5" s="263"/>
      <c r="OL5" s="263"/>
      <c r="OM5" s="263"/>
      <c r="ON5" s="263"/>
      <c r="OO5" s="263"/>
      <c r="OP5" s="263"/>
      <c r="OQ5" s="263"/>
      <c r="OR5" s="263"/>
      <c r="OS5" s="263"/>
      <c r="OT5" s="263"/>
      <c r="OU5" s="263"/>
      <c r="OV5" s="263"/>
      <c r="OW5" s="263"/>
      <c r="OX5" s="263"/>
      <c r="OY5" s="263"/>
      <c r="OZ5" s="263"/>
      <c r="PA5" s="263"/>
      <c r="PB5" s="263"/>
      <c r="PC5" s="263"/>
      <c r="PD5" s="263"/>
      <c r="PE5" s="263"/>
      <c r="PF5" s="263"/>
      <c r="PG5" s="263"/>
      <c r="PH5" s="263"/>
      <c r="PI5" s="263"/>
      <c r="PJ5" s="263"/>
      <c r="PK5" s="263"/>
      <c r="PL5" s="263"/>
      <c r="PM5" s="263"/>
      <c r="PN5" s="263"/>
      <c r="PO5" s="263"/>
      <c r="PP5" s="263"/>
      <c r="PQ5" s="263"/>
      <c r="PR5" s="263"/>
      <c r="PS5" s="263"/>
      <c r="PT5" s="263"/>
      <c r="PU5" s="263"/>
      <c r="PV5" s="263"/>
      <c r="PW5" s="263"/>
      <c r="PX5" s="263"/>
      <c r="PY5" s="263"/>
      <c r="PZ5" s="263"/>
      <c r="QA5" s="263"/>
      <c r="QB5" s="263"/>
      <c r="QC5" s="263"/>
      <c r="QD5" s="263"/>
      <c r="QE5" s="263"/>
      <c r="QF5" s="263"/>
      <c r="QG5" s="263"/>
      <c r="QH5" s="263"/>
      <c r="QI5" s="263"/>
      <c r="QJ5" s="263"/>
      <c r="QK5" s="263"/>
      <c r="QL5" s="263"/>
      <c r="QM5" s="263"/>
      <c r="QN5" s="263"/>
      <c r="QO5" s="263"/>
      <c r="QP5" s="263"/>
      <c r="QQ5" s="263"/>
      <c r="QR5" s="263"/>
      <c r="QS5" s="263"/>
      <c r="QT5" s="263"/>
      <c r="QU5" s="263"/>
      <c r="QV5" s="263"/>
      <c r="QW5" s="263"/>
      <c r="QX5" s="263"/>
      <c r="QY5" s="263"/>
      <c r="QZ5" s="263"/>
      <c r="RA5" s="263"/>
      <c r="RB5" s="263"/>
      <c r="RC5" s="263"/>
      <c r="RD5" s="263"/>
      <c r="RE5" s="263"/>
      <c r="RF5" s="263"/>
      <c r="RG5" s="263"/>
      <c r="RH5" s="263"/>
      <c r="RI5" s="263"/>
      <c r="RJ5" s="263"/>
      <c r="RK5" s="263"/>
      <c r="RL5" s="263"/>
      <c r="RM5" s="263"/>
      <c r="RN5" s="263"/>
      <c r="RO5" s="263"/>
      <c r="RP5" s="263"/>
      <c r="RQ5" s="263"/>
      <c r="RR5" s="263"/>
      <c r="RS5" s="263"/>
      <c r="RT5" s="263"/>
      <c r="RU5" s="263"/>
      <c r="RV5" s="263"/>
      <c r="RW5" s="263"/>
      <c r="RX5" s="263"/>
      <c r="RY5" s="263"/>
      <c r="RZ5" s="263"/>
      <c r="SA5" s="263"/>
      <c r="SB5" s="263"/>
      <c r="SC5" s="263"/>
      <c r="SD5" s="263"/>
      <c r="SE5" s="263"/>
      <c r="SF5" s="263"/>
      <c r="SG5" s="263"/>
      <c r="SH5" s="263"/>
      <c r="SI5" s="263"/>
      <c r="SJ5" s="263"/>
      <c r="SK5" s="263"/>
      <c r="SL5" s="263"/>
      <c r="SM5" s="263"/>
      <c r="SN5" s="263"/>
      <c r="SO5" s="263"/>
      <c r="SP5" s="263"/>
      <c r="SQ5" s="263"/>
      <c r="SR5" s="263"/>
      <c r="SS5" s="263"/>
      <c r="ST5" s="263"/>
      <c r="SU5" s="263"/>
      <c r="SV5" s="263"/>
      <c r="SW5" s="263"/>
      <c r="SX5" s="263"/>
      <c r="SY5" s="263"/>
      <c r="SZ5" s="263"/>
      <c r="TA5" s="263"/>
      <c r="TB5" s="263"/>
      <c r="TC5" s="263"/>
      <c r="TD5" s="263"/>
      <c r="TE5" s="263"/>
      <c r="TF5" s="263"/>
      <c r="TG5" s="263"/>
      <c r="TH5" s="263"/>
      <c r="TI5" s="263"/>
      <c r="TJ5" s="263"/>
      <c r="TK5" s="263"/>
      <c r="TL5" s="263"/>
      <c r="TM5" s="263"/>
      <c r="TN5" s="263"/>
      <c r="TO5" s="263"/>
      <c r="TP5" s="263"/>
      <c r="TQ5" s="263"/>
      <c r="TR5" s="263"/>
      <c r="TS5" s="263"/>
      <c r="TT5" s="263"/>
      <c r="TU5" s="263"/>
      <c r="TV5" s="263"/>
      <c r="TW5" s="263"/>
      <c r="TX5" s="263"/>
      <c r="TY5" s="263"/>
      <c r="TZ5" s="263"/>
      <c r="UA5" s="263"/>
      <c r="UB5" s="263"/>
      <c r="UC5" s="263"/>
      <c r="UD5" s="263"/>
      <c r="UE5" s="263"/>
      <c r="UF5" s="263"/>
      <c r="UG5" s="263"/>
      <c r="UH5" s="263"/>
      <c r="UI5" s="263"/>
      <c r="UJ5" s="263"/>
      <c r="UK5" s="263"/>
      <c r="UL5" s="263"/>
      <c r="UM5" s="263"/>
      <c r="UN5" s="263"/>
      <c r="UO5" s="263"/>
      <c r="UP5" s="263"/>
      <c r="UQ5" s="263"/>
      <c r="UR5" s="263"/>
      <c r="US5" s="263"/>
      <c r="UT5" s="263"/>
      <c r="UU5" s="263"/>
      <c r="UV5" s="263"/>
      <c r="UW5" s="263"/>
      <c r="UX5" s="263"/>
      <c r="UY5" s="263"/>
      <c r="UZ5" s="263"/>
      <c r="VA5" s="263"/>
      <c r="VB5" s="263"/>
      <c r="VC5" s="263"/>
      <c r="VD5" s="263"/>
      <c r="VE5" s="263"/>
      <c r="VF5" s="263"/>
      <c r="VG5" s="263"/>
      <c r="VH5" s="263"/>
      <c r="VI5" s="263"/>
      <c r="VJ5" s="263"/>
      <c r="VK5" s="263"/>
      <c r="VL5" s="263"/>
      <c r="VM5" s="263"/>
      <c r="VN5" s="263"/>
      <c r="VO5" s="263"/>
      <c r="VP5" s="263"/>
      <c r="VQ5" s="263"/>
      <c r="VR5" s="263"/>
      <c r="VS5" s="263"/>
      <c r="VT5" s="263"/>
      <c r="VU5" s="263"/>
      <c r="VV5" s="263"/>
      <c r="VW5" s="263"/>
      <c r="VX5" s="263"/>
      <c r="VY5" s="263"/>
      <c r="VZ5" s="263"/>
      <c r="WA5" s="263"/>
      <c r="WB5" s="263"/>
      <c r="WC5" s="263"/>
      <c r="WD5" s="263"/>
      <c r="WE5" s="263"/>
      <c r="WF5" s="263"/>
      <c r="WG5" s="263"/>
      <c r="WH5" s="263"/>
      <c r="WI5" s="263"/>
      <c r="WJ5" s="263"/>
      <c r="WK5" s="263"/>
      <c r="WL5" s="263"/>
      <c r="WM5" s="263"/>
      <c r="WN5" s="263"/>
      <c r="WO5" s="263"/>
      <c r="WP5" s="263"/>
      <c r="WQ5" s="263"/>
      <c r="WR5" s="263"/>
      <c r="WS5" s="263"/>
      <c r="WT5" s="263"/>
      <c r="WU5" s="263"/>
      <c r="WV5" s="263"/>
      <c r="WW5" s="263"/>
      <c r="WX5" s="263"/>
      <c r="WY5" s="263"/>
      <c r="WZ5" s="263"/>
      <c r="XA5" s="263"/>
      <c r="XB5" s="263"/>
      <c r="XC5" s="263"/>
      <c r="XD5" s="263"/>
      <c r="XE5" s="263"/>
      <c r="XF5" s="263"/>
      <c r="XG5" s="263"/>
      <c r="XH5" s="263"/>
      <c r="XI5" s="263"/>
      <c r="XJ5" s="263"/>
      <c r="XK5" s="263"/>
      <c r="XL5" s="263"/>
      <c r="XM5" s="263"/>
      <c r="XN5" s="263"/>
      <c r="XO5" s="263"/>
      <c r="XP5" s="263"/>
      <c r="XQ5" s="263"/>
      <c r="XR5" s="263"/>
      <c r="XS5" s="263"/>
      <c r="XT5" s="263"/>
      <c r="XU5" s="263"/>
      <c r="XV5" s="263"/>
      <c r="XW5" s="263"/>
      <c r="XX5" s="263"/>
      <c r="XY5" s="263"/>
      <c r="XZ5" s="263"/>
      <c r="YA5" s="263"/>
      <c r="YB5" s="263"/>
      <c r="YC5" s="263"/>
      <c r="YD5" s="263"/>
      <c r="YE5" s="263"/>
      <c r="YF5" s="263"/>
      <c r="YG5" s="263"/>
      <c r="YH5" s="263"/>
      <c r="YI5" s="263"/>
      <c r="YJ5" s="263"/>
      <c r="YK5" s="263"/>
      <c r="YL5" s="263"/>
      <c r="YM5" s="263"/>
      <c r="YN5" s="263"/>
      <c r="YO5" s="263"/>
      <c r="YP5" s="263"/>
      <c r="YQ5" s="263"/>
      <c r="YR5" s="263"/>
      <c r="YS5" s="263"/>
      <c r="YT5" s="263"/>
      <c r="YU5" s="263"/>
      <c r="YV5" s="263"/>
      <c r="YW5" s="263"/>
      <c r="YX5" s="263"/>
      <c r="YY5" s="263"/>
      <c r="YZ5" s="263"/>
      <c r="ZA5" s="263"/>
      <c r="ZB5" s="263"/>
      <c r="ZC5" s="263"/>
      <c r="ZD5" s="263"/>
      <c r="ZE5" s="263"/>
      <c r="ZF5" s="263"/>
      <c r="ZG5" s="263"/>
      <c r="ZH5" s="263"/>
      <c r="ZI5" s="263"/>
      <c r="ZJ5" s="263"/>
      <c r="ZK5" s="263"/>
      <c r="ZL5" s="263"/>
      <c r="ZM5" s="263"/>
      <c r="ZN5" s="263"/>
      <c r="ZO5" s="263"/>
      <c r="ZP5" s="263"/>
      <c r="ZQ5" s="263"/>
      <c r="ZR5" s="263"/>
      <c r="ZS5" s="263"/>
      <c r="ZT5" s="263"/>
      <c r="ZU5" s="263"/>
      <c r="ZV5" s="263"/>
      <c r="ZW5" s="263"/>
      <c r="ZX5" s="263"/>
      <c r="ZY5" s="263"/>
      <c r="ZZ5" s="263"/>
      <c r="AAA5" s="263"/>
      <c r="AAB5" s="263"/>
      <c r="AAC5" s="263"/>
      <c r="AAD5" s="263"/>
      <c r="AAE5" s="263"/>
      <c r="AAF5" s="263"/>
      <c r="AAG5" s="263"/>
      <c r="AAH5" s="263"/>
      <c r="AAI5" s="263"/>
      <c r="AAJ5" s="263"/>
      <c r="AAK5" s="263"/>
      <c r="AAL5" s="263"/>
      <c r="AAM5" s="263"/>
      <c r="AAN5" s="263"/>
      <c r="AAO5" s="263"/>
      <c r="AAP5" s="263"/>
      <c r="AAQ5" s="263"/>
      <c r="AAR5" s="263"/>
      <c r="AAS5" s="263"/>
      <c r="AAT5" s="263"/>
      <c r="AAU5" s="263"/>
      <c r="AAV5" s="263"/>
      <c r="AAW5" s="263"/>
      <c r="AAX5" s="263"/>
      <c r="AAY5" s="263"/>
      <c r="AAZ5" s="263"/>
      <c r="ABA5" s="263"/>
      <c r="ABB5" s="263"/>
      <c r="ABC5" s="263"/>
      <c r="ABD5" s="263"/>
      <c r="ABE5" s="263"/>
      <c r="ABF5" s="263"/>
      <c r="ABG5" s="263"/>
      <c r="ABH5" s="263"/>
      <c r="ABI5" s="263"/>
      <c r="ABJ5" s="263"/>
      <c r="ABK5" s="263"/>
      <c r="ABL5" s="263"/>
      <c r="ABM5" s="263"/>
      <c r="ABN5" s="263"/>
      <c r="ABO5" s="263"/>
      <c r="ABP5" s="263"/>
      <c r="ABQ5" s="263"/>
      <c r="ABR5" s="263"/>
      <c r="ABS5" s="263"/>
      <c r="ABT5" s="263"/>
      <c r="ABU5" s="263"/>
      <c r="ABV5" s="263"/>
      <c r="ABW5" s="263"/>
      <c r="ABX5" s="263"/>
      <c r="ABY5" s="263"/>
      <c r="ABZ5" s="263"/>
      <c r="ACA5" s="263"/>
      <c r="ACB5" s="263"/>
      <c r="ACC5" s="263"/>
      <c r="ACD5" s="263"/>
      <c r="ACE5" s="263"/>
      <c r="ACF5" s="263"/>
      <c r="ACG5" s="263"/>
      <c r="ACH5" s="263"/>
      <c r="ACI5" s="263"/>
      <c r="ACJ5" s="263"/>
      <c r="ACK5" s="263"/>
      <c r="ACL5" s="263"/>
      <c r="ACM5" s="263"/>
      <c r="ACN5" s="263"/>
      <c r="ACO5" s="263"/>
      <c r="ACP5" s="263"/>
      <c r="ACQ5" s="263"/>
      <c r="ACR5" s="263"/>
      <c r="ACS5" s="263"/>
      <c r="ACT5" s="263"/>
      <c r="ACU5" s="263"/>
      <c r="ACV5" s="263"/>
      <c r="ACW5" s="263"/>
      <c r="ACX5" s="263"/>
      <c r="ACY5" s="263"/>
      <c r="ACZ5" s="263"/>
      <c r="ADA5" s="263"/>
      <c r="ADB5" s="263"/>
      <c r="ADC5" s="263"/>
      <c r="ADD5" s="263"/>
      <c r="ADE5" s="263"/>
      <c r="ADF5" s="263"/>
      <c r="ADG5" s="263"/>
      <c r="ADH5" s="263"/>
      <c r="ADI5" s="263"/>
      <c r="ADJ5" s="263"/>
      <c r="ADK5" s="263"/>
      <c r="ADL5" s="263"/>
      <c r="ADM5" s="263"/>
      <c r="ADN5" s="263"/>
      <c r="ADO5" s="263"/>
      <c r="ADP5" s="263"/>
      <c r="ADQ5" s="263"/>
      <c r="ADR5" s="263"/>
      <c r="ADS5" s="263"/>
      <c r="ADT5" s="263"/>
      <c r="ADU5" s="263"/>
      <c r="ADV5" s="263"/>
      <c r="ADW5" s="263"/>
      <c r="ADX5" s="263"/>
      <c r="ADY5" s="263"/>
      <c r="ADZ5" s="263"/>
      <c r="AEA5" s="263"/>
      <c r="AEB5" s="263"/>
      <c r="AEC5" s="263"/>
      <c r="AED5" s="263"/>
      <c r="AEE5" s="263"/>
      <c r="AEF5" s="263"/>
      <c r="AEG5" s="263"/>
      <c r="AEH5" s="263"/>
      <c r="AEI5" s="263"/>
      <c r="AEJ5" s="263"/>
      <c r="AEK5" s="263"/>
      <c r="AEL5" s="263"/>
      <c r="AEM5" s="263"/>
      <c r="AEN5" s="263"/>
      <c r="AEO5" s="263"/>
      <c r="AEP5" s="263"/>
      <c r="AEQ5" s="263"/>
      <c r="AER5" s="263"/>
      <c r="AES5" s="263"/>
      <c r="AET5" s="263"/>
      <c r="AEU5" s="263"/>
      <c r="AEV5" s="263"/>
      <c r="AEW5" s="263"/>
      <c r="AEX5" s="263"/>
      <c r="AEY5" s="263"/>
      <c r="AEZ5" s="263"/>
      <c r="AFA5" s="263"/>
      <c r="AFB5" s="263"/>
      <c r="AFC5" s="263"/>
      <c r="AFD5" s="263"/>
      <c r="AFE5" s="263"/>
      <c r="AFF5" s="263"/>
      <c r="AFG5" s="263"/>
      <c r="AFH5" s="263"/>
      <c r="AFI5" s="263"/>
      <c r="AFJ5" s="263"/>
      <c r="AFK5" s="263"/>
      <c r="AFL5" s="263"/>
      <c r="AFM5" s="263"/>
      <c r="AFN5" s="263"/>
      <c r="AFO5" s="263"/>
      <c r="AFP5" s="263"/>
      <c r="AFQ5" s="263"/>
      <c r="AFR5" s="263"/>
      <c r="AFS5" s="263"/>
      <c r="AFT5" s="263"/>
      <c r="AFU5" s="263"/>
      <c r="AFV5" s="263"/>
      <c r="AFW5" s="263"/>
      <c r="AFX5" s="263"/>
      <c r="AFY5" s="263"/>
      <c r="AFZ5" s="263"/>
      <c r="AGA5" s="263"/>
      <c r="AGB5" s="263"/>
      <c r="AGC5" s="263"/>
      <c r="AGD5" s="263"/>
      <c r="AGE5" s="263"/>
      <c r="AGF5" s="263"/>
      <c r="AGG5" s="263"/>
      <c r="AGH5" s="263"/>
      <c r="AGI5" s="263"/>
      <c r="AGJ5" s="263"/>
      <c r="AGK5" s="263"/>
      <c r="AGL5" s="263"/>
      <c r="AGM5" s="263"/>
      <c r="AGN5" s="263"/>
      <c r="AGO5" s="263"/>
      <c r="AGP5" s="263"/>
      <c r="AGQ5" s="263"/>
      <c r="AGR5" s="263"/>
      <c r="AGS5" s="263"/>
      <c r="AGT5" s="263"/>
      <c r="AGU5" s="263"/>
      <c r="AGV5" s="263"/>
      <c r="AGW5" s="263"/>
      <c r="AGX5" s="263"/>
      <c r="AGY5" s="263"/>
      <c r="AGZ5" s="263"/>
      <c r="AHA5" s="263"/>
      <c r="AHB5" s="263"/>
      <c r="AHC5" s="263"/>
      <c r="AHD5" s="263"/>
      <c r="AHE5" s="263"/>
      <c r="AHF5" s="263"/>
      <c r="AHG5" s="263"/>
      <c r="AHH5" s="263"/>
      <c r="AHI5" s="263"/>
      <c r="AHJ5" s="263"/>
      <c r="AHK5" s="263"/>
      <c r="AHL5" s="263"/>
      <c r="AHM5" s="263"/>
      <c r="AHN5" s="263"/>
      <c r="AHO5" s="263"/>
      <c r="AHP5" s="263"/>
      <c r="AHQ5" s="263"/>
      <c r="AHR5" s="263"/>
      <c r="AHS5" s="263"/>
      <c r="AHT5" s="263"/>
      <c r="AHU5" s="263"/>
      <c r="AHV5" s="263"/>
      <c r="AHW5" s="263"/>
      <c r="AHX5" s="263"/>
      <c r="AHY5" s="263"/>
      <c r="AHZ5" s="263"/>
      <c r="AIA5" s="263"/>
      <c r="AIB5" s="263"/>
      <c r="AIC5" s="263"/>
      <c r="AID5" s="263"/>
      <c r="AIE5" s="263"/>
      <c r="AIF5" s="263"/>
      <c r="AIG5" s="263"/>
      <c r="AIH5" s="263"/>
      <c r="AII5" s="263"/>
      <c r="AIJ5" s="263"/>
      <c r="AIK5" s="263"/>
      <c r="AIL5" s="263"/>
      <c r="AIM5" s="263"/>
      <c r="AIN5" s="263"/>
      <c r="AIO5" s="263"/>
      <c r="AIP5" s="263"/>
      <c r="AIQ5" s="263"/>
      <c r="AIR5" s="263"/>
      <c r="AIS5" s="263"/>
      <c r="AIT5" s="263"/>
      <c r="AIU5" s="263"/>
      <c r="AIV5" s="263"/>
      <c r="AIW5" s="263"/>
      <c r="AIX5" s="263"/>
      <c r="AIY5" s="263"/>
      <c r="AIZ5" s="263"/>
      <c r="AJA5" s="263"/>
      <c r="AJB5" s="263"/>
      <c r="AJC5" s="263"/>
      <c r="AJD5" s="263"/>
      <c r="AJE5" s="263"/>
      <c r="AJF5" s="263"/>
      <c r="AJG5" s="263"/>
      <c r="AJH5" s="263"/>
      <c r="AJI5" s="263"/>
      <c r="AJJ5" s="263"/>
      <c r="AJK5" s="263"/>
      <c r="AJL5" s="263"/>
      <c r="AJM5" s="263"/>
      <c r="AJN5" s="263"/>
      <c r="AJO5" s="263"/>
      <c r="AJP5" s="263"/>
      <c r="AJQ5" s="263"/>
      <c r="AJR5" s="263"/>
      <c r="AJS5" s="263"/>
      <c r="AJT5" s="263"/>
      <c r="AJU5" s="263"/>
      <c r="AJV5" s="263"/>
      <c r="AJW5" s="263"/>
      <c r="AJX5" s="263"/>
      <c r="AJY5" s="263"/>
      <c r="AJZ5" s="263"/>
      <c r="AKA5" s="263"/>
      <c r="AKB5" s="263"/>
      <c r="AKC5" s="263"/>
      <c r="AKD5" s="263"/>
      <c r="AKE5" s="263"/>
      <c r="AKF5" s="263"/>
      <c r="AKG5" s="263"/>
      <c r="AKH5" s="263"/>
      <c r="AKI5" s="263"/>
      <c r="AKJ5" s="263"/>
      <c r="AKK5" s="263"/>
      <c r="AKL5" s="263"/>
      <c r="AKM5" s="263"/>
      <c r="AKN5" s="263"/>
      <c r="AKO5" s="263"/>
      <c r="AKP5" s="263"/>
      <c r="AKQ5" s="263"/>
      <c r="AKR5" s="263"/>
      <c r="AKS5" s="263"/>
      <c r="AKT5" s="263"/>
      <c r="AKU5" s="263"/>
      <c r="AKV5" s="263"/>
      <c r="AKW5" s="263"/>
      <c r="AKX5" s="263"/>
      <c r="AKY5" s="263"/>
      <c r="AKZ5" s="263"/>
      <c r="ALA5" s="263"/>
      <c r="ALB5" s="263"/>
      <c r="ALC5" s="263"/>
      <c r="ALD5" s="263"/>
      <c r="ALE5" s="263"/>
      <c r="ALF5" s="263"/>
      <c r="ALG5" s="263"/>
      <c r="ALH5" s="263"/>
      <c r="ALI5" s="263"/>
      <c r="ALJ5" s="263"/>
      <c r="ALK5" s="263"/>
      <c r="ALL5" s="263"/>
      <c r="ALM5" s="263"/>
      <c r="ALN5" s="263"/>
      <c r="ALO5" s="263"/>
      <c r="ALP5" s="263"/>
      <c r="ALQ5" s="263"/>
      <c r="ALR5" s="263"/>
      <c r="ALS5" s="263"/>
      <c r="ALT5" s="263"/>
      <c r="ALU5" s="263"/>
      <c r="ALV5" s="263"/>
      <c r="ALW5" s="263"/>
      <c r="ALX5" s="263"/>
      <c r="ALY5" s="263"/>
      <c r="ALZ5" s="263"/>
      <c r="AMA5" s="263"/>
      <c r="AMB5" s="263"/>
      <c r="AMC5" s="263"/>
      <c r="AMD5" s="263"/>
      <c r="AME5" s="263"/>
      <c r="AMF5" s="263"/>
      <c r="AMG5" s="263"/>
      <c r="AMH5" s="263"/>
      <c r="AMI5" s="263"/>
      <c r="AMJ5" s="263"/>
      <c r="AMK5" s="263"/>
      <c r="AML5" s="263"/>
      <c r="AMM5" s="263"/>
      <c r="AMN5" s="263"/>
      <c r="AMO5" s="263"/>
      <c r="AMP5" s="263"/>
      <c r="AMQ5" s="263"/>
      <c r="AMR5" s="263"/>
      <c r="AMS5" s="263"/>
      <c r="AMT5" s="263"/>
      <c r="AMU5" s="263"/>
      <c r="AMV5" s="263"/>
      <c r="AMW5" s="263"/>
      <c r="AMX5" s="263"/>
      <c r="AMY5" s="263"/>
      <c r="AMZ5" s="263"/>
      <c r="ANA5" s="263"/>
      <c r="ANB5" s="263"/>
      <c r="ANC5" s="263"/>
      <c r="AND5" s="263"/>
      <c r="ANE5" s="263"/>
      <c r="ANF5" s="263"/>
      <c r="ANG5" s="263"/>
      <c r="ANH5" s="263"/>
      <c r="ANI5" s="263"/>
      <c r="ANJ5" s="263"/>
      <c r="ANK5" s="263"/>
      <c r="ANL5" s="263"/>
      <c r="ANM5" s="263"/>
      <c r="ANN5" s="263"/>
      <c r="ANO5" s="263"/>
      <c r="ANP5" s="263"/>
      <c r="ANQ5" s="263"/>
      <c r="ANR5" s="263"/>
      <c r="ANS5" s="263"/>
      <c r="ANT5" s="263"/>
      <c r="ANU5" s="263"/>
      <c r="ANV5" s="263"/>
      <c r="ANW5" s="263"/>
      <c r="ANX5" s="263"/>
      <c r="ANY5" s="263"/>
      <c r="ANZ5" s="263"/>
      <c r="AOA5" s="263"/>
      <c r="AOB5" s="263"/>
      <c r="AOC5" s="263"/>
      <c r="AOD5" s="263"/>
      <c r="AOE5" s="263"/>
      <c r="AOF5" s="263"/>
      <c r="AOG5" s="263"/>
      <c r="AOH5" s="263"/>
      <c r="AOI5" s="263"/>
      <c r="AOJ5" s="263"/>
      <c r="AOK5" s="263"/>
      <c r="AOL5" s="263"/>
      <c r="AOM5" s="263"/>
      <c r="AON5" s="263"/>
      <c r="AOO5" s="263"/>
      <c r="AOP5" s="263"/>
      <c r="AOQ5" s="263"/>
      <c r="AOR5" s="263"/>
      <c r="AOS5" s="263"/>
      <c r="AOT5" s="263"/>
      <c r="AOU5" s="263"/>
      <c r="AOV5" s="263"/>
      <c r="AOW5" s="263"/>
      <c r="AOX5" s="263"/>
      <c r="AOY5" s="263"/>
      <c r="AOZ5" s="263"/>
      <c r="APA5" s="263"/>
      <c r="APB5" s="263"/>
      <c r="APC5" s="263"/>
      <c r="APD5" s="263"/>
      <c r="APE5" s="263"/>
      <c r="APF5" s="263"/>
      <c r="APG5" s="263"/>
      <c r="APH5" s="263"/>
      <c r="API5" s="263"/>
      <c r="APJ5" s="263"/>
      <c r="APK5" s="263"/>
      <c r="APL5" s="263"/>
      <c r="APM5" s="263"/>
      <c r="APN5" s="263"/>
      <c r="APO5" s="263"/>
      <c r="APP5" s="263"/>
      <c r="APQ5" s="263"/>
      <c r="APR5" s="263"/>
      <c r="APS5" s="263"/>
      <c r="APT5" s="263"/>
      <c r="APU5" s="263"/>
      <c r="APV5" s="263"/>
      <c r="APW5" s="263"/>
      <c r="APX5" s="263"/>
      <c r="APY5" s="263"/>
      <c r="APZ5" s="263"/>
      <c r="AQA5" s="263"/>
      <c r="AQB5" s="263"/>
      <c r="AQC5" s="263"/>
      <c r="AQD5" s="263"/>
      <c r="AQE5" s="263"/>
      <c r="AQF5" s="263"/>
      <c r="AQG5" s="263"/>
      <c r="AQH5" s="263"/>
      <c r="AQI5" s="263"/>
      <c r="AQJ5" s="263"/>
      <c r="AQK5" s="263"/>
      <c r="AQL5" s="263"/>
      <c r="AQM5" s="263"/>
      <c r="AQN5" s="263"/>
      <c r="AQO5" s="263"/>
      <c r="AQP5" s="263"/>
      <c r="AQQ5" s="263"/>
      <c r="AQR5" s="263"/>
      <c r="AQS5" s="263"/>
      <c r="AQT5" s="263"/>
      <c r="AQU5" s="263"/>
      <c r="AQV5" s="263"/>
      <c r="AQW5" s="263"/>
      <c r="AQX5" s="263"/>
      <c r="AQY5" s="263"/>
      <c r="AQZ5" s="263"/>
      <c r="ARA5" s="263"/>
      <c r="ARB5" s="263"/>
      <c r="ARC5" s="263"/>
      <c r="ARD5" s="263"/>
      <c r="ARE5" s="263"/>
      <c r="ARF5" s="263"/>
      <c r="ARG5" s="263"/>
      <c r="ARH5" s="263"/>
      <c r="ARI5" s="263"/>
      <c r="ARJ5" s="263"/>
      <c r="ARK5" s="263"/>
      <c r="ARL5" s="263"/>
      <c r="ARM5" s="263"/>
      <c r="ARN5" s="263"/>
      <c r="ARO5" s="263"/>
      <c r="ARP5" s="263"/>
      <c r="ARQ5" s="263"/>
      <c r="ARR5" s="263"/>
      <c r="ARS5" s="263"/>
      <c r="ART5" s="263"/>
      <c r="ARU5" s="263"/>
      <c r="ARV5" s="263"/>
      <c r="ARW5" s="263"/>
      <c r="ARX5" s="263"/>
      <c r="ARY5" s="263"/>
      <c r="ARZ5" s="263"/>
      <c r="ASA5" s="263"/>
      <c r="ASB5" s="263"/>
      <c r="ASC5" s="263"/>
      <c r="ASD5" s="263"/>
      <c r="ASE5" s="263"/>
      <c r="ASF5" s="263"/>
      <c r="ASG5" s="263"/>
      <c r="ASH5" s="263"/>
      <c r="ASI5" s="263"/>
      <c r="ASJ5" s="263"/>
      <c r="ASK5" s="263"/>
      <c r="ASL5" s="263"/>
      <c r="ASM5" s="263"/>
      <c r="ASN5" s="263"/>
      <c r="ASO5" s="263"/>
      <c r="ASP5" s="263"/>
      <c r="ASQ5" s="263"/>
      <c r="ASR5" s="263"/>
      <c r="ASS5" s="263"/>
      <c r="AST5" s="263"/>
      <c r="ASU5" s="263"/>
      <c r="ASV5" s="263"/>
      <c r="ASW5" s="263"/>
      <c r="ASX5" s="263"/>
      <c r="ASY5" s="263"/>
      <c r="ASZ5" s="263"/>
      <c r="ATA5" s="263"/>
      <c r="ATB5" s="263"/>
      <c r="ATC5" s="263"/>
      <c r="ATD5" s="263"/>
      <c r="ATE5" s="263"/>
      <c r="ATF5" s="263"/>
      <c r="ATG5" s="263"/>
      <c r="ATH5" s="263"/>
      <c r="ATI5" s="263"/>
      <c r="ATJ5" s="263"/>
      <c r="ATK5" s="263"/>
      <c r="ATL5" s="263"/>
      <c r="ATM5" s="263"/>
      <c r="ATN5" s="263"/>
      <c r="ATO5" s="263"/>
      <c r="ATP5" s="263"/>
      <c r="ATQ5" s="263"/>
      <c r="ATR5" s="263"/>
      <c r="ATS5" s="263"/>
      <c r="ATT5" s="263"/>
      <c r="ATU5" s="263"/>
      <c r="ATV5" s="263"/>
      <c r="ATW5" s="263"/>
      <c r="ATX5" s="263"/>
      <c r="ATY5" s="263"/>
      <c r="ATZ5" s="263"/>
      <c r="AUA5" s="263"/>
      <c r="AUB5" s="263"/>
      <c r="AUC5" s="263"/>
      <c r="AUD5" s="263"/>
      <c r="AUE5" s="263"/>
      <c r="AUF5" s="263"/>
      <c r="AUG5" s="263"/>
      <c r="AUH5" s="263"/>
      <c r="AUI5" s="263"/>
      <c r="AUJ5" s="263"/>
      <c r="AUK5" s="263"/>
      <c r="AUL5" s="263"/>
      <c r="AUM5" s="263"/>
      <c r="AUN5" s="263"/>
      <c r="AUO5" s="263"/>
      <c r="AUP5" s="263"/>
      <c r="AUQ5" s="263"/>
      <c r="AUR5" s="263"/>
      <c r="AUS5" s="263"/>
      <c r="AUT5" s="263"/>
      <c r="AUU5" s="263"/>
      <c r="AUV5" s="263"/>
      <c r="AUW5" s="263"/>
      <c r="AUX5" s="263"/>
      <c r="AUY5" s="263"/>
      <c r="AUZ5" s="263"/>
      <c r="AVA5" s="263"/>
      <c r="AVB5" s="263"/>
      <c r="AVC5" s="263"/>
      <c r="AVD5" s="263"/>
      <c r="AVE5" s="263"/>
      <c r="AVF5" s="263"/>
      <c r="AVG5" s="263"/>
      <c r="AVH5" s="263"/>
      <c r="AVI5" s="263"/>
      <c r="AVJ5" s="263"/>
      <c r="AVK5" s="263"/>
      <c r="AVL5" s="263"/>
      <c r="AVM5" s="263"/>
      <c r="AVN5" s="263"/>
      <c r="AVO5" s="263"/>
      <c r="AVP5" s="263"/>
      <c r="AVQ5" s="263"/>
      <c r="AVR5" s="263"/>
      <c r="AVS5" s="263"/>
      <c r="AVT5" s="263"/>
      <c r="AVU5" s="263"/>
      <c r="AVV5" s="263"/>
      <c r="AVW5" s="263"/>
      <c r="AVX5" s="263"/>
      <c r="AVY5" s="263"/>
      <c r="AVZ5" s="263"/>
      <c r="AWA5" s="263"/>
      <c r="AWB5" s="263"/>
      <c r="AWC5" s="263"/>
      <c r="AWD5" s="263"/>
      <c r="AWE5" s="263"/>
      <c r="AWF5" s="263"/>
      <c r="AWG5" s="263"/>
      <c r="AWH5" s="263"/>
      <c r="AWI5" s="263"/>
      <c r="AWJ5" s="263"/>
      <c r="AWK5" s="263"/>
      <c r="AWL5" s="263"/>
      <c r="AWM5" s="263"/>
      <c r="AWN5" s="263"/>
      <c r="AWO5" s="263"/>
      <c r="AWP5" s="263"/>
      <c r="AWQ5" s="263"/>
      <c r="AWR5" s="263"/>
      <c r="AWS5" s="263"/>
      <c r="AWT5" s="263"/>
      <c r="AWU5" s="263"/>
      <c r="AWV5" s="263"/>
      <c r="AWW5" s="263"/>
      <c r="AWX5" s="263"/>
      <c r="AWY5" s="263"/>
      <c r="AWZ5" s="263"/>
      <c r="AXA5" s="263"/>
      <c r="AXB5" s="263"/>
      <c r="AXC5" s="263"/>
      <c r="AXD5" s="263"/>
      <c r="AXE5" s="263"/>
      <c r="AXF5" s="263"/>
      <c r="AXG5" s="263"/>
      <c r="AXH5" s="263"/>
      <c r="AXI5" s="263"/>
      <c r="AXJ5" s="263"/>
      <c r="AXK5" s="263"/>
      <c r="AXL5" s="263"/>
      <c r="AXM5" s="263"/>
      <c r="AXN5" s="263"/>
      <c r="AXO5" s="263"/>
      <c r="AXP5" s="263"/>
      <c r="AXQ5" s="263"/>
      <c r="AXR5" s="263"/>
      <c r="AXS5" s="263"/>
      <c r="AXT5" s="263"/>
      <c r="AXU5" s="263"/>
      <c r="AXV5" s="263"/>
      <c r="AXW5" s="263"/>
      <c r="AXX5" s="263"/>
      <c r="AXY5" s="263"/>
      <c r="AXZ5" s="263"/>
      <c r="AYA5" s="263"/>
      <c r="AYB5" s="263"/>
      <c r="AYC5" s="263"/>
      <c r="AYD5" s="263"/>
      <c r="AYE5" s="263"/>
      <c r="AYF5" s="263"/>
      <c r="AYG5" s="263"/>
      <c r="AYH5" s="263"/>
      <c r="AYI5" s="263"/>
      <c r="AYJ5" s="263"/>
      <c r="AYK5" s="263"/>
      <c r="AYL5" s="263"/>
      <c r="AYM5" s="263"/>
      <c r="AYN5" s="263"/>
      <c r="AYO5" s="263"/>
      <c r="AYP5" s="263"/>
      <c r="AYQ5" s="263"/>
      <c r="AYR5" s="263"/>
      <c r="AYS5" s="263"/>
      <c r="AYT5" s="263"/>
      <c r="AYU5" s="263"/>
      <c r="AYV5" s="263"/>
      <c r="AYW5" s="263"/>
      <c r="AYX5" s="263"/>
      <c r="AYY5" s="263"/>
      <c r="AYZ5" s="263"/>
      <c r="AZA5" s="263"/>
      <c r="AZB5" s="263"/>
      <c r="AZC5" s="263"/>
      <c r="AZD5" s="263"/>
      <c r="AZE5" s="263"/>
      <c r="AZF5" s="263"/>
      <c r="AZG5" s="263"/>
      <c r="AZH5" s="263"/>
      <c r="AZI5" s="263"/>
      <c r="AZJ5" s="263"/>
      <c r="AZK5" s="263"/>
      <c r="AZL5" s="263"/>
      <c r="AZM5" s="263"/>
      <c r="AZN5" s="263"/>
      <c r="AZO5" s="263"/>
      <c r="AZP5" s="263"/>
      <c r="AZQ5" s="263"/>
      <c r="AZR5" s="263"/>
      <c r="AZS5" s="263"/>
      <c r="AZT5" s="263"/>
      <c r="AZU5" s="263"/>
      <c r="AZV5" s="263"/>
      <c r="AZW5" s="263"/>
      <c r="AZX5" s="263"/>
      <c r="AZY5" s="263"/>
      <c r="AZZ5" s="263"/>
      <c r="BAA5" s="263"/>
      <c r="BAB5" s="263"/>
      <c r="BAC5" s="263"/>
      <c r="BAD5" s="263"/>
      <c r="BAE5" s="263"/>
      <c r="BAF5" s="263"/>
      <c r="BAG5" s="263"/>
      <c r="BAH5" s="263"/>
      <c r="BAI5" s="263"/>
      <c r="BAJ5" s="263"/>
      <c r="BAK5" s="263"/>
      <c r="BAL5" s="263"/>
      <c r="BAM5" s="263"/>
      <c r="BAN5" s="263"/>
      <c r="BAO5" s="263"/>
      <c r="BAP5" s="263"/>
      <c r="BAQ5" s="263"/>
      <c r="BAR5" s="263"/>
      <c r="BAS5" s="263"/>
      <c r="BAT5" s="263"/>
      <c r="BAU5" s="263"/>
      <c r="BAV5" s="263"/>
      <c r="BAW5" s="263"/>
      <c r="BAX5" s="263"/>
      <c r="BAY5" s="263"/>
      <c r="BAZ5" s="263"/>
      <c r="BBA5" s="263"/>
      <c r="BBB5" s="263"/>
      <c r="BBC5" s="263"/>
      <c r="BBD5" s="263"/>
      <c r="BBE5" s="263"/>
      <c r="BBF5" s="263"/>
      <c r="BBG5" s="263"/>
      <c r="BBH5" s="263"/>
      <c r="BBI5" s="263"/>
      <c r="BBJ5" s="263"/>
      <c r="BBK5" s="263"/>
      <c r="BBL5" s="263"/>
      <c r="BBM5" s="263"/>
      <c r="BBN5" s="263"/>
      <c r="BBO5" s="263"/>
      <c r="BBP5" s="263"/>
      <c r="BBQ5" s="263"/>
      <c r="BBR5" s="263"/>
      <c r="BBS5" s="263"/>
      <c r="BBT5" s="263"/>
      <c r="BBU5" s="263"/>
      <c r="BBV5" s="263"/>
      <c r="BBW5" s="263"/>
      <c r="BBX5" s="263"/>
      <c r="BBY5" s="263"/>
      <c r="BBZ5" s="263"/>
      <c r="BCA5" s="263"/>
      <c r="BCB5" s="263"/>
      <c r="BCC5" s="263"/>
      <c r="BCD5" s="263"/>
      <c r="BCE5" s="263"/>
      <c r="BCF5" s="263"/>
      <c r="BCG5" s="263"/>
      <c r="BCH5" s="263"/>
      <c r="BCI5" s="263"/>
      <c r="BCJ5" s="263"/>
      <c r="BCK5" s="263"/>
      <c r="BCL5" s="263"/>
      <c r="BCM5" s="263"/>
      <c r="BCN5" s="263"/>
      <c r="BCO5" s="263"/>
      <c r="BCP5" s="263"/>
      <c r="BCQ5" s="263"/>
      <c r="BCR5" s="263"/>
      <c r="BCS5" s="263"/>
      <c r="BCT5" s="263"/>
      <c r="BCU5" s="263"/>
      <c r="BCV5" s="263"/>
      <c r="BCW5" s="263"/>
      <c r="BCX5" s="263"/>
      <c r="BCY5" s="263"/>
      <c r="BCZ5" s="263"/>
      <c r="BDA5" s="263"/>
      <c r="BDB5" s="263"/>
      <c r="BDC5" s="263"/>
      <c r="BDD5" s="263"/>
      <c r="BDE5" s="263"/>
      <c r="BDF5" s="263"/>
      <c r="BDG5" s="263"/>
      <c r="BDH5" s="263"/>
      <c r="BDI5" s="263"/>
      <c r="BDJ5" s="263"/>
      <c r="BDK5" s="263"/>
      <c r="BDL5" s="263"/>
      <c r="BDM5" s="263"/>
      <c r="BDN5" s="263"/>
      <c r="BDO5" s="263"/>
      <c r="BDP5" s="263"/>
      <c r="BDQ5" s="263"/>
      <c r="BDR5" s="263"/>
      <c r="BDS5" s="263"/>
      <c r="BDT5" s="263"/>
      <c r="BDU5" s="263"/>
      <c r="BDV5" s="263"/>
      <c r="BDW5" s="263"/>
      <c r="BDX5" s="263"/>
      <c r="BDY5" s="263"/>
      <c r="BDZ5" s="263"/>
      <c r="BEA5" s="263"/>
      <c r="BEB5" s="263"/>
      <c r="BEC5" s="263"/>
      <c r="BED5" s="263"/>
      <c r="BEE5" s="263"/>
      <c r="BEF5" s="263"/>
      <c r="BEG5" s="263"/>
      <c r="BEH5" s="263"/>
      <c r="BEI5" s="263"/>
      <c r="BEJ5" s="263"/>
      <c r="BEK5" s="263"/>
      <c r="BEL5" s="263"/>
      <c r="BEM5" s="263"/>
      <c r="BEN5" s="263"/>
      <c r="BEO5" s="263"/>
      <c r="BEP5" s="263"/>
      <c r="BEQ5" s="263"/>
      <c r="BER5" s="263"/>
      <c r="BES5" s="263"/>
      <c r="BET5" s="263"/>
      <c r="BEU5" s="263"/>
      <c r="BEV5" s="263"/>
      <c r="BEW5" s="263"/>
      <c r="BEX5" s="263"/>
      <c r="BEY5" s="263"/>
      <c r="BEZ5" s="263"/>
      <c r="BFA5" s="263"/>
      <c r="BFB5" s="263"/>
      <c r="BFC5" s="263"/>
      <c r="BFD5" s="263"/>
      <c r="BFE5" s="263"/>
      <c r="BFF5" s="263"/>
      <c r="BFG5" s="263"/>
      <c r="BFH5" s="263"/>
      <c r="BFI5" s="263"/>
      <c r="BFJ5" s="263"/>
      <c r="BFK5" s="263"/>
      <c r="BFL5" s="263"/>
      <c r="BFM5" s="263"/>
      <c r="BFN5" s="263"/>
      <c r="BFO5" s="263"/>
      <c r="BFP5" s="263"/>
      <c r="BFQ5" s="263"/>
      <c r="BFR5" s="263"/>
      <c r="BFS5" s="263"/>
      <c r="BFT5" s="263"/>
      <c r="BFU5" s="263"/>
      <c r="BFV5" s="263"/>
      <c r="BFW5" s="263"/>
      <c r="BFX5" s="263"/>
      <c r="BFY5" s="263"/>
      <c r="BFZ5" s="263"/>
      <c r="BGA5" s="263"/>
      <c r="BGB5" s="263"/>
      <c r="BGC5" s="263"/>
      <c r="BGD5" s="263"/>
      <c r="BGE5" s="263"/>
      <c r="BGF5" s="263"/>
      <c r="BGG5" s="263"/>
      <c r="BGH5" s="263"/>
      <c r="BGI5" s="263"/>
      <c r="BGJ5" s="263"/>
      <c r="BGK5" s="263"/>
      <c r="BGL5" s="263"/>
      <c r="BGM5" s="263"/>
      <c r="BGN5" s="263"/>
      <c r="BGO5" s="263"/>
      <c r="BGP5" s="263"/>
      <c r="BGQ5" s="263"/>
      <c r="BGR5" s="263"/>
      <c r="BGS5" s="263"/>
      <c r="BGT5" s="263"/>
      <c r="BGU5" s="263"/>
      <c r="BGV5" s="263"/>
      <c r="BGW5" s="263"/>
      <c r="BGX5" s="263"/>
      <c r="BGY5" s="263"/>
      <c r="BGZ5" s="263"/>
      <c r="BHA5" s="263"/>
      <c r="BHB5" s="263"/>
      <c r="BHC5" s="263"/>
      <c r="BHD5" s="263"/>
      <c r="BHE5" s="263"/>
      <c r="BHF5" s="263"/>
      <c r="BHG5" s="263"/>
      <c r="BHH5" s="263"/>
      <c r="BHI5" s="263"/>
      <c r="BHJ5" s="263"/>
      <c r="BHK5" s="263"/>
      <c r="BHL5" s="263"/>
      <c r="BHM5" s="263"/>
      <c r="BHN5" s="263"/>
      <c r="BHO5" s="263"/>
      <c r="BHP5" s="263"/>
      <c r="BHQ5" s="263"/>
      <c r="BHR5" s="263"/>
      <c r="BHS5" s="263"/>
      <c r="BHT5" s="263"/>
      <c r="BHU5" s="263"/>
      <c r="BHV5" s="263"/>
      <c r="BHW5" s="263"/>
      <c r="BHX5" s="263"/>
      <c r="BHY5" s="263"/>
      <c r="BHZ5" s="263"/>
      <c r="BIA5" s="263"/>
      <c r="BIB5" s="263"/>
      <c r="BIC5" s="263"/>
      <c r="BID5" s="263"/>
      <c r="BIE5" s="263"/>
      <c r="BIF5" s="263"/>
      <c r="BIG5" s="263"/>
      <c r="BIH5" s="263"/>
      <c r="BII5" s="263"/>
      <c r="BIJ5" s="263"/>
      <c r="BIK5" s="263"/>
      <c r="BIL5" s="263"/>
      <c r="BIM5" s="263"/>
      <c r="BIN5" s="263"/>
      <c r="BIO5" s="263"/>
      <c r="BIP5" s="263"/>
      <c r="BIQ5" s="263"/>
      <c r="BIR5" s="263"/>
      <c r="BIS5" s="263"/>
      <c r="BIT5" s="263"/>
      <c r="BIU5" s="263"/>
      <c r="BIV5" s="263"/>
      <c r="BIW5" s="263"/>
      <c r="BIX5" s="263"/>
      <c r="BIY5" s="263"/>
      <c r="BIZ5" s="263"/>
      <c r="BJA5" s="263"/>
      <c r="BJB5" s="263"/>
      <c r="BJC5" s="263"/>
      <c r="BJD5" s="263"/>
      <c r="BJE5" s="263"/>
      <c r="BJF5" s="263"/>
      <c r="BJG5" s="263"/>
      <c r="BJH5" s="263"/>
      <c r="BJI5" s="263"/>
      <c r="BJJ5" s="263"/>
      <c r="BJK5" s="263"/>
      <c r="BJL5" s="263"/>
      <c r="BJM5" s="263"/>
      <c r="BJN5" s="263"/>
      <c r="BJO5" s="263"/>
      <c r="BJP5" s="263"/>
      <c r="BJQ5" s="263"/>
      <c r="BJR5" s="263"/>
      <c r="BJS5" s="263"/>
      <c r="BJT5" s="263"/>
      <c r="BJU5" s="263"/>
      <c r="BJV5" s="263"/>
      <c r="BJW5" s="263"/>
      <c r="BJX5" s="263"/>
      <c r="BJY5" s="263"/>
      <c r="BJZ5" s="263"/>
      <c r="BKA5" s="263"/>
      <c r="BKB5" s="263"/>
      <c r="BKC5" s="263"/>
      <c r="BKD5" s="263"/>
      <c r="BKE5" s="263"/>
      <c r="BKF5" s="263"/>
      <c r="BKG5" s="263"/>
      <c r="BKH5" s="263"/>
      <c r="BKI5" s="263"/>
      <c r="BKJ5" s="263"/>
      <c r="BKK5" s="263"/>
      <c r="BKL5" s="263"/>
      <c r="BKM5" s="263"/>
      <c r="BKN5" s="263"/>
      <c r="BKO5" s="263"/>
      <c r="BKP5" s="263"/>
      <c r="BKQ5" s="263"/>
      <c r="BKR5" s="263"/>
      <c r="BKS5" s="263"/>
      <c r="BKT5" s="263"/>
      <c r="BKU5" s="263"/>
      <c r="BKV5" s="263"/>
      <c r="BKW5" s="263"/>
      <c r="BKX5" s="263"/>
      <c r="BKY5" s="263"/>
      <c r="BKZ5" s="263"/>
      <c r="BLA5" s="263"/>
      <c r="BLB5" s="263"/>
      <c r="BLC5" s="263"/>
      <c r="BLD5" s="263"/>
      <c r="BLE5" s="263"/>
      <c r="BLF5" s="263"/>
      <c r="BLG5" s="263"/>
      <c r="BLH5" s="263"/>
      <c r="BLI5" s="263"/>
      <c r="BLJ5" s="263"/>
      <c r="BLK5" s="263"/>
      <c r="BLL5" s="263"/>
      <c r="BLM5" s="263"/>
      <c r="BLN5" s="263"/>
      <c r="BLO5" s="263"/>
      <c r="BLP5" s="263"/>
      <c r="BLQ5" s="263"/>
      <c r="BLR5" s="263"/>
      <c r="BLS5" s="263"/>
      <c r="BLT5" s="263"/>
      <c r="BLU5" s="263"/>
      <c r="BLV5" s="263"/>
      <c r="BLW5" s="263"/>
      <c r="BLX5" s="263"/>
      <c r="BLY5" s="263"/>
      <c r="BLZ5" s="263"/>
      <c r="BMA5" s="263"/>
      <c r="BMB5" s="263"/>
      <c r="BMC5" s="263"/>
      <c r="BMD5" s="263"/>
      <c r="BME5" s="263"/>
      <c r="BMF5" s="263"/>
      <c r="BMG5" s="263"/>
      <c r="BMH5" s="263"/>
      <c r="BMI5" s="263"/>
      <c r="BMJ5" s="263"/>
      <c r="BMK5" s="263"/>
      <c r="BML5" s="263"/>
      <c r="BMM5" s="263"/>
      <c r="BMN5" s="263"/>
      <c r="BMO5" s="263"/>
      <c r="BMP5" s="263"/>
      <c r="BMQ5" s="263"/>
      <c r="BMR5" s="263"/>
      <c r="BMS5" s="263"/>
      <c r="BMT5" s="263"/>
      <c r="BMU5" s="263"/>
      <c r="BMV5" s="263"/>
      <c r="BMW5" s="263"/>
      <c r="BMX5" s="263"/>
      <c r="BMY5" s="263"/>
      <c r="BMZ5" s="263"/>
      <c r="BNA5" s="263"/>
      <c r="BNB5" s="263"/>
      <c r="BNC5" s="263"/>
      <c r="BND5" s="263"/>
      <c r="BNE5" s="263"/>
      <c r="BNF5" s="263"/>
      <c r="BNG5" s="263"/>
      <c r="BNH5" s="263"/>
      <c r="BNI5" s="263"/>
      <c r="BNJ5" s="263"/>
      <c r="BNK5" s="263"/>
      <c r="BNL5" s="263"/>
      <c r="BNM5" s="263"/>
      <c r="BNN5" s="263"/>
      <c r="BNO5" s="263"/>
      <c r="BNP5" s="263"/>
      <c r="BNQ5" s="263"/>
      <c r="BNR5" s="263"/>
      <c r="BNS5" s="263"/>
      <c r="BNT5" s="263"/>
      <c r="BNU5" s="263"/>
      <c r="BNV5" s="263"/>
      <c r="BNW5" s="263"/>
      <c r="BNX5" s="263"/>
      <c r="BNY5" s="263"/>
      <c r="BNZ5" s="263"/>
      <c r="BOA5" s="263"/>
      <c r="BOB5" s="263"/>
      <c r="BOC5" s="263"/>
      <c r="BOD5" s="263"/>
      <c r="BOE5" s="263"/>
      <c r="BOF5" s="263"/>
      <c r="BOG5" s="263"/>
      <c r="BOH5" s="263"/>
      <c r="BOI5" s="263"/>
      <c r="BOJ5" s="263"/>
      <c r="BOK5" s="263"/>
      <c r="BOL5" s="263"/>
      <c r="BOM5" s="263"/>
      <c r="BON5" s="263"/>
      <c r="BOO5" s="263"/>
      <c r="BOP5" s="263"/>
      <c r="BOQ5" s="263"/>
      <c r="BOR5" s="263"/>
      <c r="BOS5" s="263"/>
      <c r="BOT5" s="263"/>
      <c r="BOU5" s="263"/>
      <c r="BOV5" s="263"/>
      <c r="BOW5" s="263"/>
      <c r="BOX5" s="263"/>
      <c r="BOY5" s="263"/>
      <c r="BOZ5" s="263"/>
      <c r="BPA5" s="263"/>
      <c r="BPB5" s="263"/>
      <c r="BPC5" s="263"/>
      <c r="BPD5" s="263"/>
      <c r="BPE5" s="263"/>
      <c r="BPF5" s="263"/>
      <c r="BPG5" s="263"/>
      <c r="BPH5" s="263"/>
      <c r="BPI5" s="263"/>
      <c r="BPJ5" s="263"/>
      <c r="BPK5" s="263"/>
      <c r="BPL5" s="263"/>
      <c r="BPM5" s="263"/>
      <c r="BPN5" s="263"/>
      <c r="BPO5" s="263"/>
      <c r="BPP5" s="263"/>
      <c r="BPQ5" s="263"/>
      <c r="BPR5" s="263"/>
      <c r="BPS5" s="263"/>
      <c r="BPT5" s="263"/>
      <c r="BPU5" s="263"/>
      <c r="BPV5" s="263"/>
      <c r="BPW5" s="263"/>
      <c r="BPX5" s="263"/>
      <c r="BPY5" s="263"/>
      <c r="BPZ5" s="263"/>
      <c r="BQA5" s="263"/>
      <c r="BQB5" s="263"/>
      <c r="BQC5" s="263"/>
      <c r="BQD5" s="263"/>
      <c r="BQE5" s="263"/>
      <c r="BQF5" s="263"/>
      <c r="BQG5" s="263"/>
      <c r="BQH5" s="263"/>
      <c r="BQI5" s="263"/>
      <c r="BQJ5" s="263"/>
      <c r="BQK5" s="263"/>
      <c r="BQL5" s="263"/>
      <c r="BQM5" s="263"/>
      <c r="BQN5" s="263"/>
      <c r="BQO5" s="263"/>
      <c r="BQP5" s="263"/>
      <c r="BQQ5" s="263"/>
      <c r="BQR5" s="263"/>
      <c r="BQS5" s="263"/>
      <c r="BQT5" s="263"/>
      <c r="BQU5" s="263"/>
      <c r="BQV5" s="263"/>
      <c r="BQW5" s="263"/>
      <c r="BQX5" s="263"/>
      <c r="BQY5" s="263"/>
      <c r="BQZ5" s="263"/>
      <c r="BRA5" s="263"/>
      <c r="BRB5" s="263"/>
      <c r="BRC5" s="263"/>
      <c r="BRD5" s="263"/>
      <c r="BRE5" s="263"/>
      <c r="BRF5" s="263"/>
      <c r="BRG5" s="263"/>
      <c r="BRH5" s="263"/>
      <c r="BRI5" s="263"/>
      <c r="BRJ5" s="263"/>
      <c r="BRK5" s="263"/>
      <c r="BRL5" s="263"/>
      <c r="BRM5" s="263"/>
      <c r="BRN5" s="263"/>
      <c r="BRO5" s="263"/>
      <c r="BRP5" s="263"/>
      <c r="BRQ5" s="263"/>
      <c r="BRR5" s="263"/>
      <c r="BRS5" s="263"/>
      <c r="BRT5" s="263"/>
      <c r="BRU5" s="263"/>
      <c r="BRV5" s="263"/>
      <c r="BRW5" s="263"/>
      <c r="BRX5" s="263"/>
      <c r="BRY5" s="263"/>
      <c r="BRZ5" s="263"/>
      <c r="BSA5" s="263"/>
      <c r="BSB5" s="263"/>
      <c r="BSC5" s="263"/>
      <c r="BSD5" s="263"/>
      <c r="BSE5" s="263"/>
      <c r="BSF5" s="263"/>
      <c r="BSG5" s="263"/>
      <c r="BSH5" s="263"/>
      <c r="BSI5" s="263"/>
      <c r="BSJ5" s="263"/>
      <c r="BSK5" s="263"/>
      <c r="BSL5" s="263"/>
      <c r="BSM5" s="263"/>
      <c r="BSN5" s="263"/>
      <c r="BSO5" s="263"/>
      <c r="BSP5" s="263"/>
      <c r="BSQ5" s="263"/>
      <c r="BSR5" s="263"/>
      <c r="BSS5" s="263"/>
      <c r="BST5" s="263"/>
      <c r="BSU5" s="263"/>
      <c r="BSV5" s="263"/>
      <c r="BSW5" s="263"/>
      <c r="BSX5" s="263"/>
      <c r="BSY5" s="263"/>
      <c r="BSZ5" s="263"/>
      <c r="BTA5" s="263"/>
      <c r="BTB5" s="263"/>
      <c r="BTC5" s="263"/>
      <c r="BTD5" s="263"/>
      <c r="BTE5" s="263"/>
      <c r="BTF5" s="263"/>
      <c r="BTG5" s="263"/>
      <c r="BTH5" s="263"/>
      <c r="BTI5" s="263"/>
      <c r="BTJ5" s="263"/>
      <c r="BTK5" s="263"/>
      <c r="BTL5" s="263"/>
      <c r="BTM5" s="263"/>
      <c r="BTN5" s="263"/>
      <c r="BTO5" s="263"/>
      <c r="BTP5" s="263"/>
      <c r="BTQ5" s="263"/>
      <c r="BTR5" s="263"/>
      <c r="BTS5" s="263"/>
      <c r="BTT5" s="263"/>
      <c r="BTU5" s="263"/>
      <c r="BTV5" s="263"/>
      <c r="BTW5" s="263"/>
      <c r="BTX5" s="263"/>
      <c r="BTY5" s="263"/>
      <c r="BTZ5" s="263"/>
      <c r="BUA5" s="263"/>
      <c r="BUB5" s="263"/>
      <c r="BUC5" s="263"/>
      <c r="BUD5" s="263"/>
      <c r="BUE5" s="263"/>
      <c r="BUF5" s="263"/>
      <c r="BUG5" s="263"/>
      <c r="BUH5" s="263"/>
      <c r="BUI5" s="263"/>
      <c r="BUJ5" s="263"/>
      <c r="BUK5" s="263"/>
      <c r="BUL5" s="263"/>
      <c r="BUM5" s="263"/>
      <c r="BUN5" s="263"/>
      <c r="BUO5" s="263"/>
      <c r="BUP5" s="263"/>
      <c r="BUQ5" s="263"/>
      <c r="BUR5" s="263"/>
      <c r="BUS5" s="263"/>
      <c r="BUT5" s="263"/>
      <c r="BUU5" s="263"/>
      <c r="BUV5" s="263"/>
      <c r="BUW5" s="263"/>
      <c r="BUX5" s="263"/>
      <c r="BUY5" s="263"/>
      <c r="BUZ5" s="263"/>
      <c r="BVA5" s="263"/>
      <c r="BVB5" s="263"/>
      <c r="BVC5" s="263"/>
      <c r="BVD5" s="263"/>
      <c r="BVE5" s="263"/>
      <c r="BVF5" s="263"/>
      <c r="BVG5" s="263"/>
      <c r="BVH5" s="263"/>
      <c r="BVI5" s="263"/>
      <c r="BVJ5" s="263"/>
      <c r="BVK5" s="263"/>
      <c r="BVL5" s="263"/>
      <c r="BVM5" s="263"/>
      <c r="BVN5" s="263"/>
      <c r="BVO5" s="263"/>
      <c r="BVP5" s="263"/>
      <c r="BVQ5" s="263"/>
      <c r="BVR5" s="263"/>
      <c r="BVS5" s="263"/>
      <c r="BVT5" s="263"/>
      <c r="BVU5" s="263"/>
      <c r="BVV5" s="263"/>
      <c r="BVW5" s="263"/>
      <c r="BVX5" s="263"/>
      <c r="BVY5" s="263"/>
      <c r="BVZ5" s="263"/>
      <c r="BWA5" s="263"/>
      <c r="BWB5" s="263"/>
      <c r="BWC5" s="263"/>
      <c r="BWD5" s="263"/>
      <c r="BWE5" s="263"/>
      <c r="BWF5" s="263"/>
      <c r="BWG5" s="263"/>
      <c r="BWH5" s="263"/>
      <c r="BWI5" s="263"/>
      <c r="BWJ5" s="263"/>
      <c r="BWK5" s="263"/>
      <c r="BWL5" s="263"/>
      <c r="BWM5" s="263"/>
      <c r="BWN5" s="263"/>
      <c r="BWO5" s="263"/>
      <c r="BWP5" s="263"/>
      <c r="BWQ5" s="263"/>
      <c r="BWR5" s="263"/>
      <c r="BWS5" s="263"/>
      <c r="BWT5" s="263"/>
      <c r="BWU5" s="263"/>
      <c r="BWV5" s="263"/>
      <c r="BWW5" s="263"/>
      <c r="BWX5" s="263"/>
      <c r="BWY5" s="263"/>
      <c r="BWZ5" s="263"/>
      <c r="BXA5" s="263"/>
      <c r="BXB5" s="263"/>
      <c r="BXC5" s="263"/>
      <c r="BXD5" s="263"/>
      <c r="BXE5" s="263"/>
      <c r="BXF5" s="263"/>
      <c r="BXG5" s="263"/>
      <c r="BXH5" s="263"/>
      <c r="BXI5" s="263"/>
      <c r="BXJ5" s="263"/>
      <c r="BXK5" s="263"/>
      <c r="BXL5" s="263"/>
      <c r="BXM5" s="263"/>
      <c r="BXN5" s="263"/>
      <c r="BXO5" s="263"/>
      <c r="BXP5" s="263"/>
      <c r="BXQ5" s="263"/>
      <c r="BXR5" s="263"/>
      <c r="BXS5" s="263"/>
      <c r="BXT5" s="263"/>
      <c r="BXU5" s="263"/>
      <c r="BXV5" s="263"/>
      <c r="BXW5" s="263"/>
      <c r="BXX5" s="263"/>
      <c r="BXY5" s="263"/>
      <c r="BXZ5" s="263"/>
      <c r="BYA5" s="263"/>
      <c r="BYB5" s="263"/>
      <c r="BYC5" s="263"/>
      <c r="BYD5" s="263"/>
      <c r="BYE5" s="263"/>
      <c r="BYF5" s="263"/>
      <c r="BYG5" s="263"/>
      <c r="BYH5" s="263"/>
      <c r="BYI5" s="263"/>
      <c r="BYJ5" s="263"/>
      <c r="BYK5" s="263"/>
      <c r="BYL5" s="263"/>
      <c r="BYM5" s="263"/>
      <c r="BYN5" s="263"/>
      <c r="BYO5" s="263"/>
      <c r="BYP5" s="263"/>
      <c r="BYQ5" s="263"/>
      <c r="BYR5" s="263"/>
      <c r="BYS5" s="263"/>
      <c r="BYT5" s="263"/>
      <c r="BYU5" s="263"/>
      <c r="BYV5" s="263"/>
      <c r="BYW5" s="263"/>
      <c r="BYX5" s="263"/>
      <c r="BYY5" s="263"/>
      <c r="BYZ5" s="263"/>
      <c r="BZA5" s="263"/>
      <c r="BZB5" s="263"/>
      <c r="BZC5" s="263"/>
      <c r="BZD5" s="263"/>
      <c r="BZE5" s="263"/>
      <c r="BZF5" s="263"/>
      <c r="BZG5" s="263"/>
      <c r="BZH5" s="263"/>
      <c r="BZI5" s="263"/>
      <c r="BZJ5" s="263"/>
      <c r="BZK5" s="263"/>
      <c r="BZL5" s="263"/>
      <c r="BZM5" s="263"/>
      <c r="BZN5" s="263"/>
      <c r="BZO5" s="263"/>
      <c r="BZP5" s="263"/>
      <c r="BZQ5" s="263"/>
      <c r="BZR5" s="263"/>
      <c r="BZS5" s="263"/>
      <c r="BZT5" s="263"/>
      <c r="BZU5" s="263"/>
      <c r="BZV5" s="263"/>
      <c r="BZW5" s="263"/>
      <c r="BZX5" s="263"/>
      <c r="BZY5" s="263"/>
      <c r="BZZ5" s="263"/>
      <c r="CAA5" s="263"/>
      <c r="CAB5" s="263"/>
      <c r="CAC5" s="263"/>
      <c r="CAD5" s="263"/>
      <c r="CAE5" s="263"/>
      <c r="CAF5" s="263"/>
      <c r="CAG5" s="263"/>
      <c r="CAH5" s="263"/>
      <c r="CAI5" s="263"/>
      <c r="CAJ5" s="263"/>
      <c r="CAK5" s="263"/>
      <c r="CAL5" s="263"/>
      <c r="CAM5" s="263"/>
      <c r="CAN5" s="263"/>
      <c r="CAO5" s="263"/>
      <c r="CAP5" s="263"/>
      <c r="CAQ5" s="263"/>
      <c r="CAR5" s="263"/>
    </row>
    <row r="10" spans="1:2072">
      <c r="ATF10" s="34"/>
    </row>
  </sheetData>
  <sheetProtection algorithmName="SHA-512" hashValue="wa/8pK+wd5779upT0PUi/X7jtPvSIGngLmA6Rg7uBDbj3aKLS7vammq/J4zDd2OxQiQQjDuW8JsGyNS+smInOg==" saltValue="CO8YitgT/VeO7YShZjKqe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06"/>
  <sheetViews>
    <sheetView zoomScaleNormal="100" workbookViewId="0">
      <selection activeCell="C6" sqref="C6"/>
    </sheetView>
  </sheetViews>
  <sheetFormatPr defaultColWidth="8.81640625" defaultRowHeight="14"/>
  <cols>
    <col min="1" max="1" width="16.54296875" style="3" customWidth="1"/>
    <col min="2" max="2" width="63.453125" style="3" customWidth="1"/>
    <col min="3" max="3" width="55.453125" style="3" customWidth="1"/>
    <col min="4" max="13" width="14.453125" style="3" customWidth="1"/>
    <col min="14" max="17" width="14" style="3" customWidth="1"/>
    <col min="18" max="24" width="12.81640625" style="3" customWidth="1"/>
    <col min="25" max="16384" width="8.81640625" style="3"/>
  </cols>
  <sheetData>
    <row r="1" spans="1:12" ht="18">
      <c r="A1" s="1"/>
      <c r="B1" s="2" t="s">
        <v>2428</v>
      </c>
    </row>
    <row r="2" spans="1:12" ht="14.5">
      <c r="B2" s="43" t="s">
        <v>2432</v>
      </c>
    </row>
    <row r="3" spans="1:12" ht="14.5">
      <c r="B3" s="43" t="s">
        <v>2427</v>
      </c>
    </row>
    <row r="4" spans="1:12" ht="18">
      <c r="A4" s="43"/>
      <c r="B4" s="42"/>
    </row>
    <row r="5" spans="1:12">
      <c r="A5" s="32"/>
      <c r="B5" s="4" t="s">
        <v>2154</v>
      </c>
    </row>
    <row r="6" spans="1:12">
      <c r="A6" s="32"/>
      <c r="B6" s="3" t="s">
        <v>2810</v>
      </c>
      <c r="C6" s="266"/>
    </row>
    <row r="7" spans="1:12">
      <c r="B7" s="3" t="s">
        <v>2159</v>
      </c>
      <c r="C7" s="266" t="str">
        <f>'Ref Data'!F3</f>
        <v>Enter Here</v>
      </c>
    </row>
    <row r="8" spans="1:12">
      <c r="A8" s="5"/>
      <c r="B8" s="5" t="s">
        <v>3</v>
      </c>
      <c r="C8" s="266" t="str">
        <f>'Ref Data'!F6</f>
        <v xml:space="preserve"> Select from list</v>
      </c>
      <c r="E8" s="281" t="e">
        <f>'Ref Data'!A87</f>
        <v>#N/A</v>
      </c>
      <c r="F8" s="281"/>
      <c r="G8" s="281"/>
      <c r="H8" s="281"/>
    </row>
    <row r="9" spans="1:12">
      <c r="A9" s="5"/>
      <c r="B9" s="5" t="s">
        <v>2112</v>
      </c>
      <c r="C9" s="267" t="str">
        <f>'Ref Data'!F7</f>
        <v>Enter Here</v>
      </c>
      <c r="E9" s="281"/>
      <c r="F9" s="281"/>
      <c r="G9" s="281"/>
      <c r="H9" s="281"/>
    </row>
    <row r="10" spans="1:12">
      <c r="A10" s="5"/>
      <c r="B10" s="5" t="s">
        <v>2113</v>
      </c>
      <c r="C10" s="266" t="str">
        <f>'Ref Data'!F4</f>
        <v>Enter Here</v>
      </c>
      <c r="E10" s="281"/>
      <c r="F10" s="281"/>
      <c r="G10" s="281"/>
      <c r="H10" s="281"/>
    </row>
    <row r="11" spans="1:12">
      <c r="A11" s="5"/>
      <c r="B11" s="5" t="s">
        <v>2111</v>
      </c>
      <c r="C11" s="266" t="str">
        <f>'Ref Data'!F5</f>
        <v>Enter Here</v>
      </c>
      <c r="E11" s="281"/>
      <c r="F11" s="281"/>
      <c r="G11" s="281"/>
      <c r="H11" s="281"/>
    </row>
    <row r="12" spans="1:12">
      <c r="A12" s="5"/>
      <c r="B12" s="5" t="s">
        <v>2283</v>
      </c>
      <c r="C12" s="266" t="e">
        <f>'Ref Data'!F16</f>
        <v>#N/A</v>
      </c>
      <c r="E12" s="281"/>
      <c r="F12" s="281"/>
      <c r="G12" s="281"/>
      <c r="H12" s="281"/>
    </row>
    <row r="13" spans="1:12">
      <c r="A13" s="5"/>
      <c r="B13" s="5" t="s">
        <v>2282</v>
      </c>
      <c r="C13" s="266" t="e">
        <f>'Ref Data'!F14</f>
        <v>#N/A</v>
      </c>
      <c r="D13" s="6"/>
      <c r="E13" s="281"/>
      <c r="F13" s="281"/>
      <c r="G13" s="281"/>
      <c r="H13" s="281"/>
    </row>
    <row r="14" spans="1:12">
      <c r="B14" s="3" t="s">
        <v>8</v>
      </c>
      <c r="C14" s="268" t="str">
        <f>'Ref Data'!F17</f>
        <v>Room by Room</v>
      </c>
      <c r="D14" s="6"/>
      <c r="E14" s="181"/>
      <c r="F14" s="181"/>
      <c r="G14" s="181"/>
    </row>
    <row r="15" spans="1:12">
      <c r="B15" s="3" t="s">
        <v>9</v>
      </c>
      <c r="C15" s="268" t="str">
        <f>'Ref Data'!F18</f>
        <v>Select from list</v>
      </c>
      <c r="D15" s="6"/>
      <c r="E15" s="181"/>
      <c r="F15" s="181"/>
      <c r="G15" s="181"/>
      <c r="K15" s="7"/>
      <c r="L15" s="29"/>
    </row>
    <row r="16" spans="1:12">
      <c r="B16" s="3" t="s">
        <v>10</v>
      </c>
      <c r="C16" s="268" t="str">
        <f>'Ref Data'!F19</f>
        <v>Select from list</v>
      </c>
      <c r="D16" s="6"/>
      <c r="E16" s="181"/>
      <c r="F16" s="181"/>
      <c r="G16" s="181"/>
      <c r="K16" s="7"/>
      <c r="L16" s="29"/>
    </row>
    <row r="17" spans="2:13" ht="14.5">
      <c r="B17" s="197" t="s">
        <v>11</v>
      </c>
      <c r="C17" s="8" t="e">
        <f>'Ref Data'!B9</f>
        <v>#N/A</v>
      </c>
      <c r="D17" s="6"/>
      <c r="K17" s="7"/>
      <c r="L17" s="29"/>
    </row>
    <row r="18" spans="2:13">
      <c r="B18" s="7" t="s">
        <v>12</v>
      </c>
      <c r="C18" s="268" t="e">
        <f>C17</f>
        <v>#N/A</v>
      </c>
      <c r="D18" s="6"/>
    </row>
    <row r="19" spans="2:13" ht="14.5">
      <c r="B19" s="198" t="s">
        <v>0</v>
      </c>
      <c r="C19" s="28" t="e">
        <f>'Ref Data'!B11</f>
        <v>#N/A</v>
      </c>
      <c r="D19" s="6"/>
    </row>
    <row r="20" spans="2:13">
      <c r="B20" s="7" t="s">
        <v>13</v>
      </c>
      <c r="C20" s="266" t="e">
        <f>C19</f>
        <v>#N/A</v>
      </c>
      <c r="D20" s="6"/>
    </row>
    <row r="21" spans="2:13">
      <c r="D21" s="6"/>
    </row>
    <row r="22" spans="2:13">
      <c r="B22" s="7" t="s">
        <v>2158</v>
      </c>
      <c r="C22" s="26" t="str">
        <f>'Ref Data'!F28</f>
        <v/>
      </c>
      <c r="D22" s="6"/>
    </row>
    <row r="23" spans="2:13">
      <c r="B23" s="7" t="s">
        <v>2157</v>
      </c>
      <c r="C23" s="170" t="str">
        <f>'Ref Data'!B28</f>
        <v>NA</v>
      </c>
      <c r="D23" s="6"/>
    </row>
    <row r="24" spans="2:13" ht="14.5">
      <c r="B24" s="7"/>
      <c r="C24"/>
      <c r="D24" s="6"/>
    </row>
    <row r="25" spans="2:13" ht="14.5">
      <c r="B25" s="199" t="s">
        <v>2429</v>
      </c>
      <c r="C25" s="222"/>
      <c r="D25" s="222"/>
      <c r="E25" s="222"/>
    </row>
    <row r="26" spans="2:13" ht="26.15" customHeight="1">
      <c r="B26" s="295" t="s">
        <v>2437</v>
      </c>
      <c r="C26" s="200"/>
      <c r="D26" s="283" t="s">
        <v>1</v>
      </c>
      <c r="E26" s="284"/>
      <c r="F26" s="284"/>
      <c r="G26" s="284"/>
      <c r="H26" s="285"/>
      <c r="I26" s="283" t="s">
        <v>2</v>
      </c>
      <c r="J26" s="284"/>
      <c r="K26" s="284"/>
      <c r="L26" s="284"/>
      <c r="M26" s="285"/>
    </row>
    <row r="27" spans="2:13" ht="26.15" customHeight="1">
      <c r="B27" s="295"/>
      <c r="C27" s="27" t="s">
        <v>2438</v>
      </c>
      <c r="D27" s="27" t="s">
        <v>2118</v>
      </c>
      <c r="E27" s="27" t="s">
        <v>2119</v>
      </c>
      <c r="F27" s="27" t="s">
        <v>2120</v>
      </c>
      <c r="G27" s="27" t="s">
        <v>2121</v>
      </c>
      <c r="H27" s="27" t="s">
        <v>4</v>
      </c>
      <c r="I27" s="27" t="s">
        <v>2118</v>
      </c>
      <c r="J27" s="27" t="s">
        <v>2119</v>
      </c>
      <c r="K27" s="27" t="s">
        <v>2120</v>
      </c>
      <c r="L27" s="27" t="s">
        <v>2121</v>
      </c>
      <c r="M27" s="27" t="s">
        <v>4</v>
      </c>
    </row>
    <row r="28" spans="2:13" ht="26.15" customHeight="1">
      <c r="B28" s="295"/>
      <c r="C28" s="223" t="s">
        <v>2439</v>
      </c>
      <c r="D28" s="206">
        <f>'Ref Data'!B72</f>
        <v>0</v>
      </c>
      <c r="E28" s="206">
        <f>'Ref Data'!C72</f>
        <v>0</v>
      </c>
      <c r="F28" s="206">
        <f>'Ref Data'!D72</f>
        <v>0</v>
      </c>
      <c r="G28" s="206">
        <f>'Ref Data'!E72</f>
        <v>0</v>
      </c>
      <c r="H28" s="207">
        <f>SUM(D28:G28)</f>
        <v>0</v>
      </c>
      <c r="I28" s="206">
        <f>'Ref Data'!B76</f>
        <v>0</v>
      </c>
      <c r="J28" s="206">
        <f>'Ref Data'!C76</f>
        <v>0</v>
      </c>
      <c r="K28" s="206">
        <f>'Ref Data'!D76</f>
        <v>0</v>
      </c>
      <c r="L28" s="206">
        <f>'Ref Data'!E76</f>
        <v>0</v>
      </c>
      <c r="M28" s="207">
        <f>SUM(I28:L28)</f>
        <v>0</v>
      </c>
    </row>
    <row r="29" spans="2:13" ht="26.15" customHeight="1">
      <c r="B29" s="295"/>
      <c r="C29" s="39" t="s">
        <v>7</v>
      </c>
      <c r="D29" s="269">
        <f>'Ref Data'!B73</f>
        <v>0</v>
      </c>
      <c r="E29" s="269">
        <f>'Ref Data'!C73</f>
        <v>0</v>
      </c>
      <c r="F29" s="269">
        <f>'Ref Data'!D73</f>
        <v>0</v>
      </c>
      <c r="G29" s="269">
        <f>'Ref Data'!E73</f>
        <v>0</v>
      </c>
      <c r="H29" s="29"/>
      <c r="I29" s="29"/>
      <c r="J29" s="29"/>
      <c r="K29" s="29"/>
      <c r="L29" s="29"/>
      <c r="M29" s="29"/>
    </row>
    <row r="30" spans="2:13">
      <c r="D30" s="6"/>
    </row>
    <row r="31" spans="2:13">
      <c r="B31" s="4" t="s">
        <v>2430</v>
      </c>
      <c r="D31" s="6"/>
    </row>
    <row r="32" spans="2:13" ht="14.5" customHeight="1">
      <c r="B32" s="282" t="s">
        <v>2431</v>
      </c>
      <c r="C32" s="282"/>
      <c r="D32" s="282"/>
      <c r="E32" s="282"/>
    </row>
    <row r="33" spans="2:12" ht="14.5" customHeight="1">
      <c r="B33" s="282"/>
      <c r="C33" s="282"/>
      <c r="D33" s="282"/>
      <c r="E33" s="282"/>
    </row>
    <row r="34" spans="2:12" ht="14.5" customHeight="1">
      <c r="B34" s="282"/>
      <c r="C34" s="282"/>
      <c r="D34" s="282"/>
      <c r="E34" s="282"/>
    </row>
    <row r="35" spans="2:12" ht="14.5" customHeight="1">
      <c r="B35" s="282"/>
      <c r="C35" s="282"/>
      <c r="D35" s="282"/>
      <c r="E35" s="282"/>
    </row>
    <row r="36" spans="2:12" ht="14.5" customHeight="1">
      <c r="B36" s="282" t="s">
        <v>2281</v>
      </c>
      <c r="C36" s="282"/>
      <c r="D36" s="282"/>
      <c r="E36" s="282"/>
      <c r="F36" s="270" t="s">
        <v>341</v>
      </c>
      <c r="G36" s="3" t="s">
        <v>2360</v>
      </c>
      <c r="I36" s="14"/>
    </row>
    <row r="38" spans="2:12" ht="50">
      <c r="B38" s="9" t="s">
        <v>14</v>
      </c>
      <c r="C38" s="224" t="s">
        <v>2440</v>
      </c>
      <c r="D38" s="9" t="s">
        <v>15</v>
      </c>
      <c r="E38" s="9" t="s">
        <v>16</v>
      </c>
      <c r="F38" s="9" t="s">
        <v>17</v>
      </c>
      <c r="G38" s="9" t="s">
        <v>2234</v>
      </c>
      <c r="H38" s="9" t="s">
        <v>18</v>
      </c>
      <c r="I38" s="9" t="s">
        <v>19</v>
      </c>
      <c r="J38" s="9" t="s">
        <v>20</v>
      </c>
      <c r="K38" s="9" t="s">
        <v>21</v>
      </c>
      <c r="L38" s="9" t="s">
        <v>22</v>
      </c>
    </row>
    <row r="39" spans="2:12" ht="16.399999999999999" customHeight="1">
      <c r="B39" s="225" t="s">
        <v>2180</v>
      </c>
      <c r="C39" s="224"/>
      <c r="D39" s="9"/>
      <c r="E39" s="9"/>
      <c r="F39" s="226"/>
      <c r="G39" s="226"/>
      <c r="H39" s="226"/>
      <c r="I39" s="226"/>
      <c r="J39" s="226"/>
      <c r="K39" s="226"/>
      <c r="L39" s="226"/>
    </row>
    <row r="40" spans="2:12">
      <c r="B40" s="203" t="s">
        <v>2402</v>
      </c>
      <c r="C40" s="10" t="s">
        <v>24</v>
      </c>
      <c r="D40" s="9" t="s">
        <v>25</v>
      </c>
      <c r="E40" s="9">
        <v>15</v>
      </c>
      <c r="F40" s="271" t="s">
        <v>2234</v>
      </c>
      <c r="G40" s="10" t="str">
        <f t="shared" ref="G40:L46" si="0">IF($F40=G$38," ","")</f>
        <v xml:space="preserve"> </v>
      </c>
      <c r="H40" s="10" t="str">
        <f t="shared" si="0"/>
        <v/>
      </c>
      <c r="I40" s="10" t="str">
        <f t="shared" si="0"/>
        <v/>
      </c>
      <c r="J40" s="10" t="str">
        <f t="shared" si="0"/>
        <v/>
      </c>
      <c r="K40" s="10" t="str">
        <f t="shared" si="0"/>
        <v/>
      </c>
      <c r="L40" s="10" t="str">
        <f t="shared" si="0"/>
        <v/>
      </c>
    </row>
    <row r="41" spans="2:12">
      <c r="B41" s="203" t="s">
        <v>26</v>
      </c>
      <c r="C41" s="10" t="s">
        <v>27</v>
      </c>
      <c r="D41" s="9" t="s">
        <v>25</v>
      </c>
      <c r="E41" s="9"/>
      <c r="F41" s="271" t="s">
        <v>2234</v>
      </c>
      <c r="G41" s="10" t="str">
        <f t="shared" si="0"/>
        <v xml:space="preserve"> </v>
      </c>
      <c r="H41" s="10" t="str">
        <f t="shared" si="0"/>
        <v/>
      </c>
      <c r="I41" s="10" t="str">
        <f t="shared" si="0"/>
        <v/>
      </c>
      <c r="J41" s="10" t="str">
        <f t="shared" si="0"/>
        <v/>
      </c>
      <c r="K41" s="10" t="str">
        <f t="shared" si="0"/>
        <v/>
      </c>
      <c r="L41" s="10" t="str">
        <f t="shared" si="0"/>
        <v/>
      </c>
    </row>
    <row r="42" spans="2:12">
      <c r="B42" s="203" t="s">
        <v>33</v>
      </c>
      <c r="C42" s="10" t="s">
        <v>29</v>
      </c>
      <c r="D42" s="9" t="s">
        <v>25</v>
      </c>
      <c r="E42" s="9"/>
      <c r="F42" s="271" t="s">
        <v>2234</v>
      </c>
      <c r="G42" s="10" t="str">
        <f t="shared" si="0"/>
        <v xml:space="preserve"> </v>
      </c>
      <c r="H42" s="10" t="str">
        <f t="shared" si="0"/>
        <v/>
      </c>
      <c r="I42" s="10" t="str">
        <f t="shared" si="0"/>
        <v/>
      </c>
      <c r="J42" s="10" t="str">
        <f t="shared" si="0"/>
        <v/>
      </c>
      <c r="K42" s="10" t="str">
        <f t="shared" si="0"/>
        <v/>
      </c>
      <c r="L42" s="10" t="str">
        <f t="shared" si="0"/>
        <v/>
      </c>
    </row>
    <row r="43" spans="2:12">
      <c r="B43" s="203" t="s">
        <v>33</v>
      </c>
      <c r="C43" s="10" t="s">
        <v>30</v>
      </c>
      <c r="D43" s="9" t="s">
        <v>25</v>
      </c>
      <c r="E43" s="9"/>
      <c r="F43" s="271" t="s">
        <v>2234</v>
      </c>
      <c r="G43" s="10" t="str">
        <f t="shared" si="0"/>
        <v xml:space="preserve"> </v>
      </c>
      <c r="H43" s="10" t="str">
        <f t="shared" si="0"/>
        <v/>
      </c>
      <c r="I43" s="10" t="str">
        <f t="shared" si="0"/>
        <v/>
      </c>
      <c r="J43" s="10" t="str">
        <f t="shared" si="0"/>
        <v/>
      </c>
      <c r="K43" s="10" t="str">
        <f t="shared" si="0"/>
        <v/>
      </c>
      <c r="L43" s="10" t="str">
        <f t="shared" si="0"/>
        <v/>
      </c>
    </row>
    <row r="44" spans="2:12">
      <c r="B44" s="203" t="s">
        <v>31</v>
      </c>
      <c r="C44" s="10" t="s">
        <v>2237</v>
      </c>
      <c r="D44" s="9" t="s">
        <v>25</v>
      </c>
      <c r="E44" s="9"/>
      <c r="F44" s="271" t="s">
        <v>2234</v>
      </c>
      <c r="G44" s="10" t="str">
        <f t="shared" si="0"/>
        <v xml:space="preserve"> </v>
      </c>
      <c r="H44" s="10" t="str">
        <f t="shared" si="0"/>
        <v/>
      </c>
      <c r="I44" s="10" t="str">
        <f t="shared" si="0"/>
        <v/>
      </c>
      <c r="J44" s="10" t="str">
        <f t="shared" si="0"/>
        <v/>
      </c>
      <c r="K44" s="10" t="str">
        <f t="shared" si="0"/>
        <v/>
      </c>
      <c r="L44" s="10" t="str">
        <f t="shared" si="0"/>
        <v/>
      </c>
    </row>
    <row r="45" spans="2:12">
      <c r="B45" s="203" t="s">
        <v>32</v>
      </c>
      <c r="C45" s="10" t="s">
        <v>2238</v>
      </c>
      <c r="D45" s="9" t="s">
        <v>25</v>
      </c>
      <c r="E45" s="9"/>
      <c r="F45" s="271" t="s">
        <v>2234</v>
      </c>
      <c r="G45" s="10" t="str">
        <f t="shared" si="0"/>
        <v xml:space="preserve"> </v>
      </c>
      <c r="H45" s="10" t="str">
        <f t="shared" si="0"/>
        <v/>
      </c>
      <c r="I45" s="10" t="str">
        <f t="shared" si="0"/>
        <v/>
      </c>
      <c r="J45" s="10" t="str">
        <f t="shared" si="0"/>
        <v/>
      </c>
      <c r="K45" s="10" t="str">
        <f t="shared" si="0"/>
        <v/>
      </c>
      <c r="L45" s="10" t="str">
        <f t="shared" si="0"/>
        <v/>
      </c>
    </row>
    <row r="46" spans="2:12">
      <c r="B46" s="203" t="s">
        <v>39</v>
      </c>
      <c r="C46" s="204" t="s">
        <v>2442</v>
      </c>
      <c r="D46" s="9" t="s">
        <v>25</v>
      </c>
      <c r="E46" s="9"/>
      <c r="F46" s="271" t="s">
        <v>2234</v>
      </c>
      <c r="G46" s="10" t="str">
        <f t="shared" si="0"/>
        <v xml:space="preserve"> </v>
      </c>
      <c r="H46" s="10" t="str">
        <f t="shared" si="0"/>
        <v/>
      </c>
      <c r="I46" s="10" t="str">
        <f t="shared" si="0"/>
        <v/>
      </c>
      <c r="J46" s="10" t="str">
        <f t="shared" si="0"/>
        <v/>
      </c>
      <c r="K46" s="10" t="str">
        <f t="shared" si="0"/>
        <v/>
      </c>
      <c r="L46" s="10" t="str">
        <f t="shared" si="0"/>
        <v/>
      </c>
    </row>
    <row r="47" spans="2:12">
      <c r="B47" s="227" t="s">
        <v>2182</v>
      </c>
      <c r="C47" s="224"/>
      <c r="D47" s="9"/>
      <c r="E47" s="9"/>
      <c r="F47" s="9"/>
      <c r="G47" s="10"/>
      <c r="H47" s="10"/>
      <c r="I47" s="10"/>
      <c r="J47" s="10"/>
      <c r="K47" s="10"/>
      <c r="L47" s="10"/>
    </row>
    <row r="48" spans="2:12">
      <c r="B48" s="203" t="s">
        <v>31</v>
      </c>
      <c r="C48" s="204" t="s">
        <v>41</v>
      </c>
      <c r="D48" s="9" t="s">
        <v>42</v>
      </c>
      <c r="E48" s="9"/>
      <c r="F48" s="271" t="s">
        <v>2234</v>
      </c>
      <c r="G48" s="10" t="str">
        <f t="shared" ref="G48:L50" si="1">IF($F48=G$38," ","")</f>
        <v xml:space="preserve"> </v>
      </c>
      <c r="H48" s="10" t="str">
        <f t="shared" si="1"/>
        <v/>
      </c>
      <c r="I48" s="10" t="str">
        <f t="shared" si="1"/>
        <v/>
      </c>
      <c r="J48" s="10" t="str">
        <f t="shared" si="1"/>
        <v/>
      </c>
      <c r="K48" s="10" t="str">
        <f t="shared" si="1"/>
        <v/>
      </c>
      <c r="L48" s="10" t="str">
        <f t="shared" si="1"/>
        <v/>
      </c>
    </row>
    <row r="49" spans="1:12">
      <c r="B49" s="203" t="s">
        <v>31</v>
      </c>
      <c r="C49" s="204" t="s">
        <v>43</v>
      </c>
      <c r="D49" s="9" t="s">
        <v>42</v>
      </c>
      <c r="E49" s="9"/>
      <c r="F49" s="271" t="s">
        <v>2234</v>
      </c>
      <c r="G49" s="10" t="str">
        <f t="shared" si="1"/>
        <v xml:space="preserve"> </v>
      </c>
      <c r="H49" s="10" t="str">
        <f t="shared" si="1"/>
        <v/>
      </c>
      <c r="I49" s="10" t="str">
        <f t="shared" si="1"/>
        <v/>
      </c>
      <c r="J49" s="10" t="str">
        <f t="shared" si="1"/>
        <v/>
      </c>
      <c r="K49" s="10" t="str">
        <f t="shared" si="1"/>
        <v/>
      </c>
      <c r="L49" s="10" t="str">
        <f t="shared" si="1"/>
        <v/>
      </c>
    </row>
    <row r="50" spans="1:12">
      <c r="B50" s="203" t="s">
        <v>26</v>
      </c>
      <c r="C50" s="204" t="s">
        <v>44</v>
      </c>
      <c r="D50" s="9" t="s">
        <v>42</v>
      </c>
      <c r="E50" s="9"/>
      <c r="F50" s="271" t="s">
        <v>2234</v>
      </c>
      <c r="G50" s="10" t="str">
        <f t="shared" si="1"/>
        <v xml:space="preserve"> </v>
      </c>
      <c r="H50" s="10" t="str">
        <f t="shared" si="1"/>
        <v/>
      </c>
      <c r="I50" s="10" t="str">
        <f t="shared" si="1"/>
        <v/>
      </c>
      <c r="J50" s="10" t="str">
        <f t="shared" si="1"/>
        <v/>
      </c>
      <c r="K50" s="10" t="str">
        <f t="shared" si="1"/>
        <v/>
      </c>
      <c r="L50" s="10" t="str">
        <f t="shared" si="1"/>
        <v/>
      </c>
    </row>
    <row r="51" spans="1:12">
      <c r="B51" s="228" t="s">
        <v>2181</v>
      </c>
      <c r="C51" s="224"/>
      <c r="D51" s="9"/>
      <c r="E51" s="9"/>
      <c r="F51" s="35"/>
      <c r="G51" s="10"/>
      <c r="H51" s="10"/>
      <c r="I51" s="10"/>
      <c r="J51" s="10"/>
      <c r="K51" s="10"/>
      <c r="L51" s="10"/>
    </row>
    <row r="52" spans="1:12" ht="56.15" customHeight="1">
      <c r="B52" s="203" t="s">
        <v>33</v>
      </c>
      <c r="C52" s="204" t="e">
        <f>'Ref Data'!P56</f>
        <v>#N/A</v>
      </c>
      <c r="D52" s="205" t="str">
        <f>'Ref Data'!F22</f>
        <v>Enter Here</v>
      </c>
      <c r="E52" s="9">
        <v>40</v>
      </c>
      <c r="F52" s="205" t="str">
        <f>'Ref Data'!J45</f>
        <v>Within 5 years</v>
      </c>
      <c r="G52" s="10" t="str">
        <f t="shared" ref="G52:L58" si="2">IF($F52=G$38," ","")</f>
        <v xml:space="preserve"> </v>
      </c>
      <c r="H52" s="10" t="str">
        <f t="shared" si="2"/>
        <v/>
      </c>
      <c r="I52" s="10" t="str">
        <f t="shared" si="2"/>
        <v/>
      </c>
      <c r="J52" s="10" t="str">
        <f t="shared" si="2"/>
        <v/>
      </c>
      <c r="K52" s="10" t="str">
        <f t="shared" si="2"/>
        <v/>
      </c>
      <c r="L52" s="10" t="str">
        <f t="shared" si="2"/>
        <v/>
      </c>
    </row>
    <row r="53" spans="1:12" ht="57" customHeight="1">
      <c r="B53" s="203" t="s">
        <v>34</v>
      </c>
      <c r="C53" s="204" t="e">
        <f>'Ref Data'!P57</f>
        <v>#N/A</v>
      </c>
      <c r="D53" s="205" t="str">
        <f>'Ref Data'!F23</f>
        <v>Enter Here</v>
      </c>
      <c r="E53" s="9">
        <v>10</v>
      </c>
      <c r="F53" s="205" t="str">
        <f>'Ref Data'!J46</f>
        <v>Within 5 years</v>
      </c>
      <c r="G53" s="10" t="str">
        <f t="shared" si="2"/>
        <v xml:space="preserve"> </v>
      </c>
      <c r="H53" s="10" t="str">
        <f t="shared" si="2"/>
        <v/>
      </c>
      <c r="I53" s="10" t="str">
        <f t="shared" si="2"/>
        <v/>
      </c>
      <c r="J53" s="10" t="str">
        <f t="shared" si="2"/>
        <v/>
      </c>
      <c r="K53" s="10" t="str">
        <f t="shared" si="2"/>
        <v/>
      </c>
      <c r="L53" s="10" t="str">
        <f t="shared" si="2"/>
        <v/>
      </c>
    </row>
    <row r="54" spans="1:12" ht="57.65" customHeight="1">
      <c r="B54" s="203" t="s">
        <v>32</v>
      </c>
      <c r="C54" s="204" t="e">
        <f>'Ref Data'!P58</f>
        <v>#N/A</v>
      </c>
      <c r="D54" s="205" t="str">
        <f>'Ref Data'!F24</f>
        <v>Enter Here</v>
      </c>
      <c r="E54" s="9">
        <v>20</v>
      </c>
      <c r="F54" s="205" t="str">
        <f>'Ref Data'!J47</f>
        <v>Within 5 years</v>
      </c>
      <c r="G54" s="10" t="str">
        <f t="shared" si="2"/>
        <v xml:space="preserve"> </v>
      </c>
      <c r="H54" s="10" t="str">
        <f t="shared" si="2"/>
        <v/>
      </c>
      <c r="I54" s="10" t="str">
        <f t="shared" si="2"/>
        <v/>
      </c>
      <c r="J54" s="10" t="str">
        <f t="shared" si="2"/>
        <v/>
      </c>
      <c r="K54" s="10" t="str">
        <f t="shared" si="2"/>
        <v/>
      </c>
      <c r="L54" s="10" t="str">
        <f t="shared" si="2"/>
        <v/>
      </c>
    </row>
    <row r="55" spans="1:12">
      <c r="B55" s="203" t="s">
        <v>2402</v>
      </c>
      <c r="C55" s="204" t="s">
        <v>38</v>
      </c>
      <c r="D55" s="9" t="s">
        <v>25</v>
      </c>
      <c r="E55" s="9">
        <v>15</v>
      </c>
      <c r="F55" s="271" t="s">
        <v>20</v>
      </c>
      <c r="G55" s="10" t="str">
        <f t="shared" si="2"/>
        <v/>
      </c>
      <c r="H55" s="10" t="str">
        <f t="shared" si="2"/>
        <v/>
      </c>
      <c r="I55" s="10" t="str">
        <f t="shared" si="2"/>
        <v/>
      </c>
      <c r="J55" s="10" t="str">
        <f t="shared" si="2"/>
        <v xml:space="preserve"> </v>
      </c>
      <c r="K55" s="10" t="str">
        <f t="shared" si="2"/>
        <v/>
      </c>
      <c r="L55" s="10" t="str">
        <f t="shared" si="2"/>
        <v/>
      </c>
    </row>
    <row r="56" spans="1:12">
      <c r="B56" s="203" t="s">
        <v>40</v>
      </c>
      <c r="C56" s="204" t="e">
        <f>'Ref Data'!P64</f>
        <v>#N/A</v>
      </c>
      <c r="D56" s="9" t="s">
        <v>25</v>
      </c>
      <c r="E56" s="9">
        <v>50</v>
      </c>
      <c r="F56" s="271" t="s">
        <v>19</v>
      </c>
      <c r="G56" s="10" t="str">
        <f t="shared" si="2"/>
        <v/>
      </c>
      <c r="H56" s="10" t="str">
        <f t="shared" si="2"/>
        <v/>
      </c>
      <c r="I56" s="10" t="str">
        <f t="shared" si="2"/>
        <v xml:space="preserve"> </v>
      </c>
      <c r="J56" s="10" t="str">
        <f t="shared" si="2"/>
        <v/>
      </c>
      <c r="K56" s="10" t="str">
        <f t="shared" si="2"/>
        <v/>
      </c>
      <c r="L56" s="10" t="str">
        <f t="shared" si="2"/>
        <v/>
      </c>
    </row>
    <row r="57" spans="1:12">
      <c r="B57" s="203" t="s">
        <v>35</v>
      </c>
      <c r="C57" s="204" t="e">
        <f>'Ref Data'!P59</f>
        <v>#N/A</v>
      </c>
      <c r="D57" s="205" t="str">
        <f>'Ref Data'!F25</f>
        <v>Enter Here</v>
      </c>
      <c r="E57" s="9">
        <v>30</v>
      </c>
      <c r="F57" s="205" t="str">
        <f>'Ref Data'!J48</f>
        <v>Within 5 years</v>
      </c>
      <c r="G57" s="10" t="str">
        <f t="shared" si="2"/>
        <v xml:space="preserve"> </v>
      </c>
      <c r="H57" s="10" t="str">
        <f t="shared" si="2"/>
        <v/>
      </c>
      <c r="I57" s="10" t="str">
        <f t="shared" si="2"/>
        <v/>
      </c>
      <c r="J57" s="10" t="str">
        <f t="shared" si="2"/>
        <v/>
      </c>
      <c r="K57" s="10" t="str">
        <f t="shared" si="2"/>
        <v/>
      </c>
      <c r="L57" s="10" t="str">
        <f t="shared" si="2"/>
        <v/>
      </c>
    </row>
    <row r="58" spans="1:12">
      <c r="B58" s="203" t="s">
        <v>36</v>
      </c>
      <c r="C58" s="204" t="e">
        <f>'Ref Data'!P60</f>
        <v>#N/A</v>
      </c>
      <c r="D58" s="205" t="str">
        <f>'Ref Data'!F26</f>
        <v>Enter Here</v>
      </c>
      <c r="E58" s="9"/>
      <c r="F58" s="205" t="str">
        <f>'Ref Data'!J49</f>
        <v>Within 5 years</v>
      </c>
      <c r="G58" s="10" t="str">
        <f t="shared" si="2"/>
        <v xml:space="preserve"> </v>
      </c>
      <c r="H58" s="10" t="str">
        <f t="shared" si="2"/>
        <v/>
      </c>
      <c r="I58" s="10" t="str">
        <f t="shared" si="2"/>
        <v/>
      </c>
      <c r="J58" s="10" t="str">
        <f t="shared" si="2"/>
        <v/>
      </c>
      <c r="K58" s="10" t="str">
        <f t="shared" si="2"/>
        <v/>
      </c>
      <c r="L58" s="10" t="str">
        <f t="shared" si="2"/>
        <v/>
      </c>
    </row>
    <row r="59" spans="1:12">
      <c r="B59" s="201"/>
      <c r="C59" s="202"/>
      <c r="D59" s="11"/>
      <c r="E59" s="11"/>
      <c r="G59" s="183"/>
      <c r="H59" s="183"/>
      <c r="I59" s="183"/>
      <c r="J59" s="183"/>
      <c r="K59" s="183"/>
      <c r="L59" s="183"/>
    </row>
    <row r="60" spans="1:12">
      <c r="B60" s="4" t="s">
        <v>45</v>
      </c>
    </row>
    <row r="61" spans="1:12" ht="63" customHeight="1">
      <c r="B61" s="282" t="s">
        <v>2433</v>
      </c>
      <c r="C61" s="282"/>
      <c r="D61" s="282"/>
      <c r="E61" s="282"/>
      <c r="F61" s="14"/>
    </row>
    <row r="62" spans="1:12" ht="14.25" customHeight="1">
      <c r="B62" s="286" t="str">
        <f>'Ref Data'!F8</f>
        <v>No additional comments</v>
      </c>
      <c r="C62" s="287"/>
      <c r="D62" s="287"/>
      <c r="E62" s="288"/>
      <c r="F62" s="14"/>
    </row>
    <row r="63" spans="1:12">
      <c r="A63" s="14"/>
      <c r="B63" s="289"/>
      <c r="C63" s="290"/>
      <c r="D63" s="290"/>
      <c r="E63" s="291"/>
      <c r="F63" s="14"/>
    </row>
    <row r="64" spans="1:12">
      <c r="A64" s="14"/>
      <c r="B64" s="289"/>
      <c r="C64" s="290"/>
      <c r="D64" s="290"/>
      <c r="E64" s="291"/>
      <c r="F64" s="14"/>
    </row>
    <row r="65" spans="1:6">
      <c r="A65" s="14"/>
      <c r="B65" s="289"/>
      <c r="C65" s="290"/>
      <c r="D65" s="290"/>
      <c r="E65" s="291"/>
      <c r="F65" s="14"/>
    </row>
    <row r="66" spans="1:6">
      <c r="A66" s="14"/>
      <c r="B66" s="289"/>
      <c r="C66" s="290"/>
      <c r="D66" s="290"/>
      <c r="E66" s="291"/>
      <c r="F66" s="14"/>
    </row>
    <row r="67" spans="1:6">
      <c r="A67" s="14"/>
      <c r="B67" s="289"/>
      <c r="C67" s="290"/>
      <c r="D67" s="290"/>
      <c r="E67" s="291"/>
      <c r="F67" s="14"/>
    </row>
    <row r="68" spans="1:6">
      <c r="A68" s="14"/>
      <c r="B68" s="289"/>
      <c r="C68" s="290"/>
      <c r="D68" s="290"/>
      <c r="E68" s="291"/>
      <c r="F68" s="14"/>
    </row>
    <row r="69" spans="1:6">
      <c r="A69" s="14"/>
      <c r="B69" s="289"/>
      <c r="C69" s="290"/>
      <c r="D69" s="290"/>
      <c r="E69" s="291"/>
      <c r="F69" s="14"/>
    </row>
    <row r="70" spans="1:6">
      <c r="A70" s="14"/>
      <c r="B70" s="289"/>
      <c r="C70" s="290"/>
      <c r="D70" s="290"/>
      <c r="E70" s="291"/>
      <c r="F70" s="14"/>
    </row>
    <row r="71" spans="1:6">
      <c r="A71" s="14"/>
      <c r="B71" s="289"/>
      <c r="C71" s="290"/>
      <c r="D71" s="290"/>
      <c r="E71" s="291"/>
      <c r="F71" s="14"/>
    </row>
    <row r="72" spans="1:6">
      <c r="A72" s="14"/>
      <c r="B72" s="289"/>
      <c r="C72" s="290"/>
      <c r="D72" s="290"/>
      <c r="E72" s="291"/>
      <c r="F72" s="14"/>
    </row>
    <row r="73" spans="1:6">
      <c r="A73" s="14"/>
      <c r="B73" s="289"/>
      <c r="C73" s="290"/>
      <c r="D73" s="290"/>
      <c r="E73" s="291"/>
      <c r="F73" s="14"/>
    </row>
    <row r="74" spans="1:6">
      <c r="A74" s="14"/>
      <c r="B74" s="289"/>
      <c r="C74" s="290"/>
      <c r="D74" s="290"/>
      <c r="E74" s="291"/>
      <c r="F74" s="14"/>
    </row>
    <row r="75" spans="1:6">
      <c r="A75" s="14"/>
      <c r="B75" s="289"/>
      <c r="C75" s="290"/>
      <c r="D75" s="290"/>
      <c r="E75" s="291"/>
      <c r="F75" s="14"/>
    </row>
    <row r="76" spans="1:6">
      <c r="A76" s="14"/>
      <c r="B76" s="289"/>
      <c r="C76" s="290"/>
      <c r="D76" s="290"/>
      <c r="E76" s="291"/>
      <c r="F76" s="14"/>
    </row>
    <row r="77" spans="1:6">
      <c r="A77" s="14"/>
      <c r="B77" s="289"/>
      <c r="C77" s="290"/>
      <c r="D77" s="290"/>
      <c r="E77" s="291"/>
      <c r="F77" s="14"/>
    </row>
    <row r="78" spans="1:6">
      <c r="A78" s="14"/>
      <c r="B78" s="289"/>
      <c r="C78" s="290"/>
      <c r="D78" s="290"/>
      <c r="E78" s="291"/>
      <c r="F78" s="14"/>
    </row>
    <row r="79" spans="1:6">
      <c r="A79" s="14"/>
      <c r="B79" s="292"/>
      <c r="C79" s="293"/>
      <c r="D79" s="293"/>
      <c r="E79" s="294"/>
      <c r="F79" s="14"/>
    </row>
    <row r="80" spans="1:6" ht="14.5">
      <c r="A80"/>
      <c r="B80"/>
      <c r="C80"/>
      <c r="D80"/>
      <c r="E80" s="14"/>
      <c r="F80" s="14"/>
    </row>
    <row r="81" spans="1:6" ht="14.5">
      <c r="A81"/>
      <c r="B81"/>
      <c r="C81"/>
      <c r="D81"/>
      <c r="E81" s="14"/>
      <c r="F81" s="14"/>
    </row>
    <row r="82" spans="1:6" ht="14.5">
      <c r="A82"/>
      <c r="B82"/>
      <c r="C82"/>
      <c r="D82"/>
      <c r="E82" s="14"/>
      <c r="F82" s="14"/>
    </row>
    <row r="83" spans="1:6" ht="14.5">
      <c r="A83"/>
      <c r="B83"/>
      <c r="C83"/>
      <c r="D83"/>
      <c r="E83" s="14"/>
      <c r="F83" s="14"/>
    </row>
    <row r="84" spans="1:6" ht="14.5">
      <c r="A84"/>
      <c r="B84"/>
      <c r="C84"/>
      <c r="D84"/>
      <c r="E84" s="14"/>
      <c r="F84" s="14"/>
    </row>
    <row r="85" spans="1:6" ht="14.5">
      <c r="A85"/>
      <c r="B85"/>
      <c r="C85"/>
      <c r="D85"/>
      <c r="E85" s="14"/>
      <c r="F85" s="14"/>
    </row>
    <row r="86" spans="1:6" ht="14.5">
      <c r="A86"/>
      <c r="B86"/>
      <c r="C86"/>
      <c r="D86"/>
      <c r="E86" s="14"/>
      <c r="F86" s="14"/>
    </row>
    <row r="87" spans="1:6" ht="14.5">
      <c r="A87"/>
      <c r="B87"/>
      <c r="C87"/>
      <c r="D87"/>
      <c r="E87" s="14"/>
      <c r="F87" s="14"/>
    </row>
    <row r="88" spans="1:6" ht="14.5">
      <c r="A88"/>
      <c r="B88"/>
      <c r="C88"/>
      <c r="D88"/>
      <c r="E88" s="14"/>
      <c r="F88" s="14"/>
    </row>
    <row r="89" spans="1:6" ht="14.5">
      <c r="A89"/>
      <c r="B89"/>
      <c r="C89"/>
      <c r="D89"/>
      <c r="E89" s="14"/>
      <c r="F89" s="14"/>
    </row>
    <row r="90" spans="1:6" ht="14.5">
      <c r="A90"/>
      <c r="B90"/>
      <c r="C90"/>
      <c r="D90"/>
      <c r="E90" s="14"/>
      <c r="F90" s="14"/>
    </row>
    <row r="91" spans="1:6" ht="14.5">
      <c r="A91"/>
      <c r="B91"/>
      <c r="C91"/>
      <c r="D91"/>
      <c r="E91" s="14"/>
      <c r="F91" s="14"/>
    </row>
    <row r="92" spans="1:6" ht="14.5">
      <c r="A92"/>
      <c r="B92"/>
      <c r="C92"/>
      <c r="D92"/>
      <c r="E92" s="14"/>
      <c r="F92" s="14"/>
    </row>
    <row r="93" spans="1:6" ht="14.5">
      <c r="A93"/>
      <c r="B93"/>
      <c r="C93"/>
      <c r="D93"/>
      <c r="E93" s="14"/>
      <c r="F93" s="14"/>
    </row>
    <row r="94" spans="1:6" ht="14.5">
      <c r="A94"/>
      <c r="B94"/>
      <c r="C94"/>
      <c r="D94"/>
      <c r="E94" s="14"/>
      <c r="F94" s="14"/>
    </row>
    <row r="95" spans="1:6" ht="14.5">
      <c r="A95"/>
      <c r="B95"/>
      <c r="C95"/>
      <c r="D95"/>
      <c r="E95" s="14"/>
      <c r="F95" s="14"/>
    </row>
    <row r="96" spans="1:6" ht="14.5">
      <c r="A96"/>
      <c r="B96"/>
      <c r="C96"/>
      <c r="D96"/>
      <c r="E96" s="14"/>
      <c r="F96" s="14"/>
    </row>
    <row r="97" spans="1:6" ht="14.5">
      <c r="A97"/>
      <c r="B97"/>
      <c r="C97"/>
      <c r="D97"/>
      <c r="E97" s="14"/>
      <c r="F97" s="14"/>
    </row>
    <row r="98" spans="1:6" ht="14.5">
      <c r="A98"/>
      <c r="B98"/>
      <c r="C98"/>
      <c r="D98"/>
    </row>
    <row r="99" spans="1:6" ht="14.5">
      <c r="A99"/>
      <c r="B99"/>
      <c r="C99"/>
      <c r="D99"/>
    </row>
    <row r="100" spans="1:6" ht="14.5">
      <c r="A100"/>
      <c r="B100"/>
      <c r="C100"/>
      <c r="D100"/>
    </row>
    <row r="101" spans="1:6" ht="14.5">
      <c r="A101"/>
      <c r="B101"/>
      <c r="C101"/>
      <c r="D101"/>
    </row>
    <row r="102" spans="1:6" ht="14.5">
      <c r="A102"/>
      <c r="B102"/>
      <c r="C102"/>
      <c r="D102"/>
    </row>
    <row r="103" spans="1:6" ht="14.5">
      <c r="A103"/>
      <c r="B103"/>
      <c r="C103"/>
      <c r="D103"/>
    </row>
    <row r="104" spans="1:6" ht="14.5">
      <c r="A104"/>
      <c r="B104"/>
      <c r="C104"/>
      <c r="D104"/>
    </row>
    <row r="105" spans="1:6" ht="14.5">
      <c r="A105"/>
      <c r="B105"/>
      <c r="C105"/>
      <c r="D105"/>
    </row>
    <row r="106" spans="1:6" ht="14.5">
      <c r="A106"/>
      <c r="B106"/>
      <c r="C106"/>
      <c r="D106"/>
    </row>
  </sheetData>
  <sheetProtection algorithmName="SHA-512" hashValue="xnvFRlfHBt0Qqgxag07kPy0QrB2ojKArrctmbsv4a9csq6eW3YvhYdhyZedWNvU0JbZgI8MibTvIzQ0jR+R8Wg==" saltValue="zPNvn6A4lJaQ09h/nVljzQ==" spinCount="100000" sheet="1" objects="1" scenarios="1"/>
  <mergeCells count="8">
    <mergeCell ref="E8:H13"/>
    <mergeCell ref="B32:E35"/>
    <mergeCell ref="I26:M26"/>
    <mergeCell ref="B61:E61"/>
    <mergeCell ref="B62:E79"/>
    <mergeCell ref="D26:H26"/>
    <mergeCell ref="B26:B29"/>
    <mergeCell ref="B36:E36"/>
  </mergeCells>
  <conditionalFormatting sqref="G40:L59">
    <cfRule type="cellIs" dxfId="25" priority="1" operator="equal">
      <formula>" "</formula>
    </cfRule>
  </conditionalFormatting>
  <dataValidations count="1">
    <dataValidation type="list" allowBlank="1" showInputMessage="1" showErrorMessage="1" sqref="C18" xr:uid="{00000000-0002-0000-0100-000000000000}">
      <formula1>TypologyList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1000000}">
          <x14:formula1>
            <xm:f>'Ref Data'!$M$45:$M$50</xm:f>
          </x14:formula1>
          <xm:sqref>F52:F58 F40:F50</xm:sqref>
        </x14:dataValidation>
        <x14:dataValidation type="list" allowBlank="1" showInputMessage="1" showErrorMessage="1" xr:uid="{00000000-0002-0000-0100-000002000000}">
          <x14:formula1>
            <xm:f>'Ref Data'!$A$40:$A$55</xm:f>
          </x14:formula1>
          <xm:sqref>C20</xm:sqref>
        </x14:dataValidation>
        <x14:dataValidation type="list" allowBlank="1" showInputMessage="1" showErrorMessage="1" xr:uid="{00000000-0002-0000-0100-000003000000}">
          <x14:formula1>
            <xm:f>'Ref Data'!$AY$3:$AY$9</xm:f>
          </x14:formula1>
          <xm:sqref>C16</xm:sqref>
        </x14:dataValidation>
        <x14:dataValidation type="list" allowBlank="1" showInputMessage="1" showErrorMessage="1" xr:uid="{00000000-0002-0000-0100-000004000000}">
          <x14:formula1>
            <xm:f>'Ref Data'!$AX$3:$AX$4</xm:f>
          </x14:formula1>
          <xm:sqref>C14</xm:sqref>
        </x14:dataValidation>
        <x14:dataValidation type="list" allowBlank="1" showInputMessage="1" showErrorMessage="1" xr:uid="{00000000-0002-0000-0100-000005000000}">
          <x14:formula1>
            <xm:f>'Ref Data'!$BA$3:$BA$9</xm:f>
          </x14:formula1>
          <xm:sqref>C13</xm:sqref>
        </x14:dataValidation>
        <x14:dataValidation type="list" allowBlank="1" showInputMessage="1" showErrorMessage="1" xr:uid="{00000000-0002-0000-0100-000006000000}">
          <x14:formula1>
            <xm:f>'Ref Data'!$BB$3:$BB$13</xm:f>
          </x14:formula1>
          <xm:sqref>C15</xm:sqref>
        </x14:dataValidation>
        <x14:dataValidation type="list" allowBlank="1" showInputMessage="1" showErrorMessage="1" xr:uid="{00000000-0002-0000-0100-000007000000}">
          <x14:formula1>
            <xm:f>'Ref Data'!$AW$3:$AW$7</xm:f>
          </x14:formula1>
          <xm:sqref>C12</xm:sqref>
        </x14:dataValidation>
        <x14:dataValidation type="list" allowBlank="1" showInputMessage="1" showErrorMessage="1" xr:uid="{00000000-0002-0000-0100-000008000000}">
          <x14:formula1>
            <xm:f>'Ref Data'!$BC$3:$BC$93</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421"/>
  <sheetViews>
    <sheetView showGridLines="0" view="pageLayout" zoomScaleNormal="100" workbookViewId="0">
      <selection activeCell="F3" sqref="F3"/>
    </sheetView>
  </sheetViews>
  <sheetFormatPr defaultColWidth="9.1796875" defaultRowHeight="14"/>
  <cols>
    <col min="1" max="27" width="3.1796875" style="3" customWidth="1"/>
    <col min="28" max="28" width="2.81640625" style="3" customWidth="1"/>
    <col min="29" max="29" width="3.1796875" style="3" customWidth="1"/>
    <col min="30" max="16384" width="9.1796875" style="3"/>
  </cols>
  <sheetData>
    <row r="1" spans="1:29" ht="15.5">
      <c r="A1" s="374">
        <f ca="1">TODAY()</f>
        <v>43966</v>
      </c>
      <c r="B1" s="374"/>
      <c r="C1" s="374"/>
      <c r="D1" s="374"/>
      <c r="E1" s="374"/>
      <c r="F1" s="374"/>
      <c r="G1" s="374"/>
      <c r="H1" s="374"/>
      <c r="I1" s="374"/>
      <c r="V1" s="77"/>
      <c r="X1" s="77"/>
      <c r="Y1" s="77"/>
      <c r="Z1" s="77"/>
      <c r="AA1" s="77"/>
      <c r="AB1" s="77"/>
      <c r="AC1" s="77"/>
    </row>
    <row r="2" spans="1:29" ht="15.5">
      <c r="A2" s="77"/>
      <c r="B2" s="77"/>
      <c r="C2" s="77"/>
      <c r="D2" s="77"/>
      <c r="E2" s="77"/>
      <c r="F2" s="77"/>
      <c r="G2" s="77"/>
      <c r="H2" s="77"/>
      <c r="I2" s="77"/>
      <c r="J2" s="77"/>
    </row>
    <row r="3" spans="1:29">
      <c r="B3" s="78"/>
      <c r="C3" s="78"/>
      <c r="D3" s="78"/>
      <c r="E3" s="78"/>
      <c r="F3" s="78"/>
      <c r="G3" s="78"/>
      <c r="H3" s="78"/>
    </row>
    <row r="4" spans="1:29">
      <c r="A4" s="339" t="s">
        <v>2148</v>
      </c>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row>
    <row r="5" spans="1:29">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row>
    <row r="6" spans="1:29">
      <c r="A6" s="3" t="s">
        <v>2397</v>
      </c>
    </row>
    <row r="8" spans="1:29">
      <c r="A8" s="340" t="str">
        <f>'Instructions &amp; Inputs'!C7</f>
        <v>Enter Here</v>
      </c>
      <c r="B8" s="340"/>
      <c r="C8" s="340"/>
      <c r="D8" s="340"/>
      <c r="E8" s="340"/>
      <c r="F8" s="340"/>
      <c r="G8" s="340"/>
      <c r="H8" s="340"/>
      <c r="I8" s="340"/>
      <c r="J8" s="340"/>
      <c r="K8" s="340"/>
      <c r="L8" s="340"/>
      <c r="M8" s="340"/>
      <c r="N8" s="340"/>
      <c r="O8" s="340"/>
      <c r="P8" s="340"/>
      <c r="Q8" s="340"/>
      <c r="R8" s="340"/>
      <c r="S8" s="340"/>
      <c r="T8" s="340"/>
    </row>
    <row r="41" spans="1:29">
      <c r="I41" s="272" t="str">
        <f>'Ref Data'!$A$102</f>
        <v xml:space="preserve">*Optional data input - note these fields may be hidden as unrequired: </v>
      </c>
      <c r="J41" s="256"/>
      <c r="K41" s="256"/>
      <c r="L41" s="256"/>
      <c r="M41" s="256"/>
      <c r="N41" s="256"/>
      <c r="O41" s="256"/>
      <c r="P41" s="256"/>
      <c r="Q41" s="256"/>
    </row>
    <row r="42" spans="1:29" ht="14.5" customHeight="1">
      <c r="I42" s="394" t="str">
        <f>'Ref Data'!$A$95&amp;"
"&amp;'Ref Data'!$A$99</f>
        <v>-Please enter the building ENERGY STAR Score in the "Rating" field of the Benchmarking section of the "Utility Data and Benchmarking" page of the Audit Template, or in the "Instructions &amp; Inputs" tab.
-If tenant energy use is paid for by tenants, please enter the amount in the "Percent Paid By Tenant" field of the "Building Annual Summary for Energy Use and Energy Cost" section of the "Utility Data and Benchmarking" page of the Audit Template, or in the "Instructions &amp; Inputs" tab.</v>
      </c>
      <c r="J42" s="394"/>
      <c r="K42" s="394"/>
      <c r="L42" s="394"/>
      <c r="M42" s="394"/>
      <c r="N42" s="394"/>
      <c r="O42" s="394"/>
      <c r="P42" s="394"/>
      <c r="Q42" s="394"/>
      <c r="R42" s="394"/>
      <c r="S42" s="394"/>
      <c r="T42" s="394"/>
      <c r="U42" s="394"/>
      <c r="V42" s="394"/>
      <c r="W42" s="394"/>
      <c r="X42" s="394"/>
      <c r="Y42" s="394"/>
      <c r="Z42" s="394"/>
      <c r="AA42" s="394"/>
      <c r="AB42" s="394"/>
      <c r="AC42" s="394"/>
    </row>
    <row r="43" spans="1:29" ht="14.5" customHeight="1">
      <c r="I43" s="394"/>
      <c r="J43" s="394"/>
      <c r="K43" s="394"/>
      <c r="L43" s="394"/>
      <c r="M43" s="394"/>
      <c r="N43" s="394"/>
      <c r="O43" s="394"/>
      <c r="P43" s="394"/>
      <c r="Q43" s="394"/>
      <c r="R43" s="394"/>
      <c r="S43" s="394"/>
      <c r="T43" s="394"/>
      <c r="U43" s="394"/>
      <c r="V43" s="394"/>
      <c r="W43" s="394"/>
      <c r="X43" s="394"/>
      <c r="Y43" s="394"/>
      <c r="Z43" s="394"/>
      <c r="AA43" s="394"/>
      <c r="AB43" s="394"/>
      <c r="AC43" s="394"/>
    </row>
    <row r="44" spans="1:29" ht="14.5" customHeight="1">
      <c r="I44" s="394"/>
      <c r="J44" s="394"/>
      <c r="K44" s="394"/>
      <c r="L44" s="394"/>
      <c r="M44" s="394"/>
      <c r="N44" s="394"/>
      <c r="O44" s="394"/>
      <c r="P44" s="394"/>
      <c r="Q44" s="394"/>
      <c r="R44" s="394"/>
      <c r="S44" s="394"/>
      <c r="T44" s="394"/>
      <c r="U44" s="394"/>
      <c r="V44" s="394"/>
      <c r="W44" s="394"/>
      <c r="X44" s="394"/>
      <c r="Y44" s="394"/>
      <c r="Z44" s="394"/>
      <c r="AA44" s="394"/>
      <c r="AB44" s="394"/>
      <c r="AC44" s="394"/>
    </row>
    <row r="45" spans="1:29" ht="14.5" customHeight="1">
      <c r="I45" s="394"/>
      <c r="J45" s="394"/>
      <c r="K45" s="394"/>
      <c r="L45" s="394"/>
      <c r="M45" s="394"/>
      <c r="N45" s="394"/>
      <c r="O45" s="394"/>
      <c r="P45" s="394"/>
      <c r="Q45" s="394"/>
      <c r="R45" s="394"/>
      <c r="S45" s="394"/>
      <c r="T45" s="394"/>
      <c r="U45" s="394"/>
      <c r="V45" s="394"/>
      <c r="W45" s="394"/>
      <c r="X45" s="394"/>
      <c r="Y45" s="394"/>
      <c r="Z45" s="394"/>
      <c r="AA45" s="394"/>
      <c r="AB45" s="394"/>
      <c r="AC45" s="394"/>
    </row>
    <row r="46" spans="1:29" ht="14.5" customHeight="1">
      <c r="I46" s="394"/>
      <c r="J46" s="394"/>
      <c r="K46" s="394"/>
      <c r="L46" s="394"/>
      <c r="M46" s="394"/>
      <c r="N46" s="394"/>
      <c r="O46" s="394"/>
      <c r="P46" s="394"/>
      <c r="Q46" s="394"/>
      <c r="R46" s="394"/>
      <c r="S46" s="394"/>
      <c r="T46" s="394"/>
      <c r="U46" s="394"/>
      <c r="V46" s="394"/>
      <c r="W46" s="394"/>
      <c r="X46" s="394"/>
      <c r="Y46" s="394"/>
      <c r="Z46" s="394"/>
      <c r="AA46" s="394"/>
      <c r="AB46" s="394"/>
      <c r="AC46" s="394"/>
    </row>
    <row r="47" spans="1:29" ht="14.5" customHeight="1">
      <c r="I47" s="394"/>
      <c r="J47" s="394"/>
      <c r="K47" s="394"/>
      <c r="L47" s="394"/>
      <c r="M47" s="394"/>
      <c r="N47" s="394"/>
      <c r="O47" s="394"/>
      <c r="P47" s="394"/>
      <c r="Q47" s="394"/>
      <c r="R47" s="394"/>
      <c r="S47" s="394"/>
      <c r="T47" s="394"/>
      <c r="U47" s="394"/>
      <c r="V47" s="394"/>
      <c r="W47" s="394"/>
      <c r="X47" s="394"/>
      <c r="Y47" s="394"/>
      <c r="Z47" s="394"/>
      <c r="AA47" s="394"/>
      <c r="AB47" s="394"/>
      <c r="AC47" s="394"/>
    </row>
    <row r="48" spans="1:29" ht="14.25" customHeight="1">
      <c r="A48" s="49"/>
      <c r="B48" s="49"/>
      <c r="C48" s="334" t="s">
        <v>2178</v>
      </c>
      <c r="D48" s="334"/>
      <c r="E48" s="334"/>
      <c r="F48" s="334"/>
      <c r="G48" s="334"/>
      <c r="H48" s="334"/>
      <c r="I48" s="334"/>
      <c r="J48" s="334"/>
      <c r="K48" s="334"/>
      <c r="L48" s="334"/>
      <c r="M48" s="334"/>
      <c r="N48" s="334"/>
      <c r="O48" s="334"/>
      <c r="P48" s="334"/>
      <c r="Q48" s="334"/>
      <c r="R48" s="334"/>
      <c r="S48" s="334"/>
      <c r="T48" s="334"/>
      <c r="U48" s="79"/>
      <c r="V48" s="79"/>
      <c r="W48" s="79"/>
      <c r="X48" s="79"/>
      <c r="Y48" s="79"/>
      <c r="Z48" s="79"/>
      <c r="AA48" s="79"/>
      <c r="AB48" s="79"/>
      <c r="AC48" s="79"/>
    </row>
    <row r="49" spans="1:29" ht="14.25" customHeight="1">
      <c r="A49" s="49"/>
      <c r="B49" s="49"/>
      <c r="C49" s="334"/>
      <c r="D49" s="334"/>
      <c r="E49" s="334"/>
      <c r="F49" s="334"/>
      <c r="G49" s="334"/>
      <c r="H49" s="334"/>
      <c r="I49" s="334"/>
      <c r="J49" s="334"/>
      <c r="K49" s="334"/>
      <c r="L49" s="334"/>
      <c r="M49" s="334"/>
      <c r="N49" s="334"/>
      <c r="O49" s="334"/>
      <c r="P49" s="334"/>
      <c r="Q49" s="334"/>
      <c r="R49" s="334"/>
      <c r="S49" s="334"/>
      <c r="T49" s="334"/>
      <c r="U49" s="79"/>
      <c r="V49" s="79"/>
      <c r="W49" s="79"/>
      <c r="X49" s="79"/>
      <c r="Y49" s="79"/>
      <c r="Z49" s="79"/>
      <c r="AA49" s="79"/>
      <c r="AB49" s="79"/>
      <c r="AC49" s="79"/>
    </row>
    <row r="50" spans="1:29" ht="14.25" customHeight="1">
      <c r="A50" s="45"/>
      <c r="B50" s="45"/>
      <c r="C50" s="342" t="s">
        <v>2817</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row>
    <row r="51" spans="1:29">
      <c r="A51" s="45"/>
      <c r="B51" s="45"/>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row>
    <row r="52" spans="1:29">
      <c r="A52" s="45"/>
      <c r="B52" s="45"/>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row>
    <row r="53" spans="1:29">
      <c r="A53" s="45"/>
      <c r="B53" s="45"/>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row>
    <row r="54" spans="1:29">
      <c r="A54" s="45"/>
      <c r="B54" s="45"/>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row>
    <row r="55" spans="1:29">
      <c r="A55" s="45"/>
      <c r="B55" s="45"/>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row>
    <row r="56" spans="1:29">
      <c r="A56" s="45"/>
      <c r="B56" s="45"/>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row>
    <row r="57" spans="1:29">
      <c r="A57" s="45"/>
      <c r="B57" s="45"/>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row>
    <row r="58" spans="1:29">
      <c r="A58" s="45"/>
      <c r="B58" s="45"/>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row>
    <row r="59" spans="1:29">
      <c r="A59" s="45"/>
      <c r="B59" s="45"/>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row>
    <row r="60" spans="1:29">
      <c r="A60" s="45"/>
      <c r="B60" s="45"/>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row>
    <row r="61" spans="1:29">
      <c r="A61" s="45"/>
      <c r="B61" s="45"/>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row>
    <row r="62" spans="1:29">
      <c r="A62" s="45"/>
      <c r="B62" s="45"/>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row>
    <row r="63" spans="1:29">
      <c r="A63" s="49"/>
      <c r="B63" s="49"/>
      <c r="C63" s="4" t="s">
        <v>2265</v>
      </c>
    </row>
    <row r="64" spans="1:29">
      <c r="A64" s="49"/>
      <c r="B64" s="49"/>
      <c r="C64" s="3" t="str">
        <f>'Ref Data'!B4</f>
        <v>Enter Here</v>
      </c>
      <c r="O64" s="189" t="s">
        <v>2401</v>
      </c>
      <c r="P64" s="189"/>
      <c r="Q64" s="189"/>
      <c r="R64" s="189"/>
      <c r="S64" s="189"/>
      <c r="T64" s="70"/>
      <c r="U64" s="355" t="e">
        <f>'Ref Data'!B10</f>
        <v>#N/A</v>
      </c>
      <c r="V64" s="355"/>
      <c r="W64" s="355"/>
      <c r="X64" s="355"/>
      <c r="Y64" s="355"/>
      <c r="Z64" s="355"/>
      <c r="AA64" s="355"/>
      <c r="AB64" s="355"/>
    </row>
    <row r="65" spans="1:29">
      <c r="A65" s="49"/>
      <c r="B65" s="49"/>
      <c r="C65" s="49"/>
      <c r="O65" s="353" t="s">
        <v>2421</v>
      </c>
      <c r="P65" s="353"/>
      <c r="Q65" s="353"/>
      <c r="R65" s="353"/>
      <c r="S65" s="353"/>
      <c r="T65" s="353"/>
      <c r="U65" s="354" t="e">
        <f>'Ref Data'!B12</f>
        <v>#N/A</v>
      </c>
      <c r="V65" s="354"/>
      <c r="W65" s="354"/>
      <c r="X65" s="354"/>
      <c r="Y65" s="354"/>
      <c r="Z65" s="354"/>
      <c r="AA65" s="354"/>
      <c r="AB65" s="186"/>
    </row>
    <row r="66" spans="1:29" ht="14.25" customHeight="1">
      <c r="A66" s="49"/>
      <c r="B66" s="49"/>
      <c r="C66" s="49"/>
      <c r="O66" s="353"/>
      <c r="P66" s="353"/>
      <c r="Q66" s="353"/>
      <c r="R66" s="353"/>
      <c r="S66" s="353"/>
      <c r="T66" s="353"/>
      <c r="U66" s="354"/>
      <c r="V66" s="354"/>
      <c r="W66" s="354"/>
      <c r="X66" s="354"/>
      <c r="Y66" s="354"/>
      <c r="Z66" s="354"/>
      <c r="AA66" s="354"/>
      <c r="AB66" s="186"/>
    </row>
    <row r="67" spans="1:29">
      <c r="A67" s="49"/>
      <c r="B67" s="49"/>
      <c r="C67" s="49"/>
      <c r="O67" s="185" t="s">
        <v>46</v>
      </c>
      <c r="P67" s="186"/>
      <c r="Q67" s="186"/>
      <c r="R67" s="186"/>
      <c r="S67" s="186"/>
      <c r="T67" s="54"/>
      <c r="U67" s="351" t="str">
        <f>'Ref Data'!C8</f>
        <v>Enter Here SF</v>
      </c>
      <c r="V67" s="351"/>
      <c r="W67" s="351"/>
      <c r="X67" s="351"/>
      <c r="Y67" s="351"/>
      <c r="Z67" s="351"/>
      <c r="AA67" s="351"/>
      <c r="AB67" s="351"/>
      <c r="AC67" s="188"/>
    </row>
    <row r="68" spans="1:29">
      <c r="A68" s="49"/>
      <c r="B68" s="49"/>
      <c r="C68" s="49"/>
      <c r="O68" s="187" t="s">
        <v>2134</v>
      </c>
      <c r="P68" s="186"/>
      <c r="Q68" s="186"/>
      <c r="R68" s="186"/>
      <c r="S68" s="186"/>
      <c r="T68" s="54"/>
      <c r="U68" s="351" t="str">
        <f>'Ref Data'!B6</f>
        <v>Enter Here</v>
      </c>
      <c r="V68" s="351"/>
      <c r="W68" s="351"/>
      <c r="X68" s="351"/>
      <c r="Y68" s="351"/>
      <c r="Z68" s="351"/>
      <c r="AA68" s="351"/>
      <c r="AB68" s="351"/>
      <c r="AC68" s="184"/>
    </row>
    <row r="69" spans="1:29">
      <c r="A69" s="49"/>
      <c r="B69" s="49"/>
      <c r="C69" s="49"/>
      <c r="O69" s="185" t="s">
        <v>47</v>
      </c>
      <c r="P69" s="186"/>
      <c r="Q69" s="186"/>
      <c r="R69" s="186"/>
      <c r="S69" s="186"/>
      <c r="T69" s="54"/>
      <c r="U69" s="352" t="str">
        <f>'Ref Data'!B5</f>
        <v>Enter Here</v>
      </c>
      <c r="V69" s="352"/>
      <c r="W69" s="352"/>
      <c r="X69" s="352"/>
      <c r="Y69" s="352"/>
      <c r="Z69" s="352"/>
      <c r="AA69" s="352"/>
      <c r="AB69" s="352"/>
      <c r="AC69" s="89"/>
    </row>
    <row r="70" spans="1:29">
      <c r="A70" s="49"/>
      <c r="B70" s="49"/>
      <c r="C70" s="49"/>
      <c r="O70" s="185" t="s">
        <v>48</v>
      </c>
      <c r="P70" s="186"/>
      <c r="Q70" s="186"/>
      <c r="R70" s="186"/>
      <c r="S70" s="186"/>
      <c r="T70" s="54"/>
      <c r="U70" s="351" t="e">
        <f>'Ref Data'!B17</f>
        <v>#N/A</v>
      </c>
      <c r="V70" s="351"/>
      <c r="W70" s="351"/>
      <c r="X70" s="351"/>
      <c r="Y70" s="351"/>
      <c r="Z70" s="351"/>
      <c r="AA70" s="351"/>
      <c r="AB70" s="351"/>
      <c r="AC70" s="184"/>
    </row>
    <row r="71" spans="1:29" ht="14.25" customHeight="1">
      <c r="A71" s="49"/>
      <c r="B71" s="49"/>
      <c r="C71" s="49"/>
      <c r="J71" s="71"/>
      <c r="K71" s="71"/>
      <c r="L71" s="71"/>
      <c r="M71" s="71"/>
      <c r="O71" s="185" t="s">
        <v>8</v>
      </c>
      <c r="P71" s="186"/>
      <c r="Q71" s="186"/>
      <c r="R71" s="186"/>
      <c r="S71" s="186"/>
      <c r="T71" s="54"/>
      <c r="U71" s="351" t="str">
        <f>'Ref Data'!B18</f>
        <v>Room by Room</v>
      </c>
      <c r="V71" s="351"/>
      <c r="W71" s="351"/>
      <c r="X71" s="351"/>
      <c r="Y71" s="351"/>
      <c r="Z71" s="351"/>
      <c r="AA71" s="351"/>
      <c r="AB71" s="351"/>
      <c r="AC71" s="184"/>
    </row>
    <row r="72" spans="1:29">
      <c r="A72" s="49"/>
      <c r="B72" s="49"/>
      <c r="C72" s="49"/>
      <c r="E72" s="16"/>
      <c r="F72" s="16"/>
      <c r="G72" s="16"/>
      <c r="H72" s="343" t="s">
        <v>2813</v>
      </c>
      <c r="I72" s="344"/>
      <c r="J72" s="344"/>
      <c r="K72" s="344"/>
      <c r="L72" s="344"/>
      <c r="M72" s="344"/>
      <c r="N72" s="344"/>
      <c r="O72" s="185" t="s">
        <v>10</v>
      </c>
      <c r="P72" s="186"/>
      <c r="Q72" s="186"/>
      <c r="R72" s="186"/>
      <c r="S72" s="186"/>
      <c r="T72" s="54"/>
      <c r="U72" s="351" t="str">
        <f>'Ref Data'!B20</f>
        <v>Select from list</v>
      </c>
      <c r="V72" s="351"/>
      <c r="W72" s="351"/>
      <c r="X72" s="351"/>
      <c r="Y72" s="351"/>
      <c r="Z72" s="351"/>
      <c r="AA72" s="351"/>
      <c r="AB72" s="351"/>
      <c r="AC72" s="184"/>
    </row>
    <row r="73" spans="1:29" ht="15.75" customHeight="1">
      <c r="A73" s="49"/>
      <c r="B73" s="349" t="s">
        <v>2242</v>
      </c>
      <c r="C73" s="349"/>
      <c r="D73" s="349"/>
      <c r="E73" s="349"/>
      <c r="F73" s="349"/>
      <c r="G73" s="349"/>
      <c r="H73" s="350"/>
      <c r="I73" s="345" t="s">
        <v>2235</v>
      </c>
      <c r="J73" s="345"/>
      <c r="K73" s="345"/>
      <c r="L73" s="345"/>
      <c r="M73" s="345"/>
      <c r="N73" s="346"/>
      <c r="O73" s="185" t="s">
        <v>2441</v>
      </c>
      <c r="P73" s="186"/>
      <c r="Q73" s="186"/>
      <c r="R73" s="186"/>
      <c r="S73" s="186"/>
      <c r="T73" s="54"/>
      <c r="U73" s="351" t="str">
        <f>'Ref Data'!B19</f>
        <v>Select from list</v>
      </c>
      <c r="V73" s="351"/>
      <c r="W73" s="351"/>
      <c r="X73" s="351"/>
      <c r="Y73" s="351"/>
      <c r="Z73" s="351"/>
      <c r="AA73" s="351"/>
      <c r="AB73" s="351"/>
      <c r="AC73" s="184"/>
    </row>
    <row r="74" spans="1:29" ht="15.75" customHeight="1">
      <c r="A74" s="49"/>
      <c r="B74" s="49"/>
      <c r="C74" s="49"/>
      <c r="E74" s="72"/>
      <c r="G74" s="73" t="str">
        <f>'Instructions &amp; Inputs'!C23</f>
        <v>NA</v>
      </c>
      <c r="H74" s="73"/>
      <c r="I74" s="347" t="str">
        <f>'Instructions &amp; Inputs'!C22</f>
        <v/>
      </c>
      <c r="J74" s="348"/>
      <c r="K74" s="348"/>
      <c r="L74" s="74"/>
      <c r="M74" s="75"/>
    </row>
    <row r="75" spans="1:29">
      <c r="A75" s="45"/>
      <c r="B75" s="45"/>
      <c r="C75" s="4" t="s">
        <v>2239</v>
      </c>
      <c r="O75" s="70"/>
      <c r="P75" s="70"/>
      <c r="Q75" s="70"/>
      <c r="R75" s="70"/>
      <c r="S75" s="70"/>
      <c r="U75" s="76"/>
      <c r="X75" s="70"/>
    </row>
    <row r="76" spans="1:29">
      <c r="A76" s="45"/>
      <c r="B76" s="45"/>
      <c r="C76" s="299" t="e">
        <f>'Ref Data'!A91</f>
        <v>#N/A</v>
      </c>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row>
    <row r="77" spans="1:29" ht="14.15" customHeight="1">
      <c r="A77" s="45"/>
      <c r="B77" s="45"/>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row>
    <row r="78" spans="1:29">
      <c r="A78" s="45"/>
      <c r="B78" s="45"/>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row>
    <row r="79" spans="1:29">
      <c r="A79" s="45"/>
      <c r="B79" s="45"/>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row>
    <row r="80" spans="1:29">
      <c r="A80" s="45"/>
      <c r="B80" s="45"/>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row>
    <row r="81" spans="1:29">
      <c r="A81" s="45"/>
      <c r="B81" s="45"/>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row>
    <row r="82" spans="1:29">
      <c r="A82" s="45"/>
      <c r="B82" s="45"/>
      <c r="C82" s="97" t="s">
        <v>2822</v>
      </c>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row>
    <row r="83" spans="1:29">
      <c r="A83" s="45"/>
      <c r="B83" s="45"/>
      <c r="C83" s="299" t="s">
        <v>2820</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row>
    <row r="84" spans="1:29" ht="14.25" customHeight="1">
      <c r="B84" s="98"/>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row>
    <row r="85" spans="1:29" ht="14.25" customHeight="1">
      <c r="B85" s="98"/>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row>
    <row r="86" spans="1:29">
      <c r="A86" s="341" t="e">
        <f>IF('Ref Data'!$P19=0,"",'Ref Data'!$P19)</f>
        <v>#N/A</v>
      </c>
      <c r="B86" s="341"/>
      <c r="C86" s="341"/>
      <c r="D86" s="341"/>
      <c r="E86" s="341"/>
      <c r="F86" s="341"/>
      <c r="G86" s="341"/>
      <c r="H86" s="341" t="e">
        <f>IF('Ref Data'!$P22=0,"",'Ref Data'!$P22)</f>
        <v>#N/A</v>
      </c>
      <c r="I86" s="341"/>
      <c r="J86" s="341"/>
      <c r="K86" s="341"/>
      <c r="L86" s="341"/>
      <c r="M86" s="341"/>
      <c r="N86" s="341"/>
      <c r="O86" s="341" t="e">
        <f>IF('Ref Data'!$P25=0,"",'Ref Data'!$P25)</f>
        <v>#N/A</v>
      </c>
      <c r="P86" s="341"/>
      <c r="Q86" s="341"/>
      <c r="R86" s="341"/>
      <c r="S86" s="341"/>
      <c r="T86" s="341"/>
      <c r="U86" s="341"/>
      <c r="V86" s="341" t="e">
        <f>IF('Ref Data'!$P28=0,"",'Ref Data'!$P28)</f>
        <v>#N/A</v>
      </c>
      <c r="W86" s="341"/>
      <c r="X86" s="341"/>
      <c r="Y86" s="341"/>
      <c r="Z86" s="341"/>
      <c r="AA86" s="341"/>
      <c r="AB86" s="341"/>
      <c r="AC86" s="45"/>
    </row>
    <row r="87" spans="1:29">
      <c r="A87" s="379" t="e">
        <f>IF('Ref Data'!$P20=0,"",'Ref Data'!$P20)</f>
        <v>#N/A</v>
      </c>
      <c r="B87" s="379"/>
      <c r="C87" s="379"/>
      <c r="D87" s="379"/>
      <c r="E87" s="379"/>
      <c r="F87" s="379"/>
      <c r="G87" s="379"/>
      <c r="H87" s="379" t="e">
        <f>IF('Ref Data'!$P23=0,"",'Ref Data'!$P23)</f>
        <v>#N/A</v>
      </c>
      <c r="I87" s="379"/>
      <c r="J87" s="379"/>
      <c r="K87" s="379"/>
      <c r="L87" s="379"/>
      <c r="M87" s="379"/>
      <c r="N87" s="379"/>
      <c r="O87" s="379" t="e">
        <f>IF('Ref Data'!$P26=0,"",'Ref Data'!$P26)</f>
        <v>#N/A</v>
      </c>
      <c r="P87" s="379"/>
      <c r="Q87" s="379"/>
      <c r="R87" s="379"/>
      <c r="S87" s="379"/>
      <c r="T87" s="379"/>
      <c r="U87" s="379"/>
      <c r="V87" s="379" t="e">
        <f>IF('Ref Data'!$P29=0,"",'Ref Data'!$P29)</f>
        <v>#N/A</v>
      </c>
      <c r="W87" s="379"/>
      <c r="X87" s="379"/>
      <c r="Y87" s="379"/>
      <c r="Z87" s="379"/>
      <c r="AA87" s="379"/>
      <c r="AB87" s="379"/>
      <c r="AC87" s="45"/>
    </row>
    <row r="88" spans="1:29">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45"/>
    </row>
    <row r="89" spans="1:29" ht="14.25" customHeight="1">
      <c r="A89" s="381" t="e">
        <f>IF('Ref Data'!P19=0,"",H89)</f>
        <v>#N/A</v>
      </c>
      <c r="B89" s="381"/>
      <c r="C89" s="381"/>
      <c r="D89" s="381"/>
      <c r="E89" s="381"/>
      <c r="F89" s="381"/>
      <c r="G89" s="381"/>
      <c r="H89" s="385" t="s">
        <v>2179</v>
      </c>
      <c r="I89" s="385"/>
      <c r="J89" s="385"/>
      <c r="K89" s="385"/>
      <c r="L89" s="385"/>
      <c r="M89" s="385"/>
      <c r="N89" s="385"/>
      <c r="O89" s="386" t="e">
        <f>IF('Ref Data'!$P$25=0,"",$H$89)</f>
        <v>#N/A</v>
      </c>
      <c r="P89" s="381"/>
      <c r="Q89" s="381"/>
      <c r="R89" s="381"/>
      <c r="S89" s="381"/>
      <c r="T89" s="381"/>
      <c r="U89" s="387"/>
      <c r="V89" s="381" t="e">
        <f>IF('Ref Data'!$P$28=0,"",$H$89)</f>
        <v>#N/A</v>
      </c>
      <c r="W89" s="381"/>
      <c r="X89" s="381"/>
      <c r="Y89" s="381"/>
      <c r="Z89" s="381"/>
      <c r="AA89" s="381"/>
      <c r="AB89" s="381"/>
      <c r="AC89" s="45"/>
    </row>
    <row r="90" spans="1:29" ht="14.25" customHeight="1">
      <c r="A90" s="375" t="e">
        <f>IF(A89="","",TEXT('Ref Data'!J87,"##%"))</f>
        <v>#N/A</v>
      </c>
      <c r="B90" s="375"/>
      <c r="C90" s="375"/>
      <c r="D90" s="375"/>
      <c r="E90" s="375"/>
      <c r="F90" s="375"/>
      <c r="G90" s="375"/>
      <c r="H90" s="376" t="e">
        <f>TEXT('Ref Data'!K87,"##%")</f>
        <v>#N/A</v>
      </c>
      <c r="I90" s="376"/>
      <c r="J90" s="376"/>
      <c r="K90" s="376"/>
      <c r="L90" s="376"/>
      <c r="M90" s="376"/>
      <c r="N90" s="376"/>
      <c r="O90" s="377" t="e">
        <f>IF(O89="","",TEXT('Ref Data'!L87,"##%"))</f>
        <v>#N/A</v>
      </c>
      <c r="P90" s="375"/>
      <c r="Q90" s="375"/>
      <c r="R90" s="375"/>
      <c r="S90" s="375"/>
      <c r="T90" s="375"/>
      <c r="U90" s="378"/>
      <c r="V90" s="375" t="e">
        <f>IF(V89="","",TEXT('Ref Data'!M87,"##%"))</f>
        <v>#N/A</v>
      </c>
      <c r="W90" s="375"/>
      <c r="X90" s="375"/>
      <c r="Y90" s="375"/>
      <c r="Z90" s="375"/>
      <c r="AA90" s="375"/>
      <c r="AB90" s="375"/>
      <c r="AC90" s="45"/>
    </row>
    <row r="91" spans="1:29" ht="14.25" customHeight="1">
      <c r="A91" s="375"/>
      <c r="B91" s="375"/>
      <c r="C91" s="375"/>
      <c r="D91" s="375"/>
      <c r="E91" s="375"/>
      <c r="F91" s="375"/>
      <c r="G91" s="375"/>
      <c r="H91" s="376"/>
      <c r="I91" s="376"/>
      <c r="J91" s="376"/>
      <c r="K91" s="376"/>
      <c r="L91" s="376"/>
      <c r="M91" s="376"/>
      <c r="N91" s="376"/>
      <c r="O91" s="377"/>
      <c r="P91" s="375"/>
      <c r="Q91" s="375"/>
      <c r="R91" s="375"/>
      <c r="S91" s="375"/>
      <c r="T91" s="375"/>
      <c r="U91" s="378"/>
      <c r="V91" s="375"/>
      <c r="W91" s="375"/>
      <c r="X91" s="375"/>
      <c r="Y91" s="375"/>
      <c r="Z91" s="375"/>
      <c r="AA91" s="375"/>
      <c r="AB91" s="375"/>
      <c r="AC91" s="45"/>
    </row>
    <row r="92" spans="1:29" ht="14.25" customHeight="1">
      <c r="A92" s="379" t="e">
        <f>IF('Ref Data'!$P21=0,"",'Ref Data'!$P21)</f>
        <v>#N/A</v>
      </c>
      <c r="B92" s="379"/>
      <c r="C92" s="379"/>
      <c r="D92" s="379"/>
      <c r="E92" s="379"/>
      <c r="F92" s="379"/>
      <c r="G92" s="379"/>
      <c r="H92" s="384" t="e">
        <f>IF('Ref Data'!$P24=0,"",'Ref Data'!$P24)</f>
        <v>#N/A</v>
      </c>
      <c r="I92" s="384"/>
      <c r="J92" s="384"/>
      <c r="K92" s="384"/>
      <c r="L92" s="384"/>
      <c r="M92" s="384"/>
      <c r="N92" s="384"/>
      <c r="O92" s="384" t="e">
        <f>IF('Ref Data'!$P27=0,"",'Ref Data'!$P27)</f>
        <v>#N/A</v>
      </c>
      <c r="P92" s="384"/>
      <c r="Q92" s="384"/>
      <c r="R92" s="384"/>
      <c r="S92" s="384"/>
      <c r="T92" s="384"/>
      <c r="U92" s="384"/>
      <c r="V92" s="379" t="e">
        <f>IF('Ref Data'!$P30=0,"",'Ref Data'!$P30)</f>
        <v>#N/A</v>
      </c>
      <c r="W92" s="379"/>
      <c r="X92" s="379"/>
      <c r="Y92" s="379"/>
      <c r="Z92" s="379"/>
      <c r="AA92" s="379"/>
      <c r="AB92" s="379"/>
      <c r="AC92" s="45"/>
    </row>
    <row r="93" spans="1:29">
      <c r="A93" s="379"/>
      <c r="B93" s="379"/>
      <c r="C93" s="379"/>
      <c r="D93" s="379"/>
      <c r="E93" s="379"/>
      <c r="F93" s="379"/>
      <c r="G93" s="379"/>
      <c r="H93" s="384"/>
      <c r="I93" s="384"/>
      <c r="J93" s="384"/>
      <c r="K93" s="384"/>
      <c r="L93" s="384"/>
      <c r="M93" s="384"/>
      <c r="N93" s="384"/>
      <c r="O93" s="384"/>
      <c r="P93" s="384"/>
      <c r="Q93" s="384"/>
      <c r="R93" s="384"/>
      <c r="S93" s="384"/>
      <c r="T93" s="384"/>
      <c r="U93" s="384"/>
      <c r="V93" s="379"/>
      <c r="W93" s="379"/>
      <c r="X93" s="379"/>
      <c r="Y93" s="379"/>
      <c r="Z93" s="379"/>
      <c r="AA93" s="379"/>
      <c r="AB93" s="379"/>
      <c r="AC93" s="45"/>
    </row>
    <row r="94" spans="1:29">
      <c r="A94" s="379"/>
      <c r="B94" s="379"/>
      <c r="C94" s="379"/>
      <c r="D94" s="379"/>
      <c r="E94" s="379"/>
      <c r="F94" s="379"/>
      <c r="G94" s="379"/>
      <c r="H94" s="384"/>
      <c r="I94" s="384"/>
      <c r="J94" s="384"/>
      <c r="K94" s="384"/>
      <c r="L94" s="384"/>
      <c r="M94" s="384"/>
      <c r="N94" s="384"/>
      <c r="O94" s="384"/>
      <c r="P94" s="384"/>
      <c r="Q94" s="384"/>
      <c r="R94" s="384"/>
      <c r="S94" s="384"/>
      <c r="T94" s="384"/>
      <c r="U94" s="384"/>
      <c r="V94" s="379"/>
      <c r="W94" s="379"/>
      <c r="X94" s="379"/>
      <c r="Y94" s="379"/>
      <c r="Z94" s="379"/>
      <c r="AA94" s="379"/>
      <c r="AB94" s="379"/>
      <c r="AC94" s="45"/>
    </row>
    <row r="95" spans="1:29">
      <c r="A95" s="68" t="s">
        <v>2434</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45"/>
    </row>
    <row r="96" spans="1:29" ht="18" customHeight="1">
      <c r="C96" s="334" t="s">
        <v>2236</v>
      </c>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79"/>
      <c r="AC96" s="79"/>
    </row>
    <row r="97" spans="2:29" ht="14.25" customHeight="1">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79"/>
      <c r="AC97" s="79"/>
    </row>
    <row r="98" spans="2:29" ht="14.25" customHeight="1">
      <c r="C98" s="299" t="s">
        <v>2398</v>
      </c>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48"/>
    </row>
    <row r="99" spans="2:2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48"/>
    </row>
    <row r="100" spans="2:2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48"/>
    </row>
    <row r="101" spans="2:2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48"/>
    </row>
    <row r="102" spans="2:2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48"/>
    </row>
    <row r="103" spans="2:29" ht="14.25" customHeight="1">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72"/>
      <c r="AC103" s="172"/>
    </row>
    <row r="104" spans="2:29">
      <c r="B104" s="97" t="s">
        <v>2268</v>
      </c>
      <c r="D104" s="48"/>
      <c r="E104" s="48"/>
      <c r="F104" s="48"/>
      <c r="G104" s="48"/>
      <c r="H104" s="48"/>
      <c r="I104" s="48"/>
      <c r="J104" s="48"/>
      <c r="K104" s="48"/>
      <c r="L104" s="48"/>
      <c r="M104" s="48"/>
      <c r="N104" s="48"/>
      <c r="O104" s="48"/>
      <c r="P104" s="48"/>
      <c r="Q104" s="48"/>
      <c r="R104" s="48"/>
      <c r="S104" s="172"/>
      <c r="T104" s="172"/>
      <c r="U104" s="172"/>
      <c r="V104" s="172"/>
      <c r="W104" s="172"/>
      <c r="X104" s="172"/>
      <c r="Y104" s="172"/>
      <c r="Z104" s="172"/>
      <c r="AA104" s="172"/>
      <c r="AB104" s="172"/>
      <c r="AC104" s="172"/>
    </row>
    <row r="105" spans="2:29">
      <c r="B105" s="3" t="str">
        <f>C64</f>
        <v>Enter Here</v>
      </c>
      <c r="E105" s="12"/>
      <c r="F105" s="12"/>
      <c r="G105" s="12"/>
      <c r="H105" s="12"/>
      <c r="I105" s="12"/>
      <c r="J105" s="12"/>
      <c r="M105" s="12"/>
      <c r="N105" s="12"/>
      <c r="O105" s="12"/>
      <c r="P105" s="12"/>
      <c r="Q105" s="12"/>
      <c r="R105" s="12"/>
      <c r="S105" s="172"/>
      <c r="T105" s="172"/>
      <c r="U105" s="172"/>
      <c r="V105" s="172"/>
      <c r="W105" s="172"/>
      <c r="X105" s="172"/>
      <c r="Y105" s="172"/>
      <c r="Z105" s="172"/>
      <c r="AA105" s="172"/>
      <c r="AB105" s="172"/>
      <c r="AC105" s="172"/>
    </row>
    <row r="106" spans="2:29" ht="14.5" customHeight="1">
      <c r="S106" s="172"/>
      <c r="T106" s="172"/>
      <c r="U106" s="172"/>
      <c r="V106" s="172"/>
      <c r="W106" s="172"/>
      <c r="X106" s="172"/>
      <c r="Y106" s="172"/>
      <c r="Z106" s="172"/>
      <c r="AA106" s="172"/>
      <c r="AB106" s="172"/>
      <c r="AC106" s="172"/>
    </row>
    <row r="107" spans="2:29">
      <c r="I107" s="382" t="e">
        <f>'Ref Data'!I87</f>
        <v>#VALUE!</v>
      </c>
      <c r="J107" s="382"/>
      <c r="K107" s="382"/>
      <c r="L107" s="382"/>
      <c r="M107" s="382" t="e">
        <f>IF(A90="","",'Ref Data'!J87)</f>
        <v>#N/A</v>
      </c>
      <c r="N107" s="382"/>
      <c r="O107" s="382"/>
      <c r="P107" s="382"/>
      <c r="Q107" s="382" t="e">
        <f>IF(H90="","",'Ref Data'!K87)</f>
        <v>#N/A</v>
      </c>
      <c r="R107" s="382"/>
      <c r="S107" s="382"/>
      <c r="T107" s="382"/>
      <c r="U107" s="382" t="e">
        <f>IF(O90="","",'Ref Data'!L87)</f>
        <v>#N/A</v>
      </c>
      <c r="V107" s="382"/>
      <c r="W107" s="382"/>
      <c r="X107" s="382"/>
      <c r="Y107" s="382" t="e">
        <f>IF(V90="","",'Ref Data'!M87)</f>
        <v>#N/A</v>
      </c>
      <c r="Z107" s="382"/>
      <c r="AA107" s="382"/>
      <c r="AB107" s="382"/>
    </row>
    <row r="110" spans="2:29" ht="14.25" customHeight="1">
      <c r="M110" s="383" t="e">
        <f>'Ref Data'!$A$83</f>
        <v>#N/A</v>
      </c>
      <c r="N110" s="383"/>
      <c r="O110" s="383"/>
      <c r="P110" s="383"/>
      <c r="Q110" s="383"/>
      <c r="R110" s="383"/>
      <c r="S110" s="383"/>
      <c r="T110" s="383"/>
      <c r="U110" s="383"/>
      <c r="V110" s="383"/>
      <c r="W110" s="383"/>
      <c r="X110" s="383"/>
      <c r="Y110" s="383"/>
      <c r="Z110" s="383"/>
      <c r="AA110" s="383"/>
      <c r="AB110" s="383"/>
    </row>
    <row r="111" spans="2:29">
      <c r="M111" s="383"/>
      <c r="N111" s="383"/>
      <c r="O111" s="383"/>
      <c r="P111" s="383"/>
      <c r="Q111" s="383"/>
      <c r="R111" s="383"/>
      <c r="S111" s="383"/>
      <c r="T111" s="383"/>
      <c r="U111" s="383"/>
      <c r="V111" s="383"/>
      <c r="W111" s="383"/>
      <c r="X111" s="383"/>
      <c r="Y111" s="383"/>
      <c r="Z111" s="383"/>
      <c r="AA111" s="383"/>
      <c r="AB111" s="383"/>
    </row>
    <row r="112" spans="2:29">
      <c r="M112" s="383"/>
      <c r="N112" s="383"/>
      <c r="O112" s="383"/>
      <c r="P112" s="383"/>
      <c r="Q112" s="383"/>
      <c r="R112" s="383"/>
      <c r="S112" s="383"/>
      <c r="T112" s="383"/>
      <c r="U112" s="383"/>
      <c r="V112" s="383"/>
      <c r="W112" s="383"/>
      <c r="X112" s="383"/>
      <c r="Y112" s="383"/>
      <c r="Z112" s="383"/>
      <c r="AA112" s="383"/>
      <c r="AB112" s="383"/>
    </row>
    <row r="113" spans="1:28">
      <c r="M113" s="383"/>
      <c r="N113" s="383"/>
      <c r="O113" s="383"/>
      <c r="P113" s="383"/>
      <c r="Q113" s="383"/>
      <c r="R113" s="383"/>
      <c r="S113" s="383"/>
      <c r="T113" s="383"/>
      <c r="U113" s="383"/>
      <c r="V113" s="383"/>
      <c r="W113" s="383"/>
      <c r="X113" s="383"/>
      <c r="Y113" s="383"/>
      <c r="Z113" s="383"/>
      <c r="AA113" s="383"/>
      <c r="AB113" s="383"/>
    </row>
    <row r="114" spans="1:28">
      <c r="M114" s="383"/>
      <c r="N114" s="383"/>
      <c r="O114" s="383"/>
      <c r="P114" s="383"/>
      <c r="Q114" s="383"/>
      <c r="R114" s="383"/>
      <c r="S114" s="383"/>
      <c r="T114" s="383"/>
      <c r="U114" s="383"/>
      <c r="V114" s="383"/>
      <c r="W114" s="383"/>
      <c r="X114" s="383"/>
      <c r="Y114" s="383"/>
      <c r="Z114" s="383"/>
      <c r="AA114" s="383"/>
      <c r="AB114" s="383"/>
    </row>
    <row r="115" spans="1:28">
      <c r="M115" s="383"/>
      <c r="N115" s="383"/>
      <c r="O115" s="383"/>
      <c r="P115" s="383"/>
      <c r="Q115" s="383"/>
      <c r="R115" s="383"/>
      <c r="S115" s="383"/>
      <c r="T115" s="383"/>
      <c r="U115" s="383"/>
      <c r="V115" s="383"/>
      <c r="W115" s="383"/>
      <c r="X115" s="383"/>
      <c r="Y115" s="383"/>
      <c r="Z115" s="383"/>
      <c r="AA115" s="383"/>
      <c r="AB115" s="383"/>
    </row>
    <row r="116" spans="1:28">
      <c r="M116" s="383"/>
      <c r="N116" s="383"/>
      <c r="O116" s="383"/>
      <c r="P116" s="383"/>
      <c r="Q116" s="383"/>
      <c r="R116" s="383"/>
      <c r="S116" s="383"/>
      <c r="T116" s="383"/>
      <c r="U116" s="383"/>
      <c r="V116" s="383"/>
      <c r="W116" s="383"/>
      <c r="X116" s="383"/>
      <c r="Y116" s="383"/>
      <c r="Z116" s="383"/>
      <c r="AA116" s="383"/>
      <c r="AB116" s="383"/>
    </row>
    <row r="117" spans="1:28">
      <c r="M117" s="383"/>
      <c r="N117" s="383"/>
      <c r="O117" s="383"/>
      <c r="P117" s="383"/>
      <c r="Q117" s="383"/>
      <c r="R117" s="383"/>
      <c r="S117" s="383"/>
      <c r="T117" s="383"/>
      <c r="U117" s="383"/>
      <c r="V117" s="383"/>
      <c r="W117" s="383"/>
      <c r="X117" s="383"/>
      <c r="Y117" s="383"/>
      <c r="Z117" s="383"/>
      <c r="AA117" s="383"/>
      <c r="AB117" s="383"/>
    </row>
    <row r="118" spans="1:28" ht="14.25" customHeight="1">
      <c r="G118" s="13"/>
    </row>
    <row r="119" spans="1:28">
      <c r="G119" s="13"/>
    </row>
    <row r="120" spans="1:28">
      <c r="G120" s="13"/>
    </row>
    <row r="121" spans="1:28" ht="15" customHeight="1">
      <c r="A121" s="44"/>
      <c r="C121" s="44"/>
      <c r="D121" s="44"/>
      <c r="E121" s="44"/>
      <c r="F121" s="44"/>
      <c r="G121" s="44"/>
      <c r="H121" s="44"/>
      <c r="I121" s="44"/>
      <c r="J121" s="44"/>
      <c r="K121" s="44"/>
      <c r="L121" s="44"/>
      <c r="M121" s="379" t="e">
        <f>A87</f>
        <v>#N/A</v>
      </c>
      <c r="N121" s="379"/>
      <c r="O121" s="379"/>
      <c r="P121" s="379"/>
      <c r="Q121" s="379" t="e">
        <f>H87</f>
        <v>#N/A</v>
      </c>
      <c r="R121" s="379"/>
      <c r="S121" s="379"/>
      <c r="T121" s="379"/>
      <c r="U121" s="379" t="e">
        <f>O87</f>
        <v>#N/A</v>
      </c>
      <c r="V121" s="379"/>
      <c r="W121" s="379"/>
      <c r="X121" s="379"/>
      <c r="Y121" s="379" t="e">
        <f>V87</f>
        <v>#N/A</v>
      </c>
      <c r="Z121" s="379"/>
      <c r="AA121" s="379"/>
      <c r="AB121" s="379"/>
    </row>
    <row r="122" spans="1:28" ht="14.25" customHeight="1">
      <c r="A122" s="44"/>
      <c r="B122" s="4" t="s">
        <v>2251</v>
      </c>
      <c r="C122" s="44"/>
      <c r="E122" s="44"/>
      <c r="F122" s="44"/>
      <c r="G122" s="44"/>
      <c r="H122" s="44"/>
      <c r="I122" s="44"/>
      <c r="J122" s="44"/>
      <c r="K122" s="44"/>
      <c r="L122" s="44"/>
      <c r="M122" s="379"/>
      <c r="N122" s="379"/>
      <c r="O122" s="379"/>
      <c r="P122" s="379"/>
      <c r="Q122" s="379"/>
      <c r="R122" s="379"/>
      <c r="S122" s="379"/>
      <c r="T122" s="379"/>
      <c r="U122" s="379"/>
      <c r="V122" s="379"/>
      <c r="W122" s="379"/>
      <c r="X122" s="379"/>
      <c r="Y122" s="379"/>
      <c r="Z122" s="379"/>
      <c r="AA122" s="379"/>
      <c r="AB122" s="379"/>
    </row>
    <row r="123" spans="1:28">
      <c r="B123" s="56"/>
      <c r="C123" s="57"/>
      <c r="D123" s="58"/>
      <c r="E123" s="58"/>
      <c r="F123" s="58"/>
      <c r="G123" s="58"/>
      <c r="H123" s="58"/>
      <c r="I123" s="58"/>
      <c r="J123" s="58"/>
      <c r="K123" s="58"/>
      <c r="L123" s="58"/>
      <c r="M123" s="380"/>
      <c r="N123" s="380"/>
      <c r="O123" s="380"/>
      <c r="P123" s="380"/>
      <c r="Q123" s="380"/>
      <c r="R123" s="380"/>
      <c r="S123" s="380"/>
      <c r="T123" s="380"/>
      <c r="U123" s="380"/>
      <c r="V123" s="380"/>
      <c r="W123" s="380"/>
      <c r="X123" s="380"/>
      <c r="Y123" s="380"/>
      <c r="Z123" s="380"/>
      <c r="AA123" s="380"/>
      <c r="AB123" s="380"/>
    </row>
    <row r="124" spans="1:28">
      <c r="B124" s="59"/>
      <c r="C124" s="369" t="s">
        <v>50</v>
      </c>
      <c r="D124" s="369"/>
      <c r="E124" s="369"/>
      <c r="F124" s="369"/>
      <c r="G124" s="60"/>
      <c r="H124" s="60"/>
      <c r="I124" s="60"/>
      <c r="J124" s="60"/>
      <c r="K124" s="60"/>
      <c r="L124" s="60"/>
      <c r="M124" s="389" t="e">
        <f>M107</f>
        <v>#N/A</v>
      </c>
      <c r="N124" s="390"/>
      <c r="O124" s="390"/>
      <c r="P124" s="390"/>
      <c r="Q124" s="389" t="e">
        <f>Q107</f>
        <v>#N/A</v>
      </c>
      <c r="R124" s="390"/>
      <c r="S124" s="390"/>
      <c r="T124" s="390"/>
      <c r="U124" s="389" t="e">
        <f>U107</f>
        <v>#N/A</v>
      </c>
      <c r="V124" s="390"/>
      <c r="W124" s="390"/>
      <c r="X124" s="390"/>
      <c r="Y124" s="389" t="e">
        <f>Y107</f>
        <v>#N/A</v>
      </c>
      <c r="Z124" s="390"/>
      <c r="AA124" s="390"/>
      <c r="AB124" s="390"/>
    </row>
    <row r="125" spans="1:28">
      <c r="B125" s="61"/>
      <c r="C125" s="370"/>
      <c r="D125" s="370"/>
      <c r="E125" s="370"/>
      <c r="F125" s="370"/>
      <c r="G125" s="54"/>
      <c r="H125" s="54"/>
      <c r="I125" s="54"/>
      <c r="J125" s="54"/>
      <c r="K125" s="54"/>
      <c r="L125" s="54"/>
      <c r="M125" s="391"/>
      <c r="N125" s="391"/>
      <c r="O125" s="391"/>
      <c r="P125" s="391"/>
      <c r="Q125" s="391"/>
      <c r="R125" s="391"/>
      <c r="S125" s="391"/>
      <c r="T125" s="391"/>
      <c r="U125" s="391"/>
      <c r="V125" s="391"/>
      <c r="W125" s="391"/>
      <c r="X125" s="391"/>
      <c r="Y125" s="391"/>
      <c r="Z125" s="391"/>
      <c r="AA125" s="391"/>
      <c r="AB125" s="391"/>
    </row>
    <row r="126" spans="1:28">
      <c r="B126" s="62"/>
      <c r="C126" s="87" t="s">
        <v>2179</v>
      </c>
      <c r="D126" s="63"/>
      <c r="E126" s="63"/>
      <c r="F126" s="63"/>
      <c r="G126" s="63"/>
      <c r="H126" s="63"/>
      <c r="I126" s="63"/>
      <c r="J126" s="63"/>
      <c r="K126" s="63"/>
      <c r="L126" s="63"/>
      <c r="M126" s="392"/>
      <c r="N126" s="392"/>
      <c r="O126" s="392"/>
      <c r="P126" s="392"/>
      <c r="Q126" s="392"/>
      <c r="R126" s="392"/>
      <c r="S126" s="392"/>
      <c r="T126" s="392"/>
      <c r="U126" s="392"/>
      <c r="V126" s="392"/>
      <c r="W126" s="392"/>
      <c r="X126" s="392"/>
      <c r="Y126" s="392"/>
      <c r="Z126" s="392"/>
      <c r="AA126" s="392"/>
      <c r="AB126" s="392"/>
    </row>
    <row r="127" spans="1:28">
      <c r="B127" s="59"/>
      <c r="C127" s="369" t="s">
        <v>50</v>
      </c>
      <c r="D127" s="369"/>
      <c r="E127" s="369"/>
      <c r="F127" s="64"/>
      <c r="G127" s="64"/>
      <c r="H127" s="64"/>
      <c r="I127" s="64"/>
      <c r="J127" s="64"/>
      <c r="K127" s="64"/>
      <c r="L127" s="64"/>
      <c r="M127" s="362" t="e">
        <f>'Ref Data'!AQ3</f>
        <v>#N/A</v>
      </c>
      <c r="N127" s="362"/>
      <c r="O127" s="362"/>
      <c r="P127" s="362"/>
      <c r="Q127" s="362" t="e">
        <f>'Ref Data'!AQ7</f>
        <v>#N/A</v>
      </c>
      <c r="R127" s="362"/>
      <c r="S127" s="362"/>
      <c r="T127" s="362"/>
      <c r="U127" s="362" t="e">
        <f>'Ref Data'!AQ11</f>
        <v>#N/A</v>
      </c>
      <c r="V127" s="362"/>
      <c r="W127" s="362"/>
      <c r="X127" s="362"/>
      <c r="Y127" s="362" t="e">
        <f>'Ref Data'!AQ15</f>
        <v>#N/A</v>
      </c>
      <c r="Z127" s="362"/>
      <c r="AA127" s="362"/>
      <c r="AB127" s="362"/>
    </row>
    <row r="128" spans="1:28">
      <c r="B128" s="61"/>
      <c r="C128" s="370"/>
      <c r="D128" s="370"/>
      <c r="E128" s="370"/>
      <c r="F128" s="65"/>
      <c r="G128" s="65"/>
      <c r="H128" s="65"/>
      <c r="I128" s="65"/>
      <c r="J128" s="65"/>
      <c r="K128" s="65"/>
      <c r="L128" s="65"/>
      <c r="M128" s="304"/>
      <c r="N128" s="304"/>
      <c r="O128" s="304"/>
      <c r="P128" s="304"/>
      <c r="Q128" s="304"/>
      <c r="R128" s="304"/>
      <c r="S128" s="304"/>
      <c r="T128" s="304"/>
      <c r="U128" s="304"/>
      <c r="V128" s="304"/>
      <c r="W128" s="304"/>
      <c r="X128" s="304"/>
      <c r="Y128" s="304"/>
      <c r="Z128" s="304"/>
      <c r="AA128" s="304"/>
      <c r="AB128" s="304"/>
    </row>
    <row r="129" spans="1:29">
      <c r="B129" s="62"/>
      <c r="C129" s="87" t="s">
        <v>52</v>
      </c>
      <c r="D129" s="66"/>
      <c r="E129" s="66"/>
      <c r="F129" s="66"/>
      <c r="G129" s="66"/>
      <c r="H129" s="66"/>
      <c r="I129" s="66"/>
      <c r="J129" s="66"/>
      <c r="K129" s="66"/>
      <c r="L129" s="66"/>
      <c r="M129" s="174" t="e">
        <f>IF('Ref Data'!$P$35&gt;0," ","")</f>
        <v>#N/A</v>
      </c>
      <c r="N129" s="175" t="e">
        <f>IF('Ref Data'!$P$35&gt;1," ","")</f>
        <v>#N/A</v>
      </c>
      <c r="O129" s="175" t="e">
        <f>IF('Ref Data'!$P$35&gt;2," ","")</f>
        <v>#N/A</v>
      </c>
      <c r="P129" s="175" t="e">
        <f>IF('Ref Data'!$P$35&gt;3," ","")</f>
        <v>#N/A</v>
      </c>
      <c r="Q129" s="175" t="e">
        <f>IF('Ref Data'!$P$39&gt;0," ","")</f>
        <v>#N/A</v>
      </c>
      <c r="R129" s="175" t="e">
        <f>IF('Ref Data'!$P$39&gt;1," ","")</f>
        <v>#N/A</v>
      </c>
      <c r="S129" s="175" t="e">
        <f>IF('Ref Data'!$P$39&gt;2," ","")</f>
        <v>#N/A</v>
      </c>
      <c r="T129" s="175" t="e">
        <f>IF('Ref Data'!$P$39&gt;3," ","")</f>
        <v>#N/A</v>
      </c>
      <c r="U129" s="175" t="e">
        <f>IF('Ref Data'!$P$43&gt;0," ","")</f>
        <v>#N/A</v>
      </c>
      <c r="V129" s="175" t="e">
        <f>IF('Ref Data'!$P$43&gt;1," ","")</f>
        <v>#N/A</v>
      </c>
      <c r="W129" s="175" t="e">
        <f>IF('Ref Data'!$P$43&gt;2," ","")</f>
        <v>#N/A</v>
      </c>
      <c r="X129" s="175" t="e">
        <f>IF('Ref Data'!$P$43&gt;3," ","")</f>
        <v>#N/A</v>
      </c>
      <c r="Y129" s="175" t="e">
        <f>IF('Ref Data'!$P$47&gt;0," ","")</f>
        <v>#N/A</v>
      </c>
      <c r="Z129" s="175" t="e">
        <f>IF('Ref Data'!$P$47&gt;1," ","")</f>
        <v>#N/A</v>
      </c>
      <c r="AA129" s="175" t="e">
        <f>IF('Ref Data'!$P$47&gt;2," ","")</f>
        <v>#N/A</v>
      </c>
      <c r="AB129" s="176" t="e">
        <f>IF('Ref Data'!$P$47&gt;3," ","")</f>
        <v>#N/A</v>
      </c>
    </row>
    <row r="130" spans="1:29">
      <c r="B130" s="59"/>
      <c r="C130" s="369" t="s">
        <v>50</v>
      </c>
      <c r="D130" s="369"/>
      <c r="E130" s="369"/>
      <c r="F130" s="64"/>
      <c r="G130" s="64"/>
      <c r="H130" s="64"/>
      <c r="I130" s="64"/>
      <c r="J130" s="64"/>
      <c r="K130" s="64"/>
      <c r="L130" s="64"/>
      <c r="M130" s="363" t="e">
        <f>'Ref Data'!AQ4</f>
        <v>#N/A</v>
      </c>
      <c r="N130" s="363"/>
      <c r="O130" s="363"/>
      <c r="P130" s="363"/>
      <c r="Q130" s="363" t="e">
        <f>'Ref Data'!AQ8</f>
        <v>#N/A</v>
      </c>
      <c r="R130" s="363"/>
      <c r="S130" s="363"/>
      <c r="T130" s="363"/>
      <c r="U130" s="363" t="e">
        <f>'Ref Data'!AQ12</f>
        <v>#N/A</v>
      </c>
      <c r="V130" s="363"/>
      <c r="W130" s="363"/>
      <c r="X130" s="363"/>
      <c r="Y130" s="363" t="e">
        <f>'Ref Data'!AQ16</f>
        <v>#N/A</v>
      </c>
      <c r="Z130" s="363"/>
      <c r="AA130" s="363"/>
      <c r="AB130" s="363"/>
    </row>
    <row r="131" spans="1:29">
      <c r="B131" s="61"/>
      <c r="C131" s="370"/>
      <c r="D131" s="370"/>
      <c r="E131" s="370"/>
      <c r="F131" s="65"/>
      <c r="G131" s="65"/>
      <c r="H131" s="65"/>
      <c r="I131" s="65"/>
      <c r="J131" s="65"/>
      <c r="K131" s="65"/>
      <c r="L131" s="65"/>
      <c r="M131" s="304"/>
      <c r="N131" s="304"/>
      <c r="O131" s="304"/>
      <c r="P131" s="304"/>
      <c r="Q131" s="304"/>
      <c r="R131" s="304"/>
      <c r="S131" s="304"/>
      <c r="T131" s="304"/>
      <c r="U131" s="304"/>
      <c r="V131" s="304"/>
      <c r="W131" s="304"/>
      <c r="X131" s="304"/>
      <c r="Y131" s="304"/>
      <c r="Z131" s="304"/>
      <c r="AA131" s="304"/>
      <c r="AB131" s="304"/>
    </row>
    <row r="132" spans="1:29">
      <c r="B132" s="62"/>
      <c r="C132" s="87" t="s">
        <v>2269</v>
      </c>
      <c r="D132" s="66"/>
      <c r="E132" s="66"/>
      <c r="F132" s="66"/>
      <c r="G132" s="66"/>
      <c r="H132" s="66"/>
      <c r="I132" s="66"/>
      <c r="J132" s="66"/>
      <c r="K132" s="66"/>
      <c r="L132" s="66"/>
      <c r="M132" s="174" t="e">
        <f>IF('Ref Data'!$P$36&gt;0," ","")</f>
        <v>#N/A</v>
      </c>
      <c r="N132" s="175" t="e">
        <f>IF('Ref Data'!$P$36&gt;1," ","")</f>
        <v>#N/A</v>
      </c>
      <c r="O132" s="175" t="e">
        <f>IF('Ref Data'!$P$36&gt;2," ","")</f>
        <v>#N/A</v>
      </c>
      <c r="P132" s="175" t="e">
        <f>IF('Ref Data'!$P$36&gt;3," ","")</f>
        <v>#N/A</v>
      </c>
      <c r="Q132" s="175" t="e">
        <f>IF('Ref Data'!$P$40&gt;0," ","")</f>
        <v>#N/A</v>
      </c>
      <c r="R132" s="175" t="e">
        <f>IF('Ref Data'!$P$40&gt;1," ","")</f>
        <v>#N/A</v>
      </c>
      <c r="S132" s="175" t="e">
        <f>IF('Ref Data'!$P$40&gt;2," ","")</f>
        <v>#N/A</v>
      </c>
      <c r="T132" s="175" t="e">
        <f>IF('Ref Data'!$P$40&gt;3," ","")</f>
        <v>#N/A</v>
      </c>
      <c r="U132" s="175" t="e">
        <f>IF('Ref Data'!$P$44&gt;0," ","")</f>
        <v>#N/A</v>
      </c>
      <c r="V132" s="175" t="e">
        <f>IF('Ref Data'!$P$44&gt;1," ","")</f>
        <v>#N/A</v>
      </c>
      <c r="W132" s="175" t="e">
        <f>IF('Ref Data'!$P$44&gt;2," ","")</f>
        <v>#N/A</v>
      </c>
      <c r="X132" s="175" t="e">
        <f>IF('Ref Data'!$P$44&gt;3," ","")</f>
        <v>#N/A</v>
      </c>
      <c r="Y132" s="175" t="e">
        <f>IF('Ref Data'!$P$48&gt;0," ","")</f>
        <v>#N/A</v>
      </c>
      <c r="Z132" s="175" t="e">
        <f>IF('Ref Data'!$P$48&gt;1," ","")</f>
        <v>#N/A</v>
      </c>
      <c r="AA132" s="175" t="e">
        <f>IF('Ref Data'!$P$48&gt;2," ","")</f>
        <v>#N/A</v>
      </c>
      <c r="AB132" s="176" t="e">
        <f>IF('Ref Data'!$P$48&gt;3," ","")</f>
        <v>#N/A</v>
      </c>
    </row>
    <row r="133" spans="1:29">
      <c r="B133" s="59"/>
      <c r="C133" s="369" t="s">
        <v>53</v>
      </c>
      <c r="D133" s="369"/>
      <c r="E133" s="369"/>
      <c r="F133" s="64"/>
      <c r="G133" s="64"/>
      <c r="H133" s="64"/>
      <c r="I133" s="64"/>
      <c r="J133" s="64"/>
      <c r="K133" s="64"/>
      <c r="L133" s="64"/>
      <c r="M133" s="304" t="e">
        <f>'Ref Data'!AQ5</f>
        <v>#N/A</v>
      </c>
      <c r="N133" s="304"/>
      <c r="O133" s="304"/>
      <c r="P133" s="304"/>
      <c r="Q133" s="304" t="e">
        <f>'Ref Data'!AQ9</f>
        <v>#N/A</v>
      </c>
      <c r="R133" s="304"/>
      <c r="S133" s="304"/>
      <c r="T133" s="304"/>
      <c r="U133" s="304" t="e">
        <f>'Ref Data'!AQ13</f>
        <v>#N/A</v>
      </c>
      <c r="V133" s="304"/>
      <c r="W133" s="304"/>
      <c r="X133" s="304"/>
      <c r="Y133" s="304" t="e">
        <f>'Ref Data'!AQ17</f>
        <v>#N/A</v>
      </c>
      <c r="Z133" s="304"/>
      <c r="AA133" s="304"/>
      <c r="AB133" s="304"/>
    </row>
    <row r="134" spans="1:29">
      <c r="B134" s="61"/>
      <c r="C134" s="370"/>
      <c r="D134" s="370"/>
      <c r="E134" s="370"/>
      <c r="F134" s="65"/>
      <c r="G134" s="65"/>
      <c r="H134" s="65"/>
      <c r="I134" s="65"/>
      <c r="J134" s="65"/>
      <c r="K134" s="65"/>
      <c r="L134" s="65"/>
      <c r="M134" s="304"/>
      <c r="N134" s="304"/>
      <c r="O134" s="304"/>
      <c r="P134" s="304"/>
      <c r="Q134" s="304"/>
      <c r="R134" s="304"/>
      <c r="S134" s="304"/>
      <c r="T134" s="304"/>
      <c r="U134" s="304"/>
      <c r="V134" s="304"/>
      <c r="W134" s="304"/>
      <c r="X134" s="304"/>
      <c r="Y134" s="304"/>
      <c r="Z134" s="304"/>
      <c r="AA134" s="304"/>
      <c r="AB134" s="304"/>
    </row>
    <row r="135" spans="1:29">
      <c r="B135" s="62"/>
      <c r="C135" s="87" t="s">
        <v>54</v>
      </c>
      <c r="D135" s="66"/>
      <c r="E135" s="66"/>
      <c r="F135" s="66"/>
      <c r="G135" s="66"/>
      <c r="H135" s="66"/>
      <c r="I135" s="66"/>
      <c r="J135" s="66"/>
      <c r="K135" s="66"/>
      <c r="L135" s="66"/>
      <c r="M135" s="174" t="e">
        <f>IF('Ref Data'!$P$37&gt;0," ","")</f>
        <v>#N/A</v>
      </c>
      <c r="N135" s="175" t="e">
        <f>IF('Ref Data'!$P$37&gt;1," ","")</f>
        <v>#N/A</v>
      </c>
      <c r="O135" s="175" t="e">
        <f>IF('Ref Data'!$P$37&gt;2," ","")</f>
        <v>#N/A</v>
      </c>
      <c r="P135" s="175" t="e">
        <f>IF('Ref Data'!$P$37&gt;3," ","")</f>
        <v>#N/A</v>
      </c>
      <c r="Q135" s="175" t="e">
        <f>IF('Ref Data'!$P$41&gt;0," ","")</f>
        <v>#N/A</v>
      </c>
      <c r="R135" s="175" t="e">
        <f>IF('Ref Data'!$P$41&gt;1," ","")</f>
        <v>#N/A</v>
      </c>
      <c r="S135" s="175" t="e">
        <f>IF('Ref Data'!$P$41&gt;2," ","")</f>
        <v>#N/A</v>
      </c>
      <c r="T135" s="175" t="e">
        <f>IF('Ref Data'!$P$41&gt;3," ","")</f>
        <v>#N/A</v>
      </c>
      <c r="U135" s="175" t="e">
        <f>IF('Ref Data'!$P$45&gt;0," ","")</f>
        <v>#N/A</v>
      </c>
      <c r="V135" s="175" t="e">
        <f>IF('Ref Data'!$P$45&gt;1," ","")</f>
        <v>#N/A</v>
      </c>
      <c r="W135" s="175" t="e">
        <f>IF('Ref Data'!$P$45&gt;2," ","")</f>
        <v>#N/A</v>
      </c>
      <c r="X135" s="175" t="e">
        <f>IF('Ref Data'!$P$45&gt;3," ","")</f>
        <v>#N/A</v>
      </c>
      <c r="Y135" s="175" t="e">
        <f>IF('Ref Data'!$P$49&gt;0," ","")</f>
        <v>#N/A</v>
      </c>
      <c r="Z135" s="175" t="e">
        <f>IF('Ref Data'!$P$49&gt;1," ","")</f>
        <v>#N/A</v>
      </c>
      <c r="AA135" s="175" t="e">
        <f>IF('Ref Data'!$P$49&gt;2," ","")</f>
        <v>#N/A</v>
      </c>
      <c r="AB135" s="176" t="e">
        <f>IF('Ref Data'!$P$49&gt;3," ","")</f>
        <v>#N/A</v>
      </c>
    </row>
    <row r="136" spans="1:29">
      <c r="B136" s="61"/>
      <c r="C136" s="370" t="s">
        <v>53</v>
      </c>
      <c r="D136" s="370"/>
      <c r="E136" s="370"/>
      <c r="F136" s="65"/>
      <c r="G136" s="65"/>
      <c r="H136" s="65"/>
      <c r="I136" s="65"/>
      <c r="J136" s="65"/>
      <c r="K136" s="65"/>
      <c r="L136" s="65"/>
      <c r="M136" s="304" t="e">
        <f>'Ref Data'!AQ6</f>
        <v>#N/A</v>
      </c>
      <c r="N136" s="304"/>
      <c r="O136" s="304"/>
      <c r="P136" s="304"/>
      <c r="Q136" s="304" t="e">
        <f>'Ref Data'!AQ10</f>
        <v>#N/A</v>
      </c>
      <c r="R136" s="304"/>
      <c r="S136" s="304"/>
      <c r="T136" s="304"/>
      <c r="U136" s="304" t="e">
        <f>'Ref Data'!AQ14</f>
        <v>#N/A</v>
      </c>
      <c r="V136" s="304"/>
      <c r="W136" s="304"/>
      <c r="X136" s="304"/>
      <c r="Y136" s="304" t="e">
        <f>'Ref Data'!AQ18</f>
        <v>#N/A</v>
      </c>
      <c r="Z136" s="304"/>
      <c r="AA136" s="304"/>
      <c r="AB136" s="304"/>
    </row>
    <row r="137" spans="1:29">
      <c r="B137" s="61"/>
      <c r="C137" s="370"/>
      <c r="D137" s="370"/>
      <c r="E137" s="370"/>
      <c r="F137" s="65"/>
      <c r="G137" s="65"/>
      <c r="H137" s="65"/>
      <c r="I137" s="65"/>
      <c r="J137" s="65"/>
      <c r="K137" s="65"/>
      <c r="L137" s="65"/>
      <c r="M137" s="304"/>
      <c r="N137" s="304"/>
      <c r="O137" s="304"/>
      <c r="P137" s="304"/>
      <c r="Q137" s="304"/>
      <c r="R137" s="304"/>
      <c r="S137" s="304"/>
      <c r="T137" s="304"/>
      <c r="U137" s="304"/>
      <c r="V137" s="304"/>
      <c r="W137" s="304"/>
      <c r="X137" s="304"/>
      <c r="Y137" s="304"/>
      <c r="Z137" s="304"/>
      <c r="AA137" s="304"/>
      <c r="AB137" s="304"/>
    </row>
    <row r="138" spans="1:29">
      <c r="B138" s="15"/>
      <c r="C138" s="88" t="s">
        <v>55</v>
      </c>
      <c r="D138" s="65"/>
      <c r="E138" s="65"/>
      <c r="F138" s="65"/>
      <c r="G138" s="65"/>
      <c r="H138" s="65"/>
      <c r="I138" s="65"/>
      <c r="J138" s="65"/>
      <c r="K138" s="65"/>
      <c r="L138" s="65"/>
      <c r="M138" s="174" t="e">
        <f>IF('Ref Data'!$P$38&gt;0," ","")</f>
        <v>#N/A</v>
      </c>
      <c r="N138" s="175" t="e">
        <f>IF('Ref Data'!$P$38&gt;1," ","")</f>
        <v>#N/A</v>
      </c>
      <c r="O138" s="175" t="e">
        <f>IF('Ref Data'!$P$38&gt;2," ","")</f>
        <v>#N/A</v>
      </c>
      <c r="P138" s="175" t="e">
        <f>IF('Ref Data'!$P$38&gt;3," ","")</f>
        <v>#N/A</v>
      </c>
      <c r="Q138" s="175" t="e">
        <f>IF('Ref Data'!$P$42&gt;0," ","")</f>
        <v>#N/A</v>
      </c>
      <c r="R138" s="175" t="e">
        <f>IF('Ref Data'!$P$42&gt;1," ","")</f>
        <v>#N/A</v>
      </c>
      <c r="S138" s="175" t="e">
        <f>IF('Ref Data'!$P$42&gt;2," ","")</f>
        <v>#N/A</v>
      </c>
      <c r="T138" s="175" t="e">
        <f>IF('Ref Data'!$P$42&gt;3," ","")</f>
        <v>#N/A</v>
      </c>
      <c r="U138" s="175" t="e">
        <f>IF('Ref Data'!$P$46&gt;0," ","")</f>
        <v>#N/A</v>
      </c>
      <c r="V138" s="175" t="e">
        <f>IF('Ref Data'!$P$46&gt;1," ","")</f>
        <v>#N/A</v>
      </c>
      <c r="W138" s="175" t="e">
        <f>IF('Ref Data'!$P$46&gt;2," ","")</f>
        <v>#N/A</v>
      </c>
      <c r="X138" s="175" t="e">
        <f>IF('Ref Data'!$P$46&gt;3," ","")</f>
        <v>#N/A</v>
      </c>
      <c r="Y138" s="175" t="e">
        <f>IF('Ref Data'!$P$50&gt;0," ","")</f>
        <v>#N/A</v>
      </c>
      <c r="Z138" s="175" t="e">
        <f>IF('Ref Data'!$P$50&gt;1," ","")</f>
        <v>#N/A</v>
      </c>
      <c r="AA138" s="175" t="e">
        <f>IF('Ref Data'!$P$50&gt;2," ","")</f>
        <v>#N/A</v>
      </c>
      <c r="AB138" s="176" t="e">
        <f>IF('Ref Data'!$P$50&gt;3," ","")</f>
        <v>#N/A</v>
      </c>
    </row>
    <row r="139" spans="1:29">
      <c r="B139" s="15"/>
      <c r="C139" s="15"/>
      <c r="D139" s="65"/>
      <c r="E139" s="65"/>
      <c r="F139" s="65"/>
      <c r="G139" s="65"/>
      <c r="H139" s="65"/>
      <c r="I139" s="65"/>
      <c r="J139" s="65"/>
      <c r="K139" s="65"/>
      <c r="L139" s="65"/>
      <c r="M139" s="65"/>
      <c r="N139" s="54"/>
      <c r="O139" s="65"/>
      <c r="P139" s="67"/>
      <c r="Q139" s="67"/>
      <c r="R139" s="67"/>
      <c r="S139" s="67"/>
      <c r="T139" s="67"/>
      <c r="U139" s="67"/>
      <c r="V139" s="67"/>
      <c r="W139" s="67"/>
      <c r="X139" s="67"/>
      <c r="Y139" s="67"/>
      <c r="Z139" s="67"/>
      <c r="AA139" s="67"/>
    </row>
    <row r="140" spans="1:29">
      <c r="A140" s="371" t="s">
        <v>2399</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row>
    <row r="141" spans="1:29">
      <c r="A141" s="371" t="s">
        <v>2435</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row>
    <row r="142" spans="1:29">
      <c r="A142" s="368" t="s">
        <v>2818</v>
      </c>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row>
    <row r="143" spans="1:29">
      <c r="A143" s="368"/>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row>
    <row r="144" spans="1:29" ht="14.25" customHeight="1">
      <c r="B144" s="49"/>
      <c r="C144" s="334" t="s">
        <v>2270</v>
      </c>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49"/>
    </row>
    <row r="145" spans="2:29" ht="14.15" customHeight="1">
      <c r="B145" s="49"/>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49"/>
      <c r="Z145" s="173"/>
      <c r="AA145" s="173"/>
      <c r="AB145" s="173"/>
      <c r="AC145" s="173"/>
    </row>
    <row r="146" spans="2:29" ht="15" customHeight="1">
      <c r="B146" s="49"/>
      <c r="C146" s="299" t="s">
        <v>2436</v>
      </c>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row>
    <row r="147" spans="2:29" ht="14.25" customHeight="1">
      <c r="B147" s="4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row>
    <row r="148" spans="2:29" ht="15" customHeight="1">
      <c r="B148" s="4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row>
    <row r="149" spans="2:29" ht="15" customHeight="1">
      <c r="B149" s="49"/>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372" t="e">
        <f>IF(A86="","",A86)</f>
        <v>#N/A</v>
      </c>
      <c r="AA149" s="372" t="e">
        <f>IF(H86="","",H86)</f>
        <v>#N/A</v>
      </c>
      <c r="AB149" s="372" t="e">
        <f>IF(O86="","",O86)</f>
        <v>#N/A</v>
      </c>
      <c r="AC149" s="372" t="e">
        <f>IF(V86="","",V86)</f>
        <v>#N/A</v>
      </c>
    </row>
    <row r="150" spans="2:29" ht="14.15" customHeight="1">
      <c r="B150" s="49"/>
      <c r="C150" s="49"/>
      <c r="D150" s="48"/>
      <c r="E150" s="48"/>
      <c r="F150" s="48"/>
      <c r="G150" s="48"/>
      <c r="H150" s="48"/>
      <c r="I150" s="48"/>
      <c r="J150" s="48"/>
      <c r="K150" s="48"/>
      <c r="L150" s="48"/>
      <c r="M150" s="48"/>
      <c r="N150" s="48"/>
      <c r="O150" s="48"/>
      <c r="P150" s="48"/>
      <c r="Q150" s="48"/>
      <c r="R150" s="48"/>
      <c r="S150" s="48"/>
      <c r="T150" s="48"/>
      <c r="U150" s="48"/>
      <c r="V150" s="48"/>
      <c r="W150" s="48"/>
      <c r="X150" s="48"/>
      <c r="Y150" s="48"/>
      <c r="Z150" s="372"/>
      <c r="AA150" s="372"/>
      <c r="AB150" s="372"/>
      <c r="AC150" s="372"/>
    </row>
    <row r="151" spans="2:29" ht="14.25" customHeight="1">
      <c r="B151" s="49"/>
      <c r="C151" s="192" t="s">
        <v>2263</v>
      </c>
      <c r="D151" s="190"/>
      <c r="E151" s="191"/>
      <c r="F151" s="191"/>
      <c r="G151" s="191"/>
      <c r="H151" s="191"/>
      <c r="I151" s="191"/>
      <c r="J151" s="191"/>
      <c r="K151" s="191"/>
      <c r="L151" s="191"/>
      <c r="M151" s="191"/>
      <c r="N151" s="191"/>
      <c r="O151" s="191"/>
      <c r="P151" s="191"/>
      <c r="Q151" s="54"/>
      <c r="R151" s="54"/>
      <c r="S151" s="54"/>
      <c r="T151" s="54"/>
      <c r="U151" s="54"/>
      <c r="V151" s="54"/>
      <c r="W151" s="54"/>
      <c r="X151" s="54"/>
      <c r="Y151" s="54"/>
      <c r="Z151" s="373"/>
      <c r="AA151" s="373"/>
      <c r="AB151" s="373"/>
      <c r="AC151" s="373"/>
    </row>
    <row r="152" spans="2:29" ht="14.25" customHeight="1">
      <c r="B152" s="49"/>
      <c r="C152" s="356" t="e">
        <f>'Ref Data'!P67</f>
        <v>#N/A</v>
      </c>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60" t="e">
        <f>IF(OR($C152="",Z$149=""),0,1)</f>
        <v>#N/A</v>
      </c>
      <c r="AA152" s="360" t="e">
        <f>IF(OR($C152="",AA$149=""),0,1)</f>
        <v>#N/A</v>
      </c>
      <c r="AB152" s="360" t="e">
        <f>IF(OR($C152="",AB$149=""),0,1)</f>
        <v>#N/A</v>
      </c>
      <c r="AC152" s="360" t="e">
        <f>IF(OR($C152="",AC$149=""),0,1)</f>
        <v>#N/A</v>
      </c>
    </row>
    <row r="153" spans="2:29">
      <c r="B153" s="49"/>
      <c r="C153" s="358"/>
      <c r="D153" s="359"/>
      <c r="E153" s="359"/>
      <c r="F153" s="359"/>
      <c r="G153" s="359"/>
      <c r="H153" s="359"/>
      <c r="I153" s="359"/>
      <c r="J153" s="359"/>
      <c r="K153" s="359"/>
      <c r="L153" s="359"/>
      <c r="M153" s="359"/>
      <c r="N153" s="359"/>
      <c r="O153" s="359"/>
      <c r="P153" s="359"/>
      <c r="Q153" s="359"/>
      <c r="R153" s="359"/>
      <c r="S153" s="359"/>
      <c r="T153" s="359"/>
      <c r="U153" s="359"/>
      <c r="V153" s="359"/>
      <c r="W153" s="359"/>
      <c r="X153" s="359"/>
      <c r="Y153" s="359"/>
      <c r="Z153" s="361"/>
      <c r="AA153" s="361"/>
      <c r="AB153" s="361"/>
      <c r="AC153" s="361"/>
    </row>
    <row r="154" spans="2:29" ht="14.25" customHeight="1">
      <c r="B154" s="49"/>
      <c r="C154" s="192" t="s">
        <v>2227</v>
      </c>
      <c r="D154" s="190"/>
      <c r="E154" s="191"/>
      <c r="F154" s="191"/>
      <c r="G154" s="191"/>
      <c r="H154" s="191"/>
      <c r="I154" s="191"/>
      <c r="J154" s="191"/>
      <c r="K154" s="191"/>
      <c r="L154" s="191"/>
      <c r="M154" s="191"/>
      <c r="N154" s="191"/>
      <c r="O154" s="191"/>
      <c r="P154" s="191"/>
      <c r="Q154" s="54"/>
      <c r="R154" s="54"/>
      <c r="S154" s="54"/>
      <c r="T154" s="54"/>
      <c r="U154" s="54"/>
      <c r="V154" s="54"/>
      <c r="W154" s="54"/>
      <c r="X154" s="54"/>
      <c r="Y154" s="54"/>
      <c r="Z154" s="55"/>
      <c r="AA154" s="55"/>
      <c r="AB154" s="55"/>
      <c r="AC154" s="55"/>
    </row>
    <row r="155" spans="2:29" ht="14.15" customHeight="1">
      <c r="B155" s="49"/>
      <c r="C155" s="356" t="e">
        <f>'Ref Data'!P68</f>
        <v>#N/A</v>
      </c>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60" t="e">
        <f>IF(OR($C155="",Z$149=""),0,1)</f>
        <v>#N/A</v>
      </c>
      <c r="AA155" s="360" t="e">
        <f>IF(OR($C155="",AA$149=""),0,1)</f>
        <v>#N/A</v>
      </c>
      <c r="AB155" s="360" t="e">
        <f>IF(OR($C155="",AB$149=""),0,1)</f>
        <v>#N/A</v>
      </c>
      <c r="AC155" s="360" t="e">
        <f>IF(OR($C155="",AC$149=""),0,1)</f>
        <v>#N/A</v>
      </c>
    </row>
    <row r="156" spans="2:29">
      <c r="B156" s="49"/>
      <c r="C156" s="358"/>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61"/>
      <c r="AA156" s="361"/>
      <c r="AB156" s="361"/>
      <c r="AC156" s="361"/>
    </row>
    <row r="157" spans="2:29">
      <c r="B157" s="49"/>
      <c r="C157" s="192" t="s">
        <v>2422</v>
      </c>
      <c r="D157" s="190"/>
      <c r="E157" s="191"/>
      <c r="F157" s="191"/>
      <c r="G157" s="191"/>
      <c r="H157" s="191"/>
      <c r="I157" s="191"/>
      <c r="J157" s="191"/>
      <c r="K157" s="191"/>
      <c r="L157" s="191"/>
      <c r="M157" s="191"/>
      <c r="N157" s="191"/>
      <c r="O157" s="191"/>
      <c r="P157" s="191"/>
      <c r="Q157" s="54"/>
      <c r="R157" s="54"/>
      <c r="S157" s="54"/>
      <c r="T157" s="54"/>
      <c r="U157" s="54"/>
      <c r="V157" s="54"/>
      <c r="W157" s="54"/>
      <c r="X157" s="54"/>
      <c r="Y157" s="54"/>
    </row>
    <row r="158" spans="2:29" ht="14.15" customHeight="1">
      <c r="B158" s="49"/>
      <c r="C158" s="356" t="s">
        <v>2246</v>
      </c>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60" t="e">
        <f>IF(OR($C158="",Z$149=""),0,1)</f>
        <v>#N/A</v>
      </c>
      <c r="AA158" s="360" t="e">
        <f>IF(OR($C158="",AA$149=""),0,1)</f>
        <v>#N/A</v>
      </c>
      <c r="AB158" s="360" t="e">
        <f>IF(OR($C158="",AB$149=""),0,1)</f>
        <v>#N/A</v>
      </c>
      <c r="AC158" s="360" t="e">
        <f>IF(OR($C158="",AC$149=""),0,1)</f>
        <v>#N/A</v>
      </c>
    </row>
    <row r="159" spans="2:29">
      <c r="B159" s="49"/>
      <c r="C159" s="358"/>
      <c r="D159" s="359"/>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61"/>
      <c r="AA159" s="361"/>
      <c r="AB159" s="361"/>
      <c r="AC159" s="361"/>
    </row>
    <row r="160" spans="2:29">
      <c r="B160" s="49"/>
      <c r="C160" s="192" t="s">
        <v>2228</v>
      </c>
      <c r="D160" s="190"/>
      <c r="E160" s="191"/>
      <c r="F160" s="191"/>
      <c r="G160" s="191"/>
      <c r="H160" s="191"/>
      <c r="I160" s="191"/>
      <c r="J160" s="191"/>
      <c r="K160" s="191"/>
      <c r="L160" s="191"/>
      <c r="M160" s="191"/>
      <c r="N160" s="191"/>
      <c r="O160" s="191"/>
      <c r="P160" s="191"/>
      <c r="Q160" s="54"/>
      <c r="R160" s="54"/>
      <c r="S160" s="54"/>
      <c r="T160" s="54"/>
      <c r="U160" s="54"/>
      <c r="V160" s="54"/>
      <c r="W160" s="54"/>
      <c r="X160" s="54"/>
      <c r="Y160" s="54"/>
    </row>
    <row r="161" spans="2:29" ht="14.25" customHeight="1">
      <c r="B161" s="49"/>
      <c r="C161" s="364" t="s">
        <v>2255</v>
      </c>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5"/>
      <c r="Z161" s="331" t="e">
        <f>IF(OR($C161="",Z$149=""),0,1)</f>
        <v>#N/A</v>
      </c>
      <c r="AA161" s="331" t="e">
        <f>IF(OR($C161="",AA$149=""),0,1)</f>
        <v>#N/A</v>
      </c>
      <c r="AB161" s="331" t="e">
        <f>IF(OR($C161="",AB$149=""),0,1)</f>
        <v>#N/A</v>
      </c>
      <c r="AC161" s="331" t="e">
        <f>IF(OR($C161="",AC$149=""),0,1)</f>
        <v>#N/A</v>
      </c>
    </row>
    <row r="162" spans="2:29">
      <c r="B162" s="49"/>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7"/>
      <c r="Z162" s="331"/>
      <c r="AA162" s="331"/>
      <c r="AB162" s="331"/>
      <c r="AC162" s="331"/>
    </row>
    <row r="163" spans="2:29" ht="14.25" customHeight="1">
      <c r="B163" s="49"/>
      <c r="C163" s="337" t="e">
        <f>'Ref Data'!P69</f>
        <v>#N/A</v>
      </c>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1" t="e">
        <f>'Ref Data'!P83</f>
        <v>#N/A</v>
      </c>
      <c r="AA163" s="331" t="e">
        <f>'Ref Data'!P86</f>
        <v>#N/A</v>
      </c>
      <c r="AB163" s="331" t="e">
        <f>'Ref Data'!P89</f>
        <v>#N/A</v>
      </c>
      <c r="AC163" s="331" t="e">
        <f>'Ref Data'!P92</f>
        <v>#N/A</v>
      </c>
    </row>
    <row r="164" spans="2:29">
      <c r="B164" s="49"/>
      <c r="C164" s="337"/>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1"/>
      <c r="AA164" s="331"/>
      <c r="AB164" s="331"/>
      <c r="AC164" s="331"/>
    </row>
    <row r="165" spans="2:29" ht="14.25" customHeight="1">
      <c r="B165" s="49"/>
      <c r="C165" s="337" t="e">
        <f>'Ref Data'!P70</f>
        <v>#N/A</v>
      </c>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1" t="e">
        <f>'Ref Data'!P84</f>
        <v>#N/A</v>
      </c>
      <c r="AA165" s="331" t="e">
        <f>'Ref Data'!P87</f>
        <v>#N/A</v>
      </c>
      <c r="AB165" s="331" t="e">
        <f>'Ref Data'!P90</f>
        <v>#N/A</v>
      </c>
      <c r="AC165" s="331" t="e">
        <f>'Ref Data'!P93</f>
        <v>#N/A</v>
      </c>
    </row>
    <row r="166" spans="2:29">
      <c r="B166" s="49"/>
      <c r="C166" s="337"/>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1"/>
      <c r="AA166" s="331"/>
      <c r="AB166" s="331"/>
      <c r="AC166" s="331"/>
    </row>
    <row r="167" spans="2:29" ht="14.25" customHeight="1">
      <c r="B167" s="49"/>
      <c r="C167" s="337" t="e">
        <f>'Ref Data'!P71</f>
        <v>#N/A</v>
      </c>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1" t="e">
        <f>'Ref Data'!P85</f>
        <v>#N/A</v>
      </c>
      <c r="AA167" s="331" t="e">
        <f>'Ref Data'!P88</f>
        <v>#N/A</v>
      </c>
      <c r="AB167" s="331" t="e">
        <f>'Ref Data'!P91</f>
        <v>#N/A</v>
      </c>
      <c r="AC167" s="331" t="e">
        <f>'Ref Data'!P94</f>
        <v>#N/A</v>
      </c>
    </row>
    <row r="168" spans="2:29">
      <c r="B168" s="49"/>
      <c r="C168" s="337"/>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1"/>
      <c r="AA168" s="331"/>
      <c r="AB168" s="331"/>
      <c r="AC168" s="331"/>
    </row>
    <row r="169" spans="2:29" ht="14.25" customHeight="1">
      <c r="B169" s="49"/>
      <c r="C169" s="192" t="s">
        <v>2229</v>
      </c>
      <c r="D169" s="190"/>
      <c r="E169" s="191"/>
      <c r="F169" s="191"/>
      <c r="G169" s="191"/>
      <c r="H169" s="191"/>
      <c r="I169" s="191"/>
      <c r="J169" s="191"/>
      <c r="K169" s="191"/>
      <c r="L169" s="191"/>
      <c r="M169" s="191"/>
      <c r="N169" s="191"/>
      <c r="O169" s="191"/>
      <c r="P169" s="191"/>
      <c r="Q169" s="54"/>
      <c r="R169" s="54"/>
      <c r="S169" s="54"/>
      <c r="T169" s="54"/>
      <c r="U169" s="54"/>
      <c r="V169" s="54"/>
      <c r="W169" s="54"/>
      <c r="X169" s="54"/>
      <c r="Y169" s="54"/>
    </row>
    <row r="170" spans="2:29">
      <c r="B170" s="49"/>
      <c r="C170" s="337" t="e">
        <f>'Ref Data'!P72</f>
        <v>#N/A</v>
      </c>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1" t="e">
        <f>'Ref Data'!P95</f>
        <v>#N/A</v>
      </c>
      <c r="AA170" s="331" t="e">
        <f>'Ref Data'!P98</f>
        <v>#N/A</v>
      </c>
      <c r="AB170" s="331" t="e">
        <f>'Ref Data'!P101</f>
        <v>#N/A</v>
      </c>
      <c r="AC170" s="331" t="e">
        <f>'Ref Data'!P104</f>
        <v>#N/A</v>
      </c>
    </row>
    <row r="171" spans="2:29">
      <c r="B171" s="49"/>
      <c r="C171" s="337"/>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1"/>
      <c r="AA171" s="331"/>
      <c r="AB171" s="331"/>
      <c r="AC171" s="331"/>
    </row>
    <row r="172" spans="2:29">
      <c r="B172" s="49"/>
      <c r="C172" s="337" t="e">
        <f>'Ref Data'!P73</f>
        <v>#N/A</v>
      </c>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1" t="e">
        <f>'Ref Data'!P96</f>
        <v>#N/A</v>
      </c>
      <c r="AA172" s="331" t="e">
        <f>'Ref Data'!P99</f>
        <v>#N/A</v>
      </c>
      <c r="AB172" s="331" t="e">
        <f>'Ref Data'!P102</f>
        <v>#N/A</v>
      </c>
      <c r="AC172" s="331" t="e">
        <f>'Ref Data'!P105</f>
        <v>#N/A</v>
      </c>
    </row>
    <row r="173" spans="2:29">
      <c r="B173" s="49"/>
      <c r="C173" s="337"/>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1"/>
      <c r="AA173" s="331"/>
      <c r="AB173" s="331"/>
      <c r="AC173" s="331"/>
    </row>
    <row r="174" spans="2:29">
      <c r="B174" s="49"/>
      <c r="C174" s="337" t="e">
        <f>'Ref Data'!P74</f>
        <v>#N/A</v>
      </c>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1" t="e">
        <f>'Ref Data'!P97</f>
        <v>#N/A</v>
      </c>
      <c r="AA174" s="331" t="e">
        <f>'Ref Data'!P100</f>
        <v>#N/A</v>
      </c>
      <c r="AB174" s="331" t="e">
        <f>'Ref Data'!P103</f>
        <v>#N/A</v>
      </c>
      <c r="AC174" s="331" t="e">
        <f>'Ref Data'!P106</f>
        <v>#N/A</v>
      </c>
    </row>
    <row r="175" spans="2:29">
      <c r="B175" s="49"/>
      <c r="C175" s="337"/>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1"/>
      <c r="AA175" s="331"/>
      <c r="AB175" s="331"/>
      <c r="AC175" s="331"/>
    </row>
    <row r="176" spans="2:29">
      <c r="B176" s="49"/>
      <c r="C176" s="192" t="s">
        <v>2230</v>
      </c>
      <c r="D176" s="190"/>
      <c r="E176" s="191"/>
      <c r="F176" s="191"/>
      <c r="G176" s="191"/>
      <c r="H176" s="191"/>
      <c r="I176" s="191"/>
      <c r="J176" s="191"/>
      <c r="K176" s="191"/>
      <c r="L176" s="191"/>
      <c r="M176" s="191"/>
      <c r="N176" s="191"/>
      <c r="O176" s="191"/>
      <c r="P176" s="191"/>
      <c r="Q176" s="54"/>
      <c r="R176" s="54"/>
      <c r="S176" s="54"/>
      <c r="T176" s="54"/>
      <c r="U176" s="54"/>
      <c r="V176" s="54"/>
      <c r="W176" s="54"/>
      <c r="X176" s="54"/>
      <c r="Y176" s="54"/>
    </row>
    <row r="177" spans="2:29">
      <c r="B177" s="49"/>
      <c r="C177" s="337" t="e">
        <f>'Ref Data'!P78</f>
        <v>#N/A</v>
      </c>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1" t="e">
        <f>'Ref Data'!P119</f>
        <v>#N/A</v>
      </c>
      <c r="AA177" s="331" t="e">
        <f>'Ref Data'!P121</f>
        <v>#N/A</v>
      </c>
      <c r="AB177" s="331" t="e">
        <f>'Ref Data'!P123</f>
        <v>#N/A</v>
      </c>
      <c r="AC177" s="331" t="e">
        <f>'Ref Data'!P125</f>
        <v>#N/A</v>
      </c>
    </row>
    <row r="178" spans="2:29">
      <c r="B178" s="49"/>
      <c r="C178" s="337"/>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1"/>
      <c r="AA178" s="331"/>
      <c r="AB178" s="331"/>
      <c r="AC178" s="331"/>
    </row>
    <row r="179" spans="2:29">
      <c r="B179" s="49"/>
      <c r="C179" s="337" t="e">
        <f>'Ref Data'!P79</f>
        <v>#N/A</v>
      </c>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1" t="e">
        <f>'Ref Data'!P120</f>
        <v>#N/A</v>
      </c>
      <c r="AA179" s="331" t="e">
        <f>'Ref Data'!P122</f>
        <v>#N/A</v>
      </c>
      <c r="AB179" s="331" t="e">
        <f>'Ref Data'!P124</f>
        <v>#N/A</v>
      </c>
      <c r="AC179" s="331" t="e">
        <f>'Ref Data'!P126</f>
        <v>#N/A</v>
      </c>
    </row>
    <row r="180" spans="2:29">
      <c r="B180" s="49"/>
      <c r="C180" s="337"/>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1"/>
      <c r="AA180" s="331"/>
      <c r="AB180" s="331"/>
      <c r="AC180" s="331"/>
    </row>
    <row r="181" spans="2:29">
      <c r="B181" s="49"/>
      <c r="C181" s="192" t="s">
        <v>2231</v>
      </c>
      <c r="D181" s="190"/>
      <c r="E181" s="191"/>
      <c r="F181" s="191"/>
      <c r="G181" s="191"/>
      <c r="H181" s="191"/>
      <c r="I181" s="191"/>
      <c r="J181" s="191"/>
      <c r="K181" s="191"/>
      <c r="L181" s="191"/>
      <c r="M181" s="191"/>
      <c r="N181" s="191"/>
      <c r="O181" s="191"/>
      <c r="P181" s="191"/>
      <c r="Q181" s="54"/>
      <c r="R181" s="54"/>
      <c r="S181" s="54"/>
      <c r="T181" s="54"/>
      <c r="U181" s="54"/>
      <c r="V181" s="54"/>
      <c r="W181" s="54"/>
      <c r="X181" s="54"/>
      <c r="Y181" s="54"/>
    </row>
    <row r="182" spans="2:29">
      <c r="B182" s="49"/>
      <c r="C182" s="337" t="e">
        <f>'Ref Data'!P75</f>
        <v>#N/A</v>
      </c>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1" t="e">
        <f>'Ref Data'!P107</f>
        <v>#N/A</v>
      </c>
      <c r="AA182" s="331" t="e">
        <f>'Ref Data'!P110</f>
        <v>#N/A</v>
      </c>
      <c r="AB182" s="331" t="e">
        <f>'Ref Data'!P113</f>
        <v>#N/A</v>
      </c>
      <c r="AC182" s="331" t="e">
        <f>'Ref Data'!P116</f>
        <v>#N/A</v>
      </c>
    </row>
    <row r="183" spans="2:29">
      <c r="B183" s="49"/>
      <c r="C183" s="337"/>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1"/>
      <c r="AA183" s="331"/>
      <c r="AB183" s="331"/>
      <c r="AC183" s="331"/>
    </row>
    <row r="184" spans="2:29">
      <c r="B184" s="49"/>
      <c r="C184" s="337" t="e">
        <f>'Ref Data'!P76</f>
        <v>#N/A</v>
      </c>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1" t="e">
        <f>'Ref Data'!P108</f>
        <v>#N/A</v>
      </c>
      <c r="AA184" s="331" t="e">
        <f>'Ref Data'!P111</f>
        <v>#N/A</v>
      </c>
      <c r="AB184" s="331" t="e">
        <f>'Ref Data'!P114</f>
        <v>#N/A</v>
      </c>
      <c r="AC184" s="331" t="e">
        <f>'Ref Data'!P117</f>
        <v>#N/A</v>
      </c>
    </row>
    <row r="185" spans="2:29">
      <c r="B185" s="49"/>
      <c r="C185" s="337"/>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1"/>
      <c r="AA185" s="331"/>
      <c r="AB185" s="331"/>
      <c r="AC185" s="331"/>
    </row>
    <row r="186" spans="2:29">
      <c r="B186" s="49"/>
      <c r="C186" s="192" t="s">
        <v>2232</v>
      </c>
      <c r="D186" s="190"/>
      <c r="E186" s="191"/>
      <c r="F186" s="191"/>
      <c r="G186" s="191"/>
      <c r="H186" s="191"/>
      <c r="I186" s="191"/>
      <c r="J186" s="191"/>
      <c r="K186" s="191"/>
      <c r="L186" s="191"/>
      <c r="M186" s="191"/>
      <c r="N186" s="191"/>
      <c r="O186" s="191"/>
      <c r="P186" s="191"/>
      <c r="Q186" s="54"/>
      <c r="R186" s="54"/>
      <c r="S186" s="54"/>
      <c r="T186" s="54"/>
      <c r="U186" s="54"/>
      <c r="V186" s="54"/>
      <c r="W186" s="54"/>
      <c r="X186" s="54"/>
      <c r="Y186" s="54"/>
    </row>
    <row r="187" spans="2:29" ht="14.25" customHeight="1">
      <c r="B187" s="49"/>
      <c r="C187" s="337" t="e">
        <f>'Ref Data'!P80</f>
        <v>#N/A</v>
      </c>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1" t="e">
        <f>'Ref Data'!P127</f>
        <v>#N/A</v>
      </c>
      <c r="AA187" s="331" t="e">
        <f>'Ref Data'!P129</f>
        <v>#N/A</v>
      </c>
      <c r="AB187" s="331" t="e">
        <f>'Ref Data'!P131</f>
        <v>#N/A</v>
      </c>
      <c r="AC187" s="331" t="e">
        <f>'Ref Data'!P133</f>
        <v>#N/A</v>
      </c>
    </row>
    <row r="188" spans="2:29">
      <c r="B188" s="49"/>
      <c r="C188" s="337"/>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1"/>
      <c r="AA188" s="331"/>
      <c r="AB188" s="331"/>
      <c r="AC188" s="331"/>
    </row>
    <row r="189" spans="2:29">
      <c r="B189" s="49"/>
      <c r="C189" s="337" t="e">
        <f>'Ref Data'!P81</f>
        <v>#N/A</v>
      </c>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1" t="e">
        <f>'Ref Data'!P128</f>
        <v>#N/A</v>
      </c>
      <c r="AA189" s="331" t="e">
        <f>'Ref Data'!P130</f>
        <v>#N/A</v>
      </c>
      <c r="AB189" s="331" t="e">
        <f>'Ref Data'!P132</f>
        <v>#N/A</v>
      </c>
      <c r="AC189" s="331" t="e">
        <f>'Ref Data'!P134</f>
        <v>#N/A</v>
      </c>
    </row>
    <row r="190" spans="2:29">
      <c r="B190" s="49"/>
      <c r="C190" s="337"/>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1"/>
      <c r="AA190" s="331"/>
      <c r="AB190" s="331"/>
      <c r="AC190" s="331"/>
    </row>
    <row r="191" spans="2:2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row>
    <row r="192" spans="2:29" ht="14.25" customHeight="1">
      <c r="B192" s="49"/>
      <c r="C192" s="334" t="s">
        <v>2276</v>
      </c>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79"/>
      <c r="AC192" s="79"/>
    </row>
    <row r="193" spans="2:29" ht="14.25" customHeight="1">
      <c r="B193" s="49"/>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79"/>
      <c r="AC193" s="79"/>
    </row>
    <row r="194" spans="2:29" ht="14.25" customHeight="1">
      <c r="E194" s="299" t="s">
        <v>2423</v>
      </c>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row>
    <row r="195" spans="2:29">
      <c r="D195" s="48"/>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row>
    <row r="196" spans="2:29">
      <c r="D196" s="48"/>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c r="AC196" s="299"/>
    </row>
    <row r="197" spans="2:29">
      <c r="D197" s="48"/>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row>
    <row r="198" spans="2:29">
      <c r="D198" s="48"/>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row>
    <row r="199" spans="2:29">
      <c r="D199" s="48"/>
      <c r="E199" s="299"/>
      <c r="F199" s="299"/>
      <c r="G199" s="299"/>
      <c r="H199" s="299"/>
      <c r="I199" s="299"/>
      <c r="J199" s="299"/>
      <c r="K199" s="299"/>
      <c r="L199" s="299"/>
      <c r="M199" s="299"/>
      <c r="N199" s="299"/>
      <c r="O199" s="299"/>
      <c r="P199" s="299"/>
      <c r="Q199" s="299"/>
      <c r="R199" s="299"/>
      <c r="S199" s="299"/>
      <c r="T199" s="299"/>
      <c r="U199" s="299"/>
      <c r="V199" s="299"/>
      <c r="W199" s="299"/>
      <c r="X199" s="299"/>
      <c r="Y199" s="299"/>
      <c r="Z199" s="299"/>
      <c r="AA199" s="299"/>
      <c r="AB199" s="299"/>
      <c r="AC199" s="299"/>
    </row>
    <row r="200" spans="2:29">
      <c r="D200" s="48"/>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row>
    <row r="201" spans="2:29">
      <c r="D201" s="48"/>
      <c r="E201" s="299"/>
      <c r="F201" s="299"/>
      <c r="G201" s="299"/>
      <c r="H201" s="299"/>
      <c r="I201" s="299"/>
      <c r="J201" s="299"/>
      <c r="K201" s="299"/>
      <c r="L201" s="299"/>
      <c r="M201" s="299"/>
      <c r="N201" s="299"/>
      <c r="O201" s="299"/>
      <c r="P201" s="299"/>
      <c r="Q201" s="299"/>
      <c r="R201" s="299"/>
      <c r="S201" s="299"/>
      <c r="T201" s="299"/>
      <c r="U201" s="299"/>
      <c r="V201" s="299"/>
      <c r="W201" s="299"/>
      <c r="X201" s="299"/>
      <c r="Y201" s="299"/>
      <c r="Z201" s="299"/>
      <c r="AA201" s="299"/>
      <c r="AB201" s="299"/>
      <c r="AC201" s="299"/>
    </row>
    <row r="202" spans="2:29">
      <c r="D202" s="48"/>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row>
    <row r="203" spans="2:29">
      <c r="D203" s="48"/>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row>
    <row r="204" spans="2:29">
      <c r="D204" s="48"/>
      <c r="E204" s="299"/>
      <c r="F204" s="299"/>
      <c r="G204" s="299"/>
      <c r="H204" s="299"/>
      <c r="I204" s="299"/>
      <c r="J204" s="299"/>
      <c r="K204" s="299"/>
      <c r="L204" s="299"/>
      <c r="M204" s="299"/>
      <c r="N204" s="299"/>
      <c r="O204" s="299"/>
      <c r="P204" s="299"/>
      <c r="Q204" s="299"/>
      <c r="R204" s="299"/>
      <c r="S204" s="299"/>
      <c r="T204" s="299"/>
      <c r="U204" s="299"/>
      <c r="V204" s="299"/>
      <c r="W204" s="299"/>
      <c r="X204" s="299"/>
      <c r="Y204" s="299"/>
      <c r="Z204" s="299"/>
      <c r="AA204" s="299"/>
      <c r="AB204" s="299"/>
      <c r="AC204" s="299"/>
    </row>
    <row r="205" spans="2:29">
      <c r="D205" s="48"/>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row>
    <row r="206" spans="2:29">
      <c r="D206" s="48"/>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row>
    <row r="207" spans="2:29">
      <c r="D207" s="48"/>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row>
    <row r="208" spans="2:29">
      <c r="D208" s="48"/>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row>
    <row r="209" spans="4:29">
      <c r="D209" s="48"/>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row>
    <row r="210" spans="4:29">
      <c r="D210" s="48"/>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row>
    <row r="211" spans="4:29">
      <c r="D211" s="48"/>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row>
    <row r="212" spans="4:29">
      <c r="D212" s="48"/>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row>
    <row r="213" spans="4:29">
      <c r="D213" s="48"/>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row>
    <row r="214" spans="4:29">
      <c r="D214" s="48"/>
      <c r="E214" s="299"/>
      <c r="F214" s="299"/>
      <c r="G214" s="299"/>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row>
    <row r="215" spans="4:29">
      <c r="D215" s="48"/>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row>
    <row r="216" spans="4:29">
      <c r="D216" s="48"/>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row>
    <row r="217" spans="4:29">
      <c r="D217" s="48"/>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row>
    <row r="218" spans="4:29">
      <c r="D218" s="48"/>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row>
    <row r="219" spans="4:29">
      <c r="D219" s="48"/>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row>
    <row r="220" spans="4:29">
      <c r="D220" s="48"/>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row>
    <row r="221" spans="4:29">
      <c r="D221" s="48"/>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row>
    <row r="222" spans="4:29" ht="14.25" customHeight="1">
      <c r="D222" s="48"/>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row>
    <row r="223" spans="4:29">
      <c r="D223" s="48"/>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row>
    <row r="224" spans="4:29" ht="14.25" customHeight="1">
      <c r="D224" s="48"/>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row>
    <row r="225" spans="1:29">
      <c r="D225" s="48"/>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row>
    <row r="226" spans="1:29" ht="14.25" customHeight="1">
      <c r="D226" s="48"/>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row>
    <row r="227" spans="1:29">
      <c r="D227" s="48"/>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row>
    <row r="228" spans="1:29" ht="14.25" customHeight="1">
      <c r="D228" s="48"/>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row>
    <row r="229" spans="1:29">
      <c r="D229" s="48"/>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row>
    <row r="230" spans="1:29">
      <c r="D230" s="48"/>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row>
    <row r="231" spans="1:29">
      <c r="D231" s="48"/>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row>
    <row r="232" spans="1:29">
      <c r="D232" s="48"/>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row>
    <row r="233" spans="1:29">
      <c r="D233" s="48"/>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row>
    <row r="234" spans="1:29">
      <c r="D234" s="48"/>
      <c r="E234" s="299"/>
      <c r="F234" s="299"/>
      <c r="G234" s="299"/>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row>
    <row r="235" spans="1:29">
      <c r="D235" s="48"/>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row>
    <row r="236" spans="1:29">
      <c r="D236" s="48"/>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row>
    <row r="237" spans="1:29">
      <c r="D237" s="48"/>
      <c r="E237" s="299"/>
      <c r="F237" s="299"/>
      <c r="G237" s="299"/>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row>
    <row r="238" spans="1:29">
      <c r="D238" s="48"/>
      <c r="E238" s="299"/>
      <c r="F238" s="299"/>
      <c r="G238" s="299"/>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row>
    <row r="239" spans="1:29">
      <c r="D239" s="48"/>
      <c r="E239" s="299"/>
      <c r="F239" s="299"/>
      <c r="G239" s="299"/>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row>
    <row r="240" spans="1:29" ht="18">
      <c r="A240" s="49"/>
      <c r="B240" s="49"/>
      <c r="C240" s="42" t="s">
        <v>2233</v>
      </c>
      <c r="D240" s="53"/>
    </row>
    <row r="241" spans="1:29" ht="15" customHeight="1">
      <c r="A241" s="49"/>
      <c r="B241" s="49"/>
      <c r="C241" s="308" t="str">
        <f>'Instructions &amp; Inputs'!C7</f>
        <v>Enter Here</v>
      </c>
      <c r="D241" s="308"/>
      <c r="E241" s="308"/>
      <c r="F241" s="308"/>
      <c r="G241" s="308"/>
      <c r="H241" s="308"/>
      <c r="I241" s="308"/>
      <c r="J241" s="308"/>
      <c r="K241" s="308"/>
      <c r="L241" s="308"/>
      <c r="M241" s="308"/>
      <c r="N241" s="308"/>
      <c r="O241" s="308"/>
      <c r="P241" s="308"/>
      <c r="Q241" s="308"/>
      <c r="R241" s="308"/>
      <c r="S241" s="308"/>
      <c r="T241" s="308"/>
      <c r="U241" s="308"/>
      <c r="V241" s="308"/>
    </row>
    <row r="242" spans="1:29" ht="14.25" customHeight="1">
      <c r="A242" s="49"/>
      <c r="B242" s="49"/>
      <c r="C242" s="308"/>
      <c r="D242" s="308"/>
      <c r="E242" s="308"/>
      <c r="F242" s="308"/>
      <c r="G242" s="308"/>
      <c r="H242" s="308"/>
      <c r="I242" s="308"/>
      <c r="J242" s="308"/>
      <c r="K242" s="308"/>
      <c r="L242" s="308"/>
      <c r="M242" s="308"/>
      <c r="N242" s="308"/>
      <c r="O242" s="308"/>
      <c r="P242" s="308"/>
      <c r="Q242" s="308"/>
      <c r="R242" s="308"/>
      <c r="S242" s="308"/>
      <c r="T242" s="308"/>
      <c r="U242" s="308"/>
      <c r="V242" s="308"/>
      <c r="W242" s="48"/>
      <c r="X242" s="48"/>
      <c r="Y242" s="48"/>
      <c r="Z242" s="48"/>
      <c r="AA242" s="48"/>
      <c r="AB242" s="48"/>
      <c r="AC242" s="48"/>
    </row>
    <row r="243" spans="1:29">
      <c r="A243" s="49"/>
      <c r="B243" s="49"/>
      <c r="C243" s="299" t="s">
        <v>2296</v>
      </c>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48"/>
    </row>
    <row r="244" spans="1:29">
      <c r="A244" s="49"/>
      <c r="B244" s="4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48"/>
    </row>
    <row r="245" spans="1:29" ht="14.25" customHeight="1">
      <c r="A245" s="49"/>
      <c r="B245" s="4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48"/>
    </row>
    <row r="246" spans="1:29">
      <c r="A246" s="49"/>
      <c r="B246" s="4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48"/>
    </row>
    <row r="247" spans="1:29">
      <c r="A247" s="49"/>
      <c r="B247" s="4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48"/>
    </row>
    <row r="248" spans="1:29" ht="14.25" customHeight="1">
      <c r="A248" s="49"/>
      <c r="B248" s="50"/>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48"/>
    </row>
    <row r="249" spans="1:29">
      <c r="A249" s="50"/>
      <c r="B249" s="50"/>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48"/>
    </row>
    <row r="250" spans="1:29">
      <c r="A250" s="50"/>
      <c r="B250" s="50"/>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48"/>
    </row>
    <row r="251" spans="1:29">
      <c r="A251" s="49"/>
      <c r="B251" s="4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48"/>
    </row>
    <row r="252" spans="1:29" ht="14.25" customHeight="1">
      <c r="A252" s="49"/>
      <c r="B252" s="4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row>
    <row r="253" spans="1:29">
      <c r="A253" s="49"/>
      <c r="B253" s="49"/>
      <c r="C253" s="299" t="s">
        <v>2400</v>
      </c>
      <c r="D253" s="299"/>
      <c r="E253" s="299"/>
      <c r="F253" s="299"/>
      <c r="G253" s="299"/>
      <c r="H253" s="299"/>
      <c r="I253" s="299"/>
      <c r="J253" s="299"/>
      <c r="K253" s="299"/>
      <c r="L253" s="299"/>
      <c r="M253" s="299"/>
      <c r="N253" s="299"/>
      <c r="O253" s="299"/>
      <c r="P253" s="299"/>
      <c r="Q253" s="299"/>
      <c r="R253" s="299"/>
      <c r="S253" s="299"/>
      <c r="T253" s="299"/>
      <c r="U253" s="299"/>
      <c r="AA253" s="48"/>
      <c r="AB253" s="48"/>
    </row>
    <row r="254" spans="1:29" ht="14.5">
      <c r="B254" s="49"/>
      <c r="C254" s="299"/>
      <c r="D254" s="299"/>
      <c r="E254" s="299"/>
      <c r="F254" s="299"/>
      <c r="G254" s="299"/>
      <c r="H254" s="299"/>
      <c r="I254" s="299"/>
      <c r="J254" s="299"/>
      <c r="K254" s="299"/>
      <c r="L254" s="299"/>
      <c r="M254" s="299"/>
      <c r="N254" s="299"/>
      <c r="O254" s="299"/>
      <c r="P254" s="299"/>
      <c r="Q254" s="299"/>
      <c r="R254" s="299"/>
      <c r="S254" s="299"/>
      <c r="T254" s="299"/>
      <c r="U254" s="299"/>
      <c r="V254" s="388" t="str">
        <f>'Instructions &amp; Inputs'!F36</f>
        <v xml:space="preserve"> </v>
      </c>
      <c r="W254" s="388"/>
      <c r="X254" s="388"/>
      <c r="Y254" s="388"/>
      <c r="Z254" s="51"/>
      <c r="AA254" s="51"/>
      <c r="AB254" s="51"/>
    </row>
    <row r="255" spans="1:29">
      <c r="A255" s="4" t="s">
        <v>2240</v>
      </c>
      <c r="Q255" s="335" t="str">
        <f>'Instructions &amp; Inputs'!G38</f>
        <v>Within 5 years</v>
      </c>
      <c r="R255" s="335"/>
      <c r="S255" s="335" t="str">
        <f>'Instructions &amp; Inputs'!H38</f>
        <v>5-9 years</v>
      </c>
      <c r="T255" s="335"/>
      <c r="U255" s="335" t="str">
        <f>'Instructions &amp; Inputs'!I38</f>
        <v>10-14 years</v>
      </c>
      <c r="V255" s="335"/>
      <c r="W255" s="335" t="str">
        <f>'Instructions &amp; Inputs'!J38</f>
        <v>15-19 years</v>
      </c>
      <c r="X255" s="335"/>
      <c r="Y255" s="335" t="str">
        <f>'Instructions &amp; Inputs'!K38</f>
        <v>20-24 years</v>
      </c>
      <c r="Z255" s="335"/>
      <c r="AA255" s="335" t="str">
        <f>'Instructions &amp; Inputs'!L38</f>
        <v>25-29 years</v>
      </c>
      <c r="AB255" s="335"/>
    </row>
    <row r="256" spans="1:29">
      <c r="A256" s="70" t="s">
        <v>2284</v>
      </c>
      <c r="B256" s="70"/>
      <c r="C256" s="70"/>
      <c r="D256" s="70"/>
      <c r="E256" s="70" t="s">
        <v>2285</v>
      </c>
      <c r="Q256" s="335"/>
      <c r="R256" s="335"/>
      <c r="S256" s="335"/>
      <c r="T256" s="335"/>
      <c r="U256" s="335"/>
      <c r="V256" s="335"/>
      <c r="W256" s="335"/>
      <c r="X256" s="335"/>
      <c r="Y256" s="335"/>
      <c r="Z256" s="335"/>
      <c r="AA256" s="335"/>
      <c r="AB256" s="335"/>
    </row>
    <row r="257" spans="1:28">
      <c r="A257" s="80" t="str">
        <f>'Instructions &amp; Inputs'!B39</f>
        <v>Existing Building System Optimization</v>
      </c>
      <c r="Q257" s="336"/>
      <c r="R257" s="336"/>
      <c r="S257" s="336"/>
      <c r="T257" s="336"/>
      <c r="U257" s="336"/>
      <c r="V257" s="336"/>
      <c r="W257" s="336"/>
      <c r="X257" s="336"/>
      <c r="Y257" s="336"/>
      <c r="Z257" s="336"/>
      <c r="AA257" s="336"/>
      <c r="AB257" s="336"/>
    </row>
    <row r="258" spans="1:28">
      <c r="A258" s="81" t="str">
        <f>'Instructions &amp; Inputs'!B40</f>
        <v>Dom. Hot Water</v>
      </c>
      <c r="B258" s="81"/>
      <c r="C258" s="81"/>
      <c r="D258" s="81"/>
      <c r="E258" s="82" t="str">
        <f>'Instructions &amp; Inputs'!C40</f>
        <v>Low flow fixtures</v>
      </c>
      <c r="F258" s="82"/>
      <c r="G258" s="82"/>
      <c r="H258" s="83"/>
      <c r="I258" s="82"/>
      <c r="J258" s="82"/>
      <c r="K258" s="83"/>
      <c r="L258" s="83"/>
      <c r="M258" s="83"/>
      <c r="N258" s="83"/>
      <c r="O258" s="83"/>
      <c r="P258" s="83"/>
      <c r="Q258" s="312" t="str">
        <f>'Instructions &amp; Inputs'!G40</f>
        <v xml:space="preserve"> </v>
      </c>
      <c r="R258" s="312"/>
      <c r="S258" s="312" t="str">
        <f>'Instructions &amp; Inputs'!H40</f>
        <v/>
      </c>
      <c r="T258" s="312"/>
      <c r="U258" s="312" t="str">
        <f>'Instructions &amp; Inputs'!I40</f>
        <v/>
      </c>
      <c r="V258" s="312"/>
      <c r="W258" s="312" t="str">
        <f>'Instructions &amp; Inputs'!J40</f>
        <v/>
      </c>
      <c r="X258" s="312"/>
      <c r="Y258" s="312" t="str">
        <f>'Instructions &amp; Inputs'!K40</f>
        <v/>
      </c>
      <c r="Z258" s="312"/>
      <c r="AA258" s="312" t="str">
        <f>'Instructions &amp; Inputs'!L40</f>
        <v/>
      </c>
      <c r="AB258" s="312"/>
    </row>
    <row r="259" spans="1:28">
      <c r="A259" s="81" t="str">
        <f>'Instructions &amp; Inputs'!B41</f>
        <v>Air Sealing</v>
      </c>
      <c r="B259" s="81"/>
      <c r="C259" s="81"/>
      <c r="D259" s="81"/>
      <c r="E259" s="82" t="str">
        <f>'Instructions &amp; Inputs'!C41</f>
        <v>Common area air sealing</v>
      </c>
      <c r="F259" s="82"/>
      <c r="G259" s="82"/>
      <c r="H259" s="82"/>
      <c r="I259" s="82"/>
      <c r="J259" s="82"/>
      <c r="K259" s="83"/>
      <c r="L259" s="83"/>
      <c r="M259" s="83"/>
      <c r="N259" s="83"/>
      <c r="O259" s="83"/>
      <c r="P259" s="83"/>
      <c r="Q259" s="312" t="str">
        <f>'Instructions &amp; Inputs'!G41</f>
        <v xml:space="preserve"> </v>
      </c>
      <c r="R259" s="312"/>
      <c r="S259" s="312" t="str">
        <f>'Instructions &amp; Inputs'!H41</f>
        <v/>
      </c>
      <c r="T259" s="312"/>
      <c r="U259" s="312" t="str">
        <f>'Instructions &amp; Inputs'!I41</f>
        <v/>
      </c>
      <c r="V259" s="312"/>
      <c r="W259" s="312" t="str">
        <f>'Instructions &amp; Inputs'!J41</f>
        <v/>
      </c>
      <c r="X259" s="312"/>
      <c r="Y259" s="312" t="str">
        <f>'Instructions &amp; Inputs'!K41</f>
        <v/>
      </c>
      <c r="Z259" s="312"/>
      <c r="AA259" s="312" t="str">
        <f>'Instructions &amp; Inputs'!L41</f>
        <v/>
      </c>
      <c r="AB259" s="312"/>
    </row>
    <row r="260" spans="1:28">
      <c r="A260" s="81" t="str">
        <f>'Instructions &amp; Inputs'!B42</f>
        <v>Space Heating</v>
      </c>
      <c r="B260" s="81"/>
      <c r="C260" s="81"/>
      <c r="D260" s="81"/>
      <c r="E260" s="82" t="str">
        <f>'Instructions &amp; Inputs'!C42</f>
        <v>Optimized heat distribution</v>
      </c>
      <c r="F260" s="82"/>
      <c r="G260" s="82"/>
      <c r="H260" s="82"/>
      <c r="I260" s="82"/>
      <c r="J260" s="82"/>
      <c r="K260" s="83"/>
      <c r="L260" s="83"/>
      <c r="M260" s="83"/>
      <c r="N260" s="83"/>
      <c r="O260" s="83"/>
      <c r="P260" s="83"/>
      <c r="Q260" s="312" t="str">
        <f>'Instructions &amp; Inputs'!G42</f>
        <v xml:space="preserve"> </v>
      </c>
      <c r="R260" s="312"/>
      <c r="S260" s="312" t="str">
        <f>'Instructions &amp; Inputs'!H42</f>
        <v/>
      </c>
      <c r="T260" s="312"/>
      <c r="U260" s="312" t="str">
        <f>'Instructions &amp; Inputs'!I42</f>
        <v/>
      </c>
      <c r="V260" s="312"/>
      <c r="W260" s="312" t="str">
        <f>'Instructions &amp; Inputs'!J42</f>
        <v/>
      </c>
      <c r="X260" s="312"/>
      <c r="Y260" s="312" t="str">
        <f>'Instructions &amp; Inputs'!K42</f>
        <v/>
      </c>
      <c r="Z260" s="312"/>
      <c r="AA260" s="312" t="str">
        <f>'Instructions &amp; Inputs'!L42</f>
        <v/>
      </c>
      <c r="AB260" s="312"/>
    </row>
    <row r="261" spans="1:28">
      <c r="A261" s="81" t="str">
        <f>'Instructions &amp; Inputs'!B43</f>
        <v>Space Heating</v>
      </c>
      <c r="B261" s="81"/>
      <c r="C261" s="81"/>
      <c r="D261" s="81"/>
      <c r="E261" s="82" t="str">
        <f>'Instructions &amp; Inputs'!C43</f>
        <v>Room by room heat control</v>
      </c>
      <c r="F261" s="82"/>
      <c r="G261" s="82"/>
      <c r="H261" s="82"/>
      <c r="I261" s="82"/>
      <c r="J261" s="82"/>
      <c r="K261" s="83"/>
      <c r="L261" s="83"/>
      <c r="M261" s="83"/>
      <c r="N261" s="83"/>
      <c r="O261" s="83"/>
      <c r="P261" s="83"/>
      <c r="Q261" s="312" t="str">
        <f>'Instructions &amp; Inputs'!G43</f>
        <v xml:space="preserve"> </v>
      </c>
      <c r="R261" s="312"/>
      <c r="S261" s="312" t="str">
        <f>'Instructions &amp; Inputs'!H43</f>
        <v/>
      </c>
      <c r="T261" s="312"/>
      <c r="U261" s="312" t="str">
        <f>'Instructions &amp; Inputs'!I43</f>
        <v/>
      </c>
      <c r="V261" s="312"/>
      <c r="W261" s="312" t="str">
        <f>'Instructions &amp; Inputs'!J43</f>
        <v/>
      </c>
      <c r="X261" s="312"/>
      <c r="Y261" s="312" t="str">
        <f>'Instructions &amp; Inputs'!K43</f>
        <v/>
      </c>
      <c r="Z261" s="312"/>
      <c r="AA261" s="312" t="str">
        <f>'Instructions &amp; Inputs'!L43</f>
        <v/>
      </c>
      <c r="AB261" s="312"/>
    </row>
    <row r="262" spans="1:28">
      <c r="A262" s="81" t="str">
        <f>'Instructions &amp; Inputs'!B44</f>
        <v>Lights/Appliances</v>
      </c>
      <c r="B262" s="81"/>
      <c r="C262" s="81"/>
      <c r="D262" s="81"/>
      <c r="E262" s="82" t="str">
        <f>'Instructions &amp; Inputs'!C44</f>
        <v>Common area efficiency and controls upgrade</v>
      </c>
      <c r="F262" s="82"/>
      <c r="G262" s="82"/>
      <c r="H262" s="82"/>
      <c r="I262" s="82"/>
      <c r="J262" s="82"/>
      <c r="K262" s="83"/>
      <c r="L262" s="83"/>
      <c r="M262" s="83"/>
      <c r="N262" s="83"/>
      <c r="O262" s="83"/>
      <c r="P262" s="83"/>
      <c r="Q262" s="312" t="str">
        <f>'Instructions &amp; Inputs'!G44</f>
        <v xml:space="preserve"> </v>
      </c>
      <c r="R262" s="312"/>
      <c r="S262" s="312" t="str">
        <f>'Instructions &amp; Inputs'!H44</f>
        <v/>
      </c>
      <c r="T262" s="312"/>
      <c r="U262" s="312" t="str">
        <f>'Instructions &amp; Inputs'!I44</f>
        <v/>
      </c>
      <c r="V262" s="312"/>
      <c r="W262" s="312" t="str">
        <f>'Instructions &amp; Inputs'!J44</f>
        <v/>
      </c>
      <c r="X262" s="312"/>
      <c r="Y262" s="312" t="str">
        <f>'Instructions &amp; Inputs'!K44</f>
        <v/>
      </c>
      <c r="Z262" s="312"/>
      <c r="AA262" s="312" t="str">
        <f>'Instructions &amp; Inputs'!L44</f>
        <v/>
      </c>
      <c r="AB262" s="312"/>
    </row>
    <row r="263" spans="1:28">
      <c r="A263" s="81" t="str">
        <f>'Instructions &amp; Inputs'!B45</f>
        <v>Ventilation</v>
      </c>
      <c r="B263" s="81"/>
      <c r="C263" s="81"/>
      <c r="D263" s="81"/>
      <c r="E263" s="82" t="str">
        <f>'Instructions &amp; Inputs'!C45</f>
        <v>Seal and balance existing ductwork</v>
      </c>
      <c r="F263" s="82"/>
      <c r="G263" s="82"/>
      <c r="H263" s="82"/>
      <c r="I263" s="82"/>
      <c r="J263" s="82"/>
      <c r="K263" s="83"/>
      <c r="L263" s="83"/>
      <c r="M263" s="83"/>
      <c r="N263" s="83"/>
      <c r="O263" s="83"/>
      <c r="P263" s="83"/>
      <c r="Q263" s="312" t="str">
        <f>'Instructions &amp; Inputs'!G45</f>
        <v xml:space="preserve"> </v>
      </c>
      <c r="R263" s="312"/>
      <c r="S263" s="312" t="str">
        <f>'Instructions &amp; Inputs'!H45</f>
        <v/>
      </c>
      <c r="T263" s="312"/>
      <c r="U263" s="312" t="str">
        <f>'Instructions &amp; Inputs'!I45</f>
        <v/>
      </c>
      <c r="V263" s="312"/>
      <c r="W263" s="312" t="str">
        <f>'Instructions &amp; Inputs'!J45</f>
        <v/>
      </c>
      <c r="X263" s="312"/>
      <c r="Y263" s="312" t="str">
        <f>'Instructions &amp; Inputs'!K45</f>
        <v/>
      </c>
      <c r="Z263" s="312"/>
      <c r="AA263" s="312" t="str">
        <f>'Instructions &amp; Inputs'!L45</f>
        <v/>
      </c>
      <c r="AB263" s="312"/>
    </row>
    <row r="264" spans="1:28">
      <c r="A264" s="84" t="str">
        <f>'Instructions &amp; Inputs'!B46</f>
        <v>On Site Generation</v>
      </c>
      <c r="B264" s="81"/>
      <c r="C264" s="81"/>
      <c r="D264" s="81"/>
      <c r="E264" s="82" t="str">
        <f>'Instructions &amp; Inputs'!C46</f>
        <v>On-site and/or community solar electricity supply</v>
      </c>
      <c r="F264" s="82"/>
      <c r="G264" s="82"/>
      <c r="H264" s="83"/>
      <c r="I264" s="83"/>
      <c r="J264" s="83"/>
      <c r="K264" s="83"/>
      <c r="L264" s="83"/>
      <c r="M264" s="83"/>
      <c r="N264" s="83"/>
      <c r="O264" s="83"/>
      <c r="P264" s="83"/>
      <c r="Q264" s="312" t="str">
        <f>'Instructions &amp; Inputs'!G46</f>
        <v xml:space="preserve"> </v>
      </c>
      <c r="R264" s="312"/>
      <c r="S264" s="312" t="str">
        <f>'Instructions &amp; Inputs'!H46</f>
        <v/>
      </c>
      <c r="T264" s="312"/>
      <c r="U264" s="312" t="str">
        <f>'Instructions &amp; Inputs'!I46</f>
        <v/>
      </c>
      <c r="V264" s="312"/>
      <c r="W264" s="312" t="str">
        <f>'Instructions &amp; Inputs'!J46</f>
        <v/>
      </c>
      <c r="X264" s="312"/>
      <c r="Y264" s="312" t="str">
        <f>'Instructions &amp; Inputs'!K46</f>
        <v/>
      </c>
      <c r="Z264" s="312"/>
      <c r="AA264" s="312" t="str">
        <f>'Instructions &amp; Inputs'!L46</f>
        <v/>
      </c>
      <c r="AB264" s="312"/>
    </row>
    <row r="265" spans="1:28">
      <c r="A265" s="80" t="str">
        <f>'Instructions &amp; Inputs'!B47</f>
        <v>Tenant Turnover</v>
      </c>
      <c r="E265" s="54"/>
      <c r="F265" s="54"/>
      <c r="G265" s="54"/>
      <c r="H265" s="54"/>
      <c r="I265" s="54"/>
      <c r="J265" s="54"/>
      <c r="K265" s="54"/>
      <c r="L265" s="54"/>
      <c r="M265" s="54"/>
      <c r="N265" s="54"/>
      <c r="O265" s="54"/>
      <c r="P265" s="54"/>
      <c r="Q265" s="332"/>
      <c r="R265" s="332"/>
      <c r="S265" s="332"/>
      <c r="T265" s="332"/>
      <c r="U265" s="332"/>
      <c r="V265" s="332"/>
      <c r="W265" s="332"/>
      <c r="X265" s="332"/>
      <c r="Y265" s="332"/>
      <c r="Z265" s="332"/>
      <c r="AA265" s="332"/>
      <c r="AB265" s="332"/>
    </row>
    <row r="266" spans="1:28">
      <c r="A266" s="81" t="str">
        <f>'Instructions &amp; Inputs'!B48</f>
        <v>Lights/Appliances</v>
      </c>
      <c r="B266" s="81"/>
      <c r="C266" s="81"/>
      <c r="D266" s="81"/>
      <c r="E266" s="82" t="str">
        <f>'Instructions &amp; Inputs'!C48</f>
        <v>Improved tenant space lighting efficiency/controls</v>
      </c>
      <c r="F266" s="82"/>
      <c r="G266" s="82"/>
      <c r="H266" s="83"/>
      <c r="I266" s="83"/>
      <c r="J266" s="83"/>
      <c r="K266" s="83"/>
      <c r="L266" s="83"/>
      <c r="M266" s="83"/>
      <c r="N266" s="83"/>
      <c r="O266" s="83"/>
      <c r="P266" s="83"/>
      <c r="Q266" s="314" t="str">
        <f>'Instructions &amp; Inputs'!G48</f>
        <v xml:space="preserve"> </v>
      </c>
      <c r="R266" s="314"/>
      <c r="S266" s="314" t="str">
        <f>'Instructions &amp; Inputs'!H48</f>
        <v/>
      </c>
      <c r="T266" s="314"/>
      <c r="U266" s="314" t="str">
        <f>'Instructions &amp; Inputs'!I48</f>
        <v/>
      </c>
      <c r="V266" s="314"/>
      <c r="W266" s="314" t="str">
        <f>'Instructions &amp; Inputs'!J48</f>
        <v/>
      </c>
      <c r="X266" s="314"/>
      <c r="Y266" s="314" t="str">
        <f>'Instructions &amp; Inputs'!K48</f>
        <v/>
      </c>
      <c r="Z266" s="314"/>
      <c r="AA266" s="314" t="str">
        <f>'Instructions &amp; Inputs'!L48</f>
        <v/>
      </c>
      <c r="AB266" s="314"/>
    </row>
    <row r="267" spans="1:28">
      <c r="A267" s="81" t="str">
        <f>'Instructions &amp; Inputs'!B49</f>
        <v>Lights/Appliances</v>
      </c>
      <c r="B267" s="81"/>
      <c r="C267" s="81"/>
      <c r="D267" s="81"/>
      <c r="E267" s="82" t="str">
        <f>'Instructions &amp; Inputs'!C49</f>
        <v>Improved tenant space plug load efficiency/controls</v>
      </c>
      <c r="F267" s="82"/>
      <c r="G267" s="82"/>
      <c r="H267" s="83"/>
      <c r="I267" s="83"/>
      <c r="J267" s="83"/>
      <c r="K267" s="83"/>
      <c r="L267" s="83"/>
      <c r="M267" s="83"/>
      <c r="N267" s="83"/>
      <c r="O267" s="83"/>
      <c r="P267" s="83"/>
      <c r="Q267" s="314" t="str">
        <f>'Instructions &amp; Inputs'!G49</f>
        <v xml:space="preserve"> </v>
      </c>
      <c r="R267" s="314"/>
      <c r="S267" s="314" t="str">
        <f>'Instructions &amp; Inputs'!H49</f>
        <v/>
      </c>
      <c r="T267" s="314"/>
      <c r="U267" s="314" t="str">
        <f>'Instructions &amp; Inputs'!I49</f>
        <v/>
      </c>
      <c r="V267" s="314"/>
      <c r="W267" s="314" t="str">
        <f>'Instructions &amp; Inputs'!J49</f>
        <v/>
      </c>
      <c r="X267" s="314"/>
      <c r="Y267" s="314" t="str">
        <f>'Instructions &amp; Inputs'!K49</f>
        <v/>
      </c>
      <c r="Z267" s="314"/>
      <c r="AA267" s="314" t="str">
        <f>'Instructions &amp; Inputs'!L49</f>
        <v/>
      </c>
      <c r="AB267" s="314"/>
    </row>
    <row r="268" spans="1:28">
      <c r="A268" s="81" t="str">
        <f>'Instructions &amp; Inputs'!B50</f>
        <v>Air Sealing</v>
      </c>
      <c r="B268" s="81"/>
      <c r="C268" s="81"/>
      <c r="D268" s="81"/>
      <c r="E268" s="82" t="str">
        <f>'Instructions &amp; Inputs'!C50</f>
        <v>Tenant space air sealing</v>
      </c>
      <c r="F268" s="82"/>
      <c r="G268" s="82"/>
      <c r="H268" s="83"/>
      <c r="I268" s="83"/>
      <c r="J268" s="83"/>
      <c r="K268" s="83"/>
      <c r="L268" s="83"/>
      <c r="M268" s="83"/>
      <c r="N268" s="83"/>
      <c r="O268" s="83"/>
      <c r="P268" s="83"/>
      <c r="Q268" s="314" t="str">
        <f>'Instructions &amp; Inputs'!G50</f>
        <v xml:space="preserve"> </v>
      </c>
      <c r="R268" s="314"/>
      <c r="S268" s="314" t="str">
        <f>'Instructions &amp; Inputs'!H50</f>
        <v/>
      </c>
      <c r="T268" s="314"/>
      <c r="U268" s="314" t="str">
        <f>'Instructions &amp; Inputs'!I50</f>
        <v/>
      </c>
      <c r="V268" s="314"/>
      <c r="W268" s="314" t="str">
        <f>'Instructions &amp; Inputs'!J50</f>
        <v/>
      </c>
      <c r="X268" s="314"/>
      <c r="Y268" s="314" t="str">
        <f>'Instructions &amp; Inputs'!K50</f>
        <v/>
      </c>
      <c r="Z268" s="314"/>
      <c r="AA268" s="314" t="str">
        <f>'Instructions &amp; Inputs'!L50</f>
        <v/>
      </c>
      <c r="AB268" s="314"/>
    </row>
    <row r="269" spans="1:28">
      <c r="A269" s="80" t="str">
        <f>'Instructions &amp; Inputs'!B51</f>
        <v>Existing Building System End of Life</v>
      </c>
      <c r="E269" s="54"/>
      <c r="F269" s="54"/>
      <c r="G269" s="54"/>
      <c r="H269" s="54"/>
      <c r="I269" s="54"/>
      <c r="J269" s="54"/>
      <c r="K269" s="54"/>
      <c r="L269" s="54"/>
      <c r="M269" s="54"/>
      <c r="N269" s="54"/>
      <c r="O269" s="54"/>
      <c r="P269" s="54"/>
      <c r="Q269" s="332"/>
      <c r="R269" s="332"/>
      <c r="S269" s="332"/>
      <c r="T269" s="332"/>
      <c r="U269" s="332"/>
      <c r="V269" s="332"/>
      <c r="W269" s="332"/>
      <c r="X269" s="332"/>
      <c r="Y269" s="332"/>
      <c r="Z269" s="332"/>
      <c r="AA269" s="332"/>
      <c r="AB269" s="332"/>
    </row>
    <row r="270" spans="1:28">
      <c r="A270" s="311" t="str">
        <f>'Instructions &amp; Inputs'!B52</f>
        <v>Space Heating</v>
      </c>
      <c r="B270" s="311"/>
      <c r="C270" s="311"/>
      <c r="D270" s="311"/>
      <c r="E270" s="329" t="e">
        <f>'Instructions &amp; Inputs'!C52</f>
        <v>#N/A</v>
      </c>
      <c r="F270" s="329"/>
      <c r="G270" s="329"/>
      <c r="H270" s="329"/>
      <c r="I270" s="329"/>
      <c r="J270" s="329"/>
      <c r="K270" s="329"/>
      <c r="L270" s="329"/>
      <c r="M270" s="329"/>
      <c r="N270" s="329"/>
      <c r="O270" s="329"/>
      <c r="P270" s="330"/>
      <c r="Q270" s="312" t="str">
        <f>'Instructions &amp; Inputs'!G52</f>
        <v xml:space="preserve"> </v>
      </c>
      <c r="R270" s="312"/>
      <c r="S270" s="312" t="str">
        <f>'Instructions &amp; Inputs'!H52</f>
        <v/>
      </c>
      <c r="T270" s="312"/>
      <c r="U270" s="312" t="str">
        <f>'Instructions &amp; Inputs'!I52</f>
        <v/>
      </c>
      <c r="V270" s="312"/>
      <c r="W270" s="312" t="str">
        <f>'Instructions &amp; Inputs'!J52</f>
        <v/>
      </c>
      <c r="X270" s="312"/>
      <c r="Y270" s="312" t="str">
        <f>'Instructions &amp; Inputs'!K52</f>
        <v/>
      </c>
      <c r="Z270" s="312"/>
      <c r="AA270" s="312" t="str">
        <f>'Instructions &amp; Inputs'!L52</f>
        <v/>
      </c>
      <c r="AB270" s="312"/>
    </row>
    <row r="271" spans="1:28">
      <c r="A271" s="311"/>
      <c r="B271" s="311"/>
      <c r="C271" s="311"/>
      <c r="D271" s="311"/>
      <c r="E271" s="329"/>
      <c r="F271" s="329"/>
      <c r="G271" s="329"/>
      <c r="H271" s="329"/>
      <c r="I271" s="329"/>
      <c r="J271" s="329"/>
      <c r="K271" s="329"/>
      <c r="L271" s="329"/>
      <c r="M271" s="329"/>
      <c r="N271" s="329"/>
      <c r="O271" s="329"/>
      <c r="P271" s="330"/>
      <c r="Q271" s="312"/>
      <c r="R271" s="312"/>
      <c r="S271" s="312"/>
      <c r="T271" s="312"/>
      <c r="U271" s="312"/>
      <c r="V271" s="312"/>
      <c r="W271" s="312"/>
      <c r="X271" s="312"/>
      <c r="Y271" s="312"/>
      <c r="Z271" s="312"/>
      <c r="AA271" s="312"/>
      <c r="AB271" s="312"/>
    </row>
    <row r="272" spans="1:28">
      <c r="A272" s="311"/>
      <c r="B272" s="311"/>
      <c r="C272" s="311"/>
      <c r="D272" s="311"/>
      <c r="E272" s="329"/>
      <c r="F272" s="329"/>
      <c r="G272" s="329"/>
      <c r="H272" s="329"/>
      <c r="I272" s="329"/>
      <c r="J272" s="329"/>
      <c r="K272" s="329"/>
      <c r="L272" s="329"/>
      <c r="M272" s="329"/>
      <c r="N272" s="329"/>
      <c r="O272" s="329"/>
      <c r="P272" s="330"/>
      <c r="Q272" s="312"/>
      <c r="R272" s="312"/>
      <c r="S272" s="312"/>
      <c r="T272" s="312"/>
      <c r="U272" s="312"/>
      <c r="V272" s="312"/>
      <c r="W272" s="312"/>
      <c r="X272" s="312"/>
      <c r="Y272" s="312"/>
      <c r="Z272" s="312"/>
      <c r="AA272" s="312"/>
      <c r="AB272" s="312"/>
    </row>
    <row r="273" spans="1:29" ht="14.25" customHeight="1">
      <c r="A273" s="311" t="str">
        <f>'Instructions &amp; Inputs'!B53</f>
        <v>Space Cooling</v>
      </c>
      <c r="B273" s="311"/>
      <c r="C273" s="311"/>
      <c r="D273" s="311"/>
      <c r="E273" s="329" t="e">
        <f>'Instructions &amp; Inputs'!C53</f>
        <v>#N/A</v>
      </c>
      <c r="F273" s="329"/>
      <c r="G273" s="329"/>
      <c r="H273" s="329"/>
      <c r="I273" s="329"/>
      <c r="J273" s="329"/>
      <c r="K273" s="329"/>
      <c r="L273" s="329"/>
      <c r="M273" s="329"/>
      <c r="N273" s="329"/>
      <c r="O273" s="329"/>
      <c r="P273" s="330"/>
      <c r="Q273" s="312" t="str">
        <f>'Instructions &amp; Inputs'!G53</f>
        <v xml:space="preserve"> </v>
      </c>
      <c r="R273" s="312"/>
      <c r="S273" s="312" t="str">
        <f>'Instructions &amp; Inputs'!H53</f>
        <v/>
      </c>
      <c r="T273" s="312"/>
      <c r="U273" s="312" t="str">
        <f>'Instructions &amp; Inputs'!I53</f>
        <v/>
      </c>
      <c r="V273" s="312"/>
      <c r="W273" s="312" t="str">
        <f>'Instructions &amp; Inputs'!J53</f>
        <v/>
      </c>
      <c r="X273" s="312"/>
      <c r="Y273" s="312" t="str">
        <f>'Instructions &amp; Inputs'!K53</f>
        <v/>
      </c>
      <c r="Z273" s="312"/>
      <c r="AA273" s="312" t="str">
        <f>'Instructions &amp; Inputs'!L53</f>
        <v/>
      </c>
      <c r="AB273" s="312"/>
    </row>
    <row r="274" spans="1:29">
      <c r="A274" s="311"/>
      <c r="B274" s="311"/>
      <c r="C274" s="311"/>
      <c r="D274" s="311"/>
      <c r="E274" s="329"/>
      <c r="F274" s="329"/>
      <c r="G274" s="329"/>
      <c r="H274" s="329"/>
      <c r="I274" s="329"/>
      <c r="J274" s="329"/>
      <c r="K274" s="329"/>
      <c r="L274" s="329"/>
      <c r="M274" s="329"/>
      <c r="N274" s="329"/>
      <c r="O274" s="329"/>
      <c r="P274" s="330"/>
      <c r="Q274" s="312"/>
      <c r="R274" s="312"/>
      <c r="S274" s="312"/>
      <c r="T274" s="312"/>
      <c r="U274" s="312"/>
      <c r="V274" s="312"/>
      <c r="W274" s="312"/>
      <c r="X274" s="312"/>
      <c r="Y274" s="312"/>
      <c r="Z274" s="312"/>
      <c r="AA274" s="312"/>
      <c r="AB274" s="312"/>
    </row>
    <row r="275" spans="1:29">
      <c r="A275" s="311"/>
      <c r="B275" s="311"/>
      <c r="C275" s="311"/>
      <c r="D275" s="311"/>
      <c r="E275" s="329"/>
      <c r="F275" s="329"/>
      <c r="G275" s="329"/>
      <c r="H275" s="329"/>
      <c r="I275" s="329"/>
      <c r="J275" s="329"/>
      <c r="K275" s="329"/>
      <c r="L275" s="329"/>
      <c r="M275" s="329"/>
      <c r="N275" s="329"/>
      <c r="O275" s="329"/>
      <c r="P275" s="330"/>
      <c r="Q275" s="312"/>
      <c r="R275" s="312"/>
      <c r="S275" s="312"/>
      <c r="T275" s="312"/>
      <c r="U275" s="312"/>
      <c r="V275" s="312"/>
      <c r="W275" s="312"/>
      <c r="X275" s="312"/>
      <c r="Y275" s="312"/>
      <c r="Z275" s="312"/>
      <c r="AA275" s="312"/>
      <c r="AB275" s="312"/>
    </row>
    <row r="276" spans="1:29" ht="14.25" customHeight="1">
      <c r="A276" s="333" t="str">
        <f>'Instructions &amp; Inputs'!B54</f>
        <v>Ventilation</v>
      </c>
      <c r="B276" s="333"/>
      <c r="C276" s="333"/>
      <c r="D276" s="333"/>
      <c r="E276" s="329" t="e">
        <f>'Instructions &amp; Inputs'!C54</f>
        <v>#N/A</v>
      </c>
      <c r="F276" s="329"/>
      <c r="G276" s="329"/>
      <c r="H276" s="329"/>
      <c r="I276" s="329"/>
      <c r="J276" s="329"/>
      <c r="K276" s="329"/>
      <c r="L276" s="329"/>
      <c r="M276" s="329"/>
      <c r="N276" s="329"/>
      <c r="O276" s="329"/>
      <c r="P276" s="330"/>
      <c r="Q276" s="312" t="str">
        <f>'Instructions &amp; Inputs'!G54</f>
        <v xml:space="preserve"> </v>
      </c>
      <c r="R276" s="312"/>
      <c r="S276" s="312" t="str">
        <f>'Instructions &amp; Inputs'!H54</f>
        <v/>
      </c>
      <c r="T276" s="312"/>
      <c r="U276" s="312" t="str">
        <f>'Instructions &amp; Inputs'!I54</f>
        <v/>
      </c>
      <c r="V276" s="312"/>
      <c r="W276" s="312" t="str">
        <f>'Instructions &amp; Inputs'!J54</f>
        <v/>
      </c>
      <c r="X276" s="312"/>
      <c r="Y276" s="312" t="str">
        <f>'Instructions &amp; Inputs'!K54</f>
        <v/>
      </c>
      <c r="Z276" s="312"/>
      <c r="AA276" s="312" t="str">
        <f>'Instructions &amp; Inputs'!L54</f>
        <v/>
      </c>
      <c r="AB276" s="312"/>
    </row>
    <row r="277" spans="1:29">
      <c r="A277" s="333"/>
      <c r="B277" s="333"/>
      <c r="C277" s="333"/>
      <c r="D277" s="333"/>
      <c r="E277" s="329"/>
      <c r="F277" s="329"/>
      <c r="G277" s="329"/>
      <c r="H277" s="329"/>
      <c r="I277" s="329"/>
      <c r="J277" s="329"/>
      <c r="K277" s="329"/>
      <c r="L277" s="329"/>
      <c r="M277" s="329"/>
      <c r="N277" s="329"/>
      <c r="O277" s="329"/>
      <c r="P277" s="330"/>
      <c r="Q277" s="312"/>
      <c r="R277" s="312"/>
      <c r="S277" s="312"/>
      <c r="T277" s="312"/>
      <c r="U277" s="312"/>
      <c r="V277" s="312"/>
      <c r="W277" s="312"/>
      <c r="X277" s="312"/>
      <c r="Y277" s="312"/>
      <c r="Z277" s="312"/>
      <c r="AA277" s="312"/>
      <c r="AB277" s="312"/>
    </row>
    <row r="278" spans="1:29">
      <c r="A278" s="311" t="str">
        <f>'Instructions &amp; Inputs'!B55</f>
        <v>Dom. Hot Water</v>
      </c>
      <c r="B278" s="311"/>
      <c r="C278" s="311"/>
      <c r="D278" s="311"/>
      <c r="E278" s="92" t="str">
        <f>'Instructions &amp; Inputs'!C55</f>
        <v>Air-water heat pump</v>
      </c>
      <c r="F278" s="92"/>
      <c r="G278" s="92"/>
      <c r="H278" s="93"/>
      <c r="I278" s="93"/>
      <c r="J278" s="93"/>
      <c r="K278" s="93"/>
      <c r="L278" s="93"/>
      <c r="M278" s="93"/>
      <c r="N278" s="93"/>
      <c r="O278" s="93"/>
      <c r="P278" s="94"/>
      <c r="Q278" s="312" t="str">
        <f>'Instructions &amp; Inputs'!G55</f>
        <v/>
      </c>
      <c r="R278" s="312"/>
      <c r="S278" s="312" t="str">
        <f>'Instructions &amp; Inputs'!H55</f>
        <v/>
      </c>
      <c r="T278" s="312"/>
      <c r="U278" s="312" t="str">
        <f>'Instructions &amp; Inputs'!I55</f>
        <v/>
      </c>
      <c r="V278" s="312"/>
      <c r="W278" s="312" t="str">
        <f>'Instructions &amp; Inputs'!J55</f>
        <v xml:space="preserve"> </v>
      </c>
      <c r="X278" s="312"/>
      <c r="Y278" s="312" t="str">
        <f>'Instructions &amp; Inputs'!K55</f>
        <v/>
      </c>
      <c r="Z278" s="312"/>
      <c r="AA278" s="312" t="str">
        <f>'Instructions &amp; Inputs'!L55</f>
        <v/>
      </c>
      <c r="AB278" s="312"/>
    </row>
    <row r="279" spans="1:29">
      <c r="A279" s="311" t="str">
        <f>'Instructions &amp; Inputs'!B56</f>
        <v>Exterior Walls</v>
      </c>
      <c r="B279" s="311"/>
      <c r="C279" s="311"/>
      <c r="D279" s="311"/>
      <c r="E279" s="329" t="e">
        <f>'Instructions &amp; Inputs'!C56</f>
        <v>#N/A</v>
      </c>
      <c r="F279" s="329"/>
      <c r="G279" s="329"/>
      <c r="H279" s="329"/>
      <c r="I279" s="329"/>
      <c r="J279" s="329"/>
      <c r="K279" s="329"/>
      <c r="L279" s="329"/>
      <c r="M279" s="329"/>
      <c r="N279" s="329"/>
      <c r="O279" s="329"/>
      <c r="P279" s="330"/>
      <c r="Q279" s="312" t="str">
        <f>'Instructions &amp; Inputs'!G56</f>
        <v/>
      </c>
      <c r="R279" s="312"/>
      <c r="S279" s="312" t="str">
        <f>'Instructions &amp; Inputs'!H56</f>
        <v/>
      </c>
      <c r="T279" s="312"/>
      <c r="U279" s="312" t="str">
        <f>'Instructions &amp; Inputs'!I56</f>
        <v xml:space="preserve"> </v>
      </c>
      <c r="V279" s="312"/>
      <c r="W279" s="312" t="str">
        <f>'Instructions &amp; Inputs'!J56</f>
        <v/>
      </c>
      <c r="X279" s="312"/>
      <c r="Y279" s="312" t="str">
        <f>'Instructions &amp; Inputs'!K56</f>
        <v/>
      </c>
      <c r="Z279" s="312"/>
      <c r="AA279" s="312" t="str">
        <f>'Instructions &amp; Inputs'!L56</f>
        <v/>
      </c>
      <c r="AB279" s="312"/>
    </row>
    <row r="280" spans="1:29">
      <c r="A280" s="311"/>
      <c r="B280" s="311"/>
      <c r="C280" s="311"/>
      <c r="D280" s="311"/>
      <c r="E280" s="329"/>
      <c r="F280" s="329"/>
      <c r="G280" s="329"/>
      <c r="H280" s="329"/>
      <c r="I280" s="329"/>
      <c r="J280" s="329"/>
      <c r="K280" s="329"/>
      <c r="L280" s="329"/>
      <c r="M280" s="329"/>
      <c r="N280" s="329"/>
      <c r="O280" s="329"/>
      <c r="P280" s="330"/>
      <c r="Q280" s="312"/>
      <c r="R280" s="312"/>
      <c r="S280" s="312"/>
      <c r="T280" s="312"/>
      <c r="U280" s="312"/>
      <c r="V280" s="312"/>
      <c r="W280" s="312"/>
      <c r="X280" s="312"/>
      <c r="Y280" s="312"/>
      <c r="Z280" s="312"/>
      <c r="AA280" s="312"/>
      <c r="AB280" s="312"/>
    </row>
    <row r="281" spans="1:29">
      <c r="A281" s="311"/>
      <c r="B281" s="311"/>
      <c r="C281" s="311"/>
      <c r="D281" s="311"/>
      <c r="E281" s="329"/>
      <c r="F281" s="329"/>
      <c r="G281" s="329"/>
      <c r="H281" s="329"/>
      <c r="I281" s="329"/>
      <c r="J281" s="329"/>
      <c r="K281" s="329"/>
      <c r="L281" s="329"/>
      <c r="M281" s="329"/>
      <c r="N281" s="329"/>
      <c r="O281" s="329"/>
      <c r="P281" s="330"/>
      <c r="Q281" s="312"/>
      <c r="R281" s="312"/>
      <c r="S281" s="312"/>
      <c r="T281" s="312"/>
      <c r="U281" s="312"/>
      <c r="V281" s="312"/>
      <c r="W281" s="312"/>
      <c r="X281" s="312"/>
      <c r="Y281" s="312"/>
      <c r="Z281" s="312"/>
      <c r="AA281" s="312"/>
      <c r="AB281" s="312"/>
    </row>
    <row r="282" spans="1:29">
      <c r="A282" s="311" t="str">
        <f>'Instructions &amp; Inputs'!B57</f>
        <v>Windows</v>
      </c>
      <c r="B282" s="311"/>
      <c r="C282" s="311"/>
      <c r="D282" s="311"/>
      <c r="E282" s="329" t="e">
        <f>'Instructions &amp; Inputs'!C57</f>
        <v>#N/A</v>
      </c>
      <c r="F282" s="329"/>
      <c r="G282" s="329"/>
      <c r="H282" s="329"/>
      <c r="I282" s="329"/>
      <c r="J282" s="329"/>
      <c r="K282" s="329"/>
      <c r="L282" s="329"/>
      <c r="M282" s="329"/>
      <c r="N282" s="329"/>
      <c r="O282" s="329"/>
      <c r="P282" s="330"/>
      <c r="Q282" s="312" t="str">
        <f>'Instructions &amp; Inputs'!G57</f>
        <v xml:space="preserve"> </v>
      </c>
      <c r="R282" s="312"/>
      <c r="S282" s="312" t="str">
        <f>'Instructions &amp; Inputs'!H57</f>
        <v/>
      </c>
      <c r="T282" s="312"/>
      <c r="U282" s="312" t="str">
        <f>'Instructions &amp; Inputs'!I57</f>
        <v/>
      </c>
      <c r="V282" s="312"/>
      <c r="W282" s="312" t="str">
        <f>'Instructions &amp; Inputs'!J57</f>
        <v/>
      </c>
      <c r="X282" s="312"/>
      <c r="Y282" s="312" t="str">
        <f>'Instructions &amp; Inputs'!K57</f>
        <v/>
      </c>
      <c r="Z282" s="312"/>
      <c r="AA282" s="312" t="str">
        <f>'Instructions &amp; Inputs'!L57</f>
        <v/>
      </c>
      <c r="AB282" s="312"/>
    </row>
    <row r="283" spans="1:29">
      <c r="A283" s="311"/>
      <c r="B283" s="311"/>
      <c r="C283" s="311"/>
      <c r="D283" s="311"/>
      <c r="E283" s="329"/>
      <c r="F283" s="329"/>
      <c r="G283" s="329"/>
      <c r="H283" s="329"/>
      <c r="I283" s="329"/>
      <c r="J283" s="329"/>
      <c r="K283" s="329"/>
      <c r="L283" s="329"/>
      <c r="M283" s="329"/>
      <c r="N283" s="329"/>
      <c r="O283" s="329"/>
      <c r="P283" s="330"/>
      <c r="Q283" s="312"/>
      <c r="R283" s="312"/>
      <c r="S283" s="312"/>
      <c r="T283" s="312"/>
      <c r="U283" s="312"/>
      <c r="V283" s="312"/>
      <c r="W283" s="312"/>
      <c r="X283" s="312"/>
      <c r="Y283" s="312"/>
      <c r="Z283" s="312"/>
      <c r="AA283" s="312"/>
      <c r="AB283" s="312"/>
    </row>
    <row r="284" spans="1:29" ht="13.5" customHeight="1">
      <c r="A284" s="86" t="str">
        <f>'Instructions &amp; Inputs'!B58</f>
        <v>Roof</v>
      </c>
      <c r="B284" s="81"/>
      <c r="C284" s="81"/>
      <c r="D284" s="81"/>
      <c r="E284" s="329" t="e">
        <f>'Instructions &amp; Inputs'!C58</f>
        <v>#N/A</v>
      </c>
      <c r="F284" s="329"/>
      <c r="G284" s="329"/>
      <c r="H284" s="329"/>
      <c r="I284" s="329"/>
      <c r="J284" s="329"/>
      <c r="K284" s="329"/>
      <c r="L284" s="329"/>
      <c r="M284" s="329"/>
      <c r="N284" s="329"/>
      <c r="O284" s="329"/>
      <c r="P284" s="330"/>
      <c r="Q284" s="312" t="str">
        <f>'Instructions &amp; Inputs'!G58</f>
        <v xml:space="preserve"> </v>
      </c>
      <c r="R284" s="312"/>
      <c r="S284" s="312" t="str">
        <f>'Instructions &amp; Inputs'!H58</f>
        <v/>
      </c>
      <c r="T284" s="312"/>
      <c r="U284" s="312" t="str">
        <f>'Instructions &amp; Inputs'!I58</f>
        <v/>
      </c>
      <c r="V284" s="312"/>
      <c r="W284" s="312" t="str">
        <f>'Instructions &amp; Inputs'!J58</f>
        <v/>
      </c>
      <c r="X284" s="312"/>
      <c r="Y284" s="312" t="str">
        <f>'Instructions &amp; Inputs'!K58</f>
        <v/>
      </c>
      <c r="Z284" s="312"/>
      <c r="AA284" s="312" t="str">
        <f>'Instructions &amp; Inputs'!L58</f>
        <v/>
      </c>
      <c r="AB284" s="312"/>
    </row>
    <row r="285" spans="1:29" ht="13.5" customHeight="1">
      <c r="A285" s="89"/>
      <c r="B285" s="76"/>
      <c r="C285" s="76"/>
      <c r="D285" s="76"/>
      <c r="E285" s="90"/>
      <c r="F285" s="90"/>
      <c r="G285" s="90"/>
      <c r="H285" s="90"/>
      <c r="I285" s="90"/>
      <c r="J285" s="90"/>
      <c r="K285" s="90"/>
      <c r="L285" s="90"/>
      <c r="M285" s="90"/>
      <c r="N285" s="90"/>
      <c r="O285" s="90"/>
      <c r="P285" s="90"/>
      <c r="Q285" s="85"/>
      <c r="R285" s="85"/>
      <c r="S285" s="85"/>
      <c r="T285" s="85"/>
      <c r="U285" s="85"/>
      <c r="V285" s="85"/>
      <c r="W285" s="85"/>
      <c r="X285" s="85"/>
      <c r="Y285" s="85"/>
      <c r="Z285" s="85"/>
      <c r="AA285" s="85"/>
      <c r="AB285" s="85"/>
    </row>
    <row r="286" spans="1:29" ht="13.5" customHeight="1">
      <c r="A286" s="89"/>
      <c r="B286" s="76"/>
      <c r="C286" s="76"/>
      <c r="D286" s="76"/>
      <c r="E286" s="90"/>
      <c r="F286" s="90"/>
      <c r="G286" s="90"/>
      <c r="H286" s="91"/>
      <c r="I286" s="91"/>
      <c r="J286" s="310" t="s">
        <v>2243</v>
      </c>
      <c r="K286" s="310"/>
      <c r="L286" s="310"/>
      <c r="M286" s="310"/>
      <c r="N286" s="310"/>
      <c r="O286" s="310"/>
      <c r="P286" s="310"/>
      <c r="Q286" s="310"/>
      <c r="R286" s="193"/>
      <c r="S286" s="76"/>
      <c r="T286" s="76"/>
      <c r="U286" s="76"/>
      <c r="V286" s="76"/>
      <c r="W286" s="76"/>
      <c r="X286" s="76"/>
      <c r="Y286" s="76"/>
      <c r="Z286" s="76"/>
    </row>
    <row r="287" spans="1:29" ht="13.5" customHeight="1">
      <c r="A287" s="89"/>
      <c r="B287" s="76"/>
      <c r="C287" s="76"/>
      <c r="D287" s="76"/>
      <c r="E287" s="90"/>
      <c r="F287" s="90"/>
      <c r="G287" s="90"/>
      <c r="H287" s="314"/>
      <c r="I287" s="314"/>
      <c r="J287" s="309" t="s">
        <v>2241</v>
      </c>
      <c r="K287" s="310"/>
      <c r="L287" s="310"/>
      <c r="M287" s="310"/>
      <c r="N287" s="310"/>
      <c r="O287" s="310"/>
      <c r="P287" s="310"/>
      <c r="Q287" s="310"/>
      <c r="R287" s="310"/>
      <c r="S287" s="310"/>
      <c r="T287" s="310"/>
      <c r="U287" s="310"/>
      <c r="V287" s="310"/>
      <c r="W287" s="310"/>
      <c r="X287" s="310"/>
      <c r="Y287" s="310"/>
      <c r="Z287" s="310"/>
    </row>
    <row r="288" spans="1:29" ht="21.75" customHeight="1">
      <c r="C288" s="42" t="s">
        <v>45</v>
      </c>
      <c r="D288" s="53"/>
      <c r="AC288" s="51"/>
    </row>
    <row r="289" spans="2:29" ht="14.15" customHeight="1">
      <c r="B289" s="51"/>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row>
    <row r="290" spans="2:29" ht="14.5">
      <c r="B290" s="51"/>
      <c r="C290" s="299" t="s">
        <v>2271</v>
      </c>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row>
    <row r="291" spans="2:29" ht="14.5">
      <c r="B291" s="51"/>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row>
    <row r="292" spans="2:29" ht="14.5">
      <c r="B292" s="51"/>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row>
    <row r="293" spans="2:29" ht="14.5">
      <c r="B293" s="51"/>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row>
    <row r="294" spans="2:29" ht="14.5">
      <c r="B294" s="51"/>
      <c r="C294" s="51"/>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row>
    <row r="295" spans="2:29" ht="14.15" customHeight="1">
      <c r="B295" s="51"/>
      <c r="C295" s="318" t="str">
        <f>'Instructions &amp; Inputs'!B62</f>
        <v>No additional comments</v>
      </c>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20"/>
    </row>
    <row r="296" spans="2:29" ht="14.5">
      <c r="B296" s="51"/>
      <c r="C296" s="321"/>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3"/>
    </row>
    <row r="297" spans="2:29" ht="14.5">
      <c r="B297" s="51"/>
      <c r="C297" s="321"/>
      <c r="D297" s="322"/>
      <c r="E297" s="322"/>
      <c r="F297" s="322"/>
      <c r="G297" s="322"/>
      <c r="H297" s="322"/>
      <c r="I297" s="322"/>
      <c r="J297" s="322"/>
      <c r="K297" s="322"/>
      <c r="L297" s="322"/>
      <c r="M297" s="322"/>
      <c r="N297" s="322"/>
      <c r="O297" s="322"/>
      <c r="P297" s="322"/>
      <c r="Q297" s="322"/>
      <c r="R297" s="322"/>
      <c r="S297" s="322"/>
      <c r="T297" s="322"/>
      <c r="U297" s="322"/>
      <c r="V297" s="322"/>
      <c r="W297" s="322"/>
      <c r="X297" s="322"/>
      <c r="Y297" s="322"/>
      <c r="Z297" s="322"/>
      <c r="AA297" s="322"/>
      <c r="AB297" s="322"/>
      <c r="AC297" s="323"/>
    </row>
    <row r="298" spans="2:29" ht="14.5">
      <c r="B298" s="51"/>
      <c r="C298" s="321"/>
      <c r="D298" s="322"/>
      <c r="E298" s="322"/>
      <c r="F298" s="322"/>
      <c r="G298" s="322"/>
      <c r="H298" s="322"/>
      <c r="I298" s="322"/>
      <c r="J298" s="322"/>
      <c r="K298" s="322"/>
      <c r="L298" s="322"/>
      <c r="M298" s="322"/>
      <c r="N298" s="322"/>
      <c r="O298" s="322"/>
      <c r="P298" s="322"/>
      <c r="Q298" s="322"/>
      <c r="R298" s="322"/>
      <c r="S298" s="322"/>
      <c r="T298" s="322"/>
      <c r="U298" s="322"/>
      <c r="V298" s="322"/>
      <c r="W298" s="322"/>
      <c r="X298" s="322"/>
      <c r="Y298" s="322"/>
      <c r="Z298" s="322"/>
      <c r="AA298" s="322"/>
      <c r="AB298" s="322"/>
      <c r="AC298" s="323"/>
    </row>
    <row r="299" spans="2:29" ht="14.5">
      <c r="B299" s="51"/>
      <c r="C299" s="321"/>
      <c r="D299" s="322"/>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3"/>
    </row>
    <row r="300" spans="2:29" ht="14.5">
      <c r="B300" s="51"/>
      <c r="C300" s="321"/>
      <c r="D300" s="322"/>
      <c r="E300" s="322"/>
      <c r="F300" s="322"/>
      <c r="G300" s="322"/>
      <c r="H300" s="322"/>
      <c r="I300" s="322"/>
      <c r="J300" s="322"/>
      <c r="K300" s="322"/>
      <c r="L300" s="322"/>
      <c r="M300" s="322"/>
      <c r="N300" s="322"/>
      <c r="O300" s="322"/>
      <c r="P300" s="322"/>
      <c r="Q300" s="322"/>
      <c r="R300" s="322"/>
      <c r="S300" s="322"/>
      <c r="T300" s="322"/>
      <c r="U300" s="322"/>
      <c r="V300" s="322"/>
      <c r="W300" s="322"/>
      <c r="X300" s="322"/>
      <c r="Y300" s="322"/>
      <c r="Z300" s="322"/>
      <c r="AA300" s="322"/>
      <c r="AB300" s="322"/>
      <c r="AC300" s="323"/>
    </row>
    <row r="301" spans="2:29" ht="14.5">
      <c r="B301" s="51"/>
      <c r="C301" s="321"/>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3"/>
    </row>
    <row r="302" spans="2:29" ht="14.5">
      <c r="B302" s="51"/>
      <c r="C302" s="321"/>
      <c r="D302" s="322"/>
      <c r="E302" s="322"/>
      <c r="F302" s="322"/>
      <c r="G302" s="322"/>
      <c r="H302" s="322"/>
      <c r="I302" s="322"/>
      <c r="J302" s="322"/>
      <c r="K302" s="322"/>
      <c r="L302" s="322"/>
      <c r="M302" s="322"/>
      <c r="N302" s="322"/>
      <c r="O302" s="322"/>
      <c r="P302" s="322"/>
      <c r="Q302" s="322"/>
      <c r="R302" s="322"/>
      <c r="S302" s="322"/>
      <c r="T302" s="322"/>
      <c r="U302" s="322"/>
      <c r="V302" s="322"/>
      <c r="W302" s="322"/>
      <c r="X302" s="322"/>
      <c r="Y302" s="322"/>
      <c r="Z302" s="322"/>
      <c r="AA302" s="322"/>
      <c r="AB302" s="322"/>
      <c r="AC302" s="323"/>
    </row>
    <row r="303" spans="2:29" ht="14.5">
      <c r="B303" s="51"/>
      <c r="C303" s="321"/>
      <c r="D303" s="322"/>
      <c r="E303" s="322"/>
      <c r="F303" s="322"/>
      <c r="G303" s="322"/>
      <c r="H303" s="322"/>
      <c r="I303" s="322"/>
      <c r="J303" s="322"/>
      <c r="K303" s="322"/>
      <c r="L303" s="322"/>
      <c r="M303" s="322"/>
      <c r="N303" s="322"/>
      <c r="O303" s="322"/>
      <c r="P303" s="322"/>
      <c r="Q303" s="322"/>
      <c r="R303" s="322"/>
      <c r="S303" s="322"/>
      <c r="T303" s="322"/>
      <c r="U303" s="322"/>
      <c r="V303" s="322"/>
      <c r="W303" s="322"/>
      <c r="X303" s="322"/>
      <c r="Y303" s="322"/>
      <c r="Z303" s="322"/>
      <c r="AA303" s="322"/>
      <c r="AB303" s="322"/>
      <c r="AC303" s="323"/>
    </row>
    <row r="304" spans="2:29" ht="14.5">
      <c r="B304" s="51"/>
      <c r="C304" s="321"/>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3"/>
    </row>
    <row r="305" spans="2:30" ht="14.5">
      <c r="B305" s="51"/>
      <c r="C305" s="321"/>
      <c r="D305" s="322"/>
      <c r="E305" s="322"/>
      <c r="F305" s="322"/>
      <c r="G305" s="322"/>
      <c r="H305" s="322"/>
      <c r="I305" s="322"/>
      <c r="J305" s="322"/>
      <c r="K305" s="322"/>
      <c r="L305" s="322"/>
      <c r="M305" s="322"/>
      <c r="N305" s="322"/>
      <c r="O305" s="322"/>
      <c r="P305" s="322"/>
      <c r="Q305" s="322"/>
      <c r="R305" s="322"/>
      <c r="S305" s="322"/>
      <c r="T305" s="322"/>
      <c r="U305" s="322"/>
      <c r="V305" s="322"/>
      <c r="W305" s="322"/>
      <c r="X305" s="322"/>
      <c r="Y305" s="322"/>
      <c r="Z305" s="322"/>
      <c r="AA305" s="322"/>
      <c r="AB305" s="322"/>
      <c r="AC305" s="323"/>
    </row>
    <row r="306" spans="2:30" ht="14.5">
      <c r="B306" s="51"/>
      <c r="C306" s="321"/>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3"/>
    </row>
    <row r="307" spans="2:30" ht="14.5">
      <c r="B307" s="51"/>
      <c r="C307" s="321"/>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3"/>
    </row>
    <row r="308" spans="2:30" ht="14.5">
      <c r="B308" s="51"/>
      <c r="C308" s="321"/>
      <c r="D308" s="322"/>
      <c r="E308" s="322"/>
      <c r="F308" s="322"/>
      <c r="G308" s="322"/>
      <c r="H308" s="322"/>
      <c r="I308" s="322"/>
      <c r="J308" s="322"/>
      <c r="K308" s="322"/>
      <c r="L308" s="322"/>
      <c r="M308" s="322"/>
      <c r="N308" s="322"/>
      <c r="O308" s="322"/>
      <c r="P308" s="322"/>
      <c r="Q308" s="322"/>
      <c r="R308" s="322"/>
      <c r="S308" s="322"/>
      <c r="T308" s="322"/>
      <c r="U308" s="322"/>
      <c r="V308" s="322"/>
      <c r="W308" s="322"/>
      <c r="X308" s="322"/>
      <c r="Y308" s="322"/>
      <c r="Z308" s="322"/>
      <c r="AA308" s="322"/>
      <c r="AB308" s="322"/>
      <c r="AC308" s="323"/>
    </row>
    <row r="309" spans="2:30" ht="14.5">
      <c r="B309" s="51"/>
      <c r="C309" s="321"/>
      <c r="D309" s="322"/>
      <c r="E309" s="322"/>
      <c r="F309" s="322"/>
      <c r="G309" s="322"/>
      <c r="H309" s="322"/>
      <c r="I309" s="322"/>
      <c r="J309" s="322"/>
      <c r="K309" s="322"/>
      <c r="L309" s="322"/>
      <c r="M309" s="322"/>
      <c r="N309" s="322"/>
      <c r="O309" s="322"/>
      <c r="P309" s="322"/>
      <c r="Q309" s="322"/>
      <c r="R309" s="322"/>
      <c r="S309" s="322"/>
      <c r="T309" s="322"/>
      <c r="U309" s="322"/>
      <c r="V309" s="322"/>
      <c r="W309" s="322"/>
      <c r="X309" s="322"/>
      <c r="Y309" s="322"/>
      <c r="Z309" s="322"/>
      <c r="AA309" s="322"/>
      <c r="AB309" s="322"/>
      <c r="AC309" s="323"/>
    </row>
    <row r="310" spans="2:30" ht="14.5">
      <c r="B310" s="51"/>
      <c r="C310" s="321"/>
      <c r="D310" s="322"/>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3"/>
    </row>
    <row r="311" spans="2:30" ht="14.5">
      <c r="B311" s="51"/>
      <c r="C311" s="324"/>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c r="AA311" s="325"/>
      <c r="AB311" s="325"/>
      <c r="AC311" s="326"/>
    </row>
    <row r="312" spans="2:30" ht="14.5">
      <c r="B312" s="51"/>
      <c r="C312" s="51"/>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row>
    <row r="313" spans="2:30" ht="18">
      <c r="B313" s="51"/>
      <c r="C313" s="194" t="s">
        <v>2183</v>
      </c>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row>
    <row r="314" spans="2:30" ht="14.5">
      <c r="B314" s="51"/>
      <c r="C314" s="51"/>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row>
    <row r="315" spans="2:30" ht="14.25" customHeight="1">
      <c r="B315" s="51"/>
      <c r="C315" s="51"/>
      <c r="D315" s="51"/>
      <c r="E315" s="48"/>
      <c r="F315" s="48"/>
      <c r="G315" s="48"/>
      <c r="H315" s="48"/>
      <c r="I315" s="48"/>
      <c r="J315" s="48"/>
      <c r="K315" s="48"/>
      <c r="L315" s="48"/>
      <c r="M315" s="48"/>
      <c r="N315" s="299" t="s">
        <v>2819</v>
      </c>
      <c r="O315" s="299"/>
      <c r="P315" s="299"/>
      <c r="Q315" s="299"/>
      <c r="R315" s="299"/>
      <c r="S315" s="299"/>
      <c r="T315" s="299"/>
      <c r="U315" s="299"/>
      <c r="V315" s="299"/>
      <c r="W315" s="299"/>
      <c r="X315" s="299"/>
      <c r="Y315" s="299"/>
      <c r="Z315" s="299"/>
      <c r="AA315" s="299"/>
      <c r="AB315" s="299"/>
      <c r="AC315" s="48"/>
      <c r="AD315" s="48"/>
    </row>
    <row r="316" spans="2:30" ht="14.5">
      <c r="B316" s="51"/>
      <c r="C316" s="51"/>
      <c r="D316" s="48"/>
      <c r="E316" s="48"/>
      <c r="F316" s="51"/>
      <c r="G316" s="48"/>
      <c r="H316" s="48"/>
      <c r="I316" s="48"/>
      <c r="J316" s="48"/>
      <c r="K316" s="48"/>
      <c r="L316" s="48"/>
      <c r="M316" s="48"/>
      <c r="N316" s="299"/>
      <c r="O316" s="299"/>
      <c r="P316" s="299"/>
      <c r="Q316" s="299"/>
      <c r="R316" s="299"/>
      <c r="S316" s="299"/>
      <c r="T316" s="299"/>
      <c r="U316" s="299"/>
      <c r="V316" s="299"/>
      <c r="W316" s="299"/>
      <c r="X316" s="299"/>
      <c r="Y316" s="299"/>
      <c r="Z316" s="299"/>
      <c r="AA316" s="299"/>
      <c r="AB316" s="299"/>
      <c r="AC316" s="48"/>
      <c r="AD316" s="48"/>
    </row>
    <row r="317" spans="2:30" ht="14.5">
      <c r="B317" s="51"/>
      <c r="C317" s="51"/>
      <c r="D317" s="48"/>
      <c r="E317" s="48"/>
      <c r="F317" s="48"/>
      <c r="G317" s="48"/>
      <c r="H317" s="48"/>
      <c r="I317" s="48"/>
      <c r="J317" s="48"/>
      <c r="K317" s="48"/>
      <c r="L317" s="48"/>
      <c r="M317" s="48"/>
      <c r="N317" s="299"/>
      <c r="O317" s="299"/>
      <c r="P317" s="299"/>
      <c r="Q317" s="299"/>
      <c r="R317" s="299"/>
      <c r="S317" s="299"/>
      <c r="T317" s="299"/>
      <c r="U317" s="299"/>
      <c r="V317" s="299"/>
      <c r="W317" s="299"/>
      <c r="X317" s="299"/>
      <c r="Y317" s="299"/>
      <c r="Z317" s="299"/>
      <c r="AA317" s="299"/>
      <c r="AB317" s="299"/>
      <c r="AC317" s="48"/>
      <c r="AD317" s="48"/>
    </row>
    <row r="318" spans="2:30" ht="14.5">
      <c r="B318" s="51"/>
      <c r="C318" s="51"/>
      <c r="D318" s="48"/>
      <c r="E318" s="48"/>
      <c r="F318" s="48"/>
      <c r="G318" s="48"/>
      <c r="H318" s="48"/>
      <c r="I318" s="48"/>
      <c r="J318" s="48"/>
      <c r="K318" s="48"/>
      <c r="L318" s="48"/>
      <c r="M318" s="48"/>
      <c r="N318" s="299"/>
      <c r="O318" s="299"/>
      <c r="P318" s="299"/>
      <c r="Q318" s="299"/>
      <c r="R318" s="299"/>
      <c r="S318" s="299"/>
      <c r="T318" s="299"/>
      <c r="U318" s="299"/>
      <c r="V318" s="299"/>
      <c r="W318" s="299"/>
      <c r="X318" s="299"/>
      <c r="Y318" s="299"/>
      <c r="Z318" s="299"/>
      <c r="AA318" s="299"/>
      <c r="AB318" s="299"/>
      <c r="AC318" s="48"/>
      <c r="AD318" s="48"/>
    </row>
    <row r="319" spans="2:30" ht="14.5">
      <c r="B319" s="51"/>
      <c r="D319" s="52"/>
      <c r="E319" s="48"/>
      <c r="F319" s="48"/>
      <c r="G319" s="48"/>
      <c r="H319" s="48"/>
      <c r="I319" s="48"/>
      <c r="J319" s="48"/>
      <c r="K319" s="48"/>
      <c r="L319" s="48"/>
      <c r="M319" s="48"/>
      <c r="N319" s="299"/>
      <c r="O319" s="299"/>
      <c r="P319" s="299"/>
      <c r="Q319" s="299"/>
      <c r="R319" s="299"/>
      <c r="S319" s="299"/>
      <c r="T319" s="299"/>
      <c r="U319" s="299"/>
      <c r="V319" s="299"/>
      <c r="W319" s="299"/>
      <c r="X319" s="299"/>
      <c r="Y319" s="299"/>
      <c r="Z319" s="299"/>
      <c r="AA319" s="299"/>
      <c r="AB319" s="299"/>
      <c r="AC319" s="48"/>
      <c r="AD319" s="48"/>
    </row>
    <row r="320" spans="2:30" ht="14.5">
      <c r="B320" s="51"/>
      <c r="C320" s="51"/>
      <c r="D320" s="51"/>
      <c r="E320" s="48"/>
      <c r="F320" s="48"/>
      <c r="G320" s="48"/>
      <c r="H320" s="48"/>
      <c r="I320" s="48"/>
      <c r="J320" s="48"/>
      <c r="K320" s="48"/>
      <c r="L320" s="48"/>
      <c r="M320" s="48"/>
      <c r="N320" s="299"/>
      <c r="O320" s="299"/>
      <c r="P320" s="299"/>
      <c r="Q320" s="299"/>
      <c r="R320" s="299"/>
      <c r="S320" s="299"/>
      <c r="T320" s="299"/>
      <c r="U320" s="299"/>
      <c r="V320" s="299"/>
      <c r="W320" s="299"/>
      <c r="X320" s="299"/>
      <c r="Y320" s="299"/>
      <c r="Z320" s="299"/>
      <c r="AA320" s="299"/>
      <c r="AB320" s="299"/>
      <c r="AC320" s="48"/>
      <c r="AD320" s="48"/>
    </row>
    <row r="321" spans="2:30" ht="14.5">
      <c r="B321" s="51"/>
      <c r="C321" s="51"/>
      <c r="D321" s="51"/>
      <c r="E321" s="48"/>
      <c r="F321" s="48"/>
      <c r="G321" s="48"/>
      <c r="H321" s="48"/>
      <c r="I321" s="48"/>
      <c r="J321" s="48"/>
      <c r="K321" s="48"/>
      <c r="L321" s="48"/>
      <c r="M321" s="48"/>
      <c r="N321" s="299"/>
      <c r="O321" s="299"/>
      <c r="P321" s="299"/>
      <c r="Q321" s="299"/>
      <c r="R321" s="299"/>
      <c r="S321" s="299"/>
      <c r="T321" s="299"/>
      <c r="U321" s="299"/>
      <c r="V321" s="299"/>
      <c r="W321" s="299"/>
      <c r="X321" s="299"/>
      <c r="Y321" s="299"/>
      <c r="Z321" s="299"/>
      <c r="AA321" s="299"/>
      <c r="AB321" s="299"/>
      <c r="AC321" s="48"/>
      <c r="AD321" s="48"/>
    </row>
    <row r="322" spans="2:30" ht="14.5">
      <c r="B322" s="51"/>
      <c r="C322" s="51"/>
      <c r="D322" s="51"/>
      <c r="E322" s="48"/>
      <c r="F322" s="48"/>
      <c r="G322" s="48"/>
      <c r="H322" s="48"/>
      <c r="J322" s="48"/>
      <c r="K322" s="48"/>
      <c r="L322" s="48"/>
      <c r="M322" s="48"/>
      <c r="W322" s="48"/>
      <c r="X322" s="48"/>
      <c r="Y322" s="48"/>
      <c r="Z322" s="48"/>
      <c r="AA322" s="48"/>
      <c r="AB322" s="48"/>
      <c r="AC322" s="48"/>
    </row>
    <row r="323" spans="2:30" ht="14.25" customHeight="1">
      <c r="B323" s="51"/>
      <c r="D323" s="48"/>
      <c r="E323" s="48"/>
      <c r="F323" s="48"/>
      <c r="G323" s="48"/>
      <c r="H323" s="48"/>
      <c r="I323" s="48"/>
      <c r="J323" s="48"/>
      <c r="K323" s="48"/>
      <c r="L323" s="48"/>
      <c r="M323" s="48"/>
      <c r="N323" s="298" t="s">
        <v>2413</v>
      </c>
      <c r="O323" s="298"/>
      <c r="P323" s="298"/>
      <c r="Q323" s="298"/>
      <c r="R323" s="298"/>
      <c r="S323" s="298"/>
      <c r="T323" s="298"/>
      <c r="U323" s="298"/>
      <c r="V323" s="298"/>
      <c r="W323" s="48"/>
      <c r="X323" s="48"/>
      <c r="Y323" s="48"/>
      <c r="Z323" s="48"/>
      <c r="AA323" s="48"/>
      <c r="AB323" s="48"/>
      <c r="AC323" s="48"/>
    </row>
    <row r="324" spans="2:30" ht="14.5">
      <c r="B324" s="51"/>
      <c r="C324" s="195" t="s">
        <v>2426</v>
      </c>
      <c r="D324" s="48"/>
      <c r="E324" s="48"/>
      <c r="F324" s="48"/>
      <c r="G324" s="48"/>
      <c r="H324" s="48"/>
      <c r="I324" s="48"/>
      <c r="J324" s="16"/>
      <c r="K324" s="48"/>
      <c r="L324" s="48"/>
      <c r="M324" s="48"/>
      <c r="N324" s="48"/>
      <c r="O324" s="48"/>
      <c r="P324" s="298" t="s">
        <v>2414</v>
      </c>
      <c r="Q324" s="298"/>
      <c r="R324" s="298"/>
      <c r="S324" s="298"/>
      <c r="T324" s="298"/>
      <c r="U324" s="48"/>
      <c r="V324" s="48"/>
      <c r="W324" s="48"/>
      <c r="X324" s="48"/>
      <c r="Y324" s="48"/>
      <c r="Z324" s="48"/>
      <c r="AA324" s="48"/>
      <c r="AB324" s="48"/>
      <c r="AC324" s="48"/>
    </row>
    <row r="325" spans="2:30" ht="14.25" customHeight="1">
      <c r="B325" s="51"/>
      <c r="C325" s="328" t="s">
        <v>2425</v>
      </c>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182"/>
    </row>
    <row r="326" spans="2:30">
      <c r="C326" s="16"/>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2:30" ht="14.25" customHeight="1">
      <c r="C327" s="313" t="s">
        <v>2403</v>
      </c>
      <c r="D327" s="313"/>
      <c r="E327" s="313"/>
      <c r="F327" s="313"/>
      <c r="G327" s="313"/>
      <c r="H327" s="313"/>
      <c r="I327" s="313"/>
      <c r="J327" s="313"/>
      <c r="K327" s="313"/>
      <c r="L327" s="313"/>
      <c r="M327" s="313"/>
      <c r="N327" s="313"/>
      <c r="O327" s="313"/>
      <c r="P327" s="296" t="s">
        <v>2415</v>
      </c>
      <c r="Q327" s="296"/>
      <c r="R327" s="296"/>
      <c r="S327" s="296"/>
      <c r="T327" s="296"/>
      <c r="U327" s="196"/>
      <c r="V327" s="196"/>
      <c r="W327" s="196"/>
      <c r="X327" s="16"/>
      <c r="Y327" s="16"/>
      <c r="Z327" s="196"/>
      <c r="AA327" s="196"/>
      <c r="AB327" s="196"/>
      <c r="AC327" s="48"/>
    </row>
    <row r="328" spans="2:30" ht="14.25" customHeight="1">
      <c r="C328" s="299" t="s">
        <v>2443</v>
      </c>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48"/>
    </row>
    <row r="329" spans="2:30">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2:30">
      <c r="C330" s="97" t="s">
        <v>2247</v>
      </c>
      <c r="D330" s="97"/>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2:30">
      <c r="C331" s="95" t="s">
        <v>2404</v>
      </c>
      <c r="D331" s="95"/>
      <c r="E331" s="16"/>
      <c r="F331" s="16"/>
      <c r="G331" s="16"/>
      <c r="H331" s="297" t="s">
        <v>2416</v>
      </c>
      <c r="I331" s="297"/>
      <c r="J331" s="297"/>
      <c r="K331" s="297"/>
      <c r="L331" s="297"/>
      <c r="M331" s="96"/>
      <c r="N331" s="96"/>
      <c r="O331" s="16"/>
      <c r="P331" s="16"/>
      <c r="Q331" s="16"/>
      <c r="R331" s="16"/>
      <c r="S331" s="16"/>
      <c r="T331" s="16"/>
      <c r="U331" s="16"/>
      <c r="V331" s="16"/>
      <c r="W331" s="16"/>
      <c r="X331" s="16"/>
      <c r="Y331" s="16"/>
      <c r="Z331" s="16"/>
      <c r="AA331" s="16"/>
      <c r="AB331" s="16"/>
    </row>
    <row r="332" spans="2:30">
      <c r="C332" s="95" t="s">
        <v>2424</v>
      </c>
      <c r="D332" s="9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row>
    <row r="333" spans="2:30">
      <c r="C333" s="297" t="s">
        <v>2417</v>
      </c>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row>
    <row r="334" spans="2:30">
      <c r="C334" s="95" t="s">
        <v>2249</v>
      </c>
      <c r="D334" s="95"/>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row>
    <row r="335" spans="2:30">
      <c r="C335" s="96" t="s">
        <v>2248</v>
      </c>
      <c r="D335" s="9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row>
    <row r="336" spans="2:30" ht="18">
      <c r="C336" s="42" t="s">
        <v>2304</v>
      </c>
    </row>
    <row r="339" spans="3:28">
      <c r="C339" s="4" t="s">
        <v>2305</v>
      </c>
      <c r="G339" s="3" t="e">
        <f>'Ref Data'!$P$20</f>
        <v>#N/A</v>
      </c>
    </row>
    <row r="340" spans="3:28">
      <c r="C340" s="61" t="s">
        <v>2306</v>
      </c>
      <c r="D340" s="61"/>
      <c r="E340" s="61"/>
    </row>
    <row r="341" spans="3:28" ht="14.5" thickBot="1">
      <c r="C341" s="61"/>
      <c r="D341" s="61"/>
      <c r="E341" s="61"/>
      <c r="Y341" s="393" t="s">
        <v>1497</v>
      </c>
      <c r="Z341" s="393"/>
      <c r="AA341" s="393"/>
      <c r="AB341" s="393"/>
    </row>
    <row r="342" spans="3:28">
      <c r="C342" s="165" t="str">
        <f>C129</f>
        <v>GHG Savings</v>
      </c>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300" t="e">
        <f>M127</f>
        <v>#N/A</v>
      </c>
      <c r="Z342" s="301"/>
      <c r="AA342" s="301"/>
      <c r="AB342" s="302"/>
    </row>
    <row r="343" spans="3:28">
      <c r="C343" s="306" t="e">
        <f>'Ref Data'!P137</f>
        <v>#N/A</v>
      </c>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15"/>
      <c r="Z343" s="316"/>
      <c r="AA343" s="316"/>
      <c r="AB343" s="317"/>
    </row>
    <row r="344" spans="3:28">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177" t="e">
        <f>M129</f>
        <v>#N/A</v>
      </c>
      <c r="Z344" s="178" t="e">
        <f>N129</f>
        <v>#N/A</v>
      </c>
      <c r="AA344" s="178" t="e">
        <f>O129</f>
        <v>#N/A</v>
      </c>
      <c r="AB344" s="179" t="e">
        <f>P129</f>
        <v>#N/A</v>
      </c>
    </row>
    <row r="345" spans="3:28" ht="14.5" thickBot="1">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row>
    <row r="346" spans="3:28">
      <c r="C346" s="165" t="str">
        <f>C132</f>
        <v>Improved Occupant Experience</v>
      </c>
      <c r="D346" s="168"/>
      <c r="E346" s="168"/>
      <c r="F346" s="169"/>
      <c r="G346" s="169"/>
      <c r="H346" s="169"/>
      <c r="I346" s="169"/>
      <c r="J346" s="169"/>
      <c r="K346" s="169"/>
      <c r="L346" s="169"/>
      <c r="M346" s="166"/>
      <c r="N346" s="166"/>
      <c r="O346" s="166"/>
      <c r="P346" s="166"/>
      <c r="Q346" s="166"/>
      <c r="R346" s="166"/>
      <c r="S346" s="166"/>
      <c r="T346" s="166"/>
      <c r="U346" s="166"/>
      <c r="V346" s="166"/>
      <c r="W346" s="166"/>
      <c r="X346" s="166"/>
      <c r="Y346" s="300" t="e">
        <f>M130</f>
        <v>#N/A</v>
      </c>
      <c r="Z346" s="301"/>
      <c r="AA346" s="301"/>
      <c r="AB346" s="302"/>
    </row>
    <row r="347" spans="3:28">
      <c r="C347" s="306" t="e">
        <f>'Ref Data'!P138</f>
        <v>#N/A</v>
      </c>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3"/>
      <c r="Z347" s="304"/>
      <c r="AA347" s="304"/>
      <c r="AB347" s="305"/>
    </row>
    <row r="348" spans="3:28">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174" t="e">
        <f>M132</f>
        <v>#N/A</v>
      </c>
      <c r="Z348" s="175" t="e">
        <f>N132</f>
        <v>#N/A</v>
      </c>
      <c r="AA348" s="175" t="e">
        <f>O132</f>
        <v>#N/A</v>
      </c>
      <c r="AB348" s="176" t="e">
        <f>P132</f>
        <v>#N/A</v>
      </c>
    </row>
    <row r="349" spans="3:28" ht="14.5" thickBot="1">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row>
    <row r="350" spans="3:28">
      <c r="C350" s="165" t="str">
        <f>C135</f>
        <v>Capital Costs</v>
      </c>
      <c r="D350" s="169"/>
      <c r="E350" s="169"/>
      <c r="F350" s="169"/>
      <c r="G350" s="169"/>
      <c r="H350" s="169"/>
      <c r="I350" s="169"/>
      <c r="J350" s="169"/>
      <c r="K350" s="169"/>
      <c r="L350" s="169"/>
      <c r="M350" s="166"/>
      <c r="N350" s="166"/>
      <c r="O350" s="166"/>
      <c r="P350" s="166"/>
      <c r="Q350" s="166"/>
      <c r="R350" s="166"/>
      <c r="S350" s="166"/>
      <c r="T350" s="166"/>
      <c r="U350" s="166"/>
      <c r="V350" s="166"/>
      <c r="W350" s="166"/>
      <c r="X350" s="166"/>
      <c r="Y350" s="300" t="e">
        <f>M133</f>
        <v>#N/A</v>
      </c>
      <c r="Z350" s="301"/>
      <c r="AA350" s="301"/>
      <c r="AB350" s="302"/>
    </row>
    <row r="351" spans="3:28">
      <c r="C351" s="306" t="e">
        <f>'Ref Data'!P139</f>
        <v>#N/A</v>
      </c>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15"/>
      <c r="Z351" s="316"/>
      <c r="AA351" s="316"/>
      <c r="AB351" s="317"/>
    </row>
    <row r="352" spans="3:28">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177" t="e">
        <f>M135</f>
        <v>#N/A</v>
      </c>
      <c r="Z352" s="178" t="e">
        <f>N135</f>
        <v>#N/A</v>
      </c>
      <c r="AA352" s="178" t="e">
        <f>O135</f>
        <v>#N/A</v>
      </c>
      <c r="AB352" s="179" t="e">
        <f>P135</f>
        <v>#N/A</v>
      </c>
    </row>
    <row r="353" spans="3:28" ht="14.5" thickBot="1">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row>
    <row r="354" spans="3:28">
      <c r="C354" s="165" t="str">
        <f>C138</f>
        <v>Operations &amp; Maintenance</v>
      </c>
      <c r="D354" s="168"/>
      <c r="E354" s="168"/>
      <c r="F354" s="169"/>
      <c r="G354" s="169"/>
      <c r="H354" s="169"/>
      <c r="I354" s="169"/>
      <c r="J354" s="169"/>
      <c r="K354" s="169"/>
      <c r="L354" s="169"/>
      <c r="M354" s="166"/>
      <c r="N354" s="166"/>
      <c r="O354" s="166"/>
      <c r="P354" s="166"/>
      <c r="Q354" s="166"/>
      <c r="R354" s="166"/>
      <c r="S354" s="166"/>
      <c r="T354" s="166"/>
      <c r="U354" s="166"/>
      <c r="V354" s="166"/>
      <c r="W354" s="166"/>
      <c r="X354" s="166"/>
      <c r="Y354" s="300" t="e">
        <f>M136</f>
        <v>#N/A</v>
      </c>
      <c r="Z354" s="301"/>
      <c r="AA354" s="301"/>
      <c r="AB354" s="302"/>
    </row>
    <row r="355" spans="3:28">
      <c r="C355" s="306" t="e">
        <f>'Ref Data'!P140</f>
        <v>#N/A</v>
      </c>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15"/>
      <c r="Z355" s="316"/>
      <c r="AA355" s="316"/>
      <c r="AB355" s="317"/>
    </row>
    <row r="356" spans="3:28">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177" t="e">
        <f>M138</f>
        <v>#N/A</v>
      </c>
      <c r="Z356" s="178" t="e">
        <f>N138</f>
        <v>#N/A</v>
      </c>
      <c r="AA356" s="178" t="e">
        <f>O138</f>
        <v>#N/A</v>
      </c>
      <c r="AB356" s="179" t="e">
        <f>P138</f>
        <v>#N/A</v>
      </c>
    </row>
    <row r="357" spans="3:28">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row>
    <row r="358" spans="3:28">
      <c r="C358" s="16"/>
      <c r="D358" s="16"/>
      <c r="E358" s="16"/>
      <c r="F358" s="16"/>
      <c r="G358" s="16"/>
      <c r="H358" s="16"/>
      <c r="I358" s="16"/>
      <c r="J358" s="16"/>
      <c r="K358" s="16"/>
      <c r="L358" s="16"/>
      <c r="M358" s="16"/>
      <c r="N358" s="16"/>
      <c r="O358" s="16"/>
      <c r="P358" s="16"/>
      <c r="Q358" s="16"/>
      <c r="R358" s="16"/>
      <c r="S358" s="16"/>
      <c r="T358" s="16"/>
      <c r="U358" s="16"/>
      <c r="V358" s="16"/>
      <c r="W358" s="16"/>
      <c r="X358" s="16"/>
    </row>
    <row r="359" spans="3:28">
      <c r="C359" s="4" t="s">
        <v>2339</v>
      </c>
      <c r="G359" s="3" t="e">
        <f>'Ref Data'!$P$23</f>
        <v>#N/A</v>
      </c>
      <c r="H359" s="16"/>
      <c r="I359" s="16"/>
      <c r="J359" s="16"/>
      <c r="K359" s="16"/>
      <c r="L359" s="16"/>
      <c r="M359" s="16"/>
      <c r="N359" s="16"/>
      <c r="O359" s="16"/>
      <c r="P359" s="16"/>
      <c r="Q359" s="16"/>
      <c r="R359" s="16"/>
      <c r="S359" s="16"/>
      <c r="T359" s="16"/>
      <c r="U359" s="16"/>
      <c r="V359" s="16"/>
      <c r="W359" s="16"/>
      <c r="X359" s="16"/>
    </row>
    <row r="360" spans="3:28">
      <c r="C360" s="61" t="s">
        <v>2306</v>
      </c>
      <c r="D360" s="16"/>
      <c r="E360" s="16"/>
      <c r="F360" s="16"/>
      <c r="G360" s="16"/>
      <c r="H360" s="16"/>
      <c r="I360" s="16"/>
      <c r="J360" s="16"/>
      <c r="K360" s="16"/>
      <c r="L360" s="16"/>
      <c r="M360" s="16"/>
      <c r="N360" s="16"/>
      <c r="O360" s="16"/>
      <c r="P360" s="16"/>
      <c r="Q360" s="16"/>
      <c r="R360" s="16"/>
      <c r="S360" s="16"/>
      <c r="T360" s="16"/>
      <c r="U360" s="16"/>
      <c r="V360" s="16"/>
      <c r="W360" s="16"/>
      <c r="X360" s="16"/>
    </row>
    <row r="361" spans="3:28" ht="14.5" thickBot="1">
      <c r="C361" s="16"/>
      <c r="D361" s="16"/>
      <c r="E361" s="16"/>
      <c r="F361" s="16"/>
      <c r="G361" s="16"/>
      <c r="H361" s="16"/>
      <c r="I361" s="16"/>
      <c r="J361" s="16"/>
      <c r="K361" s="16"/>
      <c r="L361" s="16"/>
      <c r="M361" s="16"/>
      <c r="N361" s="16"/>
      <c r="O361" s="16"/>
      <c r="P361" s="16"/>
      <c r="Q361" s="16"/>
      <c r="R361" s="16"/>
      <c r="S361" s="16"/>
      <c r="T361" s="16"/>
      <c r="U361" s="16"/>
      <c r="V361" s="16"/>
      <c r="W361" s="16"/>
      <c r="X361" s="16"/>
      <c r="Y361" s="393" t="s">
        <v>1497</v>
      </c>
      <c r="Z361" s="393"/>
      <c r="AA361" s="393"/>
      <c r="AB361" s="393"/>
    </row>
    <row r="362" spans="3:28">
      <c r="C362" s="167" t="s">
        <v>52</v>
      </c>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300" t="e">
        <f>Q127</f>
        <v>#N/A</v>
      </c>
      <c r="Z362" s="301"/>
      <c r="AA362" s="301"/>
      <c r="AB362" s="302"/>
    </row>
    <row r="363" spans="3:28">
      <c r="C363" s="306" t="e">
        <f>'Ref Data'!P141</f>
        <v>#N/A</v>
      </c>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15"/>
      <c r="Z363" s="316"/>
      <c r="AA363" s="316"/>
      <c r="AB363" s="317"/>
    </row>
    <row r="364" spans="3:28">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177" t="e">
        <f>Q129</f>
        <v>#N/A</v>
      </c>
      <c r="Z364" s="178" t="e">
        <f>R129</f>
        <v>#N/A</v>
      </c>
      <c r="AA364" s="178" t="e">
        <f>S129</f>
        <v>#N/A</v>
      </c>
      <c r="AB364" s="179" t="e">
        <f>T129</f>
        <v>#N/A</v>
      </c>
    </row>
    <row r="365" spans="3:28" ht="14.5" thickBot="1">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row>
    <row r="366" spans="3:28">
      <c r="C366" s="167" t="s">
        <v>2269</v>
      </c>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300" t="e">
        <f>Q130</f>
        <v>#N/A</v>
      </c>
      <c r="Z366" s="301"/>
      <c r="AA366" s="301"/>
      <c r="AB366" s="302"/>
    </row>
    <row r="367" spans="3:28">
      <c r="C367" s="306" t="e">
        <f>'Ref Data'!P142</f>
        <v>#N/A</v>
      </c>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15"/>
      <c r="Z367" s="316"/>
      <c r="AA367" s="316"/>
      <c r="AB367" s="317"/>
    </row>
    <row r="368" spans="3:28">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177" t="e">
        <f>Q132</f>
        <v>#N/A</v>
      </c>
      <c r="Z368" s="178" t="e">
        <f>R132</f>
        <v>#N/A</v>
      </c>
      <c r="AA368" s="178" t="e">
        <f>S132</f>
        <v>#N/A</v>
      </c>
      <c r="AB368" s="179" t="e">
        <f>T132</f>
        <v>#N/A</v>
      </c>
    </row>
    <row r="369" spans="3:28" ht="14.5" thickBot="1">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row>
    <row r="370" spans="3:28">
      <c r="C370" s="167" t="s">
        <v>54</v>
      </c>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300" t="e">
        <f>Q133</f>
        <v>#N/A</v>
      </c>
      <c r="Z370" s="301"/>
      <c r="AA370" s="301"/>
      <c r="AB370" s="302"/>
    </row>
    <row r="371" spans="3:28">
      <c r="C371" s="306" t="e">
        <f>'Ref Data'!P143</f>
        <v>#N/A</v>
      </c>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15"/>
      <c r="Z371" s="316"/>
      <c r="AA371" s="316"/>
      <c r="AB371" s="317"/>
    </row>
    <row r="372" spans="3:28">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177" t="e">
        <f>Q135</f>
        <v>#N/A</v>
      </c>
      <c r="Z372" s="178" t="e">
        <f>R135</f>
        <v>#N/A</v>
      </c>
      <c r="AA372" s="178" t="e">
        <f>S135</f>
        <v>#N/A</v>
      </c>
      <c r="AB372" s="179" t="e">
        <f>T135</f>
        <v>#N/A</v>
      </c>
    </row>
    <row r="373" spans="3:28" ht="14.5" thickBot="1">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row>
    <row r="374" spans="3:28">
      <c r="C374" s="167" t="s">
        <v>55</v>
      </c>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300" t="e">
        <f>Q136</f>
        <v>#N/A</v>
      </c>
      <c r="Z374" s="301"/>
      <c r="AA374" s="301"/>
      <c r="AB374" s="302"/>
    </row>
    <row r="375" spans="3:28">
      <c r="C375" s="306" t="e">
        <f>'Ref Data'!P144</f>
        <v>#N/A</v>
      </c>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15"/>
      <c r="Z375" s="316"/>
      <c r="AA375" s="316"/>
      <c r="AB375" s="317"/>
    </row>
    <row r="376" spans="3:28">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177" t="e">
        <f>Q138</f>
        <v>#N/A</v>
      </c>
      <c r="Z376" s="178" t="e">
        <f>R138</f>
        <v>#N/A</v>
      </c>
      <c r="AA376" s="178" t="e">
        <f>S138</f>
        <v>#N/A</v>
      </c>
      <c r="AB376" s="179" t="e">
        <f>T138</f>
        <v>#N/A</v>
      </c>
    </row>
    <row r="377" spans="3:28">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row>
    <row r="380" spans="3:28" ht="18">
      <c r="C380" s="42" t="s">
        <v>2340</v>
      </c>
    </row>
    <row r="383" spans="3:28">
      <c r="C383" s="4" t="s">
        <v>2341</v>
      </c>
      <c r="G383" s="3" t="e">
        <f>IF('Ref Data'!$P$26=0,"N/A",'Ref Data'!$P$26)</f>
        <v>#N/A</v>
      </c>
    </row>
    <row r="384" spans="3:28">
      <c r="C384" s="61" t="s">
        <v>2306</v>
      </c>
      <c r="D384" s="61"/>
      <c r="E384" s="61"/>
    </row>
    <row r="385" spans="3:28" ht="14.5" thickBot="1">
      <c r="C385" s="61"/>
      <c r="D385" s="61"/>
      <c r="E385" s="61"/>
      <c r="Y385" s="327" t="s">
        <v>1497</v>
      </c>
      <c r="Z385" s="327"/>
      <c r="AA385" s="327"/>
      <c r="AB385" s="327"/>
    </row>
    <row r="386" spans="3:28">
      <c r="C386" s="167" t="s">
        <v>52</v>
      </c>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300" t="e">
        <f>U127</f>
        <v>#N/A</v>
      </c>
      <c r="Z386" s="301"/>
      <c r="AA386" s="301"/>
      <c r="AB386" s="302"/>
    </row>
    <row r="387" spans="3:28">
      <c r="C387" s="306" t="e">
        <f>'Ref Data'!P145</f>
        <v>#N/A</v>
      </c>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3"/>
      <c r="Z387" s="304"/>
      <c r="AA387" s="304"/>
      <c r="AB387" s="305"/>
    </row>
    <row r="388" spans="3:28">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177" t="e">
        <f>U129</f>
        <v>#N/A</v>
      </c>
      <c r="Z388" s="178" t="e">
        <f>V129</f>
        <v>#N/A</v>
      </c>
      <c r="AA388" s="178" t="e">
        <f>W129</f>
        <v>#N/A</v>
      </c>
      <c r="AB388" s="179" t="e">
        <f>X129</f>
        <v>#N/A</v>
      </c>
    </row>
    <row r="389" spans="3:28" ht="14.5" thickBot="1">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row>
    <row r="390" spans="3:28">
      <c r="C390" s="167" t="s">
        <v>2269</v>
      </c>
      <c r="D390" s="168"/>
      <c r="E390" s="168"/>
      <c r="F390" s="169"/>
      <c r="G390" s="169"/>
      <c r="H390" s="169"/>
      <c r="I390" s="169"/>
      <c r="J390" s="169"/>
      <c r="K390" s="169"/>
      <c r="L390" s="169"/>
      <c r="M390" s="166"/>
      <c r="N390" s="166"/>
      <c r="O390" s="166"/>
      <c r="P390" s="166"/>
      <c r="Q390" s="166"/>
      <c r="R390" s="166"/>
      <c r="S390" s="166"/>
      <c r="T390" s="166"/>
      <c r="U390" s="166"/>
      <c r="V390" s="166"/>
      <c r="W390" s="166"/>
      <c r="X390" s="166"/>
      <c r="Y390" s="300" t="e">
        <f>U130</f>
        <v>#N/A</v>
      </c>
      <c r="Z390" s="301"/>
      <c r="AA390" s="301"/>
      <c r="AB390" s="302"/>
    </row>
    <row r="391" spans="3:28">
      <c r="C391" s="306" t="e">
        <f>'Ref Data'!P146</f>
        <v>#N/A</v>
      </c>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3"/>
      <c r="Z391" s="304"/>
      <c r="AA391" s="304"/>
      <c r="AB391" s="305"/>
    </row>
    <row r="392" spans="3:28">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177" t="e">
        <f>U132</f>
        <v>#N/A</v>
      </c>
      <c r="Z392" s="178" t="e">
        <f>V132</f>
        <v>#N/A</v>
      </c>
      <c r="AA392" s="178" t="e">
        <f>W132</f>
        <v>#N/A</v>
      </c>
      <c r="AB392" s="179" t="e">
        <f>X132</f>
        <v>#N/A</v>
      </c>
    </row>
    <row r="393" spans="3:28" ht="14.5" thickBot="1">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row>
    <row r="394" spans="3:28">
      <c r="C394" s="167" t="s">
        <v>54</v>
      </c>
      <c r="D394" s="169"/>
      <c r="E394" s="169"/>
      <c r="F394" s="169"/>
      <c r="G394" s="169"/>
      <c r="H394" s="169"/>
      <c r="I394" s="169"/>
      <c r="J394" s="169"/>
      <c r="K394" s="169"/>
      <c r="L394" s="169"/>
      <c r="M394" s="166"/>
      <c r="N394" s="166"/>
      <c r="O394" s="166"/>
      <c r="P394" s="166"/>
      <c r="Q394" s="166"/>
      <c r="R394" s="166"/>
      <c r="S394" s="166"/>
      <c r="T394" s="166"/>
      <c r="U394" s="166"/>
      <c r="V394" s="166"/>
      <c r="W394" s="166"/>
      <c r="X394" s="166"/>
      <c r="Y394" s="300" t="e">
        <f>U133</f>
        <v>#N/A</v>
      </c>
      <c r="Z394" s="301"/>
      <c r="AA394" s="301"/>
      <c r="AB394" s="302"/>
    </row>
    <row r="395" spans="3:28">
      <c r="C395" s="306" t="e">
        <f>'Ref Data'!P147</f>
        <v>#N/A</v>
      </c>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3"/>
      <c r="Z395" s="304"/>
      <c r="AA395" s="304"/>
      <c r="AB395" s="305"/>
    </row>
    <row r="396" spans="3:28">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177" t="e">
        <f>U135</f>
        <v>#N/A</v>
      </c>
      <c r="Z396" s="178" t="e">
        <f>V135</f>
        <v>#N/A</v>
      </c>
      <c r="AA396" s="178" t="e">
        <f>W135</f>
        <v>#N/A</v>
      </c>
      <c r="AB396" s="179" t="e">
        <f>X135</f>
        <v>#N/A</v>
      </c>
    </row>
    <row r="397" spans="3:28" ht="14.5" thickBot="1">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row>
    <row r="398" spans="3:28">
      <c r="C398" s="167" t="s">
        <v>55</v>
      </c>
      <c r="D398" s="168"/>
      <c r="E398" s="168"/>
      <c r="F398" s="169"/>
      <c r="G398" s="169"/>
      <c r="H398" s="169"/>
      <c r="I398" s="169"/>
      <c r="J398" s="169"/>
      <c r="K398" s="169"/>
      <c r="L398" s="169"/>
      <c r="M398" s="166"/>
      <c r="N398" s="166"/>
      <c r="O398" s="166"/>
      <c r="P398" s="166"/>
      <c r="Q398" s="166"/>
      <c r="R398" s="166"/>
      <c r="S398" s="166"/>
      <c r="T398" s="166"/>
      <c r="U398" s="166"/>
      <c r="V398" s="166"/>
      <c r="W398" s="166"/>
      <c r="X398" s="166"/>
      <c r="Y398" s="300" t="e">
        <f>U136</f>
        <v>#N/A</v>
      </c>
      <c r="Z398" s="301"/>
      <c r="AA398" s="301"/>
      <c r="AB398" s="302"/>
    </row>
    <row r="399" spans="3:28">
      <c r="C399" s="306" t="e">
        <f>'Ref Data'!P148</f>
        <v>#N/A</v>
      </c>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3"/>
      <c r="Z399" s="304"/>
      <c r="AA399" s="304"/>
      <c r="AB399" s="305"/>
    </row>
    <row r="400" spans="3:28">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177" t="e">
        <f>U138</f>
        <v>#N/A</v>
      </c>
      <c r="Z400" s="178" t="e">
        <f>V138</f>
        <v>#N/A</v>
      </c>
      <c r="AA400" s="178" t="e">
        <f>W138</f>
        <v>#N/A</v>
      </c>
      <c r="AB400" s="179" t="e">
        <f>X138</f>
        <v>#N/A</v>
      </c>
    </row>
    <row r="401" spans="3:28">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row>
    <row r="402" spans="3:28">
      <c r="C402" s="16"/>
      <c r="D402" s="16"/>
      <c r="E402" s="16"/>
      <c r="F402" s="16"/>
      <c r="G402" s="16"/>
      <c r="H402" s="16"/>
      <c r="I402" s="16"/>
      <c r="J402" s="16"/>
      <c r="K402" s="16"/>
      <c r="L402" s="16"/>
      <c r="M402" s="16"/>
      <c r="N402" s="16"/>
      <c r="O402" s="16"/>
      <c r="P402" s="16"/>
      <c r="Q402" s="16"/>
      <c r="R402" s="16"/>
      <c r="S402" s="16"/>
      <c r="T402" s="16"/>
      <c r="U402" s="16"/>
      <c r="V402" s="16"/>
      <c r="W402" s="16"/>
      <c r="X402" s="16"/>
    </row>
    <row r="403" spans="3:28">
      <c r="C403" s="4" t="s">
        <v>2342</v>
      </c>
      <c r="G403" s="3" t="e">
        <f>IF('Ref Data'!$P$29=0,"N/A", 'Ref Data'!$P$29)</f>
        <v>#N/A</v>
      </c>
      <c r="H403" s="16"/>
      <c r="I403" s="16"/>
      <c r="J403" s="16"/>
      <c r="K403" s="16"/>
      <c r="L403" s="16"/>
      <c r="M403" s="16"/>
      <c r="N403" s="16"/>
      <c r="O403" s="16"/>
      <c r="P403" s="16"/>
      <c r="Q403" s="16"/>
      <c r="R403" s="16"/>
      <c r="S403" s="16"/>
      <c r="T403" s="16"/>
      <c r="U403" s="16"/>
      <c r="V403" s="16"/>
      <c r="W403" s="16"/>
      <c r="X403" s="16"/>
    </row>
    <row r="404" spans="3:28">
      <c r="C404" s="61" t="s">
        <v>2306</v>
      </c>
      <c r="D404" s="16"/>
      <c r="E404" s="16"/>
      <c r="F404" s="16"/>
      <c r="G404" s="16"/>
      <c r="H404" s="16"/>
      <c r="I404" s="16"/>
      <c r="J404" s="16"/>
      <c r="K404" s="16"/>
      <c r="L404" s="16"/>
      <c r="M404" s="16"/>
      <c r="N404" s="16"/>
      <c r="O404" s="16"/>
      <c r="P404" s="16"/>
      <c r="Q404" s="16"/>
      <c r="R404" s="16"/>
      <c r="S404" s="16"/>
      <c r="T404" s="16"/>
      <c r="U404" s="16"/>
      <c r="V404" s="16"/>
      <c r="W404" s="16"/>
      <c r="X404" s="16"/>
    </row>
    <row r="405" spans="3:28" ht="14.5" thickBot="1">
      <c r="C405" s="16"/>
      <c r="D405" s="16"/>
      <c r="E405" s="16"/>
      <c r="F405" s="16"/>
      <c r="G405" s="16"/>
      <c r="H405" s="16"/>
      <c r="I405" s="16"/>
      <c r="J405" s="16"/>
      <c r="K405" s="16"/>
      <c r="L405" s="16"/>
      <c r="M405" s="16"/>
      <c r="N405" s="16"/>
      <c r="O405" s="16"/>
      <c r="P405" s="16"/>
      <c r="Q405" s="16"/>
      <c r="R405" s="16"/>
      <c r="S405" s="16"/>
      <c r="T405" s="16"/>
      <c r="U405" s="16"/>
      <c r="V405" s="16"/>
      <c r="W405" s="16"/>
      <c r="X405" s="16"/>
      <c r="Y405" s="327" t="s">
        <v>1497</v>
      </c>
      <c r="Z405" s="327"/>
      <c r="AA405" s="327"/>
      <c r="AB405" s="327"/>
    </row>
    <row r="406" spans="3:28">
      <c r="C406" s="167" t="s">
        <v>52</v>
      </c>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300" t="e">
        <f>Y127</f>
        <v>#N/A</v>
      </c>
      <c r="Z406" s="301"/>
      <c r="AA406" s="301"/>
      <c r="AB406" s="302"/>
    </row>
    <row r="407" spans="3:28">
      <c r="C407" s="306" t="e">
        <f>'Ref Data'!P149</f>
        <v>#N/A</v>
      </c>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3"/>
      <c r="Z407" s="304"/>
      <c r="AA407" s="304"/>
      <c r="AB407" s="305"/>
    </row>
    <row r="408" spans="3:28">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177" t="e">
        <f>Y129</f>
        <v>#N/A</v>
      </c>
      <c r="Z408" s="178" t="e">
        <f>Z129</f>
        <v>#N/A</v>
      </c>
      <c r="AA408" s="178" t="e">
        <f>AA129</f>
        <v>#N/A</v>
      </c>
      <c r="AB408" s="179" t="e">
        <f>AB129</f>
        <v>#N/A</v>
      </c>
    </row>
    <row r="409" spans="3:28" ht="14.5" thickBot="1">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row>
    <row r="410" spans="3:28">
      <c r="C410" s="167" t="s">
        <v>2269</v>
      </c>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300" t="e">
        <f>Y130</f>
        <v>#N/A</v>
      </c>
      <c r="Z410" s="301"/>
      <c r="AA410" s="301"/>
      <c r="AB410" s="302"/>
    </row>
    <row r="411" spans="3:28">
      <c r="C411" s="306" t="e">
        <f>'Ref Data'!P150</f>
        <v>#N/A</v>
      </c>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3"/>
      <c r="Z411" s="304"/>
      <c r="AA411" s="304"/>
      <c r="AB411" s="305"/>
    </row>
    <row r="412" spans="3:28">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177" t="e">
        <f>Y132</f>
        <v>#N/A</v>
      </c>
      <c r="Z412" s="178" t="e">
        <f>Z132</f>
        <v>#N/A</v>
      </c>
      <c r="AA412" s="178" t="e">
        <f>AA132</f>
        <v>#N/A</v>
      </c>
      <c r="AB412" s="179" t="e">
        <f>AB132</f>
        <v>#N/A</v>
      </c>
    </row>
    <row r="413" spans="3:28" ht="14.5" thickBot="1">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row>
    <row r="414" spans="3:28">
      <c r="C414" s="167" t="s">
        <v>54</v>
      </c>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300" t="e">
        <f>Y133</f>
        <v>#N/A</v>
      </c>
      <c r="Z414" s="301"/>
      <c r="AA414" s="301"/>
      <c r="AB414" s="302"/>
    </row>
    <row r="415" spans="3:28">
      <c r="C415" s="306" t="e">
        <f>'Ref Data'!P151</f>
        <v>#N/A</v>
      </c>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3"/>
      <c r="Z415" s="304"/>
      <c r="AA415" s="304"/>
      <c r="AB415" s="305"/>
    </row>
    <row r="416" spans="3:28">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177" t="e">
        <f>Y135</f>
        <v>#N/A</v>
      </c>
      <c r="Z416" s="178" t="e">
        <f>Z135</f>
        <v>#N/A</v>
      </c>
      <c r="AA416" s="178" t="e">
        <f>AA135</f>
        <v>#N/A</v>
      </c>
      <c r="AB416" s="179" t="e">
        <f>AB135</f>
        <v>#N/A</v>
      </c>
    </row>
    <row r="417" spans="3:28" ht="14.5" thickBot="1">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row>
    <row r="418" spans="3:28">
      <c r="C418" s="167" t="s">
        <v>55</v>
      </c>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300" t="e">
        <f>Y136</f>
        <v>#N/A</v>
      </c>
      <c r="Z418" s="301"/>
      <c r="AA418" s="301"/>
      <c r="AB418" s="302"/>
    </row>
    <row r="419" spans="3:28">
      <c r="C419" s="306" t="e">
        <f>'Ref Data'!P152</f>
        <v>#N/A</v>
      </c>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3"/>
      <c r="Z419" s="304"/>
      <c r="AA419" s="304"/>
      <c r="AB419" s="305"/>
    </row>
    <row r="420" spans="3:28">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177" t="e">
        <f>Y138</f>
        <v>#N/A</v>
      </c>
      <c r="Z420" s="178" t="e">
        <f>Z138</f>
        <v>#N/A</v>
      </c>
      <c r="AA420" s="178" t="e">
        <f>AA138</f>
        <v>#N/A</v>
      </c>
      <c r="AB420" s="179" t="e">
        <f>AB138</f>
        <v>#N/A</v>
      </c>
    </row>
    <row r="421" spans="3:28">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row>
  </sheetData>
  <sheetProtection algorithmName="SHA-512" hashValue="t2CcPuuK649A1LG0rNpCuhbuP5CFCZSwY0mOCK0hDom2ID7InnVR+TKsH4cteVoH3E+jKKHY5x5ccOc/qSm4eA==" saltValue="lUNiSqxB3uF0y7xEbxJ39g==" spinCount="100000" sheet="1" objects="1" scenarios="1"/>
  <mergeCells count="356">
    <mergeCell ref="I42:AC47"/>
    <mergeCell ref="C177:Y178"/>
    <mergeCell ref="AA187:AA188"/>
    <mergeCell ref="C155:Y156"/>
    <mergeCell ref="Z155:Z156"/>
    <mergeCell ref="W284:X284"/>
    <mergeCell ref="U279:V281"/>
    <mergeCell ref="W279:X281"/>
    <mergeCell ref="Y279:Z281"/>
    <mergeCell ref="W278:X278"/>
    <mergeCell ref="Q276:R277"/>
    <mergeCell ref="E276:P277"/>
    <mergeCell ref="AC172:AC173"/>
    <mergeCell ref="Y259:Z259"/>
    <mergeCell ref="W270:X272"/>
    <mergeCell ref="U260:V260"/>
    <mergeCell ref="W260:X260"/>
    <mergeCell ref="Q273:R275"/>
    <mergeCell ref="S273:T275"/>
    <mergeCell ref="C96:AA97"/>
    <mergeCell ref="E279:P281"/>
    <mergeCell ref="C174:Y175"/>
    <mergeCell ref="C144:X145"/>
    <mergeCell ref="A278:D278"/>
    <mergeCell ref="Y341:AB341"/>
    <mergeCell ref="C375:X377"/>
    <mergeCell ref="C371:X373"/>
    <mergeCell ref="C367:X369"/>
    <mergeCell ref="C363:X365"/>
    <mergeCell ref="C355:X357"/>
    <mergeCell ref="C351:X353"/>
    <mergeCell ref="C347:X349"/>
    <mergeCell ref="C343:X345"/>
    <mergeCell ref="Y361:AB361"/>
    <mergeCell ref="Y342:AB343"/>
    <mergeCell ref="Y362:AB363"/>
    <mergeCell ref="Y374:AB375"/>
    <mergeCell ref="Z182:Z183"/>
    <mergeCell ref="Y127:AB128"/>
    <mergeCell ref="U127:X128"/>
    <mergeCell ref="AB189:AB190"/>
    <mergeCell ref="V254:Y254"/>
    <mergeCell ref="AB187:AB188"/>
    <mergeCell ref="AA184:AA185"/>
    <mergeCell ref="M124:P126"/>
    <mergeCell ref="Q124:T126"/>
    <mergeCell ref="U124:X126"/>
    <mergeCell ref="Y124:AB126"/>
    <mergeCell ref="C152:Y153"/>
    <mergeCell ref="Z152:Z153"/>
    <mergeCell ref="AA152:AA153"/>
    <mergeCell ref="Z170:Z171"/>
    <mergeCell ref="Z172:Z173"/>
    <mergeCell ref="M133:P134"/>
    <mergeCell ref="AA170:AA171"/>
    <mergeCell ref="AB155:AB156"/>
    <mergeCell ref="Z161:Z162"/>
    <mergeCell ref="AA155:AA156"/>
    <mergeCell ref="Z163:Z164"/>
    <mergeCell ref="AA163:AA164"/>
    <mergeCell ref="AB152:AB153"/>
    <mergeCell ref="AC152:AC153"/>
    <mergeCell ref="AC165:AC166"/>
    <mergeCell ref="A87:G88"/>
    <mergeCell ref="A89:G89"/>
    <mergeCell ref="A92:G94"/>
    <mergeCell ref="H92:N94"/>
    <mergeCell ref="O92:U94"/>
    <mergeCell ref="V92:AB94"/>
    <mergeCell ref="H87:N88"/>
    <mergeCell ref="AC155:AC156"/>
    <mergeCell ref="O87:U88"/>
    <mergeCell ref="V87:AB88"/>
    <mergeCell ref="H89:N89"/>
    <mergeCell ref="O89:U89"/>
    <mergeCell ref="Q121:T123"/>
    <mergeCell ref="V90:AB91"/>
    <mergeCell ref="M130:P131"/>
    <mergeCell ref="Y136:AB137"/>
    <mergeCell ref="C98:AB102"/>
    <mergeCell ref="I107:L107"/>
    <mergeCell ref="M107:P107"/>
    <mergeCell ref="Q107:T107"/>
    <mergeCell ref="U107:X107"/>
    <mergeCell ref="Y130:AB131"/>
    <mergeCell ref="A1:I1"/>
    <mergeCell ref="C187:Y188"/>
    <mergeCell ref="Z187:Z188"/>
    <mergeCell ref="C189:Y190"/>
    <mergeCell ref="C179:Y180"/>
    <mergeCell ref="AA172:AA173"/>
    <mergeCell ref="AA174:AA175"/>
    <mergeCell ref="Z167:Z168"/>
    <mergeCell ref="AA167:AA168"/>
    <mergeCell ref="C170:Y171"/>
    <mergeCell ref="C172:Y173"/>
    <mergeCell ref="C130:E131"/>
    <mergeCell ref="A90:G91"/>
    <mergeCell ref="H90:N91"/>
    <mergeCell ref="O90:U91"/>
    <mergeCell ref="M121:P123"/>
    <mergeCell ref="U121:X123"/>
    <mergeCell ref="C127:E128"/>
    <mergeCell ref="V89:AB89"/>
    <mergeCell ref="Y107:AB107"/>
    <mergeCell ref="Y121:AB123"/>
    <mergeCell ref="C124:F125"/>
    <mergeCell ref="M110:AB117"/>
    <mergeCell ref="C167:Y168"/>
    <mergeCell ref="AC179:AC180"/>
    <mergeCell ref="Z177:Z178"/>
    <mergeCell ref="AA177:AA178"/>
    <mergeCell ref="AB177:AB178"/>
    <mergeCell ref="Z179:Z180"/>
    <mergeCell ref="AC170:AC171"/>
    <mergeCell ref="AA179:AA180"/>
    <mergeCell ref="AB179:AB180"/>
    <mergeCell ref="M136:P137"/>
    <mergeCell ref="AA161:AA162"/>
    <mergeCell ref="AB161:AB162"/>
    <mergeCell ref="AC161:AC162"/>
    <mergeCell ref="AC177:AC178"/>
    <mergeCell ref="A140:AC140"/>
    <mergeCell ref="Z149:Z151"/>
    <mergeCell ref="AA149:AA151"/>
    <mergeCell ref="AB149:AB151"/>
    <mergeCell ref="AC149:AC151"/>
    <mergeCell ref="C146:AC148"/>
    <mergeCell ref="AC158:AC159"/>
    <mergeCell ref="AC163:AC164"/>
    <mergeCell ref="A141:AC141"/>
    <mergeCell ref="C136:E137"/>
    <mergeCell ref="AB167:AB168"/>
    <mergeCell ref="AC174:AC175"/>
    <mergeCell ref="C158:Y159"/>
    <mergeCell ref="Z158:Z159"/>
    <mergeCell ref="AA158:AA159"/>
    <mergeCell ref="Z174:Z175"/>
    <mergeCell ref="Q127:T128"/>
    <mergeCell ref="Q130:T131"/>
    <mergeCell ref="U130:X131"/>
    <mergeCell ref="Q133:T134"/>
    <mergeCell ref="U133:X134"/>
    <mergeCell ref="Y133:AB134"/>
    <mergeCell ref="Q136:T137"/>
    <mergeCell ref="U136:X137"/>
    <mergeCell ref="M127:P128"/>
    <mergeCell ref="C161:Y162"/>
    <mergeCell ref="A142:AC143"/>
    <mergeCell ref="AB158:AB159"/>
    <mergeCell ref="AB170:AB171"/>
    <mergeCell ref="AB172:AB173"/>
    <mergeCell ref="AB174:AB175"/>
    <mergeCell ref="AB163:AB164"/>
    <mergeCell ref="C163:Y164"/>
    <mergeCell ref="C133:E134"/>
    <mergeCell ref="AC167:AC168"/>
    <mergeCell ref="C48:T49"/>
    <mergeCell ref="A86:G86"/>
    <mergeCell ref="H86:N86"/>
    <mergeCell ref="O86:U86"/>
    <mergeCell ref="V86:AB86"/>
    <mergeCell ref="C50:AC62"/>
    <mergeCell ref="H72:N72"/>
    <mergeCell ref="I73:N73"/>
    <mergeCell ref="I74:K74"/>
    <mergeCell ref="B73:H73"/>
    <mergeCell ref="U73:AB73"/>
    <mergeCell ref="U69:AB69"/>
    <mergeCell ref="U70:AB70"/>
    <mergeCell ref="U71:AB71"/>
    <mergeCell ref="U72:AB72"/>
    <mergeCell ref="O65:T66"/>
    <mergeCell ref="U65:AA66"/>
    <mergeCell ref="U64:AB64"/>
    <mergeCell ref="U67:AB67"/>
    <mergeCell ref="U68:AB68"/>
    <mergeCell ref="C76:AC81"/>
    <mergeCell ref="C83:AC85"/>
    <mergeCell ref="A8:T8"/>
    <mergeCell ref="Q268:R268"/>
    <mergeCell ref="S268:T268"/>
    <mergeCell ref="U268:V268"/>
    <mergeCell ref="W268:X268"/>
    <mergeCell ref="Y268:Z268"/>
    <mergeCell ref="AA268:AB268"/>
    <mergeCell ref="Q267:R267"/>
    <mergeCell ref="S267:T267"/>
    <mergeCell ref="U267:V267"/>
    <mergeCell ref="W267:X267"/>
    <mergeCell ref="Y267:Z267"/>
    <mergeCell ref="AA267:AB267"/>
    <mergeCell ref="Q266:R266"/>
    <mergeCell ref="C182:Y183"/>
    <mergeCell ref="C165:Y166"/>
    <mergeCell ref="Z165:Z166"/>
    <mergeCell ref="AA165:AA166"/>
    <mergeCell ref="AB165:AB166"/>
    <mergeCell ref="W261:X261"/>
    <mergeCell ref="Y261:Z261"/>
    <mergeCell ref="AA261:AB261"/>
    <mergeCell ref="U263:V263"/>
    <mergeCell ref="W263:X263"/>
    <mergeCell ref="W262:X262"/>
    <mergeCell ref="Q258:R258"/>
    <mergeCell ref="S258:T258"/>
    <mergeCell ref="S260:T260"/>
    <mergeCell ref="Q270:R272"/>
    <mergeCell ref="S270:T272"/>
    <mergeCell ref="S262:T262"/>
    <mergeCell ref="A4:AA5"/>
    <mergeCell ref="Q269:R269"/>
    <mergeCell ref="S269:T269"/>
    <mergeCell ref="U269:V269"/>
    <mergeCell ref="W269:X269"/>
    <mergeCell ref="Y269:Z269"/>
    <mergeCell ref="AA269:AB269"/>
    <mergeCell ref="S266:T266"/>
    <mergeCell ref="U266:V266"/>
    <mergeCell ref="W266:X266"/>
    <mergeCell ref="Y266:Z266"/>
    <mergeCell ref="AA266:AB266"/>
    <mergeCell ref="Q265:R265"/>
    <mergeCell ref="S265:T265"/>
    <mergeCell ref="U265:V265"/>
    <mergeCell ref="W265:X265"/>
    <mergeCell ref="Y265:Z265"/>
    <mergeCell ref="AC184:AC185"/>
    <mergeCell ref="Y260:Z260"/>
    <mergeCell ref="C192:AA193"/>
    <mergeCell ref="Q255:R257"/>
    <mergeCell ref="S255:T257"/>
    <mergeCell ref="U255:V257"/>
    <mergeCell ref="W255:X257"/>
    <mergeCell ref="Y255:Z257"/>
    <mergeCell ref="AA255:AB257"/>
    <mergeCell ref="Q259:R259"/>
    <mergeCell ref="S259:T259"/>
    <mergeCell ref="U259:V259"/>
    <mergeCell ref="W259:X259"/>
    <mergeCell ref="C184:Y185"/>
    <mergeCell ref="Z189:Z190"/>
    <mergeCell ref="AA189:AA190"/>
    <mergeCell ref="AA258:AB258"/>
    <mergeCell ref="W258:X258"/>
    <mergeCell ref="Y258:Z258"/>
    <mergeCell ref="AA263:AB263"/>
    <mergeCell ref="S264:T264"/>
    <mergeCell ref="U264:V264"/>
    <mergeCell ref="W264:X264"/>
    <mergeCell ref="Y264:Z264"/>
    <mergeCell ref="S276:T277"/>
    <mergeCell ref="U276:V277"/>
    <mergeCell ref="U270:V272"/>
    <mergeCell ref="A270:D272"/>
    <mergeCell ref="U273:V275"/>
    <mergeCell ref="W273:X275"/>
    <mergeCell ref="Y273:Z275"/>
    <mergeCell ref="AA273:AB275"/>
    <mergeCell ref="AA265:AB265"/>
    <mergeCell ref="Q263:R263"/>
    <mergeCell ref="S263:T263"/>
    <mergeCell ref="E273:P275"/>
    <mergeCell ref="A276:D277"/>
    <mergeCell ref="W276:X277"/>
    <mergeCell ref="Y276:Z277"/>
    <mergeCell ref="AA276:AB277"/>
    <mergeCell ref="Q262:R262"/>
    <mergeCell ref="AA264:AB264"/>
    <mergeCell ref="Y263:Z263"/>
    <mergeCell ref="AC182:AC183"/>
    <mergeCell ref="Y270:Z272"/>
    <mergeCell ref="E270:P272"/>
    <mergeCell ref="Q264:R264"/>
    <mergeCell ref="Y262:Z262"/>
    <mergeCell ref="AA262:AB262"/>
    <mergeCell ref="Q261:R261"/>
    <mergeCell ref="S261:T261"/>
    <mergeCell ref="U261:V261"/>
    <mergeCell ref="AC189:AC190"/>
    <mergeCell ref="AB184:AB185"/>
    <mergeCell ref="AC187:AC188"/>
    <mergeCell ref="Z184:Z185"/>
    <mergeCell ref="AA182:AA183"/>
    <mergeCell ref="AB182:AB183"/>
    <mergeCell ref="Q260:R260"/>
    <mergeCell ref="U262:V262"/>
    <mergeCell ref="U258:V258"/>
    <mergeCell ref="AA259:AB259"/>
    <mergeCell ref="AA260:AB260"/>
    <mergeCell ref="AA270:AB272"/>
    <mergeCell ref="Y398:AB399"/>
    <mergeCell ref="Y346:AB347"/>
    <mergeCell ref="Y366:AB367"/>
    <mergeCell ref="Y390:AB391"/>
    <mergeCell ref="Y410:AB411"/>
    <mergeCell ref="Y385:AB385"/>
    <mergeCell ref="C325:AB325"/>
    <mergeCell ref="N315:AB321"/>
    <mergeCell ref="A282:D283"/>
    <mergeCell ref="E282:P283"/>
    <mergeCell ref="C387:X389"/>
    <mergeCell ref="C391:X393"/>
    <mergeCell ref="C395:X397"/>
    <mergeCell ref="C399:X401"/>
    <mergeCell ref="C407:X409"/>
    <mergeCell ref="C411:X413"/>
    <mergeCell ref="Y405:AB405"/>
    <mergeCell ref="Y350:AB351"/>
    <mergeCell ref="Y370:AB371"/>
    <mergeCell ref="Y394:AB395"/>
    <mergeCell ref="S282:T283"/>
    <mergeCell ref="AA282:AB283"/>
    <mergeCell ref="E284:P284"/>
    <mergeCell ref="S284:T284"/>
    <mergeCell ref="S278:T278"/>
    <mergeCell ref="U278:V278"/>
    <mergeCell ref="U284:V284"/>
    <mergeCell ref="Q284:R284"/>
    <mergeCell ref="U282:V283"/>
    <mergeCell ref="W282:X283"/>
    <mergeCell ref="Y282:Z283"/>
    <mergeCell ref="Y278:Z278"/>
    <mergeCell ref="C295:AC311"/>
    <mergeCell ref="Y284:Z284"/>
    <mergeCell ref="S279:T281"/>
    <mergeCell ref="J286:Q286"/>
    <mergeCell ref="C290:AC293"/>
    <mergeCell ref="AA284:AB284"/>
    <mergeCell ref="AA279:AB281"/>
    <mergeCell ref="Q282:R283"/>
    <mergeCell ref="Q279:R281"/>
    <mergeCell ref="P327:T327"/>
    <mergeCell ref="H331:L331"/>
    <mergeCell ref="P324:T324"/>
    <mergeCell ref="N323:V323"/>
    <mergeCell ref="C328:AB328"/>
    <mergeCell ref="E194:AC239"/>
    <mergeCell ref="Y418:AB419"/>
    <mergeCell ref="C415:X417"/>
    <mergeCell ref="C419:X421"/>
    <mergeCell ref="Y386:AB387"/>
    <mergeCell ref="Y406:AB407"/>
    <mergeCell ref="C333:AB333"/>
    <mergeCell ref="C253:U254"/>
    <mergeCell ref="C243:AB252"/>
    <mergeCell ref="C241:V242"/>
    <mergeCell ref="J287:Z287"/>
    <mergeCell ref="A279:D281"/>
    <mergeCell ref="AA278:AB278"/>
    <mergeCell ref="C327:O327"/>
    <mergeCell ref="H287:I287"/>
    <mergeCell ref="Y414:AB415"/>
    <mergeCell ref="Y354:AB355"/>
    <mergeCell ref="A273:D275"/>
    <mergeCell ref="Q278:R278"/>
  </mergeCells>
  <conditionalFormatting sqref="Q273 S273 U273 W273 Y273 AA273 Q276 S276 U276 W276 Y276 AA276 Q282 S282 U282 W282 Y282 AA282 Q284:Q286 W284:W285 Y284:Y285 AA284:AA285 Q278:Q279 S278:S279 U278:U279 W278:W279 Y278:Y279 AA278:AA279 Q258:Q270 S258:S270 U258:U270 W258:W270 Y258:Y270 AA258:AA270 S284:S285 H286 U284:U285 J286">
    <cfRule type="cellIs" dxfId="24" priority="61" operator="equal">
      <formula>" "</formula>
    </cfRule>
  </conditionalFormatting>
  <conditionalFormatting sqref="Z152">
    <cfRule type="cellIs" dxfId="23" priority="60" operator="equal">
      <formula>1</formula>
    </cfRule>
  </conditionalFormatting>
  <conditionalFormatting sqref="Z163:AC163 Z165:AC165 Z167:AC167">
    <cfRule type="cellIs" dxfId="22" priority="58" operator="equal">
      <formula>1</formula>
    </cfRule>
  </conditionalFormatting>
  <conditionalFormatting sqref="Z170:AC170 Z172:AC172 Z174:AC174">
    <cfRule type="cellIs" dxfId="21" priority="56" operator="equal">
      <formula>1</formula>
    </cfRule>
  </conditionalFormatting>
  <conditionalFormatting sqref="Z182:AC182 Z184:AC184">
    <cfRule type="cellIs" dxfId="20" priority="54" operator="equal">
      <formula>1</formula>
    </cfRule>
  </conditionalFormatting>
  <conditionalFormatting sqref="Z177:AC177 Z179:AC179">
    <cfRule type="cellIs" dxfId="19" priority="53" operator="equal">
      <formula>1</formula>
    </cfRule>
  </conditionalFormatting>
  <conditionalFormatting sqref="Z187:AC187 Z189:AC189">
    <cfRule type="cellIs" dxfId="18" priority="52" operator="equal">
      <formula>1</formula>
    </cfRule>
  </conditionalFormatting>
  <conditionalFormatting sqref="Z161">
    <cfRule type="cellIs" dxfId="17" priority="49" operator="equal">
      <formula>1</formula>
    </cfRule>
  </conditionalFormatting>
  <conditionalFormatting sqref="P139:AA139">
    <cfRule type="dataBar" priority="45">
      <dataBar showValue="0">
        <cfvo type="num" val="0"/>
        <cfvo type="num" val="4"/>
        <color theme="5"/>
      </dataBar>
      <extLst>
        <ext xmlns:x14="http://schemas.microsoft.com/office/spreadsheetml/2009/9/main" uri="{B025F937-C7B1-47D3-B67F-A62EFF666E3E}">
          <x14:id>{12E3E850-1DAA-4B26-837C-02602F6CB624}</x14:id>
        </ext>
      </extLst>
    </cfRule>
  </conditionalFormatting>
  <conditionalFormatting sqref="J287">
    <cfRule type="cellIs" dxfId="16" priority="43" operator="equal">
      <formula>" "</formula>
    </cfRule>
  </conditionalFormatting>
  <conditionalFormatting sqref="M129:AB129 M132:AB132 Y344:AB344 Y348:AB348 Y364:AB364 Y368:AB368 Y388:AB388 Y408:AB408 Y392:AB392 Y412:AB412">
    <cfRule type="cellIs" dxfId="15" priority="42" operator="equal">
      <formula>" "</formula>
    </cfRule>
  </conditionalFormatting>
  <conditionalFormatting sqref="AA152:AC152">
    <cfRule type="cellIs" dxfId="14" priority="24" operator="equal">
      <formula>1</formula>
    </cfRule>
  </conditionalFormatting>
  <conditionalFormatting sqref="Z155:AC155">
    <cfRule type="cellIs" dxfId="13" priority="22" operator="equal">
      <formula>1</formula>
    </cfRule>
  </conditionalFormatting>
  <conditionalFormatting sqref="Z158:AC158">
    <cfRule type="cellIs" dxfId="12" priority="20" operator="equal">
      <formula>1</formula>
    </cfRule>
  </conditionalFormatting>
  <conditionalFormatting sqref="AA161:AC161">
    <cfRule type="cellIs" dxfId="11" priority="16" operator="equal">
      <formula>1</formula>
    </cfRule>
  </conditionalFormatting>
  <conditionalFormatting sqref="P129 P132 P135 P138 T129 T132 T135 T138 X129 X132 X135 X138 AB129 AB132 AB135 AB138">
    <cfRule type="cellIs" dxfId="10" priority="14" operator="equal">
      <formula>""" """</formula>
    </cfRule>
  </conditionalFormatting>
  <conditionalFormatting sqref="M129 M132 M135 M138 Q129 Q132 Q135 Q138 U129 U132 U135 U138 Y129 Y132 Y135 Y138">
    <cfRule type="cellIs" dxfId="9" priority="13" operator="equal">
      <formula>" "</formula>
    </cfRule>
  </conditionalFormatting>
  <conditionalFormatting sqref="P129 P132 P135 P138 T138 T135 T132 T129 X129 X132 X135 X138 AB138 AB135 AB132 AB129">
    <cfRule type="cellIs" dxfId="8" priority="12" operator="equal">
      <formula>" "</formula>
    </cfRule>
  </conditionalFormatting>
  <conditionalFormatting sqref="N129:O129 N132:O132 N135:O135 N138:O138 R129:S129 R132:S132 R135:S135 R138:S138 V129:W129 V132:W132 V135:W135 V138:W138 Z129:AA129 Z132:AA132 Z135:AA135 Z138:AA138">
    <cfRule type="cellIs" dxfId="7" priority="11" operator="equal">
      <formula>" "</formula>
    </cfRule>
  </conditionalFormatting>
  <conditionalFormatting sqref="AB344 AB348 AB352 AB356 AB364 AB368 AB372 AB376 AB388 AB392 AB396 AB400 AB408 AB412 AB416 AB420">
    <cfRule type="cellIs" dxfId="6" priority="9" operator="equal">
      <formula>""" """</formula>
    </cfRule>
  </conditionalFormatting>
  <conditionalFormatting sqref="Y344 Y348 Y352 Y356 Y364 Y368 Y372 Y376 Y388 Y392 Y396 Y400 Y408 Y412 Y416 Y420">
    <cfRule type="cellIs" dxfId="5" priority="8" operator="equal">
      <formula>" "</formula>
    </cfRule>
  </conditionalFormatting>
  <conditionalFormatting sqref="AB344 AB348 AB352 AB356 AB376 AB372 AB368 AB364 AB388 AB392 AB396 AB400 AB420 AB416 AB412 AB408">
    <cfRule type="cellIs" dxfId="4" priority="7" operator="equal">
      <formula>" "</formula>
    </cfRule>
  </conditionalFormatting>
  <conditionalFormatting sqref="Z344:AA344 Z348:AA348 Z352:AA352 Z356:AA356 Z364:AA364 Z368:AA368 Z372:AA372 Z376:AA376 Z388:AA388 Z392:AA392 Z396:AA396 Z400:AA400 Z408:AA408 Z412:AA412 Z416:AA416 Z420:AA420">
    <cfRule type="cellIs" dxfId="3" priority="6" operator="equal">
      <formula>" "</formula>
    </cfRule>
  </conditionalFormatting>
  <conditionalFormatting sqref="C103:AA103">
    <cfRule type="notContainsBlanks" dxfId="2" priority="4">
      <formula>LEN(TRIM(C103))&gt;0</formula>
    </cfRule>
  </conditionalFormatting>
  <conditionalFormatting sqref="M135:AB135 M138:AB138 Y352:AB352 Y356:AB356 Y372:AB372 Y376:AB376 Y396:AB396 Y400:AB400 Y416:AB416 Y420:AB420">
    <cfRule type="cellIs" dxfId="1" priority="1" operator="equal">
      <formula>" "</formula>
    </cfRule>
  </conditionalFormatting>
  <hyperlinks>
    <hyperlink ref="N323" r:id="rId1" display="https://nyc.gov/retrofitaccelerator" xr:uid="{00000000-0004-0000-0200-000000000000}"/>
    <hyperlink ref="P324" r:id="rId2" display="https://be-exchange.org" xr:uid="{00000000-0004-0000-0200-000001000000}"/>
    <hyperlink ref="P327" r:id="rId3" display="http://www.nyc.gov/twg" xr:uid="{00000000-0004-0000-0200-000002000000}"/>
    <hyperlink ref="H331" r:id="rId4" display="https://nysolarmap.com/" xr:uid="{00000000-0004-0000-0200-000003000000}"/>
    <hyperlink ref="C335" r:id="rId5" xr:uid="{00000000-0004-0000-0200-000004000000}"/>
    <hyperlink ref="C333" r:id="rId6" display="Click here" xr:uid="{00000000-0004-0000-0200-000005000000}"/>
  </hyperlinks>
  <pageMargins left="0.5" right="0.5" top="0.5" bottom="0.59166666666666667" header="0.3" footer="0.3"/>
  <pageSetup orientation="portrait" r:id="rId7"/>
  <headerFooter differentFirst="1">
    <oddFooter>&amp;L&amp;G&amp;C
&amp;R&amp;P</oddFooter>
    <firstFooter xml:space="preserve">&amp;R
</firstFooter>
  </headerFooter>
  <rowBreaks count="8" manualBreakCount="8">
    <brk id="47" max="16383" man="1"/>
    <brk id="95" max="16383" man="1"/>
    <brk id="143" max="16383" man="1"/>
    <brk id="191" max="16383" man="1"/>
    <brk id="239" max="16383" man="1"/>
    <brk id="287" max="16383" man="1"/>
    <brk id="335" max="16383" man="1"/>
    <brk id="379" max="16383" man="1"/>
  </rowBreaks>
  <drawing r:id="rId8"/>
  <legacyDrawingHF r:id="rId9"/>
  <extLst>
    <ext xmlns:x14="http://schemas.microsoft.com/office/spreadsheetml/2009/9/main" uri="{78C0D931-6437-407d-A8EE-F0AAD7539E65}">
      <x14:conditionalFormattings>
        <x14:conditionalFormatting xmlns:xm="http://schemas.microsoft.com/office/excel/2006/main">
          <x14:cfRule type="dataBar" id="{12E3E850-1DAA-4B26-837C-02602F6CB624}">
            <x14:dataBar minLength="0" maxLength="100" gradient="0">
              <x14:cfvo type="num">
                <xm:f>0</xm:f>
              </x14:cfvo>
              <x14:cfvo type="num">
                <xm:f>4</xm:f>
              </x14:cfvo>
              <x14:negativeFillColor rgb="FFFF0000"/>
              <x14:axisColor rgb="FF000000"/>
            </x14:dataBar>
          </x14:cfRule>
          <xm:sqref>P139:AA139</xm:sqref>
        </x14:conditionalFormatting>
        <x14:conditionalFormatting xmlns:xm="http://schemas.microsoft.com/office/excel/2006/main">
          <x14:cfRule type="iconSet" priority="59" id="{1567DB14-62DD-4A46-A78C-9CA3A30F1496}">
            <x14:iconSet showValue="0" custom="1">
              <x14:cfvo type="percent">
                <xm:f>0</xm:f>
              </x14:cfvo>
              <x14:cfvo type="num">
                <xm:f>1</xm:f>
              </x14:cfvo>
              <x14:cfvo type="num" gte="0">
                <xm:f>2</xm:f>
              </x14:cfvo>
              <x14:cfIcon iconSet="NoIcons" iconId="0"/>
              <x14:cfIcon iconSet="3Symbols2" iconId="2"/>
              <x14:cfIcon iconSet="3Symbols2" iconId="2"/>
            </x14:iconSet>
          </x14:cfRule>
          <xm:sqref>Z152</xm:sqref>
        </x14:conditionalFormatting>
        <x14:conditionalFormatting xmlns:xm="http://schemas.microsoft.com/office/excel/2006/main">
          <x14:cfRule type="iconSet" priority="64" id="{05AEF3C1-A005-44C4-AC12-98039F3165A0}">
            <x14:iconSet showValue="0" custom="1">
              <x14:cfvo type="percent">
                <xm:f>0</xm:f>
              </x14:cfvo>
              <x14:cfvo type="num">
                <xm:f>1</xm:f>
              </x14:cfvo>
              <x14:cfvo type="num" gte="0">
                <xm:f>2</xm:f>
              </x14:cfvo>
              <x14:cfIcon iconSet="NoIcons" iconId="0"/>
              <x14:cfIcon iconSet="3Symbols2" iconId="2"/>
              <x14:cfIcon iconSet="3Symbols2" iconId="2"/>
            </x14:iconSet>
          </x14:cfRule>
          <xm:sqref>Z163:AC163 Z165:AC165 Z167:AC167</xm:sqref>
        </x14:conditionalFormatting>
        <x14:conditionalFormatting xmlns:xm="http://schemas.microsoft.com/office/excel/2006/main">
          <x14:cfRule type="iconSet" priority="57" id="{1697C04C-5C18-4DA7-8489-540CF0AC52CF}">
            <x14:iconSet showValue="0" custom="1">
              <x14:cfvo type="percent">
                <xm:f>0</xm:f>
              </x14:cfvo>
              <x14:cfvo type="num">
                <xm:f>1</xm:f>
              </x14:cfvo>
              <x14:cfvo type="num" gte="0">
                <xm:f>2</xm:f>
              </x14:cfvo>
              <x14:cfIcon iconSet="NoIcons" iconId="0"/>
              <x14:cfIcon iconSet="3Symbols2" iconId="2"/>
              <x14:cfIcon iconSet="3Symbols2" iconId="2"/>
            </x14:iconSet>
          </x14:cfRule>
          <xm:sqref>Z170:AC170 Z172:AC172 Z174:AC174</xm:sqref>
        </x14:conditionalFormatting>
        <x14:conditionalFormatting xmlns:xm="http://schemas.microsoft.com/office/excel/2006/main">
          <x14:cfRule type="iconSet" priority="65" id="{4D55902E-3BFA-4197-93CF-C9C6DDC168F3}">
            <x14:iconSet showValue="0" custom="1">
              <x14:cfvo type="percent">
                <xm:f>0</xm:f>
              </x14:cfvo>
              <x14:cfvo type="num">
                <xm:f>1</xm:f>
              </x14:cfvo>
              <x14:cfvo type="num" gte="0">
                <xm:f>2</xm:f>
              </x14:cfvo>
              <x14:cfIcon iconSet="NoIcons" iconId="0"/>
              <x14:cfIcon iconSet="3Symbols2" iconId="2"/>
              <x14:cfIcon iconSet="3Symbols2" iconId="2"/>
            </x14:iconSet>
          </x14:cfRule>
          <xm:sqref>Z187:AC187 Z189:AC189</xm:sqref>
        </x14:conditionalFormatting>
        <x14:conditionalFormatting xmlns:xm="http://schemas.microsoft.com/office/excel/2006/main">
          <x14:cfRule type="iconSet" priority="66" id="{6903B540-2EB5-4CC2-98C5-450D18B2D02D}">
            <x14:iconSet showValue="0" custom="1">
              <x14:cfvo type="percent">
                <xm:f>0</xm:f>
              </x14:cfvo>
              <x14:cfvo type="num">
                <xm:f>1</xm:f>
              </x14:cfvo>
              <x14:cfvo type="num" gte="0">
                <xm:f>2</xm:f>
              </x14:cfvo>
              <x14:cfIcon iconSet="NoIcons" iconId="0"/>
              <x14:cfIcon iconSet="3Symbols2" iconId="2"/>
              <x14:cfIcon iconSet="3Symbols2" iconId="2"/>
            </x14:iconSet>
          </x14:cfRule>
          <xm:sqref>Z177:AC177 Z179:AC179</xm:sqref>
        </x14:conditionalFormatting>
        <x14:conditionalFormatting xmlns:xm="http://schemas.microsoft.com/office/excel/2006/main">
          <x14:cfRule type="iconSet" priority="48" id="{9C699DA5-5503-403E-86BC-BDD9F8E6E3E7}">
            <x14:iconSet showValue="0" custom="1">
              <x14:cfvo type="percent">
                <xm:f>0</xm:f>
              </x14:cfvo>
              <x14:cfvo type="num">
                <xm:f>1</xm:f>
              </x14:cfvo>
              <x14:cfvo type="num" gte="0">
                <xm:f>2</xm:f>
              </x14:cfvo>
              <x14:cfIcon iconSet="NoIcons" iconId="0"/>
              <x14:cfIcon iconSet="3Symbols2" iconId="2"/>
              <x14:cfIcon iconSet="3Symbols2" iconId="2"/>
            </x14:iconSet>
          </x14:cfRule>
          <xm:sqref>Z161</xm:sqref>
        </x14:conditionalFormatting>
        <x14:conditionalFormatting xmlns:xm="http://schemas.microsoft.com/office/excel/2006/main">
          <x14:cfRule type="iconSet" priority="68" id="{C1F5AFD8-2C71-4231-88BF-1545A4FE24D5}">
            <x14:iconSet showValue="0" custom="1">
              <x14:cfvo type="percent">
                <xm:f>0</xm:f>
              </x14:cfvo>
              <x14:cfvo type="num">
                <xm:f>1</xm:f>
              </x14:cfvo>
              <x14:cfvo type="num" gte="0">
                <xm:f>2</xm:f>
              </x14:cfvo>
              <x14:cfIcon iconSet="NoIcons" iconId="0"/>
              <x14:cfIcon iconSet="3Symbols2" iconId="2"/>
              <x14:cfIcon iconSet="3Symbols2" iconId="2"/>
            </x14:iconSet>
          </x14:cfRule>
          <xm:sqref>Z182:AC182 Z184:AC184</xm:sqref>
        </x14:conditionalFormatting>
        <x14:conditionalFormatting xmlns:xm="http://schemas.microsoft.com/office/excel/2006/main">
          <x14:cfRule type="iconSet" priority="23" id="{0DA6542A-D162-4554-B108-F0322D15BE77}">
            <x14:iconSet showValue="0" custom="1">
              <x14:cfvo type="percent">
                <xm:f>0</xm:f>
              </x14:cfvo>
              <x14:cfvo type="num">
                <xm:f>1</xm:f>
              </x14:cfvo>
              <x14:cfvo type="num" gte="0">
                <xm:f>2</xm:f>
              </x14:cfvo>
              <x14:cfIcon iconSet="NoIcons" iconId="0"/>
              <x14:cfIcon iconSet="3Symbols2" iconId="2"/>
              <x14:cfIcon iconSet="3Symbols2" iconId="2"/>
            </x14:iconSet>
          </x14:cfRule>
          <xm:sqref>AA152:AC152</xm:sqref>
        </x14:conditionalFormatting>
        <x14:conditionalFormatting xmlns:xm="http://schemas.microsoft.com/office/excel/2006/main">
          <x14:cfRule type="iconSet" priority="21" id="{AB3E366B-2BF8-4224-949A-1EDEEC45B216}">
            <x14:iconSet showValue="0" custom="1">
              <x14:cfvo type="percent">
                <xm:f>0</xm:f>
              </x14:cfvo>
              <x14:cfvo type="num">
                <xm:f>1</xm:f>
              </x14:cfvo>
              <x14:cfvo type="num" gte="0">
                <xm:f>2</xm:f>
              </x14:cfvo>
              <x14:cfIcon iconSet="NoIcons" iconId="0"/>
              <x14:cfIcon iconSet="3Symbols2" iconId="2"/>
              <x14:cfIcon iconSet="3Symbols2" iconId="2"/>
            </x14:iconSet>
          </x14:cfRule>
          <xm:sqref>Z155:AC155</xm:sqref>
        </x14:conditionalFormatting>
        <x14:conditionalFormatting xmlns:xm="http://schemas.microsoft.com/office/excel/2006/main">
          <x14:cfRule type="iconSet" priority="19" id="{E758B605-931B-4CA4-96DB-FE257FFEA207}">
            <x14:iconSet showValue="0" custom="1">
              <x14:cfvo type="percent">
                <xm:f>0</xm:f>
              </x14:cfvo>
              <x14:cfvo type="num">
                <xm:f>1</xm:f>
              </x14:cfvo>
              <x14:cfvo type="num" gte="0">
                <xm:f>2</xm:f>
              </x14:cfvo>
              <x14:cfIcon iconSet="NoIcons" iconId="0"/>
              <x14:cfIcon iconSet="3Symbols2" iconId="2"/>
              <x14:cfIcon iconSet="3Symbols2" iconId="2"/>
            </x14:iconSet>
          </x14:cfRule>
          <xm:sqref>Z158:AC158</xm:sqref>
        </x14:conditionalFormatting>
        <x14:conditionalFormatting xmlns:xm="http://schemas.microsoft.com/office/excel/2006/main">
          <x14:cfRule type="iconSet" priority="15" id="{EE0A1633-8B9E-4A73-A519-E04C2CEBD4B4}">
            <x14:iconSet showValue="0" custom="1">
              <x14:cfvo type="percent">
                <xm:f>0</xm:f>
              </x14:cfvo>
              <x14:cfvo type="num">
                <xm:f>1</xm:f>
              </x14:cfvo>
              <x14:cfvo type="num" gte="0">
                <xm:f>2</xm:f>
              </x14:cfvo>
              <x14:cfIcon iconSet="NoIcons" iconId="0"/>
              <x14:cfIcon iconSet="3Symbols2" iconId="2"/>
              <x14:cfIcon iconSet="3Symbols2" iconId="2"/>
            </x14:iconSet>
          </x14:cfRule>
          <xm:sqref>AA161:AC161</xm:sqref>
        </x14:conditionalFormatting>
        <x14:conditionalFormatting xmlns:xm="http://schemas.microsoft.com/office/excel/2006/main">
          <x14:cfRule type="expression" priority="71" id="{28299ADD-8B3C-4E1D-8B6A-8FCC945F4DC4}">
            <xm:f>IF(SUM('Ref Data'!$B$82:$B$83)&gt;0,1,0)</xm:f>
            <x14:dxf>
              <font>
                <color theme="0"/>
              </font>
            </x14:dxf>
          </x14:cfRule>
          <xm:sqref>A89:AB91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Q162"/>
  <sheetViews>
    <sheetView topLeftCell="A91" zoomScale="85" zoomScaleNormal="85" workbookViewId="0">
      <selection activeCell="B107" sqref="B107"/>
    </sheetView>
  </sheetViews>
  <sheetFormatPr defaultColWidth="9.1796875" defaultRowHeight="12.5"/>
  <cols>
    <col min="1" max="1" width="45" style="16" customWidth="1"/>
    <col min="2" max="2" width="40.54296875" style="16" customWidth="1"/>
    <col min="3" max="3" width="23.1796875" style="16" customWidth="1"/>
    <col min="4" max="4" width="20.54296875" style="16" customWidth="1"/>
    <col min="5" max="5" width="55.81640625" style="16" customWidth="1"/>
    <col min="6" max="6" width="19.54296875" style="16" customWidth="1"/>
    <col min="7" max="7" width="34" style="16" customWidth="1"/>
    <col min="8" max="8" width="22.1796875" style="16" customWidth="1"/>
    <col min="9" max="9" width="24.81640625" style="16" customWidth="1"/>
    <col min="10" max="10" width="11.54296875" style="16" customWidth="1"/>
    <col min="11" max="11" width="18.1796875" style="16" bestFit="1" customWidth="1"/>
    <col min="12" max="12" width="10.453125" style="16" bestFit="1" customWidth="1"/>
    <col min="13" max="13" width="19.1796875" style="16" customWidth="1"/>
    <col min="14" max="14" width="12.54296875" style="16" bestFit="1" customWidth="1"/>
    <col min="15" max="15" width="9.1796875" style="16"/>
    <col min="16" max="16" width="41.54296875" style="16" customWidth="1"/>
    <col min="17" max="17" width="14.453125" style="16" bestFit="1" customWidth="1"/>
    <col min="18" max="18" width="31.1796875" style="16" customWidth="1"/>
    <col min="19" max="19" width="15.453125" style="16" bestFit="1" customWidth="1"/>
    <col min="20" max="20" width="9.1796875" style="16"/>
    <col min="21" max="21" width="22" style="16" bestFit="1" customWidth="1"/>
    <col min="22" max="22" width="20.81640625" style="16" customWidth="1"/>
    <col min="23" max="23" width="19.453125" style="16" customWidth="1"/>
    <col min="24" max="24" width="43.1796875" style="16" customWidth="1"/>
    <col min="25" max="25" width="29.54296875" style="16" customWidth="1"/>
    <col min="26" max="26" width="44.81640625" style="16" customWidth="1"/>
    <col min="27" max="29" width="9.1796875" style="16"/>
    <col min="30" max="30" width="15" style="16" customWidth="1"/>
    <col min="31" max="31" width="9.1796875" style="16"/>
    <col min="32" max="32" width="15.1796875" style="16" customWidth="1"/>
    <col min="33" max="34" width="9.1796875" style="16"/>
    <col min="35" max="35" width="18.453125" style="16" customWidth="1"/>
    <col min="36" max="36" width="18.54296875" style="16" customWidth="1"/>
    <col min="37" max="38" width="9.1796875" style="16"/>
    <col min="39" max="39" width="15.1796875" style="16" customWidth="1"/>
    <col min="40" max="40" width="15.54296875" style="16" customWidth="1"/>
    <col min="41" max="41" width="14.81640625" style="16" customWidth="1"/>
    <col min="42" max="42" width="9.1796875" style="16"/>
    <col min="43" max="43" width="18.54296875" style="16" customWidth="1"/>
    <col min="44" max="44" width="12.453125" style="16" customWidth="1"/>
    <col min="45" max="45" width="9.1796875" style="16"/>
    <col min="46" max="46" width="33.453125" style="16" customWidth="1"/>
    <col min="47" max="47" width="9.1796875" style="16"/>
    <col min="48" max="48" width="15.54296875" style="16" customWidth="1"/>
    <col min="49" max="49" width="16.81640625" style="16" customWidth="1"/>
    <col min="50" max="50" width="16.54296875" style="16" customWidth="1"/>
    <col min="51" max="51" width="14" style="16" customWidth="1"/>
    <col min="52" max="52" width="13.453125" style="16" customWidth="1"/>
    <col min="53" max="53" width="14.453125" style="16" customWidth="1"/>
    <col min="54" max="54" width="19.1796875" style="16" customWidth="1"/>
    <col min="55" max="55" width="19" style="16" customWidth="1"/>
    <col min="56" max="56" width="17" style="16" customWidth="1"/>
    <col min="57" max="57" width="26.453125" style="16" customWidth="1"/>
    <col min="58" max="58" width="48.1796875" style="16" bestFit="1" customWidth="1"/>
    <col min="59" max="59" width="6.453125" style="16" bestFit="1" customWidth="1"/>
    <col min="60" max="60" width="14.81640625" style="16" bestFit="1" customWidth="1"/>
    <col min="61" max="63" width="16.54296875" style="16" customWidth="1"/>
    <col min="64" max="64" width="23.453125" style="16" customWidth="1"/>
    <col min="65" max="68" width="9.1796875" style="16"/>
    <col min="69" max="77" width="18.54296875" style="16" customWidth="1"/>
    <col min="78" max="16384" width="9.1796875" style="16"/>
  </cols>
  <sheetData>
    <row r="1" spans="1:69" ht="13.5" thickBot="1">
      <c r="A1" s="100" t="s">
        <v>60</v>
      </c>
      <c r="B1" s="101"/>
      <c r="C1" s="102"/>
      <c r="E1" s="229" t="s">
        <v>2286</v>
      </c>
      <c r="F1" s="101"/>
      <c r="G1" s="101" t="s">
        <v>2152</v>
      </c>
      <c r="H1" s="101" t="s">
        <v>2153</v>
      </c>
      <c r="I1" s="101" t="s">
        <v>2116</v>
      </c>
      <c r="J1" s="102"/>
      <c r="P1" s="100" t="s">
        <v>249</v>
      </c>
      <c r="Q1" s="120" t="s">
        <v>250</v>
      </c>
      <c r="R1" s="101"/>
      <c r="S1" s="101"/>
      <c r="T1" s="101"/>
      <c r="U1" s="101"/>
      <c r="V1" s="101"/>
      <c r="W1" s="101"/>
      <c r="X1" s="101"/>
      <c r="Y1" s="101"/>
      <c r="Z1" s="101"/>
      <c r="AA1" s="101"/>
      <c r="AB1" s="101"/>
      <c r="AC1" s="101"/>
      <c r="AD1" s="101"/>
      <c r="AE1" s="127"/>
      <c r="AF1" s="127"/>
      <c r="AG1" s="127"/>
      <c r="AH1" s="127"/>
      <c r="AI1" s="127"/>
      <c r="AJ1" s="127"/>
      <c r="AK1" s="127"/>
      <c r="AL1" s="101"/>
      <c r="AM1" s="101"/>
      <c r="AN1" s="101"/>
      <c r="AO1" s="102"/>
      <c r="AW1" s="157"/>
      <c r="AX1" s="234" t="s">
        <v>58</v>
      </c>
      <c r="AY1" s="155"/>
      <c r="AZ1" s="155"/>
      <c r="BA1" s="155"/>
      <c r="BB1" s="155"/>
      <c r="BC1" s="234" t="s">
        <v>59</v>
      </c>
      <c r="BD1" s="156"/>
      <c r="BF1" s="235" t="s">
        <v>2297</v>
      </c>
      <c r="BG1" s="208"/>
      <c r="BH1" s="209" t="s">
        <v>2115</v>
      </c>
      <c r="BI1" s="210" t="s">
        <v>2288</v>
      </c>
      <c r="BJ1" s="241" t="s">
        <v>2811</v>
      </c>
      <c r="BK1" s="241"/>
      <c r="BL1" s="236" t="s">
        <v>2298</v>
      </c>
      <c r="BM1" s="146"/>
      <c r="BN1" s="211" t="s">
        <v>2115</v>
      </c>
      <c r="BO1" s="146"/>
      <c r="BP1" s="146"/>
      <c r="BQ1" s="212" t="s">
        <v>49</v>
      </c>
    </row>
    <row r="2" spans="1:69" ht="26">
      <c r="A2" s="103"/>
      <c r="C2" s="104"/>
      <c r="E2" s="132" t="s">
        <v>75</v>
      </c>
      <c r="F2" s="114"/>
      <c r="J2" s="104"/>
      <c r="P2" s="231" t="s">
        <v>294</v>
      </c>
      <c r="Q2" s="19" t="s">
        <v>295</v>
      </c>
      <c r="R2" s="25" t="s">
        <v>294</v>
      </c>
      <c r="S2" s="16" t="s">
        <v>2135</v>
      </c>
      <c r="T2" s="16" t="s">
        <v>2136</v>
      </c>
      <c r="U2" s="16" t="s">
        <v>2137</v>
      </c>
      <c r="V2" s="16" t="s">
        <v>2138</v>
      </c>
      <c r="W2" s="16" t="s">
        <v>179</v>
      </c>
      <c r="X2" s="16" t="s">
        <v>2122</v>
      </c>
      <c r="Y2" s="16" t="s">
        <v>184</v>
      </c>
      <c r="Z2" s="16" t="s">
        <v>189</v>
      </c>
      <c r="AA2" s="16" t="s">
        <v>175</v>
      </c>
      <c r="AB2" s="16" t="s">
        <v>162</v>
      </c>
      <c r="AC2" s="16" t="s">
        <v>157</v>
      </c>
      <c r="AD2" s="16" t="s">
        <v>145</v>
      </c>
      <c r="AE2" s="16" t="s">
        <v>131</v>
      </c>
      <c r="AF2" s="16" t="s">
        <v>151</v>
      </c>
      <c r="AG2" s="16" t="s">
        <v>138</v>
      </c>
      <c r="AH2" s="25"/>
      <c r="AI2" s="25"/>
      <c r="AJ2" s="25"/>
      <c r="AK2" s="25"/>
      <c r="AL2" s="25"/>
      <c r="AM2" s="25"/>
      <c r="AN2" s="25"/>
      <c r="AO2" s="128"/>
      <c r="AQ2" s="229" t="s">
        <v>2147</v>
      </c>
      <c r="AR2" s="155"/>
      <c r="AS2" s="155"/>
      <c r="AT2" s="156"/>
      <c r="AW2" s="158" t="s">
        <v>2155</v>
      </c>
      <c r="AX2" s="163" t="s">
        <v>64</v>
      </c>
      <c r="AY2" s="163" t="s">
        <v>65</v>
      </c>
      <c r="AZ2" s="163"/>
      <c r="BA2" s="163" t="s">
        <v>2109</v>
      </c>
      <c r="BB2" s="163" t="s">
        <v>2133</v>
      </c>
      <c r="BC2" s="163" t="s">
        <v>66</v>
      </c>
      <c r="BD2" s="150" t="s">
        <v>2300</v>
      </c>
      <c r="BE2" s="16" t="s">
        <v>2302</v>
      </c>
      <c r="BF2" s="213" t="s">
        <v>1511</v>
      </c>
      <c r="BG2" s="147">
        <f>MATCH(BF2,'Audit Template Import'!A$4:BTF$4, 0)</f>
        <v>1412</v>
      </c>
      <c r="BH2" s="147">
        <f>INDEX('Audit Template Import'!A$4:BTF$5,2,BG2)</f>
        <v>0</v>
      </c>
      <c r="BI2" s="150">
        <f>SUM(BH7:BH19)</f>
        <v>0</v>
      </c>
      <c r="BJ2" s="242" t="str">
        <f>BH72</f>
        <v>No Entry</v>
      </c>
      <c r="BK2" s="242"/>
      <c r="BL2" s="214" t="s">
        <v>1620</v>
      </c>
      <c r="BM2" s="147">
        <f>MATCH(BL2,'Audit Template Import'!A$4:BTF$4,0)</f>
        <v>1582</v>
      </c>
      <c r="BN2" s="147">
        <f>INDEX('Audit Template Import'!A$4:BTF$5,2,BM2)</f>
        <v>0</v>
      </c>
      <c r="BO2" s="147" t="s">
        <v>1622</v>
      </c>
      <c r="BP2" s="147">
        <f>MATCH(BO2,'Audit Template Import'!A$4:BTF$4,0)</f>
        <v>1584</v>
      </c>
      <c r="BQ2" s="215">
        <f>INDEX('Audit Template Import'!A$4:BTF$5,2,BP2)</f>
        <v>0</v>
      </c>
    </row>
    <row r="3" spans="1:69" ht="13">
      <c r="A3" s="103"/>
      <c r="C3" s="104"/>
      <c r="E3" s="111"/>
      <c r="F3" s="114" t="str">
        <f>IF(I3=G3,"Enter Here",I3)</f>
        <v>Enter Here</v>
      </c>
      <c r="G3" s="16" t="s">
        <v>2160</v>
      </c>
      <c r="I3" s="16" t="str">
        <f>'Audit Template Import'!P5&amp;", "&amp; 'Audit Template Import'!Q5&amp;"  "&amp;'Audit Template Import'!S5</f>
        <v xml:space="preserve">,   </v>
      </c>
      <c r="J3" s="104"/>
      <c r="P3" s="121" t="e">
        <f>HLOOKUP($B$12,$S$2:$AG$14,Q3,FALSE)</f>
        <v>#N/A</v>
      </c>
      <c r="Q3" s="16">
        <v>2</v>
      </c>
      <c r="R3" s="16" t="s">
        <v>297</v>
      </c>
      <c r="S3" s="17">
        <v>17.284570252400272</v>
      </c>
      <c r="T3" s="17">
        <v>17.284570252400272</v>
      </c>
      <c r="U3" s="17">
        <v>17.567972907595554</v>
      </c>
      <c r="V3" s="17">
        <v>17.567972907595554</v>
      </c>
      <c r="W3" s="17">
        <v>8.32</v>
      </c>
      <c r="X3" s="17">
        <v>61.64</v>
      </c>
      <c r="Y3" s="17">
        <v>62.87</v>
      </c>
      <c r="Z3" s="17">
        <v>55.18</v>
      </c>
      <c r="AA3" s="17">
        <v>27</v>
      </c>
      <c r="AB3" s="17">
        <v>26.50777359572367</v>
      </c>
      <c r="AC3" s="17">
        <v>28.283118912795839</v>
      </c>
      <c r="AD3" s="17">
        <v>18.902166497459046</v>
      </c>
      <c r="AE3" s="17">
        <v>18.902166497459046</v>
      </c>
      <c r="AF3" s="17">
        <v>26.50777359572367</v>
      </c>
      <c r="AG3" s="17">
        <v>26.50777359572367</v>
      </c>
      <c r="AH3" s="17"/>
      <c r="AI3" s="17"/>
      <c r="AJ3" s="17"/>
      <c r="AK3" s="17"/>
      <c r="AL3" s="17"/>
      <c r="AM3" s="17"/>
      <c r="AN3" s="17"/>
      <c r="AO3" s="117"/>
      <c r="AQ3" s="145" t="e">
        <f t="shared" ref="AQ3:AQ18" si="0">IF(P35=0,"",IF(P35=1,$AR$3,IF(P35=2,$AR$4,IF(P35=3,$AR$5,$AR$6)))&amp;" " &amp;AT3)</f>
        <v>#N/A</v>
      </c>
      <c r="AR3" s="146" t="s">
        <v>314</v>
      </c>
      <c r="AS3" s="147" t="s">
        <v>320</v>
      </c>
      <c r="AT3" s="148" t="s">
        <v>315</v>
      </c>
      <c r="AW3" s="158" t="s">
        <v>2219</v>
      </c>
      <c r="AX3" s="147" t="s">
        <v>72</v>
      </c>
      <c r="AY3" s="147" t="s">
        <v>73</v>
      </c>
      <c r="AZ3" s="147"/>
      <c r="BA3" s="147" t="s">
        <v>2106</v>
      </c>
      <c r="BB3" s="147" t="s">
        <v>2110</v>
      </c>
      <c r="BC3" s="147" t="s">
        <v>2220</v>
      </c>
      <c r="BD3" s="150"/>
      <c r="BF3" s="213" t="s">
        <v>1524</v>
      </c>
      <c r="BG3" s="147">
        <f>MATCH(BF3,'Audit Template Import'!A$4:BTF$4, 0)</f>
        <v>1429</v>
      </c>
      <c r="BH3" s="147">
        <f>INDEX('Audit Template Import'!A$4:BTF$5,2,BG3)</f>
        <v>0</v>
      </c>
      <c r="BI3" s="150">
        <f>SUM(BH20:BH32)</f>
        <v>0</v>
      </c>
      <c r="BJ3" s="242" t="str">
        <f t="shared" ref="BJ3:BJ6" si="1">BH73</f>
        <v>No Entry</v>
      </c>
      <c r="BK3" s="242"/>
      <c r="BL3" s="214" t="s">
        <v>1623</v>
      </c>
      <c r="BM3" s="147">
        <f>MATCH(BL3,'Audit Template Import'!A$4:BTF$4,0)</f>
        <v>1587</v>
      </c>
      <c r="BN3" s="147">
        <f>INDEX('Audit Template Import'!A$4:BTF$5,2,BM3)</f>
        <v>0</v>
      </c>
      <c r="BO3" s="147" t="s">
        <v>1625</v>
      </c>
      <c r="BP3" s="147">
        <f>MATCH(BO3,'Audit Template Import'!A$4:BTF$4,0)</f>
        <v>1589</v>
      </c>
      <c r="BQ3" s="215">
        <f>INDEX('Audit Template Import'!A$4:BTF$5,2,BP3)</f>
        <v>0</v>
      </c>
    </row>
    <row r="4" spans="1:69" ht="13">
      <c r="A4" s="103" t="s">
        <v>85</v>
      </c>
      <c r="B4" s="16" t="str">
        <f>'Instructions &amp; Inputs'!C7</f>
        <v>Enter Here</v>
      </c>
      <c r="C4" s="104"/>
      <c r="E4" s="111"/>
      <c r="F4" s="114" t="str">
        <f>IF(I4=0,"Enter Here",I4)</f>
        <v>Enter Here</v>
      </c>
      <c r="G4" s="40" t="s">
        <v>414</v>
      </c>
      <c r="H4" s="16">
        <f>MATCH(G4,'Audit Template Import'!$A$4:$BTF$4,)</f>
        <v>14</v>
      </c>
      <c r="I4" s="16">
        <f>INDEX('Audit Template Import'!$A$4:$BTF$5,2,H4)</f>
        <v>0</v>
      </c>
      <c r="J4" s="104"/>
      <c r="P4" s="121" t="e">
        <f t="shared" ref="P4:P14" si="2">HLOOKUP($B$12,$S$2:$AG$14,Q4,FALSE)</f>
        <v>#N/A</v>
      </c>
      <c r="Q4" s="16">
        <v>3</v>
      </c>
      <c r="R4" s="16" t="s">
        <v>298</v>
      </c>
      <c r="S4" s="17">
        <v>0</v>
      </c>
      <c r="T4" s="17">
        <v>0</v>
      </c>
      <c r="U4" s="17">
        <v>14.588776003870343</v>
      </c>
      <c r="V4" s="17">
        <v>14.588776003870343</v>
      </c>
      <c r="W4" s="17">
        <v>0.62</v>
      </c>
      <c r="X4" s="17">
        <v>40.14</v>
      </c>
      <c r="Y4" s="17">
        <v>41.88</v>
      </c>
      <c r="Z4" s="17">
        <v>35.590000000000003</v>
      </c>
      <c r="AA4" s="17">
        <v>22.74</v>
      </c>
      <c r="AB4" s="17">
        <v>21.407040869529737</v>
      </c>
      <c r="AC4" s="17">
        <v>23.940729839252381</v>
      </c>
      <c r="AD4" s="17">
        <v>3</v>
      </c>
      <c r="AE4" s="17">
        <v>15.289422001162336</v>
      </c>
      <c r="AF4" s="17">
        <v>3</v>
      </c>
      <c r="AG4" s="17">
        <v>21.407040869529737</v>
      </c>
      <c r="AH4" s="17"/>
      <c r="AI4" s="17"/>
      <c r="AJ4" s="17"/>
      <c r="AK4" s="17"/>
      <c r="AL4" s="17"/>
      <c r="AM4" s="17"/>
      <c r="AN4" s="17"/>
      <c r="AO4" s="117"/>
      <c r="AQ4" s="149" t="e">
        <f t="shared" si="0"/>
        <v>#N/A</v>
      </c>
      <c r="AR4" s="147" t="s">
        <v>316</v>
      </c>
      <c r="AS4" s="147" t="s">
        <v>323</v>
      </c>
      <c r="AT4" s="150" t="s">
        <v>318</v>
      </c>
      <c r="AW4" s="158" t="s">
        <v>2107</v>
      </c>
      <c r="AX4" s="147" t="s">
        <v>81</v>
      </c>
      <c r="AY4" s="147" t="s">
        <v>82</v>
      </c>
      <c r="AZ4" s="147"/>
      <c r="BA4" s="239" t="s">
        <v>2445</v>
      </c>
      <c r="BB4" s="147" t="s">
        <v>2125</v>
      </c>
      <c r="BC4" s="147" t="s">
        <v>74</v>
      </c>
      <c r="BD4" s="150"/>
      <c r="BE4" s="16" t="s">
        <v>2303</v>
      </c>
      <c r="BF4" s="213" t="s">
        <v>1537</v>
      </c>
      <c r="BG4" s="147">
        <f>MATCH(BF4,'Audit Template Import'!A$4:BTF$4, 0)</f>
        <v>1446</v>
      </c>
      <c r="BH4" s="147">
        <f>INDEX('Audit Template Import'!A$4:BTF$5,2,BG4)</f>
        <v>0</v>
      </c>
      <c r="BI4" s="150">
        <f>SUM(BH33:BH45)</f>
        <v>0</v>
      </c>
      <c r="BJ4" s="242" t="str">
        <f t="shared" si="1"/>
        <v>No Entry</v>
      </c>
      <c r="BK4" s="242"/>
      <c r="BL4" s="214" t="s">
        <v>1626</v>
      </c>
      <c r="BM4" s="147">
        <f>MATCH(BL4,'Audit Template Import'!A$4:BTF$4,0)</f>
        <v>1592</v>
      </c>
      <c r="BN4" s="147">
        <f>INDEX('Audit Template Import'!A$4:BTF$5,2,BM4)</f>
        <v>0</v>
      </c>
      <c r="BO4" s="147" t="s">
        <v>1628</v>
      </c>
      <c r="BP4" s="147">
        <f>MATCH(BO4,'Audit Template Import'!A$4:BTF$4,0)</f>
        <v>1594</v>
      </c>
      <c r="BQ4" s="215">
        <f>INDEX('Audit Template Import'!A$4:BTF$5,2,BP4)</f>
        <v>0</v>
      </c>
    </row>
    <row r="5" spans="1:69" ht="13">
      <c r="A5" s="103" t="s">
        <v>6</v>
      </c>
      <c r="B5" s="16" t="str">
        <f>'Instructions &amp; Inputs'!C10</f>
        <v>Enter Here</v>
      </c>
      <c r="C5" s="104"/>
      <c r="E5" s="111"/>
      <c r="F5" s="114" t="str">
        <f>IF(I5=0,"Enter Here",I5)</f>
        <v>Enter Here</v>
      </c>
      <c r="G5" s="40" t="s">
        <v>436</v>
      </c>
      <c r="H5" s="16">
        <f>MATCH(G5,'Audit Template Import'!$A$4:$BTF$4,)</f>
        <v>121</v>
      </c>
      <c r="I5" s="16">
        <f>INDEX('Audit Template Import'!$A$4:$BTF$5,2,H5)</f>
        <v>0</v>
      </c>
      <c r="J5" s="104"/>
      <c r="P5" s="121" t="e">
        <f t="shared" si="2"/>
        <v>#N/A</v>
      </c>
      <c r="Q5" s="16">
        <v>4</v>
      </c>
      <c r="R5" s="16" t="s">
        <v>299</v>
      </c>
      <c r="S5" s="17">
        <v>0</v>
      </c>
      <c r="T5" s="17">
        <v>0</v>
      </c>
      <c r="U5" s="17">
        <v>0</v>
      </c>
      <c r="V5" s="17">
        <v>0</v>
      </c>
      <c r="W5" s="17">
        <v>0</v>
      </c>
      <c r="X5" s="17">
        <v>0</v>
      </c>
      <c r="Y5" s="17">
        <v>0</v>
      </c>
      <c r="Z5" s="17">
        <v>0</v>
      </c>
      <c r="AA5" s="17">
        <v>2.69</v>
      </c>
      <c r="AB5" s="17">
        <v>3.0639682539682536</v>
      </c>
      <c r="AC5" s="17">
        <v>2.2287844715350928</v>
      </c>
      <c r="AD5" s="17">
        <v>0</v>
      </c>
      <c r="AE5" s="17">
        <v>2.8642820512820513</v>
      </c>
      <c r="AF5" s="17">
        <v>0</v>
      </c>
      <c r="AG5" s="17">
        <v>3.0639682539682536</v>
      </c>
      <c r="AH5" s="17"/>
      <c r="AI5" s="17"/>
      <c r="AJ5" s="17"/>
      <c r="AK5" s="17"/>
      <c r="AL5" s="17"/>
      <c r="AM5" s="17"/>
      <c r="AN5" s="17"/>
      <c r="AO5" s="117"/>
      <c r="AQ5" s="149" t="e">
        <f t="shared" si="0"/>
        <v>#N/A</v>
      </c>
      <c r="AR5" s="147" t="s">
        <v>319</v>
      </c>
      <c r="AS5" s="147" t="s">
        <v>54</v>
      </c>
      <c r="AT5" s="150" t="s">
        <v>321</v>
      </c>
      <c r="AW5" s="158" t="s">
        <v>2156</v>
      </c>
      <c r="AX5" s="147"/>
      <c r="AY5" s="147" t="s">
        <v>91</v>
      </c>
      <c r="AZ5" s="147"/>
      <c r="BA5" s="147" t="s">
        <v>2277</v>
      </c>
      <c r="BB5" s="147" t="s">
        <v>2126</v>
      </c>
      <c r="BC5" s="147" t="s">
        <v>83</v>
      </c>
      <c r="BD5" s="150" t="s">
        <v>156</v>
      </c>
      <c r="BE5" s="16" t="s">
        <v>2301</v>
      </c>
      <c r="BF5" s="213" t="s">
        <v>1550</v>
      </c>
      <c r="BG5" s="147">
        <f>MATCH(BF5,'Audit Template Import'!A$4:BTF$4, 0)</f>
        <v>1463</v>
      </c>
      <c r="BH5" s="147">
        <f>INDEX('Audit Template Import'!A$4:BTF$5,2,BG5)</f>
        <v>0</v>
      </c>
      <c r="BI5" s="150">
        <f>SUM(BH46:BH58)</f>
        <v>0</v>
      </c>
      <c r="BJ5" s="242" t="str">
        <f t="shared" si="1"/>
        <v>No Entry</v>
      </c>
      <c r="BK5" s="242"/>
      <c r="BL5" s="214" t="s">
        <v>1629</v>
      </c>
      <c r="BM5" s="147">
        <f>MATCH(BL5,'Audit Template Import'!A$4:BTF$4,0)</f>
        <v>1597</v>
      </c>
      <c r="BN5" s="147">
        <f>INDEX('Audit Template Import'!A$4:BTF$5,2,BM5)</f>
        <v>0</v>
      </c>
      <c r="BO5" s="147" t="s">
        <v>1631</v>
      </c>
      <c r="BP5" s="147">
        <f>MATCH(BO5,'Audit Template Import'!A$4:BTF$4,0)</f>
        <v>1599</v>
      </c>
      <c r="BQ5" s="215">
        <f>INDEX('Audit Template Import'!A$4:BTF$5,2,BP5)</f>
        <v>0</v>
      </c>
    </row>
    <row r="6" spans="1:69" ht="13.5" thickBot="1">
      <c r="A6" s="103" t="s">
        <v>101</v>
      </c>
      <c r="B6" s="17" t="str">
        <f>'Instructions &amp; Inputs'!C11</f>
        <v>Enter Here</v>
      </c>
      <c r="C6" s="104"/>
      <c r="E6" s="111"/>
      <c r="F6" s="114" t="str">
        <f>IF(I6=0," Select from list",I6)</f>
        <v xml:space="preserve"> Select from list</v>
      </c>
      <c r="G6" s="40" t="s">
        <v>66</v>
      </c>
      <c r="H6" s="16">
        <f>MATCH(G6,'Audit Template Import'!$A$4:$BTF$4,)</f>
        <v>126</v>
      </c>
      <c r="I6" s="265">
        <f>INDEX(C107:D112,MATCH(MAX(D107:D112),D107:D112,0),1)</f>
        <v>0</v>
      </c>
      <c r="J6" s="104"/>
      <c r="P6" s="121" t="e">
        <f t="shared" si="2"/>
        <v>#N/A</v>
      </c>
      <c r="Q6" s="16">
        <v>5</v>
      </c>
      <c r="R6" s="16" t="s">
        <v>300</v>
      </c>
      <c r="S6" s="17">
        <v>0</v>
      </c>
      <c r="T6" s="17">
        <v>0</v>
      </c>
      <c r="U6" s="17">
        <v>0</v>
      </c>
      <c r="V6" s="17">
        <v>0</v>
      </c>
      <c r="W6" s="17">
        <v>0</v>
      </c>
      <c r="X6" s="17">
        <v>0</v>
      </c>
      <c r="Y6" s="17">
        <v>0</v>
      </c>
      <c r="Z6" s="17">
        <v>0</v>
      </c>
      <c r="AA6" s="17">
        <v>0</v>
      </c>
      <c r="AB6" s="17">
        <v>3.0639682539682536</v>
      </c>
      <c r="AC6" s="17">
        <v>2.2287844715350928</v>
      </c>
      <c r="AD6" s="17">
        <v>0</v>
      </c>
      <c r="AE6" s="17">
        <v>2.8642820512820513</v>
      </c>
      <c r="AF6" s="17">
        <v>0</v>
      </c>
      <c r="AG6" s="17">
        <v>3.0639682539682536</v>
      </c>
      <c r="AH6" s="17"/>
      <c r="AI6" s="17"/>
      <c r="AJ6" s="17"/>
      <c r="AK6" s="17"/>
      <c r="AL6" s="17"/>
      <c r="AM6" s="17"/>
      <c r="AN6" s="17"/>
      <c r="AO6" s="117"/>
      <c r="AQ6" s="151" t="e">
        <f t="shared" si="0"/>
        <v>#N/A</v>
      </c>
      <c r="AR6" s="147" t="s">
        <v>322</v>
      </c>
      <c r="AS6" s="147" t="s">
        <v>317</v>
      </c>
      <c r="AT6" s="150" t="s">
        <v>321</v>
      </c>
      <c r="AW6" s="158" t="s">
        <v>86</v>
      </c>
      <c r="AX6" s="147"/>
      <c r="AY6" s="147" t="s">
        <v>99</v>
      </c>
      <c r="AZ6" s="147"/>
      <c r="BA6" s="147" t="s">
        <v>2278</v>
      </c>
      <c r="BB6" s="147" t="s">
        <v>2127</v>
      </c>
      <c r="BC6" s="147" t="s">
        <v>92</v>
      </c>
      <c r="BD6" s="150" t="s">
        <v>93</v>
      </c>
      <c r="BE6" s="16" t="s">
        <v>2303</v>
      </c>
      <c r="BF6" s="216" t="s">
        <v>1563</v>
      </c>
      <c r="BG6" s="153">
        <f>MATCH(BF6,'Audit Template Import'!A$4:BTF$4, 0)</f>
        <v>1480</v>
      </c>
      <c r="BH6" s="153">
        <f>INDEX('Audit Template Import'!A$4:BTF$5,2,BG6)</f>
        <v>0</v>
      </c>
      <c r="BI6" s="154">
        <f>SUM(BH59:BH71)</f>
        <v>0</v>
      </c>
      <c r="BJ6" s="242" t="str">
        <f t="shared" si="1"/>
        <v>No Entry</v>
      </c>
      <c r="BK6" s="242"/>
      <c r="BL6" s="214" t="s">
        <v>1632</v>
      </c>
      <c r="BM6" s="147">
        <f>MATCH(BL6,'Audit Template Import'!A$4:BTF$4,0)</f>
        <v>1602</v>
      </c>
      <c r="BN6" s="147">
        <f>INDEX('Audit Template Import'!A$4:BTF$5,2,BM6)</f>
        <v>0</v>
      </c>
      <c r="BO6" s="147" t="s">
        <v>1634</v>
      </c>
      <c r="BP6" s="147">
        <f>MATCH(BO6,'Audit Template Import'!A$4:BTF$4,0)</f>
        <v>1604</v>
      </c>
      <c r="BQ6" s="215">
        <f>INDEX('Audit Template Import'!A$4:BTF$5,2,BP6)</f>
        <v>0</v>
      </c>
    </row>
    <row r="7" spans="1:69">
      <c r="A7" s="103" t="s">
        <v>110</v>
      </c>
      <c r="B7" s="16" t="str">
        <f>'Instructions &amp; Inputs'!C8</f>
        <v xml:space="preserve"> Select from list</v>
      </c>
      <c r="C7" s="104"/>
      <c r="E7" s="111" t="s">
        <v>118</v>
      </c>
      <c r="F7" s="114" t="str">
        <f>IF(I7=0,"Enter Here",I7)</f>
        <v>Enter Here</v>
      </c>
      <c r="G7" s="40" t="s">
        <v>5</v>
      </c>
      <c r="H7" s="16">
        <f>MATCH(G7,'Audit Template Import'!$A$4:$BTF$4,)</f>
        <v>115</v>
      </c>
      <c r="I7" s="16">
        <f>INDEX('Audit Template Import'!$A$4:$BTF$5,2,H7)</f>
        <v>0</v>
      </c>
      <c r="J7" s="104"/>
      <c r="P7" s="121" t="e">
        <f t="shared" si="2"/>
        <v>#N/A</v>
      </c>
      <c r="Q7" s="16">
        <v>6</v>
      </c>
      <c r="R7" s="16" t="s">
        <v>301</v>
      </c>
      <c r="S7" s="17">
        <v>48.3402826800301</v>
      </c>
      <c r="T7" s="17">
        <v>48.3402826800301</v>
      </c>
      <c r="U7" s="17">
        <v>30.252273826802124</v>
      </c>
      <c r="V7" s="17">
        <v>30.252273826802124</v>
      </c>
      <c r="W7" s="17">
        <v>31.13</v>
      </c>
      <c r="X7" s="17">
        <v>78.78</v>
      </c>
      <c r="Y7" s="17">
        <v>74.92</v>
      </c>
      <c r="Z7" s="17">
        <v>76.540000000000006</v>
      </c>
      <c r="AA7" s="17">
        <v>13</v>
      </c>
      <c r="AB7" s="17">
        <v>17.224841269841278</v>
      </c>
      <c r="AC7" s="17">
        <v>19.495825218691824</v>
      </c>
      <c r="AD7" s="17">
        <v>22.555871794871802</v>
      </c>
      <c r="AE7" s="17">
        <v>22.555871794871802</v>
      </c>
      <c r="AF7" s="17">
        <v>17.224841269841278</v>
      </c>
      <c r="AG7" s="17">
        <v>17.224841269841278</v>
      </c>
      <c r="AH7" s="17"/>
      <c r="AI7" s="17"/>
      <c r="AJ7" s="17"/>
      <c r="AK7" s="17"/>
      <c r="AL7" s="17"/>
      <c r="AM7" s="17"/>
      <c r="AN7" s="17"/>
      <c r="AO7" s="117"/>
      <c r="AQ7" s="145" t="e">
        <f t="shared" si="0"/>
        <v>#N/A</v>
      </c>
      <c r="AR7" s="147"/>
      <c r="AS7" s="147" t="s">
        <v>320</v>
      </c>
      <c r="AT7" s="150" t="s">
        <v>315</v>
      </c>
      <c r="AW7" s="158" t="s">
        <v>2108</v>
      </c>
      <c r="AX7" s="147"/>
      <c r="AY7" s="147" t="s">
        <v>107</v>
      </c>
      <c r="AZ7" s="147"/>
      <c r="BA7" s="147" t="s">
        <v>2279</v>
      </c>
      <c r="BB7" s="147" t="s">
        <v>2128</v>
      </c>
      <c r="BC7" s="147" t="s">
        <v>100</v>
      </c>
      <c r="BD7" s="150" t="s">
        <v>93</v>
      </c>
      <c r="BE7" s="16" t="s">
        <v>2303</v>
      </c>
      <c r="BF7" s="214" t="s">
        <v>1512</v>
      </c>
      <c r="BG7" s="147">
        <f>MATCH(BF7,'Audit Template Import'!A$4:BTF$4,0)</f>
        <v>1413</v>
      </c>
      <c r="BH7" s="215">
        <f>INDEX('Audit Template Import'!A$4:BTF$5,2,BG7)</f>
        <v>0</v>
      </c>
      <c r="BL7" s="214" t="s">
        <v>1670</v>
      </c>
      <c r="BM7" s="147">
        <f>MATCH(BL7,'Audit Template Import'!A$4:BTF$4,0)</f>
        <v>1642</v>
      </c>
      <c r="BN7" s="147">
        <f>INDEX('Audit Template Import'!A$4:BTF$5,2,BM7)</f>
        <v>0</v>
      </c>
      <c r="BO7" s="147" t="s">
        <v>1672</v>
      </c>
      <c r="BP7" s="147">
        <f>MATCH(BO7,'Audit Template Import'!A$4:BTF$4,0)</f>
        <v>1644</v>
      </c>
      <c r="BQ7" s="215">
        <f>INDEX('Audit Template Import'!A$4:BTF$5,2,BP7)</f>
        <v>0</v>
      </c>
    </row>
    <row r="8" spans="1:69" ht="13">
      <c r="A8" s="103" t="s">
        <v>117</v>
      </c>
      <c r="B8" s="17" t="str">
        <f>'Instructions &amp; Inputs'!C9</f>
        <v>Enter Here</v>
      </c>
      <c r="C8" s="104" t="str">
        <f>TEXT(SF,"#,###")&amp;" SF"</f>
        <v>Enter Here SF</v>
      </c>
      <c r="E8" s="111"/>
      <c r="F8" s="114" t="str">
        <f>IF(I8=0,"No additional comments",I8)</f>
        <v>No additional comments</v>
      </c>
      <c r="G8" s="249" t="s">
        <v>428</v>
      </c>
      <c r="H8" s="16">
        <f>MATCH(G8,'Audit Template Import'!$A$4:$BTF$4,)</f>
        <v>28</v>
      </c>
      <c r="I8" s="16">
        <f>INDEX('Audit Template Import'!$A$4:$BTF$5,2,H8)</f>
        <v>0</v>
      </c>
      <c r="J8" s="104"/>
      <c r="P8" s="121" t="e">
        <f t="shared" si="2"/>
        <v>#N/A</v>
      </c>
      <c r="Q8" s="16">
        <v>7</v>
      </c>
      <c r="R8" s="16" t="s">
        <v>302</v>
      </c>
      <c r="S8" s="17">
        <v>58</v>
      </c>
      <c r="T8" s="17">
        <v>58</v>
      </c>
      <c r="U8" s="17">
        <v>29.877866473149496</v>
      </c>
      <c r="V8" s="17">
        <v>29.877866473149496</v>
      </c>
      <c r="W8" s="17">
        <v>33.696666666666665</v>
      </c>
      <c r="X8" s="17">
        <v>85.946666666666673</v>
      </c>
      <c r="Y8" s="17">
        <v>81.916666666666671</v>
      </c>
      <c r="Z8" s="17">
        <v>83.070000000000007</v>
      </c>
      <c r="AA8" s="17">
        <v>14.28</v>
      </c>
      <c r="AB8" s="17">
        <v>18.264523809523808</v>
      </c>
      <c r="AC8" s="17">
        <v>23.493364444485689</v>
      </c>
      <c r="AD8" s="17">
        <v>26.438728029209386</v>
      </c>
      <c r="AE8" s="17">
        <v>26.438728029209386</v>
      </c>
      <c r="AF8" s="17">
        <v>23.990965008240906</v>
      </c>
      <c r="AG8" s="17">
        <v>18.264523809523808</v>
      </c>
      <c r="AH8" s="17"/>
      <c r="AI8" s="17"/>
      <c r="AJ8" s="17"/>
      <c r="AK8" s="17"/>
      <c r="AL8" s="17"/>
      <c r="AM8" s="17"/>
      <c r="AN8" s="17"/>
      <c r="AO8" s="117"/>
      <c r="AQ8" s="149" t="e">
        <f t="shared" si="0"/>
        <v>#N/A</v>
      </c>
      <c r="AR8" s="147"/>
      <c r="AS8" s="147" t="s">
        <v>323</v>
      </c>
      <c r="AT8" s="150" t="s">
        <v>318</v>
      </c>
      <c r="AW8" s="158"/>
      <c r="AX8" s="147"/>
      <c r="AY8" s="147" t="s">
        <v>115</v>
      </c>
      <c r="AZ8" s="147"/>
      <c r="BA8" s="147" t="s">
        <v>2107</v>
      </c>
      <c r="BB8" s="147" t="s">
        <v>2129</v>
      </c>
      <c r="BC8" s="147" t="s">
        <v>108</v>
      </c>
      <c r="BD8" s="164" t="s">
        <v>2122</v>
      </c>
      <c r="BE8" s="16" t="s">
        <v>2303</v>
      </c>
      <c r="BF8" s="214" t="s">
        <v>1513</v>
      </c>
      <c r="BG8" s="147">
        <f>MATCH(BF8,'Audit Template Import'!A$4:BTF$4,0)</f>
        <v>1414</v>
      </c>
      <c r="BH8" s="215">
        <f>INDEX('Audit Template Import'!A$4:BTF$5,2,BG8)</f>
        <v>0</v>
      </c>
      <c r="BL8" s="214" t="s">
        <v>1673</v>
      </c>
      <c r="BM8" s="147">
        <f>MATCH(BL8,'Audit Template Import'!A$4:BTF$4,0)</f>
        <v>1647</v>
      </c>
      <c r="BN8" s="147">
        <f>INDEX('Audit Template Import'!A$4:BTF$5,2,BM8)</f>
        <v>0</v>
      </c>
      <c r="BO8" s="147" t="s">
        <v>1675</v>
      </c>
      <c r="BP8" s="147">
        <f>MATCH(BO8,'Audit Template Import'!A$4:BTF$4,0)</f>
        <v>1649</v>
      </c>
      <c r="BQ8" s="215">
        <f>INDEX('Audit Template Import'!A$4:BTF$5,2,BP8)</f>
        <v>0</v>
      </c>
    </row>
    <row r="9" spans="1:69">
      <c r="A9" s="105" t="s">
        <v>126</v>
      </c>
      <c r="B9" s="16" t="e">
        <f>INDEX($AS$22:$AU$48,MATCH(B37,AT22:AT48,0),1)</f>
        <v>#N/A</v>
      </c>
      <c r="C9" s="104"/>
      <c r="E9" s="111"/>
      <c r="F9" s="114"/>
      <c r="G9" s="40"/>
      <c r="J9" s="104"/>
      <c r="P9" s="121" t="e">
        <f t="shared" si="2"/>
        <v>#N/A</v>
      </c>
      <c r="Q9" s="16">
        <v>8</v>
      </c>
      <c r="R9" s="16" t="s">
        <v>303</v>
      </c>
      <c r="S9" s="17">
        <v>0</v>
      </c>
      <c r="T9" s="17">
        <v>0</v>
      </c>
      <c r="U9" s="17">
        <v>22.356566913170681</v>
      </c>
      <c r="V9" s="17">
        <v>22.356566913170681</v>
      </c>
      <c r="W9" s="17">
        <v>0</v>
      </c>
      <c r="X9" s="17">
        <v>0</v>
      </c>
      <c r="Y9" s="17">
        <v>0</v>
      </c>
      <c r="Z9" s="17">
        <v>0</v>
      </c>
      <c r="AA9" s="17">
        <v>17.920000000000002</v>
      </c>
      <c r="AB9" s="17">
        <v>23.990965008240906</v>
      </c>
      <c r="AC9" s="17">
        <v>25.874623533617743</v>
      </c>
      <c r="AD9" s="17">
        <v>25</v>
      </c>
      <c r="AE9" s="17">
        <v>26.16281327106493</v>
      </c>
      <c r="AF9" s="17">
        <v>18.843494785247586</v>
      </c>
      <c r="AG9" s="17">
        <v>23.990965008240906</v>
      </c>
      <c r="AH9" s="17"/>
      <c r="AI9" s="17"/>
      <c r="AJ9" s="17"/>
      <c r="AK9" s="17"/>
      <c r="AL9" s="17"/>
      <c r="AM9" s="17"/>
      <c r="AN9" s="17"/>
      <c r="AO9" s="117"/>
      <c r="AQ9" s="149" t="e">
        <f t="shared" si="0"/>
        <v>#N/A</v>
      </c>
      <c r="AR9" s="147"/>
      <c r="AS9" s="147" t="s">
        <v>54</v>
      </c>
      <c r="AT9" s="150" t="s">
        <v>321</v>
      </c>
      <c r="AW9" s="158"/>
      <c r="AX9" s="147"/>
      <c r="AY9" s="147" t="s">
        <v>2219</v>
      </c>
      <c r="AZ9" s="147"/>
      <c r="BA9" s="147" t="s">
        <v>2280</v>
      </c>
      <c r="BB9" s="147" t="s">
        <v>2130</v>
      </c>
      <c r="BC9" s="147" t="s">
        <v>116</v>
      </c>
      <c r="BD9" s="150"/>
      <c r="BE9" s="16" t="s">
        <v>2301</v>
      </c>
      <c r="BF9" s="214" t="s">
        <v>1514</v>
      </c>
      <c r="BG9" s="147">
        <f>MATCH(BF9,'Audit Template Import'!A$4:BTF$4,0)</f>
        <v>1415</v>
      </c>
      <c r="BH9" s="215">
        <f>INDEX('Audit Template Import'!A$4:BTF$5,2,BG9)</f>
        <v>0</v>
      </c>
      <c r="BL9" s="214" t="s">
        <v>1676</v>
      </c>
      <c r="BM9" s="147">
        <f>MATCH(BL9,'Audit Template Import'!A$4:BTF$4,0)</f>
        <v>1652</v>
      </c>
      <c r="BN9" s="147">
        <f>INDEX('Audit Template Import'!A$4:BTF$5,2,BM9)</f>
        <v>0</v>
      </c>
      <c r="BO9" s="147" t="s">
        <v>1678</v>
      </c>
      <c r="BP9" s="147">
        <f>MATCH(BO9,'Audit Template Import'!A$4:BTF$4,0)</f>
        <v>1654</v>
      </c>
      <c r="BQ9" s="215">
        <f>INDEX('Audit Template Import'!A$4:BTF$5,2,BP9)</f>
        <v>0</v>
      </c>
    </row>
    <row r="10" spans="1:69">
      <c r="A10" s="103" t="s">
        <v>133</v>
      </c>
      <c r="B10" s="16" t="e">
        <f>'Instructions &amp; Inputs'!C18</f>
        <v>#N/A</v>
      </c>
      <c r="C10" s="104"/>
      <c r="E10" s="111"/>
      <c r="F10" s="114"/>
      <c r="G10" s="40"/>
      <c r="J10" s="104"/>
      <c r="P10" s="121" t="e">
        <f t="shared" si="2"/>
        <v>#N/A</v>
      </c>
      <c r="Q10" s="16">
        <v>9</v>
      </c>
      <c r="R10" s="16" t="s">
        <v>304</v>
      </c>
      <c r="S10" s="17">
        <v>0</v>
      </c>
      <c r="T10" s="17">
        <v>0</v>
      </c>
      <c r="U10" s="17">
        <v>21.729402515723265</v>
      </c>
      <c r="V10" s="17">
        <v>21.729402515723265</v>
      </c>
      <c r="W10" s="17">
        <v>0</v>
      </c>
      <c r="X10" s="17">
        <v>0</v>
      </c>
      <c r="Y10" s="17">
        <v>0</v>
      </c>
      <c r="Z10" s="17">
        <v>0</v>
      </c>
      <c r="AA10" s="17">
        <v>0</v>
      </c>
      <c r="AB10" s="17">
        <v>18.843494785247586</v>
      </c>
      <c r="AC10" s="17">
        <v>21.535925426470392</v>
      </c>
      <c r="AD10" s="17">
        <v>0</v>
      </c>
      <c r="AE10" s="17">
        <v>24.979492256367799</v>
      </c>
      <c r="AF10" s="16">
        <v>0</v>
      </c>
      <c r="AG10" s="17">
        <v>18.843494785247586</v>
      </c>
      <c r="AH10" s="17"/>
      <c r="AI10" s="17"/>
      <c r="AJ10" s="17"/>
      <c r="AK10" s="17"/>
      <c r="AL10" s="17"/>
      <c r="AM10" s="17"/>
      <c r="AN10" s="17"/>
      <c r="AO10" s="117"/>
      <c r="AQ10" s="151" t="e">
        <f t="shared" si="0"/>
        <v>#N/A</v>
      </c>
      <c r="AR10" s="147"/>
      <c r="AS10" s="147" t="s">
        <v>317</v>
      </c>
      <c r="AT10" s="150" t="s">
        <v>321</v>
      </c>
      <c r="AW10" s="158"/>
      <c r="AX10" s="147"/>
      <c r="AY10" s="147"/>
      <c r="AZ10" s="147"/>
      <c r="BA10" s="147"/>
      <c r="BB10" s="147" t="s">
        <v>2131</v>
      </c>
      <c r="BC10" s="147" t="s">
        <v>125</v>
      </c>
      <c r="BD10" s="150"/>
      <c r="BE10" s="16" t="s">
        <v>2303</v>
      </c>
      <c r="BF10" s="214" t="s">
        <v>1515</v>
      </c>
      <c r="BG10" s="147">
        <f>MATCH(BF10,'Audit Template Import'!A$4:BTF$4,0)</f>
        <v>1416</v>
      </c>
      <c r="BH10" s="215">
        <f>INDEX('Audit Template Import'!A$4:BTF$5,2,BG10)</f>
        <v>0</v>
      </c>
      <c r="BL10" s="214" t="s">
        <v>1679</v>
      </c>
      <c r="BM10" s="147">
        <f>MATCH(BL10,'Audit Template Import'!A$4:BTF$4,0)</f>
        <v>1657</v>
      </c>
      <c r="BN10" s="147">
        <f>INDEX('Audit Template Import'!A$4:BTF$5,2,BM10)</f>
        <v>0</v>
      </c>
      <c r="BO10" s="147" t="s">
        <v>1681</v>
      </c>
      <c r="BP10" s="147">
        <f>MATCH(BO10,'Audit Template Import'!A$4:BTF$4,0)</f>
        <v>1659</v>
      </c>
      <c r="BQ10" s="215">
        <f>INDEX('Audit Template Import'!A$4:BTF$5,2,BP10)</f>
        <v>0</v>
      </c>
    </row>
    <row r="11" spans="1:69">
      <c r="A11" s="103" t="s">
        <v>140</v>
      </c>
      <c r="B11" s="16" t="e">
        <f>INDEX(A40:C54,MATCH(1,$B$40:$B$54,0),1)</f>
        <v>#N/A</v>
      </c>
      <c r="C11" s="104"/>
      <c r="E11" s="111"/>
      <c r="F11" s="114"/>
      <c r="G11" s="40"/>
      <c r="J11" s="104"/>
      <c r="P11" s="121" t="e">
        <f t="shared" si="2"/>
        <v>#N/A</v>
      </c>
      <c r="Q11" s="16">
        <v>10</v>
      </c>
      <c r="R11" s="16" t="s">
        <v>305</v>
      </c>
      <c r="S11" s="17">
        <f t="shared" ref="S11:AG11" si="3">(S3+S7)*$I$89*2</f>
        <v>13.124970586486075</v>
      </c>
      <c r="T11" s="17">
        <f t="shared" si="3"/>
        <v>13.124970586486075</v>
      </c>
      <c r="U11" s="17">
        <f t="shared" si="3"/>
        <v>9.5640493468795356</v>
      </c>
      <c r="V11" s="17">
        <f t="shared" si="3"/>
        <v>9.5640493468795356</v>
      </c>
      <c r="W11" s="17">
        <f t="shared" si="3"/>
        <v>7.8900000000000006</v>
      </c>
      <c r="X11" s="17">
        <f t="shared" si="3"/>
        <v>28.084000000000003</v>
      </c>
      <c r="Y11" s="17">
        <f t="shared" si="3"/>
        <v>27.558</v>
      </c>
      <c r="Z11" s="17">
        <f t="shared" si="3"/>
        <v>26.344000000000001</v>
      </c>
      <c r="AA11" s="17">
        <f t="shared" si="3"/>
        <v>8</v>
      </c>
      <c r="AB11" s="17">
        <f t="shared" si="3"/>
        <v>8.7465229731129899</v>
      </c>
      <c r="AC11" s="17">
        <f t="shared" si="3"/>
        <v>9.5557888262975332</v>
      </c>
      <c r="AD11" s="17">
        <f t="shared" si="3"/>
        <v>8.2916076584661695</v>
      </c>
      <c r="AE11" s="17">
        <f t="shared" si="3"/>
        <v>8.2916076584661695</v>
      </c>
      <c r="AF11" s="17">
        <f t="shared" si="3"/>
        <v>8.7465229731129899</v>
      </c>
      <c r="AG11" s="17">
        <f t="shared" si="3"/>
        <v>8.7465229731129899</v>
      </c>
      <c r="AH11" s="17"/>
      <c r="AI11" s="17"/>
      <c r="AJ11" s="17"/>
      <c r="AK11" s="17"/>
      <c r="AL11" s="17"/>
      <c r="AM11" s="17"/>
      <c r="AN11" s="17"/>
      <c r="AO11" s="117"/>
      <c r="AQ11" s="145" t="e">
        <f t="shared" si="0"/>
        <v>#N/A</v>
      </c>
      <c r="AR11" s="147"/>
      <c r="AS11" s="147" t="s">
        <v>320</v>
      </c>
      <c r="AT11" s="150" t="s">
        <v>315</v>
      </c>
      <c r="AW11" s="158"/>
      <c r="AX11" s="147"/>
      <c r="AY11" s="147"/>
      <c r="AZ11" s="147"/>
      <c r="BA11" s="147"/>
      <c r="BB11" s="147" t="s">
        <v>2132</v>
      </c>
      <c r="BC11" s="147" t="s">
        <v>132</v>
      </c>
      <c r="BD11" s="150" t="s">
        <v>76</v>
      </c>
      <c r="BE11" s="16" t="s">
        <v>2303</v>
      </c>
      <c r="BF11" s="214" t="s">
        <v>2673</v>
      </c>
      <c r="BG11" s="147">
        <f>MATCH(BF11,'Audit Template Import'!A$4:BTF$4,0)</f>
        <v>1417</v>
      </c>
      <c r="BH11" s="215">
        <f>INDEX('Audit Template Import'!A$4:BTF$5,2,BG11)</f>
        <v>0</v>
      </c>
      <c r="BL11" s="214" t="s">
        <v>1682</v>
      </c>
      <c r="BM11" s="147">
        <f>MATCH(BL11,'Audit Template Import'!A$4:BTF$4,0)</f>
        <v>1662</v>
      </c>
      <c r="BN11" s="147">
        <f>INDEX('Audit Template Import'!A$4:BTF$5,2,BM11)</f>
        <v>0</v>
      </c>
      <c r="BO11" s="147" t="s">
        <v>1684</v>
      </c>
      <c r="BP11" s="147">
        <f>MATCH(BO11,'Audit Template Import'!A$4:BTF$4,0)</f>
        <v>1664</v>
      </c>
      <c r="BQ11" s="215">
        <f>INDEX('Audit Template Import'!A$4:BTF$5,2,BP11)</f>
        <v>0</v>
      </c>
    </row>
    <row r="12" spans="1:69">
      <c r="A12" s="103" t="s">
        <v>147</v>
      </c>
      <c r="B12" s="16" t="e">
        <f>'Instructions &amp; Inputs'!C20</f>
        <v>#N/A</v>
      </c>
      <c r="C12" s="104"/>
      <c r="E12" s="111"/>
      <c r="F12" s="114"/>
      <c r="G12" s="40"/>
      <c r="J12" s="104"/>
      <c r="P12" s="121" t="e">
        <f t="shared" si="2"/>
        <v>#N/A</v>
      </c>
      <c r="Q12" s="16">
        <v>11</v>
      </c>
      <c r="R12" s="16" t="s">
        <v>306</v>
      </c>
      <c r="S12" s="17">
        <f t="shared" ref="S12:AG12" si="4">(S4+S8)*$I$89*2</f>
        <v>11.600000000000001</v>
      </c>
      <c r="T12" s="17">
        <f t="shared" si="4"/>
        <v>11.600000000000001</v>
      </c>
      <c r="U12" s="17">
        <f t="shared" si="4"/>
        <v>8.8933284954039689</v>
      </c>
      <c r="V12" s="17">
        <f t="shared" si="4"/>
        <v>8.8933284954039689</v>
      </c>
      <c r="W12" s="17">
        <f t="shared" si="4"/>
        <v>6.8633333333333333</v>
      </c>
      <c r="X12" s="17">
        <f t="shared" si="4"/>
        <v>25.217333333333336</v>
      </c>
      <c r="Y12" s="17">
        <f t="shared" si="4"/>
        <v>24.759333333333338</v>
      </c>
      <c r="Z12" s="17">
        <f t="shared" si="4"/>
        <v>23.732000000000003</v>
      </c>
      <c r="AA12" s="17">
        <f t="shared" si="4"/>
        <v>7.4039999999999999</v>
      </c>
      <c r="AB12" s="17">
        <f t="shared" si="4"/>
        <v>7.9343129358107092</v>
      </c>
      <c r="AC12" s="17">
        <f t="shared" si="4"/>
        <v>9.4868188567476146</v>
      </c>
      <c r="AD12" s="17">
        <f t="shared" si="4"/>
        <v>5.8877456058418778</v>
      </c>
      <c r="AE12" s="17">
        <f t="shared" si="4"/>
        <v>8.3456300060743445</v>
      </c>
      <c r="AF12" s="17">
        <f t="shared" si="4"/>
        <v>5.3981930016481812</v>
      </c>
      <c r="AG12" s="17">
        <f t="shared" si="4"/>
        <v>7.9343129358107092</v>
      </c>
      <c r="AH12" s="17"/>
      <c r="AI12" s="17"/>
      <c r="AJ12" s="17"/>
      <c r="AK12" s="17"/>
      <c r="AL12" s="17"/>
      <c r="AM12" s="17"/>
      <c r="AN12" s="17"/>
      <c r="AO12" s="117"/>
      <c r="AQ12" s="149" t="e">
        <f t="shared" si="0"/>
        <v>#N/A</v>
      </c>
      <c r="AR12" s="147"/>
      <c r="AS12" s="147" t="s">
        <v>323</v>
      </c>
      <c r="AT12" s="150" t="s">
        <v>318</v>
      </c>
      <c r="AW12" s="158"/>
      <c r="AX12" s="147"/>
      <c r="AY12" s="147"/>
      <c r="AZ12" s="147"/>
      <c r="BA12" s="147"/>
      <c r="BB12" s="147" t="s">
        <v>240</v>
      </c>
      <c r="BC12" s="147" t="s">
        <v>139</v>
      </c>
      <c r="BD12" s="150"/>
      <c r="BE12" s="16" t="s">
        <v>2303</v>
      </c>
      <c r="BF12" s="214" t="s">
        <v>1516</v>
      </c>
      <c r="BG12" s="147">
        <f>MATCH(BF12,'Audit Template Import'!A$4:BTF$4,0)</f>
        <v>1418</v>
      </c>
      <c r="BH12" s="215">
        <f>INDEX('Audit Template Import'!A$4:BTF$5,2,BG12)</f>
        <v>0</v>
      </c>
      <c r="BL12" s="214" t="s">
        <v>1720</v>
      </c>
      <c r="BM12" s="147">
        <f>MATCH(BL12,'Audit Template Import'!A$4:BTF$4,0)</f>
        <v>1702</v>
      </c>
      <c r="BN12" s="147">
        <f>INDEX('Audit Template Import'!A$4:BTF$5,2,BM12)</f>
        <v>0</v>
      </c>
      <c r="BO12" s="147" t="s">
        <v>1722</v>
      </c>
      <c r="BP12" s="147">
        <f>MATCH(BO12,'Audit Template Import'!A$4:BTF$4,0)</f>
        <v>1704</v>
      </c>
      <c r="BQ12" s="215">
        <f>INDEX('Audit Template Import'!A$4:BTF$5,2,BP12)</f>
        <v>0</v>
      </c>
    </row>
    <row r="13" spans="1:69" ht="13">
      <c r="A13" s="106" t="s">
        <v>154</v>
      </c>
      <c r="B13" s="18" t="e">
        <f>VLOOKUP(B10,'Ref Data'!$AS$22:$AU$48,3,FALSE)</f>
        <v>#N/A</v>
      </c>
      <c r="C13" s="104"/>
      <c r="E13" s="111"/>
      <c r="F13" s="114"/>
      <c r="G13" s="40"/>
      <c r="J13" s="104"/>
      <c r="P13" s="121" t="e">
        <f t="shared" si="2"/>
        <v>#N/A</v>
      </c>
      <c r="Q13" s="16">
        <v>12</v>
      </c>
      <c r="R13" s="16" t="s">
        <v>307</v>
      </c>
      <c r="S13" s="17">
        <f t="shared" ref="S13:AE14" si="5">(S5+S9)*$I$89*2</f>
        <v>0</v>
      </c>
      <c r="T13" s="17">
        <f t="shared" si="5"/>
        <v>0</v>
      </c>
      <c r="U13" s="17">
        <f t="shared" si="5"/>
        <v>4.4713133826341362</v>
      </c>
      <c r="V13" s="17">
        <f t="shared" si="5"/>
        <v>4.4713133826341362</v>
      </c>
      <c r="W13" s="17">
        <f t="shared" si="5"/>
        <v>0</v>
      </c>
      <c r="X13" s="17">
        <f t="shared" si="5"/>
        <v>0</v>
      </c>
      <c r="Y13" s="17">
        <f t="shared" si="5"/>
        <v>0</v>
      </c>
      <c r="Z13" s="17">
        <f t="shared" si="5"/>
        <v>0</v>
      </c>
      <c r="AA13" s="17">
        <f t="shared" si="5"/>
        <v>4.1220000000000008</v>
      </c>
      <c r="AB13" s="17">
        <f t="shared" si="5"/>
        <v>5.4109866524418324</v>
      </c>
      <c r="AC13" s="17">
        <f t="shared" si="5"/>
        <v>5.6206816010305678</v>
      </c>
      <c r="AD13" s="17">
        <f t="shared" si="5"/>
        <v>5</v>
      </c>
      <c r="AE13" s="17">
        <f t="shared" si="5"/>
        <v>5.8054190644693966</v>
      </c>
      <c r="AF13" s="17">
        <f t="shared" ref="AF13:AG14" si="6">(AF5+AF9)*$I$89*2</f>
        <v>3.7686989570495175</v>
      </c>
      <c r="AG13" s="17">
        <f t="shared" si="6"/>
        <v>5.4109866524418324</v>
      </c>
      <c r="AH13" s="17"/>
      <c r="AI13" s="17"/>
      <c r="AJ13" s="17"/>
      <c r="AK13" s="17"/>
      <c r="AL13" s="17"/>
      <c r="AM13" s="17"/>
      <c r="AN13" s="17"/>
      <c r="AO13" s="117"/>
      <c r="AQ13" s="149" t="e">
        <f t="shared" si="0"/>
        <v>#N/A</v>
      </c>
      <c r="AR13" s="147"/>
      <c r="AS13" s="147" t="s">
        <v>54</v>
      </c>
      <c r="AT13" s="150" t="s">
        <v>321</v>
      </c>
      <c r="AW13" s="158"/>
      <c r="AX13" s="147"/>
      <c r="AY13" s="147"/>
      <c r="AZ13" s="147"/>
      <c r="BA13" s="147"/>
      <c r="BB13" s="147" t="s">
        <v>2219</v>
      </c>
      <c r="BC13" s="147" t="s">
        <v>146</v>
      </c>
      <c r="BD13" s="150"/>
      <c r="BE13" s="16" t="s">
        <v>2303</v>
      </c>
      <c r="BF13" s="214" t="s">
        <v>1517</v>
      </c>
      <c r="BG13" s="147">
        <f>MATCH(BF13,'Audit Template Import'!A$4:BTF$4,0)</f>
        <v>1419</v>
      </c>
      <c r="BH13" s="215">
        <f>INDEX('Audit Template Import'!A$4:BTF$5,2,BG13)</f>
        <v>0</v>
      </c>
      <c r="BL13" s="214" t="s">
        <v>1724</v>
      </c>
      <c r="BM13" s="147">
        <f>MATCH(BL13,'Audit Template Import'!A$4:BTF$4,0)</f>
        <v>1707</v>
      </c>
      <c r="BN13" s="147">
        <f>INDEX('Audit Template Import'!A$4:BTF$5,2,BM13)</f>
        <v>0</v>
      </c>
      <c r="BO13" s="147" t="s">
        <v>1726</v>
      </c>
      <c r="BP13" s="147">
        <f>MATCH(BO13,'Audit Template Import'!A$4:BTF$4,0)</f>
        <v>1709</v>
      </c>
      <c r="BQ13" s="215">
        <f>INDEX('Audit Template Import'!A$4:BTF$5,2,BP13)</f>
        <v>0</v>
      </c>
    </row>
    <row r="14" spans="1:69" ht="13">
      <c r="A14" s="103"/>
      <c r="C14" s="104"/>
      <c r="E14" s="111"/>
      <c r="F14" s="114" t="e">
        <f>IF(I14=0,IF(B50=1,"Electricity","Select from list"),I14)</f>
        <v>#N/A</v>
      </c>
      <c r="G14" s="40" t="s">
        <v>831</v>
      </c>
      <c r="H14" s="16">
        <f>MATCH(G14,'Audit Template Import'!$A$4:$BTF$4,)</f>
        <v>542</v>
      </c>
      <c r="I14" s="16">
        <f>INDEX('Audit Template Import'!$A$4:$BTF$5,2,H14)</f>
        <v>0</v>
      </c>
      <c r="J14" s="104"/>
      <c r="P14" s="121" t="e">
        <f t="shared" si="2"/>
        <v>#N/A</v>
      </c>
      <c r="Q14" s="16">
        <v>13</v>
      </c>
      <c r="R14" s="16" t="s">
        <v>308</v>
      </c>
      <c r="S14" s="17">
        <f t="shared" si="5"/>
        <v>0</v>
      </c>
      <c r="T14" s="17">
        <f t="shared" si="5"/>
        <v>0</v>
      </c>
      <c r="U14" s="17">
        <f t="shared" si="5"/>
        <v>4.3458805031446532</v>
      </c>
      <c r="V14" s="17">
        <f t="shared" si="5"/>
        <v>4.3458805031446532</v>
      </c>
      <c r="W14" s="17">
        <f t="shared" si="5"/>
        <v>0</v>
      </c>
      <c r="X14" s="17">
        <f t="shared" si="5"/>
        <v>0</v>
      </c>
      <c r="Y14" s="17">
        <f t="shared" si="5"/>
        <v>0</v>
      </c>
      <c r="Z14" s="17">
        <f t="shared" si="5"/>
        <v>0</v>
      </c>
      <c r="AA14" s="17">
        <f t="shared" si="5"/>
        <v>0</v>
      </c>
      <c r="AB14" s="17">
        <f t="shared" si="5"/>
        <v>4.3814926078431684</v>
      </c>
      <c r="AC14" s="17">
        <f t="shared" si="5"/>
        <v>4.752941979601097</v>
      </c>
      <c r="AD14" s="17">
        <f t="shared" si="5"/>
        <v>0</v>
      </c>
      <c r="AE14" s="17">
        <f t="shared" si="5"/>
        <v>5.5687548615299702</v>
      </c>
      <c r="AF14" s="17">
        <f t="shared" si="6"/>
        <v>0</v>
      </c>
      <c r="AG14" s="17">
        <f t="shared" ref="AG14" si="7">(AG6+AG10)*$I$89*2</f>
        <v>4.3814926078431684</v>
      </c>
      <c r="AH14" s="17"/>
      <c r="AI14" s="17"/>
      <c r="AJ14" s="17"/>
      <c r="AK14" s="17"/>
      <c r="AL14" s="17"/>
      <c r="AM14" s="17"/>
      <c r="AN14" s="17"/>
      <c r="AO14" s="117"/>
      <c r="AP14" s="24"/>
      <c r="AQ14" s="151" t="e">
        <f t="shared" si="0"/>
        <v>#N/A</v>
      </c>
      <c r="AR14" s="147"/>
      <c r="AS14" s="147" t="s">
        <v>317</v>
      </c>
      <c r="AT14" s="150" t="s">
        <v>321</v>
      </c>
      <c r="AW14" s="158"/>
      <c r="AX14" s="147"/>
      <c r="AY14" s="147"/>
      <c r="AZ14" s="147"/>
      <c r="BA14" s="147"/>
      <c r="BB14" s="147"/>
      <c r="BC14" s="147" t="s">
        <v>152</v>
      </c>
      <c r="BD14" s="150"/>
      <c r="BE14" s="16" t="s">
        <v>2301</v>
      </c>
      <c r="BF14" s="214" t="s">
        <v>1518</v>
      </c>
      <c r="BG14" s="147">
        <f>MATCH(BF14,'Audit Template Import'!A$4:BTF$4,0)</f>
        <v>1420</v>
      </c>
      <c r="BH14" s="215">
        <f>INDEX('Audit Template Import'!A$4:BTF$5,2,BG14)</f>
        <v>0</v>
      </c>
      <c r="BL14" s="214" t="s">
        <v>1727</v>
      </c>
      <c r="BM14" s="147">
        <f>MATCH(BL14,'Audit Template Import'!A$4:BTF$4,0)</f>
        <v>1712</v>
      </c>
      <c r="BN14" s="147">
        <f>INDEX('Audit Template Import'!A$4:BTF$5,2,BM14)</f>
        <v>0</v>
      </c>
      <c r="BO14" s="147" t="s">
        <v>1729</v>
      </c>
      <c r="BP14" s="147">
        <f>MATCH(BO14,'Audit Template Import'!A$4:BTF$4,0)</f>
        <v>1714</v>
      </c>
      <c r="BQ14" s="215">
        <f>INDEX('Audit Template Import'!A$4:BTF$5,2,BP14)</f>
        <v>0</v>
      </c>
    </row>
    <row r="15" spans="1:69">
      <c r="A15" s="103" t="s">
        <v>164</v>
      </c>
      <c r="B15" s="16" t="e">
        <f>'Instructions &amp; Inputs'!C13</f>
        <v>#N/A</v>
      </c>
      <c r="C15" s="104"/>
      <c r="E15" s="111"/>
      <c r="F15" s="114"/>
      <c r="G15" s="40"/>
      <c r="J15" s="104"/>
      <c r="P15" s="103"/>
      <c r="R15" s="16" t="s">
        <v>309</v>
      </c>
      <c r="S15" s="16" t="s">
        <v>310</v>
      </c>
      <c r="T15" s="16" t="s">
        <v>311</v>
      </c>
      <c r="U15" s="16" t="s">
        <v>310</v>
      </c>
      <c r="V15" s="16" t="s">
        <v>312</v>
      </c>
      <c r="W15" s="16" t="s">
        <v>310</v>
      </c>
      <c r="X15" s="16" t="s">
        <v>312</v>
      </c>
      <c r="Y15" s="16" t="s">
        <v>312</v>
      </c>
      <c r="Z15" s="16" t="s">
        <v>312</v>
      </c>
      <c r="AO15" s="104"/>
      <c r="AQ15" s="145" t="e">
        <f t="shared" si="0"/>
        <v>#N/A</v>
      </c>
      <c r="AR15" s="147"/>
      <c r="AS15" s="147" t="s">
        <v>320</v>
      </c>
      <c r="AT15" s="150" t="s">
        <v>315</v>
      </c>
      <c r="AW15" s="158"/>
      <c r="AX15" s="147"/>
      <c r="AY15" s="147"/>
      <c r="AZ15" s="147"/>
      <c r="BA15" s="147"/>
      <c r="BB15" s="147"/>
      <c r="BC15" s="147" t="s">
        <v>158</v>
      </c>
      <c r="BD15" s="150" t="s">
        <v>93</v>
      </c>
      <c r="BE15" s="16" t="s">
        <v>2303</v>
      </c>
      <c r="BF15" s="214" t="s">
        <v>1519</v>
      </c>
      <c r="BG15" s="147">
        <f>MATCH(BF15,'Audit Template Import'!A$4:BTF$4,0)</f>
        <v>1421</v>
      </c>
      <c r="BH15" s="215">
        <f>INDEX('Audit Template Import'!A$4:BTF$5,2,BG15)</f>
        <v>0</v>
      </c>
      <c r="BL15" s="214" t="s">
        <v>1730</v>
      </c>
      <c r="BM15" s="147">
        <f>MATCH(BL15,'Audit Template Import'!A$4:BTF$4,0)</f>
        <v>1717</v>
      </c>
      <c r="BN15" s="147">
        <f>INDEX('Audit Template Import'!A$4:BTF$5,2,BM15)</f>
        <v>0</v>
      </c>
      <c r="BO15" s="147" t="s">
        <v>1732</v>
      </c>
      <c r="BP15" s="147">
        <f>MATCH(BO15,'Audit Template Import'!A$4:BTF$4,0)</f>
        <v>1719</v>
      </c>
      <c r="BQ15" s="215">
        <f>INDEX('Audit Template Import'!A$4:BTF$5,2,BP15)</f>
        <v>0</v>
      </c>
    </row>
    <row r="16" spans="1:69" ht="12.75" customHeight="1">
      <c r="A16" s="103"/>
      <c r="B16" s="16" t="e">
        <f>IF(LEFT(B15,1)="F","Oil",IF(LEFT(B15,2)="Di","District Steam",IF(LEFT(B15,1)="E","Electricity","Gas")))</f>
        <v>#N/A</v>
      </c>
      <c r="C16" s="104"/>
      <c r="E16" s="111" t="s">
        <v>48</v>
      </c>
      <c r="F16" s="114" t="e">
        <f>IF(I16=0,IF(AND($B$33="MF",NOT(B13=BA4)),"Electricity","Select from list"),I16)</f>
        <v>#N/A</v>
      </c>
      <c r="G16" s="40" t="s">
        <v>830</v>
      </c>
      <c r="H16" s="16">
        <f>MATCH(G16,'Audit Template Import'!$A$4:$BTF$4,)</f>
        <v>541</v>
      </c>
      <c r="I16" s="16">
        <f>INDEX('Audit Template Import'!$A$4:$BTF$5,2,H16)</f>
        <v>0</v>
      </c>
      <c r="J16" s="104"/>
      <c r="P16" s="103"/>
      <c r="AO16" s="104"/>
      <c r="AQ16" s="149" t="e">
        <f t="shared" si="0"/>
        <v>#N/A</v>
      </c>
      <c r="AR16" s="147"/>
      <c r="AS16" s="147" t="s">
        <v>323</v>
      </c>
      <c r="AT16" s="150" t="s">
        <v>318</v>
      </c>
      <c r="AW16" s="158"/>
      <c r="AX16" s="147"/>
      <c r="AY16" s="147"/>
      <c r="AZ16" s="147"/>
      <c r="BA16" s="147"/>
      <c r="BB16" s="147"/>
      <c r="BC16" s="147" t="s">
        <v>163</v>
      </c>
      <c r="BD16" s="150"/>
      <c r="BE16" s="16" t="s">
        <v>2303</v>
      </c>
      <c r="BF16" s="214" t="s">
        <v>1520</v>
      </c>
      <c r="BG16" s="147">
        <f>MATCH(BF16,'Audit Template Import'!A$4:BTF$4,0)</f>
        <v>1422</v>
      </c>
      <c r="BH16" s="215">
        <f>INDEX('Audit Template Import'!A$4:BTF$5,2,BG16)</f>
        <v>0</v>
      </c>
      <c r="BL16" s="214" t="s">
        <v>1733</v>
      </c>
      <c r="BM16" s="147">
        <f>MATCH(BL16,'Audit Template Import'!A$4:BTF$4,0)</f>
        <v>1722</v>
      </c>
      <c r="BN16" s="147">
        <f>INDEX('Audit Template Import'!A$4:BTF$5,2,BM16)</f>
        <v>0</v>
      </c>
      <c r="BO16" s="147" t="s">
        <v>1735</v>
      </c>
      <c r="BP16" s="147">
        <f>MATCH(BO16,'Audit Template Import'!A$4:BTF$4,0)</f>
        <v>1724</v>
      </c>
      <c r="BQ16" s="215">
        <f>INDEX('Audit Template Import'!A$4:BTF$5,2,BP16)</f>
        <v>0</v>
      </c>
    </row>
    <row r="17" spans="1:69" ht="13" thickBot="1">
      <c r="A17" s="107" t="s">
        <v>48</v>
      </c>
      <c r="B17" s="16" t="e">
        <f>'Instructions &amp; Inputs'!C12</f>
        <v>#N/A</v>
      </c>
      <c r="C17" s="104"/>
      <c r="E17" s="111" t="s">
        <v>8</v>
      </c>
      <c r="F17" s="114" t="str">
        <f>IF(I17=0, "Room by Room", "Central")</f>
        <v>Room by Room</v>
      </c>
      <c r="G17" s="243" t="s">
        <v>2578</v>
      </c>
      <c r="H17" s="16">
        <f>MATCH(G17,'Audit Template Import'!$A$4:$BTF$4,)</f>
        <v>629</v>
      </c>
      <c r="I17" s="16">
        <f>INDEX('Audit Template Import'!$A$4:$BTF$5,2,H17)</f>
        <v>0</v>
      </c>
      <c r="J17" s="104"/>
      <c r="P17" s="108"/>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0"/>
      <c r="AQ17" s="149" t="e">
        <f t="shared" si="0"/>
        <v>#N/A</v>
      </c>
      <c r="AR17" s="147"/>
      <c r="AS17" s="147" t="s">
        <v>54</v>
      </c>
      <c r="AT17" s="150" t="s">
        <v>321</v>
      </c>
      <c r="AW17" s="158"/>
      <c r="AX17" s="147"/>
      <c r="AY17" s="147"/>
      <c r="AZ17" s="147"/>
      <c r="BA17" s="147"/>
      <c r="BB17" s="147"/>
      <c r="BC17" s="147" t="s">
        <v>167</v>
      </c>
      <c r="BD17" s="150" t="s">
        <v>93</v>
      </c>
      <c r="BE17" s="16" t="s">
        <v>2301</v>
      </c>
      <c r="BF17" s="214" t="s">
        <v>1521</v>
      </c>
      <c r="BG17" s="147">
        <f>MATCH(BF17,'Audit Template Import'!A$4:BTF$4,0)</f>
        <v>1423</v>
      </c>
      <c r="BH17" s="215">
        <f>INDEX('Audit Template Import'!A$4:BTF$5,2,BG17)</f>
        <v>0</v>
      </c>
      <c r="BL17" s="214" t="s">
        <v>1771</v>
      </c>
      <c r="BM17" s="147">
        <f>MATCH(BL17,'Audit Template Import'!A$4:BTF$4,0)</f>
        <v>1762</v>
      </c>
      <c r="BN17" s="147">
        <f>INDEX('Audit Template Import'!A$4:BTF$5,2,BM17)</f>
        <v>0</v>
      </c>
      <c r="BO17" s="147" t="s">
        <v>1773</v>
      </c>
      <c r="BP17" s="147">
        <f>MATCH(BO17,'Audit Template Import'!A$4:BTF$4,0)</f>
        <v>1764</v>
      </c>
      <c r="BQ17" s="215">
        <f>INDEX('Audit Template Import'!A$4:BTF$5,2,BP17)</f>
        <v>0</v>
      </c>
    </row>
    <row r="18" spans="1:69" ht="13.5" thickBot="1">
      <c r="A18" s="107" t="s">
        <v>8</v>
      </c>
      <c r="B18" s="16" t="str">
        <f>'Instructions &amp; Inputs'!C14</f>
        <v>Room by Room</v>
      </c>
      <c r="C18" s="104"/>
      <c r="E18" s="111" t="s">
        <v>9</v>
      </c>
      <c r="F18" s="114" t="str">
        <f>IF(I18=0,"Select from list",I18)</f>
        <v>Select from list</v>
      </c>
      <c r="G18" s="40" t="s">
        <v>1358</v>
      </c>
      <c r="H18" s="16">
        <f>MATCH(G18,'Audit Template Import'!$A$4:$BTF$4,)</f>
        <v>1155</v>
      </c>
      <c r="I18" s="16">
        <f>INDEX('Audit Template Import'!$A$4:$BTF$5,2,H18)</f>
        <v>0</v>
      </c>
      <c r="J18" s="104"/>
      <c r="P18" s="229" t="s">
        <v>2287</v>
      </c>
      <c r="Q18" s="120" t="s">
        <v>250</v>
      </c>
      <c r="R18" s="101" t="s">
        <v>251</v>
      </c>
      <c r="S18" s="101" t="s">
        <v>2135</v>
      </c>
      <c r="T18" s="101" t="s">
        <v>2136</v>
      </c>
      <c r="U18" s="101" t="s">
        <v>2137</v>
      </c>
      <c r="V18" s="101" t="s">
        <v>2138</v>
      </c>
      <c r="W18" s="101" t="s">
        <v>179</v>
      </c>
      <c r="X18" s="101" t="s">
        <v>2122</v>
      </c>
      <c r="Y18" s="101" t="s">
        <v>184</v>
      </c>
      <c r="Z18" s="101" t="s">
        <v>189</v>
      </c>
      <c r="AA18" s="101" t="s">
        <v>175</v>
      </c>
      <c r="AB18" s="101" t="s">
        <v>162</v>
      </c>
      <c r="AC18" s="101" t="s">
        <v>157</v>
      </c>
      <c r="AD18" s="101" t="s">
        <v>145</v>
      </c>
      <c r="AE18" s="101" t="s">
        <v>131</v>
      </c>
      <c r="AF18" s="101" t="s">
        <v>151</v>
      </c>
      <c r="AG18" s="101" t="s">
        <v>138</v>
      </c>
      <c r="AH18" s="101"/>
      <c r="AI18" s="101"/>
      <c r="AJ18" s="101"/>
      <c r="AK18" s="101"/>
      <c r="AL18" s="101"/>
      <c r="AM18" s="101"/>
      <c r="AN18" s="101"/>
      <c r="AO18" s="102"/>
      <c r="AQ18" s="152" t="e">
        <f t="shared" si="0"/>
        <v>#N/A</v>
      </c>
      <c r="AR18" s="153"/>
      <c r="AS18" s="153" t="s">
        <v>317</v>
      </c>
      <c r="AT18" s="154" t="s">
        <v>321</v>
      </c>
      <c r="AW18" s="158"/>
      <c r="AX18" s="147"/>
      <c r="AY18" s="147"/>
      <c r="AZ18" s="147"/>
      <c r="BA18" s="147"/>
      <c r="BB18" s="147"/>
      <c r="BC18" s="147" t="s">
        <v>172</v>
      </c>
      <c r="BD18" s="150"/>
      <c r="BE18" s="16" t="s">
        <v>2301</v>
      </c>
      <c r="BF18" s="214" t="s">
        <v>1522</v>
      </c>
      <c r="BG18" s="147">
        <f>MATCH(BF18,'Audit Template Import'!A$4:BTF$4,0)</f>
        <v>1424</v>
      </c>
      <c r="BH18" s="215">
        <f>INDEX('Audit Template Import'!A$4:BTF$5,2,BG18)</f>
        <v>0</v>
      </c>
      <c r="BL18" s="214" t="s">
        <v>1774</v>
      </c>
      <c r="BM18" s="147">
        <f>MATCH(BL18,'Audit Template Import'!A$4:BTF$4,0)</f>
        <v>1767</v>
      </c>
      <c r="BN18" s="147">
        <f>INDEX('Audit Template Import'!A$4:BTF$5,2,BM18)</f>
        <v>0</v>
      </c>
      <c r="BO18" s="147" t="s">
        <v>1776</v>
      </c>
      <c r="BP18" s="147">
        <f>MATCH(BO18,'Audit Template Import'!A$4:BTF$4,0)</f>
        <v>1769</v>
      </c>
      <c r="BQ18" s="215">
        <f>INDEX('Audit Template Import'!A$4:BTF$5,2,BP18)</f>
        <v>0</v>
      </c>
    </row>
    <row r="19" spans="1:69" ht="13.5" thickBot="1">
      <c r="A19" s="107" t="s">
        <v>9</v>
      </c>
      <c r="B19" s="16" t="str">
        <f>'Instructions &amp; Inputs'!C15</f>
        <v>Select from list</v>
      </c>
      <c r="C19" s="104"/>
      <c r="E19" s="111" t="s">
        <v>10</v>
      </c>
      <c r="F19" s="114" t="str">
        <f>IF(I19=0,"Select from list",I19)</f>
        <v>Select from list</v>
      </c>
      <c r="G19" s="40" t="s">
        <v>65</v>
      </c>
      <c r="H19" s="16">
        <f>MATCH(G19,'Audit Template Import'!$A$4:$BTF$4,)</f>
        <v>270</v>
      </c>
      <c r="I19" s="16">
        <f>INDEX('Audit Template Import'!$A$4:$BTF$5,2,H19)</f>
        <v>0</v>
      </c>
      <c r="J19" s="104"/>
      <c r="P19" s="103" t="e">
        <f t="shared" ref="P19:P30" si="8">HLOOKUP($B$12,$S$18:$AG$50,Q19,FALSE)</f>
        <v>#N/A</v>
      </c>
      <c r="Q19" s="24">
        <v>2</v>
      </c>
      <c r="R19" s="16" t="s">
        <v>2163</v>
      </c>
      <c r="S19" s="16" t="s">
        <v>2221</v>
      </c>
      <c r="T19" s="16" t="s">
        <v>2221</v>
      </c>
      <c r="U19" s="16" t="s">
        <v>2221</v>
      </c>
      <c r="V19" s="16" t="s">
        <v>2221</v>
      </c>
      <c r="W19" s="16" t="s">
        <v>2221</v>
      </c>
      <c r="X19" s="16" t="s">
        <v>2221</v>
      </c>
      <c r="Y19" s="16" t="s">
        <v>2221</v>
      </c>
      <c r="Z19" s="16" t="s">
        <v>2221</v>
      </c>
      <c r="AA19" s="16" t="s">
        <v>2221</v>
      </c>
      <c r="AB19" s="16" t="s">
        <v>2221</v>
      </c>
      <c r="AC19" s="16" t="s">
        <v>2221</v>
      </c>
      <c r="AD19" s="16" t="s">
        <v>2221</v>
      </c>
      <c r="AE19" s="16" t="s">
        <v>2221</v>
      </c>
      <c r="AF19" s="16" t="s">
        <v>2221</v>
      </c>
      <c r="AG19" s="16" t="s">
        <v>2221</v>
      </c>
      <c r="AO19" s="104"/>
      <c r="AP19" s="24"/>
      <c r="AW19" s="158"/>
      <c r="AX19" s="147"/>
      <c r="AY19" s="147"/>
      <c r="AZ19" s="147"/>
      <c r="BA19" s="147"/>
      <c r="BB19" s="147"/>
      <c r="BC19" s="147" t="s">
        <v>176</v>
      </c>
      <c r="BD19" s="150" t="s">
        <v>93</v>
      </c>
      <c r="BE19" s="16" t="s">
        <v>2303</v>
      </c>
      <c r="BF19" s="214" t="s">
        <v>1523</v>
      </c>
      <c r="BG19" s="147">
        <f>MATCH(BF19,'Audit Template Import'!A$4:BTF$4,0)</f>
        <v>1425</v>
      </c>
      <c r="BH19" s="215">
        <f>INDEX('Audit Template Import'!A$4:BTF$5,2,BG19)</f>
        <v>0</v>
      </c>
      <c r="BL19" s="214" t="s">
        <v>1777</v>
      </c>
      <c r="BM19" s="147">
        <f>MATCH(BL19,'Audit Template Import'!A$4:BTF$4,0)</f>
        <v>1772</v>
      </c>
      <c r="BN19" s="147">
        <f>INDEX('Audit Template Import'!A$4:BTF$5,2,BM19)</f>
        <v>0</v>
      </c>
      <c r="BO19" s="147" t="s">
        <v>1779</v>
      </c>
      <c r="BP19" s="147">
        <f>MATCH(BO19,'Audit Template Import'!A$4:BTF$4,0)</f>
        <v>1774</v>
      </c>
      <c r="BQ19" s="215">
        <f>INDEX('Audit Template Import'!A$4:BTF$5,2,BP19)</f>
        <v>0</v>
      </c>
    </row>
    <row r="20" spans="1:69" ht="13">
      <c r="A20" s="107" t="s">
        <v>10</v>
      </c>
      <c r="B20" s="16" t="str">
        <f>'Instructions &amp; Inputs'!C16</f>
        <v>Select from list</v>
      </c>
      <c r="C20" s="104"/>
      <c r="E20" s="111"/>
      <c r="F20" s="114"/>
      <c r="G20" s="40"/>
      <c r="J20" s="104"/>
      <c r="P20" s="103" t="e">
        <f t="shared" si="8"/>
        <v>#N/A</v>
      </c>
      <c r="Q20" s="24">
        <v>3</v>
      </c>
      <c r="R20" s="16" t="s">
        <v>2164</v>
      </c>
      <c r="S20" s="16" t="s">
        <v>2226</v>
      </c>
      <c r="T20" s="16" t="s">
        <v>2226</v>
      </c>
      <c r="U20" s="16" t="s">
        <v>2226</v>
      </c>
      <c r="V20" s="16" t="s">
        <v>2226</v>
      </c>
      <c r="W20" s="16" t="s">
        <v>2226</v>
      </c>
      <c r="X20" s="16" t="s">
        <v>2226</v>
      </c>
      <c r="Y20" s="16" t="s">
        <v>2226</v>
      </c>
      <c r="Z20" s="16" t="s">
        <v>2226</v>
      </c>
      <c r="AA20" s="16" t="s">
        <v>2226</v>
      </c>
      <c r="AB20" s="16" t="s">
        <v>2226</v>
      </c>
      <c r="AC20" s="16" t="s">
        <v>2226</v>
      </c>
      <c r="AD20" s="16" t="s">
        <v>2226</v>
      </c>
      <c r="AE20" s="16" t="s">
        <v>2226</v>
      </c>
      <c r="AF20" s="16" t="s">
        <v>2226</v>
      </c>
      <c r="AG20" s="16" t="s">
        <v>2226</v>
      </c>
      <c r="AO20" s="104"/>
      <c r="AQ20" s="157"/>
      <c r="AR20" s="155"/>
      <c r="AS20" s="155"/>
      <c r="AT20" s="155"/>
      <c r="AU20" s="156"/>
      <c r="AW20" s="158"/>
      <c r="AX20" s="147"/>
      <c r="AY20" s="147"/>
      <c r="AZ20" s="147"/>
      <c r="BA20" s="147"/>
      <c r="BB20" s="147"/>
      <c r="BC20" s="147" t="s">
        <v>180</v>
      </c>
      <c r="BD20" s="150" t="s">
        <v>93</v>
      </c>
      <c r="BE20" s="16" t="s">
        <v>2301</v>
      </c>
      <c r="BF20" s="214" t="s">
        <v>1525</v>
      </c>
      <c r="BG20" s="147">
        <f>MATCH(BF20,'Audit Template Import'!A$4:BTF$4,0)</f>
        <v>1430</v>
      </c>
      <c r="BH20" s="215">
        <f>INDEX('Audit Template Import'!A$4:BTF$5,2,BG20)</f>
        <v>0</v>
      </c>
      <c r="BL20" s="214" t="s">
        <v>1780</v>
      </c>
      <c r="BM20" s="147">
        <f>MATCH(BL20,'Audit Template Import'!A$4:BTF$4,0)</f>
        <v>1777</v>
      </c>
      <c r="BN20" s="147">
        <f>INDEX('Audit Template Import'!A$4:BTF$5,2,BM20)</f>
        <v>0</v>
      </c>
      <c r="BO20" s="147" t="s">
        <v>1782</v>
      </c>
      <c r="BP20" s="147">
        <f>MATCH(BO20,'Audit Template Import'!A$4:BTF$4,0)</f>
        <v>1779</v>
      </c>
      <c r="BQ20" s="215">
        <f>INDEX('Audit Template Import'!A$4:BTF$5,2,BP20)</f>
        <v>0</v>
      </c>
    </row>
    <row r="21" spans="1:69" ht="13">
      <c r="A21" s="103"/>
      <c r="C21" s="104"/>
      <c r="E21" s="103" t="s">
        <v>195</v>
      </c>
      <c r="F21" s="114"/>
      <c r="G21" s="40"/>
      <c r="J21" s="104"/>
      <c r="P21" s="103" t="e">
        <f t="shared" si="8"/>
        <v>#N/A</v>
      </c>
      <c r="Q21" s="24">
        <v>4</v>
      </c>
      <c r="R21" s="16" t="s">
        <v>2165</v>
      </c>
      <c r="S21" s="16" t="s">
        <v>2175</v>
      </c>
      <c r="T21" s="16" t="s">
        <v>2175</v>
      </c>
      <c r="U21" s="16" t="s">
        <v>2267</v>
      </c>
      <c r="V21" s="16" t="s">
        <v>2267</v>
      </c>
      <c r="W21" s="16" t="s">
        <v>2346</v>
      </c>
      <c r="X21" s="16" t="s">
        <v>2267</v>
      </c>
      <c r="Y21" s="16" t="s">
        <v>2267</v>
      </c>
      <c r="Z21" s="16" t="s">
        <v>2267</v>
      </c>
      <c r="AA21" s="16" t="s">
        <v>2267</v>
      </c>
      <c r="AB21" s="16" t="s">
        <v>2267</v>
      </c>
      <c r="AC21" s="16" t="s">
        <v>2267</v>
      </c>
      <c r="AD21" s="16" t="s">
        <v>2267</v>
      </c>
      <c r="AE21" s="16" t="s">
        <v>2267</v>
      </c>
      <c r="AF21" s="16" t="s">
        <v>2267</v>
      </c>
      <c r="AG21" s="16" t="s">
        <v>2267</v>
      </c>
      <c r="AO21" s="104"/>
      <c r="AQ21" s="158"/>
      <c r="AR21" s="147"/>
      <c r="AS21" s="147" t="s">
        <v>61</v>
      </c>
      <c r="AT21" s="147" t="s">
        <v>62</v>
      </c>
      <c r="AU21" s="150"/>
      <c r="AW21" s="158"/>
      <c r="AX21" s="147"/>
      <c r="AY21" s="147"/>
      <c r="AZ21" s="147"/>
      <c r="BA21" s="147"/>
      <c r="BB21" s="147"/>
      <c r="BC21" s="147" t="s">
        <v>185</v>
      </c>
      <c r="BD21" s="150" t="s">
        <v>93</v>
      </c>
      <c r="BE21" s="16" t="s">
        <v>2303</v>
      </c>
      <c r="BF21" s="214" t="s">
        <v>1526</v>
      </c>
      <c r="BG21" s="147">
        <f>MATCH(BF21,'Audit Template Import'!A$4:BTF$4,0)</f>
        <v>1431</v>
      </c>
      <c r="BH21" s="215">
        <f>INDEX('Audit Template Import'!A$4:BTF$5,2,BG21)</f>
        <v>0</v>
      </c>
      <c r="BL21" s="217" t="s">
        <v>1783</v>
      </c>
      <c r="BM21" s="218">
        <f>MATCH(BL21,'Audit Template Import'!A$4:BTF$4,0)</f>
        <v>1782</v>
      </c>
      <c r="BN21" s="218">
        <f>INDEX('Audit Template Import'!A$4:BTF$5,2,BM21)</f>
        <v>0</v>
      </c>
      <c r="BO21" s="218" t="s">
        <v>1785</v>
      </c>
      <c r="BP21" s="218">
        <f>MATCH(BO21,'Audit Template Import'!A$4:BTF$4,0)</f>
        <v>1784</v>
      </c>
      <c r="BQ21" s="219">
        <f>INDEX('Audit Template Import'!A$4:BTF$5,2,BP21)</f>
        <v>0</v>
      </c>
    </row>
    <row r="22" spans="1:69" ht="12.75" customHeight="1">
      <c r="A22" s="103" t="s">
        <v>195</v>
      </c>
      <c r="C22" s="104"/>
      <c r="E22" s="103" t="s">
        <v>33</v>
      </c>
      <c r="F22" s="114" t="str">
        <f>IF(I22&lt;$F$4,$F$4,I22)</f>
        <v>Enter Here</v>
      </c>
      <c r="G22" s="40" t="s">
        <v>834</v>
      </c>
      <c r="H22" s="16">
        <f>MATCH(G22,'Audit Template Import'!$A$4:$BTF$4,)</f>
        <v>545</v>
      </c>
      <c r="I22" s="16">
        <f>INDEX('Audit Template Import'!$A$4:$BTF$5,2,H22)</f>
        <v>0</v>
      </c>
      <c r="J22" s="104"/>
      <c r="P22" s="103" t="e">
        <f t="shared" si="8"/>
        <v>#N/A</v>
      </c>
      <c r="Q22" s="24">
        <v>5</v>
      </c>
      <c r="R22" s="16" t="s">
        <v>2166</v>
      </c>
      <c r="S22" s="16" t="s">
        <v>2222</v>
      </c>
      <c r="T22" s="16" t="s">
        <v>2222</v>
      </c>
      <c r="U22" s="16" t="s">
        <v>2222</v>
      </c>
      <c r="V22" s="16" t="s">
        <v>2222</v>
      </c>
      <c r="W22" s="16" t="s">
        <v>2222</v>
      </c>
      <c r="X22" s="16" t="s">
        <v>2222</v>
      </c>
      <c r="Y22" s="16" t="s">
        <v>2222</v>
      </c>
      <c r="Z22" s="16" t="s">
        <v>2222</v>
      </c>
      <c r="AA22" s="16" t="s">
        <v>2222</v>
      </c>
      <c r="AB22" s="16" t="s">
        <v>2222</v>
      </c>
      <c r="AC22" s="16" t="s">
        <v>2222</v>
      </c>
      <c r="AD22" s="16" t="s">
        <v>2222</v>
      </c>
      <c r="AE22" s="16" t="s">
        <v>2222</v>
      </c>
      <c r="AF22" s="16" t="s">
        <v>2222</v>
      </c>
      <c r="AG22" s="16" t="s">
        <v>2222</v>
      </c>
      <c r="AO22" s="104"/>
      <c r="AQ22" s="158">
        <v>1</v>
      </c>
      <c r="AR22" s="147">
        <v>1</v>
      </c>
      <c r="AS22" s="147" t="s">
        <v>69</v>
      </c>
      <c r="AT22" s="147" t="s">
        <v>70</v>
      </c>
      <c r="AU22" s="150" t="str">
        <f t="shared" ref="AU22:AU48" si="9">AR22&amp;"_"&amp;AT22</f>
        <v>1_COM-MxdUse</v>
      </c>
      <c r="AW22" s="158"/>
      <c r="AX22" s="147"/>
      <c r="AY22" s="147"/>
      <c r="AZ22" s="147"/>
      <c r="BA22" s="147"/>
      <c r="BB22" s="147"/>
      <c r="BC22" s="147" t="s">
        <v>190</v>
      </c>
      <c r="BD22" s="150"/>
      <c r="BE22" s="16" t="s">
        <v>2303</v>
      </c>
      <c r="BF22" s="214" t="s">
        <v>1527</v>
      </c>
      <c r="BG22" s="147">
        <f>MATCH(BF22,'Audit Template Import'!A$4:BTF$4,0)</f>
        <v>1432</v>
      </c>
      <c r="BH22" s="215">
        <f>INDEX('Audit Template Import'!A$4:BTF$5,2,BG22)</f>
        <v>0</v>
      </c>
    </row>
    <row r="23" spans="1:69" ht="13">
      <c r="A23" s="103" t="s">
        <v>33</v>
      </c>
      <c r="B23" s="16" t="str">
        <f>'Instructions &amp; Inputs'!D52</f>
        <v>Enter Here</v>
      </c>
      <c r="C23" s="104"/>
      <c r="E23" s="103" t="s">
        <v>34</v>
      </c>
      <c r="F23" s="114" t="str">
        <f>IF(I23&lt;$F$4,$F$4,I23)</f>
        <v>Enter Here</v>
      </c>
      <c r="G23" s="40" t="s">
        <v>901</v>
      </c>
      <c r="H23" s="16">
        <f>MATCH(G23,'Audit Template Import'!$A$4:$BTF$4,)</f>
        <v>637</v>
      </c>
      <c r="I23" s="16">
        <f>INDEX('Audit Template Import'!$A$4:$BTF$5,2,H23)</f>
        <v>0</v>
      </c>
      <c r="J23" s="104"/>
      <c r="P23" s="103" t="e">
        <f t="shared" si="8"/>
        <v>#N/A</v>
      </c>
      <c r="Q23" s="24">
        <v>6</v>
      </c>
      <c r="R23" s="16" t="s">
        <v>2167</v>
      </c>
      <c r="S23" s="16" t="s">
        <v>2161</v>
      </c>
      <c r="T23" s="16" t="s">
        <v>2161</v>
      </c>
      <c r="U23" s="16" t="s">
        <v>264</v>
      </c>
      <c r="V23" s="16" t="s">
        <v>264</v>
      </c>
      <c r="W23" s="16" t="s">
        <v>2161</v>
      </c>
      <c r="X23" s="16" t="s">
        <v>270</v>
      </c>
      <c r="Y23" s="16" t="s">
        <v>270</v>
      </c>
      <c r="Z23" s="16" t="s">
        <v>270</v>
      </c>
      <c r="AA23" s="16" t="s">
        <v>264</v>
      </c>
      <c r="AB23" s="16" t="s">
        <v>264</v>
      </c>
      <c r="AC23" s="16" t="s">
        <v>264</v>
      </c>
      <c r="AD23" s="16" t="s">
        <v>270</v>
      </c>
      <c r="AE23" s="16" t="s">
        <v>264</v>
      </c>
      <c r="AF23" s="16" t="s">
        <v>270</v>
      </c>
      <c r="AG23" s="16" t="s">
        <v>264</v>
      </c>
      <c r="AO23" s="104"/>
      <c r="AQ23" s="158">
        <v>2</v>
      </c>
      <c r="AR23" s="147">
        <v>2</v>
      </c>
      <c r="AS23" s="147" t="s">
        <v>78</v>
      </c>
      <c r="AT23" s="147" t="s">
        <v>79</v>
      </c>
      <c r="AU23" s="150" t="str">
        <f t="shared" si="9"/>
        <v>2_COM-Mdrn8+</v>
      </c>
      <c r="AW23" s="158"/>
      <c r="AX23" s="147"/>
      <c r="AY23" s="147"/>
      <c r="AZ23" s="147"/>
      <c r="BA23" s="147"/>
      <c r="BB23" s="147"/>
      <c r="BC23" s="147" t="s">
        <v>194</v>
      </c>
      <c r="BD23" s="150" t="s">
        <v>93</v>
      </c>
      <c r="BE23" s="16" t="s">
        <v>2303</v>
      </c>
      <c r="BF23" s="214" t="s">
        <v>1528</v>
      </c>
      <c r="BG23" s="147">
        <f>MATCH(BF23,'Audit Template Import'!A$4:BTF$4,0)</f>
        <v>1433</v>
      </c>
      <c r="BH23" s="215">
        <f>INDEX('Audit Template Import'!A$4:BTF$5,2,BG23)</f>
        <v>0</v>
      </c>
    </row>
    <row r="24" spans="1:69" ht="13">
      <c r="A24" s="103" t="s">
        <v>34</v>
      </c>
      <c r="B24" s="16" t="str">
        <f>'Instructions &amp; Inputs'!D53</f>
        <v>Enter Here</v>
      </c>
      <c r="C24" s="104"/>
      <c r="E24" s="103" t="s">
        <v>32</v>
      </c>
      <c r="F24" s="114" t="str">
        <f>F4</f>
        <v>Enter Here</v>
      </c>
      <c r="G24" s="40"/>
      <c r="J24" s="104"/>
      <c r="P24" s="103" t="e">
        <f t="shared" si="8"/>
        <v>#N/A</v>
      </c>
      <c r="Q24" s="24">
        <v>7</v>
      </c>
      <c r="R24" s="16" t="s">
        <v>2168</v>
      </c>
      <c r="S24" s="16" t="s">
        <v>2162</v>
      </c>
      <c r="T24" s="16" t="s">
        <v>2162</v>
      </c>
      <c r="U24" s="16" t="s">
        <v>2266</v>
      </c>
      <c r="V24" s="16" t="s">
        <v>2273</v>
      </c>
      <c r="W24" s="16" t="s">
        <v>2162</v>
      </c>
      <c r="X24" s="16" t="s">
        <v>2176</v>
      </c>
      <c r="Y24" s="16" t="s">
        <v>2176</v>
      </c>
      <c r="Z24" s="16" t="s">
        <v>2176</v>
      </c>
      <c r="AA24" s="16" t="s">
        <v>2273</v>
      </c>
      <c r="AB24" s="16" t="s">
        <v>2273</v>
      </c>
      <c r="AC24" s="16" t="s">
        <v>2273</v>
      </c>
      <c r="AD24" s="16" t="s">
        <v>2176</v>
      </c>
      <c r="AE24" s="16" t="s">
        <v>2273</v>
      </c>
      <c r="AF24" s="16" t="s">
        <v>2176</v>
      </c>
      <c r="AG24" s="16" t="s">
        <v>2273</v>
      </c>
      <c r="AO24" s="104"/>
      <c r="AQ24" s="158">
        <v>3</v>
      </c>
      <c r="AR24" s="147">
        <v>3</v>
      </c>
      <c r="AS24" s="147" t="s">
        <v>88</v>
      </c>
      <c r="AT24" s="147" t="s">
        <v>89</v>
      </c>
      <c r="AU24" s="150" t="str">
        <f t="shared" si="9"/>
        <v>3_COM-Mdrn7-</v>
      </c>
      <c r="AW24" s="158"/>
      <c r="AX24" s="147"/>
      <c r="AY24" s="147"/>
      <c r="AZ24" s="147"/>
      <c r="BA24" s="147"/>
      <c r="BB24" s="147"/>
      <c r="BC24" s="147" t="s">
        <v>198</v>
      </c>
      <c r="BD24" s="150"/>
      <c r="BE24" s="16" t="s">
        <v>2303</v>
      </c>
      <c r="BF24" s="214" t="s">
        <v>2677</v>
      </c>
      <c r="BG24" s="147">
        <f>MATCH(BF24,'Audit Template Import'!A$4:BTF$4,0)</f>
        <v>1434</v>
      </c>
      <c r="BH24" s="215">
        <f>INDEX('Audit Template Import'!A$4:BTF$5,2,BG24)</f>
        <v>0</v>
      </c>
    </row>
    <row r="25" spans="1:69" ht="13">
      <c r="A25" s="103" t="s">
        <v>32</v>
      </c>
      <c r="B25" s="16" t="str">
        <f>'Instructions &amp; Inputs'!D54</f>
        <v>Enter Here</v>
      </c>
      <c r="C25" s="104"/>
      <c r="E25" s="103" t="s">
        <v>35</v>
      </c>
      <c r="F25" s="114" t="str">
        <f>F4</f>
        <v>Enter Here</v>
      </c>
      <c r="J25" s="104"/>
      <c r="P25" s="103" t="e">
        <f t="shared" si="8"/>
        <v>#N/A</v>
      </c>
      <c r="Q25" s="24">
        <v>8</v>
      </c>
      <c r="R25" s="16" t="s">
        <v>2169</v>
      </c>
      <c r="S25" s="16">
        <v>0</v>
      </c>
      <c r="T25" s="16">
        <v>0</v>
      </c>
      <c r="U25" s="16" t="s">
        <v>2223</v>
      </c>
      <c r="V25" s="16" t="s">
        <v>2223</v>
      </c>
      <c r="W25" s="16">
        <v>0</v>
      </c>
      <c r="X25" s="16">
        <v>0</v>
      </c>
      <c r="Y25" s="16">
        <v>0</v>
      </c>
      <c r="Z25" s="16">
        <v>0</v>
      </c>
      <c r="AA25" s="16" t="s">
        <v>2223</v>
      </c>
      <c r="AB25" s="16" t="s">
        <v>2223</v>
      </c>
      <c r="AC25" s="16" t="s">
        <v>2223</v>
      </c>
      <c r="AD25" s="16" t="s">
        <v>2223</v>
      </c>
      <c r="AE25" s="16" t="s">
        <v>2223</v>
      </c>
      <c r="AF25" s="16" t="s">
        <v>2223</v>
      </c>
      <c r="AG25" s="16" t="s">
        <v>2223</v>
      </c>
      <c r="AO25" s="104"/>
      <c r="AQ25" s="158">
        <v>4</v>
      </c>
      <c r="AR25" s="147">
        <v>4</v>
      </c>
      <c r="AS25" s="147" t="s">
        <v>96</v>
      </c>
      <c r="AT25" s="147" t="s">
        <v>97</v>
      </c>
      <c r="AU25" s="150" t="str">
        <f t="shared" si="9"/>
        <v>4_COM-PsW8+</v>
      </c>
      <c r="AW25" s="158"/>
      <c r="AX25" s="147"/>
      <c r="AY25" s="147"/>
      <c r="AZ25" s="147"/>
      <c r="BA25" s="147"/>
      <c r="BB25" s="147"/>
      <c r="BC25" s="147" t="s">
        <v>201</v>
      </c>
      <c r="BD25" s="150"/>
      <c r="BE25" s="16" t="s">
        <v>2301</v>
      </c>
      <c r="BF25" s="214" t="s">
        <v>1529</v>
      </c>
      <c r="BG25" s="147">
        <f>MATCH(BF25,'Audit Template Import'!A$4:BTF$4,0)</f>
        <v>1435</v>
      </c>
      <c r="BH25" s="215">
        <f>INDEX('Audit Template Import'!A$4:BTF$5,2,BG25)</f>
        <v>0</v>
      </c>
    </row>
    <row r="26" spans="1:69" ht="13">
      <c r="A26" s="103" t="s">
        <v>35</v>
      </c>
      <c r="B26" s="16" t="str">
        <f>'Instructions &amp; Inputs'!D57</f>
        <v>Enter Here</v>
      </c>
      <c r="C26" s="104"/>
      <c r="E26" s="103" t="s">
        <v>36</v>
      </c>
      <c r="F26" s="114" t="str">
        <f>F4</f>
        <v>Enter Here</v>
      </c>
      <c r="J26" s="104"/>
      <c r="P26" s="103" t="e">
        <f t="shared" si="8"/>
        <v>#N/A</v>
      </c>
      <c r="Q26" s="24">
        <v>9</v>
      </c>
      <c r="R26" s="16" t="s">
        <v>2170</v>
      </c>
      <c r="S26" s="16">
        <v>0</v>
      </c>
      <c r="T26" s="16">
        <v>0</v>
      </c>
      <c r="U26" s="16" t="s">
        <v>270</v>
      </c>
      <c r="V26" s="16" t="s">
        <v>270</v>
      </c>
      <c r="W26" s="16">
        <v>0</v>
      </c>
      <c r="X26" s="16">
        <v>0</v>
      </c>
      <c r="Y26" s="16">
        <v>0</v>
      </c>
      <c r="Z26" s="16">
        <v>0</v>
      </c>
      <c r="AA26" s="16" t="s">
        <v>270</v>
      </c>
      <c r="AB26" s="16" t="s">
        <v>270</v>
      </c>
      <c r="AC26" s="16" t="s">
        <v>270</v>
      </c>
      <c r="AD26" s="16" t="s">
        <v>2347</v>
      </c>
      <c r="AE26" s="16" t="s">
        <v>270</v>
      </c>
      <c r="AF26" s="16" t="s">
        <v>2347</v>
      </c>
      <c r="AG26" s="16" t="s">
        <v>270</v>
      </c>
      <c r="AO26" s="104"/>
      <c r="AQ26" s="158">
        <v>5</v>
      </c>
      <c r="AR26" s="147">
        <v>5</v>
      </c>
      <c r="AS26" s="147" t="s">
        <v>104</v>
      </c>
      <c r="AT26" s="147" t="s">
        <v>105</v>
      </c>
      <c r="AU26" s="150" t="str">
        <f t="shared" si="9"/>
        <v>5_COM-PsW7-</v>
      </c>
      <c r="AW26" s="158"/>
      <c r="AX26" s="147"/>
      <c r="AY26" s="147"/>
      <c r="AZ26" s="147"/>
      <c r="BA26" s="147"/>
      <c r="BB26" s="147"/>
      <c r="BC26" s="147" t="s">
        <v>204</v>
      </c>
      <c r="BD26" s="150" t="s">
        <v>93</v>
      </c>
      <c r="BE26" s="16" t="s">
        <v>2303</v>
      </c>
      <c r="BF26" s="214" t="s">
        <v>1530</v>
      </c>
      <c r="BG26" s="147">
        <f>MATCH(BF26,'Audit Template Import'!A$4:BTF$4,0)</f>
        <v>1436</v>
      </c>
      <c r="BH26" s="215">
        <f>INDEX('Audit Template Import'!A$4:BTF$5,2,BG26)</f>
        <v>0</v>
      </c>
    </row>
    <row r="27" spans="1:69" ht="13">
      <c r="A27" s="103" t="s">
        <v>36</v>
      </c>
      <c r="B27" s="16" t="str">
        <f>'Instructions &amp; Inputs'!D58</f>
        <v>Enter Here</v>
      </c>
      <c r="C27" s="104"/>
      <c r="E27" s="103"/>
      <c r="J27" s="104"/>
      <c r="P27" s="103" t="e">
        <f t="shared" si="8"/>
        <v>#N/A</v>
      </c>
      <c r="Q27" s="24">
        <v>10</v>
      </c>
      <c r="R27" s="16" t="s">
        <v>2171</v>
      </c>
      <c r="S27" s="16">
        <v>0</v>
      </c>
      <c r="T27" s="16">
        <v>0</v>
      </c>
      <c r="U27" s="16" t="s">
        <v>2176</v>
      </c>
      <c r="V27" s="16" t="s">
        <v>2176</v>
      </c>
      <c r="W27" s="16">
        <v>0</v>
      </c>
      <c r="X27" s="16">
        <v>0</v>
      </c>
      <c r="Y27" s="16">
        <v>0</v>
      </c>
      <c r="Z27" s="16">
        <v>0</v>
      </c>
      <c r="AA27" s="16" t="s">
        <v>2176</v>
      </c>
      <c r="AB27" s="16" t="s">
        <v>2176</v>
      </c>
      <c r="AC27" s="16" t="s">
        <v>2176</v>
      </c>
      <c r="AD27" s="16" t="s">
        <v>2177</v>
      </c>
      <c r="AE27" s="16" t="s">
        <v>2176</v>
      </c>
      <c r="AF27" s="16" t="s">
        <v>2177</v>
      </c>
      <c r="AG27" s="16" t="s">
        <v>2176</v>
      </c>
      <c r="AO27" s="104"/>
      <c r="AQ27" s="158">
        <v>6</v>
      </c>
      <c r="AR27" s="147">
        <v>6</v>
      </c>
      <c r="AS27" s="147" t="s">
        <v>113</v>
      </c>
      <c r="AT27" s="147" t="s">
        <v>114</v>
      </c>
      <c r="AU27" s="150" t="str">
        <f t="shared" si="9"/>
        <v>6_COM-PrW8+</v>
      </c>
      <c r="AW27" s="158"/>
      <c r="AX27" s="147"/>
      <c r="AY27" s="147"/>
      <c r="AZ27" s="147"/>
      <c r="BA27" s="147"/>
      <c r="BB27" s="147"/>
      <c r="BC27" s="147" t="s">
        <v>207</v>
      </c>
      <c r="BD27" s="150"/>
      <c r="BE27" s="16" t="s">
        <v>2303</v>
      </c>
      <c r="BF27" s="214" t="s">
        <v>1531</v>
      </c>
      <c r="BG27" s="147">
        <f>MATCH(BF27,'Audit Template Import'!A$4:BTF$4,0)</f>
        <v>1437</v>
      </c>
      <c r="BH27" s="215">
        <f>INDEX('Audit Template Import'!A$4:BTF$5,2,BG27)</f>
        <v>0</v>
      </c>
    </row>
    <row r="28" spans="1:69" ht="13.5" thickBot="1">
      <c r="A28" s="103" t="s">
        <v>2242</v>
      </c>
      <c r="B28" s="41" t="str">
        <f>IF(B29&gt;100,"NA",IF(B29&gt;85,"A",IF(B29&gt;70,"B",IF(B29&gt;55,"C",IF(B29&gt;0,"D","None")))))</f>
        <v>NA</v>
      </c>
      <c r="C28" s="104"/>
      <c r="E28" s="108" t="s">
        <v>2252</v>
      </c>
      <c r="F28" s="113" t="str">
        <f>IF(OR(I28&gt;100,I28=0),"",I28)</f>
        <v/>
      </c>
      <c r="G28" s="113" t="s">
        <v>1497</v>
      </c>
      <c r="H28" s="113">
        <f>MATCH(G28,'Audit Template Import'!$A$4:$BTF$4,)</f>
        <v>1398</v>
      </c>
      <c r="I28" s="113">
        <f>INDEX('Audit Template Import'!$A$4:$BTF$5,2,H28)</f>
        <v>0</v>
      </c>
      <c r="J28" s="110"/>
      <c r="P28" s="103" t="e">
        <f t="shared" si="8"/>
        <v>#N/A</v>
      </c>
      <c r="Q28" s="24">
        <v>11</v>
      </c>
      <c r="R28" s="16" t="s">
        <v>2172</v>
      </c>
      <c r="S28" s="16">
        <v>0</v>
      </c>
      <c r="T28" s="16">
        <v>0</v>
      </c>
      <c r="U28" s="16" t="s">
        <v>2224</v>
      </c>
      <c r="V28" s="16" t="s">
        <v>2224</v>
      </c>
      <c r="W28" s="16">
        <v>0</v>
      </c>
      <c r="X28" s="16">
        <v>0</v>
      </c>
      <c r="Y28" s="16">
        <v>0</v>
      </c>
      <c r="Z28" s="16">
        <v>0</v>
      </c>
      <c r="AA28" s="16">
        <v>0</v>
      </c>
      <c r="AB28" s="16" t="s">
        <v>2224</v>
      </c>
      <c r="AC28" s="16" t="s">
        <v>2224</v>
      </c>
      <c r="AD28" s="16">
        <v>0</v>
      </c>
      <c r="AE28" s="16" t="s">
        <v>2224</v>
      </c>
      <c r="AF28" s="16">
        <v>0</v>
      </c>
      <c r="AG28" s="16" t="s">
        <v>2224</v>
      </c>
      <c r="AO28" s="104"/>
      <c r="AQ28" s="158">
        <v>7</v>
      </c>
      <c r="AR28" s="147">
        <v>7</v>
      </c>
      <c r="AS28" s="147" t="s">
        <v>120</v>
      </c>
      <c r="AT28" s="147" t="s">
        <v>121</v>
      </c>
      <c r="AU28" s="150" t="str">
        <f t="shared" si="9"/>
        <v>7_COM-PrW7-</v>
      </c>
      <c r="AW28" s="158"/>
      <c r="AX28" s="147"/>
      <c r="AY28" s="147"/>
      <c r="AZ28" s="147"/>
      <c r="BA28" s="147"/>
      <c r="BB28" s="147"/>
      <c r="BC28" s="147" t="s">
        <v>210</v>
      </c>
      <c r="BD28" s="150"/>
      <c r="BE28" s="16" t="s">
        <v>2303</v>
      </c>
      <c r="BF28" s="214" t="s">
        <v>1532</v>
      </c>
      <c r="BG28" s="147">
        <f>MATCH(BF28,'Audit Template Import'!A$4:BTF$4,0)</f>
        <v>1438</v>
      </c>
      <c r="BH28" s="215">
        <f>INDEX('Audit Template Import'!A$4:BTF$5,2,BG28)</f>
        <v>0</v>
      </c>
    </row>
    <row r="29" spans="1:69" ht="12.75" customHeight="1" thickBot="1">
      <c r="A29" s="108" t="s">
        <v>2252</v>
      </c>
      <c r="B29" s="109" t="str">
        <f>'Instructions &amp; Inputs'!C22</f>
        <v/>
      </c>
      <c r="C29" s="110"/>
      <c r="P29" s="103" t="e">
        <f t="shared" si="8"/>
        <v>#N/A</v>
      </c>
      <c r="Q29" s="24">
        <v>12</v>
      </c>
      <c r="R29" s="16" t="s">
        <v>2173</v>
      </c>
      <c r="S29" s="16">
        <v>0</v>
      </c>
      <c r="T29" s="16">
        <v>0</v>
      </c>
      <c r="U29" s="16" t="s">
        <v>2348</v>
      </c>
      <c r="V29" s="16" t="s">
        <v>276</v>
      </c>
      <c r="W29" s="16">
        <v>0</v>
      </c>
      <c r="X29" s="16">
        <v>0</v>
      </c>
      <c r="Y29" s="16">
        <v>0</v>
      </c>
      <c r="Z29" s="16">
        <v>0</v>
      </c>
      <c r="AA29" s="16">
        <v>0</v>
      </c>
      <c r="AB29" s="16" t="s">
        <v>2347</v>
      </c>
      <c r="AC29" s="16" t="s">
        <v>2347</v>
      </c>
      <c r="AD29" s="16">
        <v>0</v>
      </c>
      <c r="AE29" s="16" t="s">
        <v>2347</v>
      </c>
      <c r="AF29" s="16">
        <v>0</v>
      </c>
      <c r="AG29" s="16" t="s">
        <v>2347</v>
      </c>
      <c r="AO29" s="104"/>
      <c r="AQ29" s="158">
        <v>8</v>
      </c>
      <c r="AR29" s="147">
        <v>8</v>
      </c>
      <c r="AS29" s="147" t="s">
        <v>129</v>
      </c>
      <c r="AT29" s="147" t="s">
        <v>130</v>
      </c>
      <c r="AU29" s="150" t="str">
        <f t="shared" si="9"/>
        <v>8_COM-VL</v>
      </c>
      <c r="AW29" s="158"/>
      <c r="AX29" s="147"/>
      <c r="AY29" s="147"/>
      <c r="AZ29" s="147"/>
      <c r="BA29" s="147"/>
      <c r="BB29" s="147"/>
      <c r="BC29" s="147" t="s">
        <v>214</v>
      </c>
      <c r="BD29" s="150"/>
      <c r="BE29" s="16" t="s">
        <v>2303</v>
      </c>
      <c r="BF29" s="214" t="s">
        <v>1533</v>
      </c>
      <c r="BG29" s="147">
        <f>MATCH(BF29,'Audit Template Import'!A$4:BTF$4,0)</f>
        <v>1439</v>
      </c>
      <c r="BH29" s="215">
        <f>INDEX('Audit Template Import'!A$4:BTF$5,2,BG29)</f>
        <v>0</v>
      </c>
    </row>
    <row r="30" spans="1:69" ht="13.5" thickBot="1">
      <c r="P30" s="103" t="e">
        <f t="shared" si="8"/>
        <v>#N/A</v>
      </c>
      <c r="Q30" s="24">
        <v>13</v>
      </c>
      <c r="R30" s="16" t="s">
        <v>2174</v>
      </c>
      <c r="S30" s="16">
        <v>0</v>
      </c>
      <c r="T30" s="16">
        <v>0</v>
      </c>
      <c r="U30" s="16" t="s">
        <v>2349</v>
      </c>
      <c r="V30" s="16" t="s">
        <v>2177</v>
      </c>
      <c r="W30" s="16">
        <v>0</v>
      </c>
      <c r="X30" s="16">
        <v>0</v>
      </c>
      <c r="Y30" s="16">
        <v>0</v>
      </c>
      <c r="Z30" s="16">
        <v>0</v>
      </c>
      <c r="AA30" s="16">
        <v>0</v>
      </c>
      <c r="AB30" s="16" t="s">
        <v>2177</v>
      </c>
      <c r="AC30" s="16" t="s">
        <v>2177</v>
      </c>
      <c r="AD30" s="16">
        <v>0</v>
      </c>
      <c r="AE30" s="16" t="s">
        <v>2177</v>
      </c>
      <c r="AF30" s="16">
        <v>0</v>
      </c>
      <c r="AG30" s="16" t="s">
        <v>2177</v>
      </c>
      <c r="AO30" s="104"/>
      <c r="AQ30" s="158">
        <v>9</v>
      </c>
      <c r="AR30" s="147">
        <v>9</v>
      </c>
      <c r="AS30" s="147" t="s">
        <v>136</v>
      </c>
      <c r="AT30" s="147" t="s">
        <v>137</v>
      </c>
      <c r="AU30" s="150" t="str">
        <f t="shared" si="9"/>
        <v>9_IND-4+</v>
      </c>
      <c r="AW30" s="158"/>
      <c r="AX30" s="147"/>
      <c r="AY30" s="147"/>
      <c r="AZ30" s="147"/>
      <c r="BA30" s="147"/>
      <c r="BB30" s="147"/>
      <c r="BC30" s="147" t="s">
        <v>218</v>
      </c>
      <c r="BD30" s="150" t="s">
        <v>156</v>
      </c>
      <c r="BE30" s="16" t="s">
        <v>2301</v>
      </c>
      <c r="BF30" s="214" t="s">
        <v>1534</v>
      </c>
      <c r="BG30" s="147">
        <f>MATCH(BF30,'Audit Template Import'!A$4:BTF$4,0)</f>
        <v>1440</v>
      </c>
      <c r="BH30" s="215">
        <f>INDEX('Audit Template Import'!A$4:BTF$5,2,BG30)</f>
        <v>0</v>
      </c>
    </row>
    <row r="31" spans="1:69" ht="13.5" thickBot="1">
      <c r="A31" s="229" t="s">
        <v>57</v>
      </c>
      <c r="B31" s="101"/>
      <c r="C31" s="101"/>
      <c r="D31" s="102"/>
      <c r="P31" s="115"/>
      <c r="Q31" s="24">
        <f>Q30+1</f>
        <v>14</v>
      </c>
      <c r="AO31" s="104"/>
      <c r="AQ31" s="158">
        <v>10</v>
      </c>
      <c r="AR31" s="147">
        <v>10</v>
      </c>
      <c r="AS31" s="147" t="s">
        <v>143</v>
      </c>
      <c r="AT31" s="147" t="s">
        <v>144</v>
      </c>
      <c r="AU31" s="150" t="str">
        <f t="shared" si="9"/>
        <v>10_IND-3-</v>
      </c>
      <c r="AW31" s="158"/>
      <c r="AX31" s="147"/>
      <c r="AY31" s="147"/>
      <c r="AZ31" s="147"/>
      <c r="BA31" s="147"/>
      <c r="BB31" s="147"/>
      <c r="BC31" s="147" t="s">
        <v>220</v>
      </c>
      <c r="BD31" s="150" t="s">
        <v>76</v>
      </c>
      <c r="BE31" s="16" t="s">
        <v>2301</v>
      </c>
      <c r="BF31" s="214" t="s">
        <v>1535</v>
      </c>
      <c r="BG31" s="147">
        <f>MATCH(BF31,'Audit Template Import'!A$4:BTF$4,0)</f>
        <v>1441</v>
      </c>
      <c r="BH31" s="215">
        <f>INDEX('Audit Template Import'!A$4:BTF$5,2,BG31)</f>
        <v>0</v>
      </c>
    </row>
    <row r="32" spans="1:69" ht="13">
      <c r="A32" s="121" t="s">
        <v>63</v>
      </c>
      <c r="B32" s="16" t="e">
        <f>VLOOKUP(B7,$BC$4:$BD$93,2)</f>
        <v>#N/A</v>
      </c>
      <c r="D32" s="104"/>
      <c r="E32" s="229" t="s">
        <v>56</v>
      </c>
      <c r="F32" s="101"/>
      <c r="G32" s="101"/>
      <c r="H32" s="101"/>
      <c r="I32" s="101"/>
      <c r="J32" s="101"/>
      <c r="K32" s="101"/>
      <c r="L32" s="101"/>
      <c r="M32" s="101"/>
      <c r="N32" s="102"/>
      <c r="P32" s="103"/>
      <c r="Q32" s="16">
        <f>Q31+1</f>
        <v>15</v>
      </c>
      <c r="AO32" s="104"/>
      <c r="AQ32" s="158">
        <v>11</v>
      </c>
      <c r="AR32" s="147">
        <v>11</v>
      </c>
      <c r="AS32" s="147" t="s">
        <v>150</v>
      </c>
      <c r="AT32" s="147" t="s">
        <v>109</v>
      </c>
      <c r="AU32" s="150" t="str">
        <f t="shared" si="9"/>
        <v>11_IND-Grge-Util</v>
      </c>
      <c r="AW32" s="158"/>
      <c r="AX32" s="147"/>
      <c r="AY32" s="147"/>
      <c r="AZ32" s="147"/>
      <c r="BA32" s="147"/>
      <c r="BB32" s="147"/>
      <c r="BC32" s="147" t="s">
        <v>222</v>
      </c>
      <c r="BD32" s="150"/>
      <c r="BE32" s="16" t="s">
        <v>2303</v>
      </c>
      <c r="BF32" s="214" t="s">
        <v>1536</v>
      </c>
      <c r="BG32" s="147">
        <f>MATCH(BF32,'Audit Template Import'!A$4:BTF$4,0)</f>
        <v>1442</v>
      </c>
      <c r="BH32" s="215">
        <f>INDEX('Audit Template Import'!A$4:BTF$5,2,BG32)</f>
        <v>0</v>
      </c>
    </row>
    <row r="33" spans="1:60">
      <c r="A33" s="121" t="s">
        <v>71</v>
      </c>
      <c r="B33" s="16" t="e">
        <f>IF(B32=0,"COM",B32)</f>
        <v>#N/A</v>
      </c>
      <c r="D33" s="104"/>
      <c r="E33" s="103"/>
      <c r="N33" s="104"/>
      <c r="P33" s="103"/>
      <c r="Q33" s="16">
        <f t="shared" ref="Q33:Q58" si="10">Q32+1</f>
        <v>16</v>
      </c>
      <c r="AO33" s="104"/>
      <c r="AQ33" s="158">
        <v>12</v>
      </c>
      <c r="AR33" s="147">
        <v>12</v>
      </c>
      <c r="AS33" s="147" t="s">
        <v>155</v>
      </c>
      <c r="AT33" s="147" t="s">
        <v>156</v>
      </c>
      <c r="AU33" s="150" t="str">
        <f t="shared" si="9"/>
        <v>12_INST-Hospital</v>
      </c>
      <c r="AW33" s="158"/>
      <c r="AX33" s="147"/>
      <c r="AY33" s="147"/>
      <c r="AZ33" s="147"/>
      <c r="BA33" s="147"/>
      <c r="BB33" s="147"/>
      <c r="BC33" s="147" t="s">
        <v>224</v>
      </c>
      <c r="BD33" s="150"/>
      <c r="BE33" s="16" t="s">
        <v>2303</v>
      </c>
      <c r="BF33" s="214" t="s">
        <v>1538</v>
      </c>
      <c r="BG33" s="147">
        <f>MATCH(BF33,'Audit Template Import'!A$4:BTF$4,0)</f>
        <v>1447</v>
      </c>
      <c r="BH33" s="215">
        <f>INDEX('Audit Template Import'!A$4:BTF$5,2,BG33)</f>
        <v>0</v>
      </c>
    </row>
    <row r="34" spans="1:60" ht="13">
      <c r="A34" s="103" t="s">
        <v>80</v>
      </c>
      <c r="B34" s="16" t="str">
        <f>IF(B5&lt;C34,"PrW",IF(B5&lt;D34,"PsW","Mdrn"))</f>
        <v>Mdrn</v>
      </c>
      <c r="C34" s="16">
        <v>1945</v>
      </c>
      <c r="D34" s="104">
        <v>1980</v>
      </c>
      <c r="E34" s="103"/>
      <c r="L34" s="24" t="s">
        <v>67</v>
      </c>
      <c r="M34" s="24" t="s">
        <v>68</v>
      </c>
      <c r="N34" s="104"/>
      <c r="P34" s="103"/>
      <c r="Q34" s="16">
        <f t="shared" si="10"/>
        <v>17</v>
      </c>
      <c r="R34" s="16" t="s">
        <v>313</v>
      </c>
      <c r="S34" s="16" t="s">
        <v>2135</v>
      </c>
      <c r="T34" s="16" t="s">
        <v>2136</v>
      </c>
      <c r="U34" s="16" t="s">
        <v>2137</v>
      </c>
      <c r="V34" s="16" t="s">
        <v>2138</v>
      </c>
      <c r="W34" s="16" t="s">
        <v>179</v>
      </c>
      <c r="X34" s="16" t="s">
        <v>2122</v>
      </c>
      <c r="Y34" s="16" t="s">
        <v>184</v>
      </c>
      <c r="Z34" s="16" t="s">
        <v>189</v>
      </c>
      <c r="AA34" s="16" t="s">
        <v>175</v>
      </c>
      <c r="AB34" s="16" t="s">
        <v>162</v>
      </c>
      <c r="AC34" s="16" t="s">
        <v>157</v>
      </c>
      <c r="AD34" s="16" t="s">
        <v>145</v>
      </c>
      <c r="AE34" s="16" t="s">
        <v>131</v>
      </c>
      <c r="AF34" s="16" t="s">
        <v>151</v>
      </c>
      <c r="AG34" s="16" t="s">
        <v>138</v>
      </c>
      <c r="AN34" s="6"/>
      <c r="AO34" s="129"/>
      <c r="AQ34" s="158">
        <v>13</v>
      </c>
      <c r="AR34" s="147">
        <v>13</v>
      </c>
      <c r="AS34" s="147" t="s">
        <v>160</v>
      </c>
      <c r="AT34" s="147" t="s">
        <v>161</v>
      </c>
      <c r="AU34" s="150" t="str">
        <f t="shared" si="9"/>
        <v>13_INST-General</v>
      </c>
      <c r="AW34" s="158"/>
      <c r="AX34" s="147"/>
      <c r="AY34" s="147"/>
      <c r="AZ34" s="147"/>
      <c r="BA34" s="147"/>
      <c r="BB34" s="147"/>
      <c r="BC34" s="147" t="s">
        <v>175</v>
      </c>
      <c r="BD34" s="150" t="s">
        <v>166</v>
      </c>
      <c r="BE34" s="16" t="s">
        <v>2301</v>
      </c>
      <c r="BF34" s="214" t="s">
        <v>1539</v>
      </c>
      <c r="BG34" s="147">
        <f>MATCH(BF34,'Audit Template Import'!A$4:BTF$4,0)</f>
        <v>1448</v>
      </c>
      <c r="BH34" s="215">
        <f>INDEX('Audit Template Import'!A$4:BTF$5,2,BG34)</f>
        <v>0</v>
      </c>
    </row>
    <row r="35" spans="1:60" ht="13">
      <c r="A35" s="103" t="s">
        <v>90</v>
      </c>
      <c r="B35" s="16" t="str">
        <f>IF(B6&gt;3,"4+","3-")</f>
        <v>4+</v>
      </c>
      <c r="D35" s="104"/>
      <c r="E35" s="103"/>
      <c r="L35" s="24" t="s">
        <v>76</v>
      </c>
      <c r="M35" s="24" t="s">
        <v>77</v>
      </c>
      <c r="N35" s="104"/>
      <c r="P35" s="103" t="e">
        <f t="shared" ref="P35:P50" si="11">HLOOKUP($B$12,$S$18:$AG$50,Q35,FALSE)</f>
        <v>#N/A</v>
      </c>
      <c r="Q35" s="16">
        <f t="shared" si="10"/>
        <v>18</v>
      </c>
      <c r="R35" s="16" t="s">
        <v>2203</v>
      </c>
      <c r="S35" s="16">
        <v>2</v>
      </c>
      <c r="T35" s="16">
        <v>2</v>
      </c>
      <c r="U35" s="16">
        <v>2</v>
      </c>
      <c r="V35" s="16">
        <v>2</v>
      </c>
      <c r="W35" s="16">
        <v>2</v>
      </c>
      <c r="X35" s="16">
        <v>2</v>
      </c>
      <c r="Y35" s="16">
        <v>2</v>
      </c>
      <c r="Z35" s="16">
        <v>2</v>
      </c>
      <c r="AA35" s="16">
        <v>2</v>
      </c>
      <c r="AB35" s="16">
        <v>2</v>
      </c>
      <c r="AC35" s="16">
        <v>2</v>
      </c>
      <c r="AD35" s="16">
        <v>2</v>
      </c>
      <c r="AE35" s="16">
        <v>2</v>
      </c>
      <c r="AF35" s="16">
        <v>2</v>
      </c>
      <c r="AG35" s="16">
        <v>2</v>
      </c>
      <c r="AO35" s="104"/>
      <c r="AQ35" s="158">
        <v>14</v>
      </c>
      <c r="AR35" s="147">
        <v>14</v>
      </c>
      <c r="AS35" s="147" t="s">
        <v>165</v>
      </c>
      <c r="AT35" s="147" t="s">
        <v>166</v>
      </c>
      <c r="AU35" s="150" t="str">
        <f t="shared" si="9"/>
        <v>14_INST-K-12</v>
      </c>
      <c r="AW35" s="158"/>
      <c r="AX35" s="147"/>
      <c r="AY35" s="147"/>
      <c r="AZ35" s="147"/>
      <c r="BA35" s="147"/>
      <c r="BB35" s="147"/>
      <c r="BC35" s="147" t="s">
        <v>226</v>
      </c>
      <c r="BD35" s="150" t="s">
        <v>156</v>
      </c>
      <c r="BE35" s="16" t="s">
        <v>2301</v>
      </c>
      <c r="BF35" s="214" t="s">
        <v>1540</v>
      </c>
      <c r="BG35" s="147">
        <f>MATCH(BF35,'Audit Template Import'!A$4:BTF$4,0)</f>
        <v>1449</v>
      </c>
      <c r="BH35" s="215">
        <f>INDEX('Audit Template Import'!A$4:BTF$5,2,BG35)</f>
        <v>0</v>
      </c>
    </row>
    <row r="36" spans="1:60">
      <c r="A36" s="121" t="s">
        <v>98</v>
      </c>
      <c r="B36" s="16" t="str">
        <f>IF(B6&gt;7,"8+","7-")</f>
        <v>8+</v>
      </c>
      <c r="D36" s="104"/>
      <c r="E36" s="103"/>
      <c r="J36" s="16" t="s">
        <v>33</v>
      </c>
      <c r="K36" s="16" t="s">
        <v>86</v>
      </c>
      <c r="L36" s="16">
        <v>40</v>
      </c>
      <c r="M36" s="16">
        <v>30</v>
      </c>
      <c r="N36" s="104" t="s">
        <v>87</v>
      </c>
      <c r="P36" s="103" t="e">
        <f t="shared" si="11"/>
        <v>#N/A</v>
      </c>
      <c r="Q36" s="16">
        <f t="shared" si="10"/>
        <v>19</v>
      </c>
      <c r="R36" s="16" t="s">
        <v>2204</v>
      </c>
      <c r="S36" s="16">
        <v>1</v>
      </c>
      <c r="T36" s="16">
        <v>1</v>
      </c>
      <c r="U36" s="16">
        <v>1</v>
      </c>
      <c r="V36" s="16">
        <v>1</v>
      </c>
      <c r="W36" s="16">
        <v>1</v>
      </c>
      <c r="X36" s="16">
        <v>1</v>
      </c>
      <c r="Y36" s="16">
        <v>1</v>
      </c>
      <c r="Z36" s="16">
        <v>1</v>
      </c>
      <c r="AA36" s="16">
        <v>1</v>
      </c>
      <c r="AB36" s="16">
        <v>1</v>
      </c>
      <c r="AC36" s="16">
        <v>1</v>
      </c>
      <c r="AD36" s="16">
        <v>1</v>
      </c>
      <c r="AE36" s="16">
        <v>1</v>
      </c>
      <c r="AF36" s="16">
        <v>1</v>
      </c>
      <c r="AG36" s="16">
        <v>1</v>
      </c>
      <c r="AO36" s="104"/>
      <c r="AQ36" s="158">
        <v>15</v>
      </c>
      <c r="AR36" s="147">
        <v>15</v>
      </c>
      <c r="AS36" s="147" t="s">
        <v>170</v>
      </c>
      <c r="AT36" s="147" t="s">
        <v>171</v>
      </c>
      <c r="AU36" s="150" t="str">
        <f t="shared" si="9"/>
        <v>15_INST-Religious</v>
      </c>
      <c r="AW36" s="158"/>
      <c r="AX36" s="147"/>
      <c r="AY36" s="147"/>
      <c r="AZ36" s="147"/>
      <c r="BA36" s="147"/>
      <c r="BB36" s="147"/>
      <c r="BC36" s="147" t="s">
        <v>228</v>
      </c>
      <c r="BD36" s="150"/>
      <c r="BE36" s="16" t="s">
        <v>2303</v>
      </c>
      <c r="BF36" s="214" t="s">
        <v>1541</v>
      </c>
      <c r="BG36" s="147">
        <f>MATCH(BF36,'Audit Template Import'!A$4:BTF$4,0)</f>
        <v>1450</v>
      </c>
      <c r="BH36" s="215">
        <f>INDEX('Audit Template Import'!A$4:BTF$5,2,BG36)</f>
        <v>0</v>
      </c>
    </row>
    <row r="37" spans="1:60" ht="13">
      <c r="A37" s="115" t="s">
        <v>106</v>
      </c>
      <c r="B37" s="24" t="e">
        <f>IF(OR(B33="MF",B33="COM"),IF(SF&gt;500000,B33&amp;"-VL",B33&amp;"-"&amp;B34&amp;B36),IF(B33="IND",B33&amp;"-"&amp;B35,B33))</f>
        <v>#N/A</v>
      </c>
      <c r="D37" s="104"/>
      <c r="E37" s="121" t="s">
        <v>2199</v>
      </c>
      <c r="F37" s="16" t="s">
        <v>23</v>
      </c>
      <c r="J37" s="16" t="s">
        <v>33</v>
      </c>
      <c r="K37" s="16" t="s">
        <v>94</v>
      </c>
      <c r="L37" s="16">
        <v>40</v>
      </c>
      <c r="M37" s="16">
        <v>30</v>
      </c>
      <c r="N37" s="104" t="s">
        <v>95</v>
      </c>
      <c r="P37" s="103" t="e">
        <f t="shared" si="11"/>
        <v>#N/A</v>
      </c>
      <c r="Q37" s="16">
        <f t="shared" si="10"/>
        <v>20</v>
      </c>
      <c r="R37" s="16" t="s">
        <v>2205</v>
      </c>
      <c r="S37" s="16">
        <v>1</v>
      </c>
      <c r="T37" s="16">
        <v>1</v>
      </c>
      <c r="U37" s="16">
        <v>1</v>
      </c>
      <c r="V37" s="16">
        <v>1</v>
      </c>
      <c r="W37" s="16">
        <v>1</v>
      </c>
      <c r="X37" s="16">
        <v>1</v>
      </c>
      <c r="Y37" s="16">
        <v>1</v>
      </c>
      <c r="Z37" s="16">
        <v>1</v>
      </c>
      <c r="AA37" s="16">
        <v>1</v>
      </c>
      <c r="AB37" s="16">
        <v>1</v>
      </c>
      <c r="AC37" s="16">
        <v>1</v>
      </c>
      <c r="AD37" s="16">
        <v>1</v>
      </c>
      <c r="AE37" s="16">
        <v>1</v>
      </c>
      <c r="AF37" s="16">
        <v>1</v>
      </c>
      <c r="AG37" s="16">
        <v>1</v>
      </c>
      <c r="AO37" s="104"/>
      <c r="AP37" s="17"/>
      <c r="AQ37" s="158">
        <v>16</v>
      </c>
      <c r="AR37" s="147">
        <v>16</v>
      </c>
      <c r="AS37" s="147" t="s">
        <v>174</v>
      </c>
      <c r="AT37" s="147" t="s">
        <v>153</v>
      </c>
      <c r="AU37" s="150" t="str">
        <f t="shared" si="9"/>
        <v xml:space="preserve">16_INST-Univ. </v>
      </c>
      <c r="AW37" s="158"/>
      <c r="AX37" s="147"/>
      <c r="AY37" s="147"/>
      <c r="AZ37" s="147"/>
      <c r="BA37" s="147"/>
      <c r="BB37" s="147"/>
      <c r="BC37" s="147" t="s">
        <v>229</v>
      </c>
      <c r="BD37" s="150"/>
      <c r="BE37" s="16" t="s">
        <v>2303</v>
      </c>
      <c r="BF37" s="214" t="s">
        <v>2681</v>
      </c>
      <c r="BG37" s="147">
        <f>MATCH(BF37,'Audit Template Import'!A$4:BTF$4,0)</f>
        <v>1451</v>
      </c>
      <c r="BH37" s="215">
        <f>INDEX('Audit Template Import'!A$4:BTF$5,2,BG37)</f>
        <v>0</v>
      </c>
    </row>
    <row r="38" spans="1:60">
      <c r="A38" s="103"/>
      <c r="D38" s="104"/>
      <c r="E38" s="121" t="s">
        <v>2199</v>
      </c>
      <c r="F38" s="16" t="s">
        <v>26</v>
      </c>
      <c r="J38" s="16" t="s">
        <v>33</v>
      </c>
      <c r="K38" s="16" t="s">
        <v>102</v>
      </c>
      <c r="L38" s="16">
        <v>25</v>
      </c>
      <c r="M38" s="16">
        <v>10</v>
      </c>
      <c r="N38" s="104" t="s">
        <v>103</v>
      </c>
      <c r="P38" s="103" t="e">
        <f t="shared" si="11"/>
        <v>#N/A</v>
      </c>
      <c r="Q38" s="16">
        <f t="shared" si="10"/>
        <v>21</v>
      </c>
      <c r="R38" s="16" t="s">
        <v>2206</v>
      </c>
      <c r="S38" s="16">
        <v>1</v>
      </c>
      <c r="T38" s="16">
        <v>1</v>
      </c>
      <c r="U38" s="16">
        <v>3</v>
      </c>
      <c r="V38" s="16">
        <v>4</v>
      </c>
      <c r="W38" s="16">
        <v>1</v>
      </c>
      <c r="X38" s="16">
        <v>2</v>
      </c>
      <c r="Y38" s="16">
        <v>2</v>
      </c>
      <c r="Z38" s="16">
        <v>2</v>
      </c>
      <c r="AA38" s="16">
        <v>4</v>
      </c>
      <c r="AB38" s="16">
        <v>4</v>
      </c>
      <c r="AC38" s="16">
        <v>1</v>
      </c>
      <c r="AD38" s="16">
        <v>2</v>
      </c>
      <c r="AE38" s="16">
        <v>4</v>
      </c>
      <c r="AF38" s="16">
        <v>2</v>
      </c>
      <c r="AG38" s="16">
        <v>4</v>
      </c>
      <c r="AO38" s="104"/>
      <c r="AQ38" s="158">
        <v>17</v>
      </c>
      <c r="AR38" s="147">
        <v>17</v>
      </c>
      <c r="AS38" s="147" t="s">
        <v>177</v>
      </c>
      <c r="AT38" s="147" t="s">
        <v>178</v>
      </c>
      <c r="AU38" s="150" t="str">
        <f t="shared" si="9"/>
        <v>17_MF-Mdrn8+</v>
      </c>
      <c r="AW38" s="158"/>
      <c r="AX38" s="147"/>
      <c r="AY38" s="147"/>
      <c r="AZ38" s="147"/>
      <c r="BA38" s="147"/>
      <c r="BB38" s="147"/>
      <c r="BC38" s="147" t="s">
        <v>230</v>
      </c>
      <c r="BD38" s="150"/>
      <c r="BE38" s="16" t="s">
        <v>2303</v>
      </c>
      <c r="BF38" s="214" t="s">
        <v>1542</v>
      </c>
      <c r="BG38" s="147">
        <f>MATCH(BF38,'Audit Template Import'!A$4:BTF$4,0)</f>
        <v>1452</v>
      </c>
      <c r="BH38" s="215">
        <f>INDEX('Audit Template Import'!A$4:BTF$5,2,BG38)</f>
        <v>0</v>
      </c>
    </row>
    <row r="39" spans="1:60" ht="13">
      <c r="A39" s="123" t="s">
        <v>122</v>
      </c>
      <c r="B39" s="16" t="s">
        <v>123</v>
      </c>
      <c r="C39" s="24" t="s">
        <v>124</v>
      </c>
      <c r="D39" s="124"/>
      <c r="E39" s="121" t="s">
        <v>2199</v>
      </c>
      <c r="F39" s="16" t="s">
        <v>28</v>
      </c>
      <c r="J39" s="16" t="s">
        <v>32</v>
      </c>
      <c r="K39" s="16" t="s">
        <v>111</v>
      </c>
      <c r="L39" s="16">
        <v>15</v>
      </c>
      <c r="M39" s="16">
        <v>15</v>
      </c>
      <c r="N39" s="104" t="s">
        <v>112</v>
      </c>
      <c r="P39" s="103" t="e">
        <f t="shared" si="11"/>
        <v>#N/A</v>
      </c>
      <c r="Q39" s="16">
        <f t="shared" si="10"/>
        <v>22</v>
      </c>
      <c r="R39" s="16" t="s">
        <v>2207</v>
      </c>
      <c r="S39" s="16">
        <v>3</v>
      </c>
      <c r="T39" s="16">
        <v>3</v>
      </c>
      <c r="U39" s="16">
        <v>2</v>
      </c>
      <c r="V39" s="16">
        <v>2</v>
      </c>
      <c r="W39" s="16">
        <v>3</v>
      </c>
      <c r="X39" s="16">
        <v>3</v>
      </c>
      <c r="Y39" s="16">
        <v>3</v>
      </c>
      <c r="Z39" s="16">
        <v>3</v>
      </c>
      <c r="AA39" s="16">
        <v>2</v>
      </c>
      <c r="AB39" s="16">
        <v>2</v>
      </c>
      <c r="AC39" s="16">
        <v>2</v>
      </c>
      <c r="AD39" s="16">
        <v>3</v>
      </c>
      <c r="AE39" s="16">
        <v>2</v>
      </c>
      <c r="AF39" s="16">
        <v>3</v>
      </c>
      <c r="AG39" s="16">
        <v>2</v>
      </c>
      <c r="AO39" s="104"/>
      <c r="AQ39" s="158">
        <v>18</v>
      </c>
      <c r="AR39" s="147">
        <v>18</v>
      </c>
      <c r="AS39" s="147" t="s">
        <v>182</v>
      </c>
      <c r="AT39" s="147" t="s">
        <v>183</v>
      </c>
      <c r="AU39" s="150" t="str">
        <f t="shared" si="9"/>
        <v>18_MF-Mdrn7-</v>
      </c>
      <c r="AW39" s="158"/>
      <c r="AX39" s="147"/>
      <c r="AY39" s="147"/>
      <c r="AZ39" s="147"/>
      <c r="BA39" s="147"/>
      <c r="BB39" s="147"/>
      <c r="BC39" s="147" t="s">
        <v>231</v>
      </c>
      <c r="BD39" s="150" t="s">
        <v>93</v>
      </c>
      <c r="BE39" s="16" t="s">
        <v>2303</v>
      </c>
      <c r="BF39" s="214" t="s">
        <v>1543</v>
      </c>
      <c r="BG39" s="147">
        <f>MATCH(BF39,'Audit Template Import'!A$4:BTF$4,0)</f>
        <v>1453</v>
      </c>
      <c r="BH39" s="215">
        <f>INDEX('Audit Template Import'!A$4:BTF$5,2,BG39)</f>
        <v>0</v>
      </c>
    </row>
    <row r="40" spans="1:60" ht="13">
      <c r="A40" s="115" t="s">
        <v>2135</v>
      </c>
      <c r="B40" s="16" t="e">
        <f>IF(AND($B$33="COM",B15=BA4,F19=AY3),1,0)</f>
        <v>#N/A</v>
      </c>
      <c r="C40" s="24">
        <v>1</v>
      </c>
      <c r="D40" s="104"/>
      <c r="E40" s="121" t="s">
        <v>2199</v>
      </c>
      <c r="F40" s="16" t="s">
        <v>28</v>
      </c>
      <c r="J40" s="16" t="s">
        <v>36</v>
      </c>
      <c r="K40" s="16" t="s">
        <v>36</v>
      </c>
      <c r="L40" s="16">
        <v>20</v>
      </c>
      <c r="M40" s="16">
        <v>20</v>
      </c>
      <c r="N40" s="104" t="s">
        <v>119</v>
      </c>
      <c r="P40" s="103" t="e">
        <f t="shared" si="11"/>
        <v>#N/A</v>
      </c>
      <c r="Q40" s="16">
        <f t="shared" si="10"/>
        <v>23</v>
      </c>
      <c r="R40" s="16" t="s">
        <v>2208</v>
      </c>
      <c r="S40" s="16">
        <v>2</v>
      </c>
      <c r="T40" s="16">
        <v>2</v>
      </c>
      <c r="U40" s="16">
        <v>1</v>
      </c>
      <c r="V40" s="16">
        <v>1</v>
      </c>
      <c r="W40" s="16">
        <v>2</v>
      </c>
      <c r="X40" s="16">
        <v>2</v>
      </c>
      <c r="Y40" s="16">
        <v>2</v>
      </c>
      <c r="Z40" s="16">
        <v>2</v>
      </c>
      <c r="AA40" s="16">
        <v>1</v>
      </c>
      <c r="AB40" s="16">
        <v>1</v>
      </c>
      <c r="AC40" s="16">
        <v>1</v>
      </c>
      <c r="AD40" s="16">
        <v>3</v>
      </c>
      <c r="AE40" s="16">
        <v>1</v>
      </c>
      <c r="AF40" s="16">
        <v>3</v>
      </c>
      <c r="AG40" s="16">
        <v>1</v>
      </c>
      <c r="AO40" s="104"/>
      <c r="AQ40" s="158">
        <v>19</v>
      </c>
      <c r="AR40" s="147">
        <v>19</v>
      </c>
      <c r="AS40" s="147" t="s">
        <v>187</v>
      </c>
      <c r="AT40" s="147" t="s">
        <v>188</v>
      </c>
      <c r="AU40" s="150" t="str">
        <f t="shared" si="9"/>
        <v>19_MF-PsW8+</v>
      </c>
      <c r="AW40" s="158"/>
      <c r="AX40" s="147"/>
      <c r="AY40" s="147"/>
      <c r="AZ40" s="147"/>
      <c r="BA40" s="147"/>
      <c r="BB40" s="147"/>
      <c r="BC40" s="147" t="s">
        <v>233</v>
      </c>
      <c r="BD40" s="150"/>
      <c r="BE40" s="16" t="s">
        <v>2301</v>
      </c>
      <c r="BF40" s="214" t="s">
        <v>1544</v>
      </c>
      <c r="BG40" s="147">
        <f>MATCH(BF40,'Audit Template Import'!A$4:BTF$4,0)</f>
        <v>1454</v>
      </c>
      <c r="BH40" s="215">
        <f>INDEX('Audit Template Import'!A$4:BTF$5,2,BG40)</f>
        <v>0</v>
      </c>
    </row>
    <row r="41" spans="1:60" ht="13">
      <c r="A41" s="115" t="s">
        <v>2136</v>
      </c>
      <c r="B41" s="16" t="e">
        <f>IF(AND($B$33="COM",NOT(B15=BA4),F19=AY3),1,0)</f>
        <v>#N/A</v>
      </c>
      <c r="C41" s="24">
        <v>2</v>
      </c>
      <c r="D41" s="104"/>
      <c r="E41" s="103" t="s">
        <v>2200</v>
      </c>
      <c r="F41" s="16" t="s">
        <v>31</v>
      </c>
      <c r="J41" s="16" t="s">
        <v>34</v>
      </c>
      <c r="K41" s="16" t="s">
        <v>127</v>
      </c>
      <c r="L41" s="16">
        <v>15</v>
      </c>
      <c r="M41" s="16">
        <v>20</v>
      </c>
      <c r="N41" s="104" t="s">
        <v>128</v>
      </c>
      <c r="P41" s="103" t="e">
        <f t="shared" si="11"/>
        <v>#N/A</v>
      </c>
      <c r="Q41" s="16">
        <f t="shared" si="10"/>
        <v>24</v>
      </c>
      <c r="R41" s="16" t="s">
        <v>2209</v>
      </c>
      <c r="S41" s="16">
        <v>4</v>
      </c>
      <c r="T41" s="16">
        <v>4</v>
      </c>
      <c r="U41" s="16">
        <v>2</v>
      </c>
      <c r="V41" s="16">
        <v>2</v>
      </c>
      <c r="W41" s="16">
        <v>4</v>
      </c>
      <c r="X41" s="16">
        <v>3</v>
      </c>
      <c r="Y41" s="16">
        <v>3</v>
      </c>
      <c r="Z41" s="16">
        <v>3</v>
      </c>
      <c r="AA41" s="16">
        <v>2</v>
      </c>
      <c r="AB41" s="16">
        <v>2</v>
      </c>
      <c r="AC41" s="16">
        <v>2</v>
      </c>
      <c r="AD41" s="16">
        <v>3</v>
      </c>
      <c r="AE41" s="16">
        <v>2</v>
      </c>
      <c r="AF41" s="16">
        <v>3</v>
      </c>
      <c r="AG41" s="16">
        <v>2</v>
      </c>
      <c r="AO41" s="104"/>
      <c r="AQ41" s="158">
        <v>20</v>
      </c>
      <c r="AR41" s="147">
        <v>20</v>
      </c>
      <c r="AS41" s="147" t="s">
        <v>192</v>
      </c>
      <c r="AT41" s="147" t="s">
        <v>193</v>
      </c>
      <c r="AU41" s="150" t="str">
        <f t="shared" si="9"/>
        <v>20_MF-PsW7-</v>
      </c>
      <c r="AW41" s="158"/>
      <c r="AX41" s="147"/>
      <c r="AY41" s="147"/>
      <c r="AZ41" s="147"/>
      <c r="BA41" s="147"/>
      <c r="BB41" s="147"/>
      <c r="BC41" s="147" t="s">
        <v>234</v>
      </c>
      <c r="BD41" s="150"/>
      <c r="BE41" s="16" t="s">
        <v>2303</v>
      </c>
      <c r="BF41" s="214" t="s">
        <v>1545</v>
      </c>
      <c r="BG41" s="147">
        <f>MATCH(BF41,'Audit Template Import'!A$4:BTF$4,0)</f>
        <v>1455</v>
      </c>
      <c r="BH41" s="215">
        <f>INDEX('Audit Template Import'!A$4:BTF$5,2,BG41)</f>
        <v>0</v>
      </c>
    </row>
    <row r="42" spans="1:60" ht="13">
      <c r="A42" s="115" t="s">
        <v>2137</v>
      </c>
      <c r="B42" s="16" t="e">
        <f>IF(AND($B$33="COM",B15=BA4,B40=0),1,0)</f>
        <v>#N/A</v>
      </c>
      <c r="C42" s="24">
        <v>3</v>
      </c>
      <c r="D42" s="104"/>
      <c r="E42" s="103" t="s">
        <v>2200</v>
      </c>
      <c r="F42" s="16" t="s">
        <v>32</v>
      </c>
      <c r="J42" s="16" t="s">
        <v>34</v>
      </c>
      <c r="K42" s="16" t="s">
        <v>134</v>
      </c>
      <c r="L42" s="16">
        <v>10</v>
      </c>
      <c r="M42" s="16">
        <v>10</v>
      </c>
      <c r="N42" s="104" t="s">
        <v>135</v>
      </c>
      <c r="P42" s="103" t="e">
        <f t="shared" si="11"/>
        <v>#N/A</v>
      </c>
      <c r="Q42" s="16">
        <f t="shared" si="10"/>
        <v>25</v>
      </c>
      <c r="R42" s="16" t="s">
        <v>2210</v>
      </c>
      <c r="S42" s="16">
        <v>1</v>
      </c>
      <c r="T42" s="16">
        <v>1</v>
      </c>
      <c r="U42" s="16">
        <v>3</v>
      </c>
      <c r="V42" s="16">
        <v>3</v>
      </c>
      <c r="W42" s="16">
        <v>1</v>
      </c>
      <c r="X42" s="16">
        <v>2</v>
      </c>
      <c r="Y42" s="16">
        <v>2</v>
      </c>
      <c r="Z42" s="16">
        <v>2</v>
      </c>
      <c r="AA42" s="16">
        <v>1</v>
      </c>
      <c r="AB42" s="16">
        <v>2</v>
      </c>
      <c r="AC42" s="16">
        <v>2</v>
      </c>
      <c r="AD42" s="16">
        <v>2</v>
      </c>
      <c r="AE42" s="16">
        <v>1</v>
      </c>
      <c r="AF42" s="16">
        <v>2</v>
      </c>
      <c r="AG42" s="16">
        <v>1</v>
      </c>
      <c r="AO42" s="104"/>
      <c r="AQ42" s="158">
        <v>21</v>
      </c>
      <c r="AR42" s="147">
        <v>21</v>
      </c>
      <c r="AS42" s="147" t="s">
        <v>196</v>
      </c>
      <c r="AT42" s="147" t="s">
        <v>197</v>
      </c>
      <c r="AU42" s="150" t="str">
        <f t="shared" si="9"/>
        <v>21_MF-PrW8+</v>
      </c>
      <c r="AW42" s="158"/>
      <c r="AX42" s="147"/>
      <c r="AY42" s="147"/>
      <c r="AZ42" s="147"/>
      <c r="BA42" s="147"/>
      <c r="BB42" s="147"/>
      <c r="BC42" s="147" t="s">
        <v>235</v>
      </c>
      <c r="BD42" s="150"/>
      <c r="BE42" s="16" t="s">
        <v>2303</v>
      </c>
      <c r="BF42" s="214" t="s">
        <v>1546</v>
      </c>
      <c r="BG42" s="147">
        <f>MATCH(BF42,'Audit Template Import'!A$4:BTF$4,0)</f>
        <v>1456</v>
      </c>
      <c r="BH42" s="215">
        <f>INDEX('Audit Template Import'!A$4:BTF$5,2,BG42)</f>
        <v>0</v>
      </c>
    </row>
    <row r="43" spans="1:60" ht="13">
      <c r="A43" s="115" t="s">
        <v>2138</v>
      </c>
      <c r="B43" s="16" t="e">
        <f>IF(AND($B$33="COM",NOT(B15=BA4),B40=0),1,0)</f>
        <v>#N/A</v>
      </c>
      <c r="C43" s="24">
        <v>4</v>
      </c>
      <c r="D43" s="104"/>
      <c r="E43" s="103" t="s">
        <v>2200</v>
      </c>
      <c r="N43" s="104"/>
      <c r="P43" s="103" t="e">
        <f t="shared" si="11"/>
        <v>#N/A</v>
      </c>
      <c r="Q43" s="16">
        <f t="shared" si="10"/>
        <v>26</v>
      </c>
      <c r="R43" s="16" t="s">
        <v>2211</v>
      </c>
      <c r="S43" s="16">
        <v>0</v>
      </c>
      <c r="T43" s="16">
        <v>0</v>
      </c>
      <c r="U43" s="16">
        <v>3</v>
      </c>
      <c r="V43" s="16">
        <v>3</v>
      </c>
      <c r="W43" s="16">
        <v>0</v>
      </c>
      <c r="X43" s="16">
        <v>0</v>
      </c>
      <c r="Y43" s="16">
        <v>0</v>
      </c>
      <c r="Z43" s="16">
        <v>0</v>
      </c>
      <c r="AA43" s="16">
        <v>3</v>
      </c>
      <c r="AB43" s="16">
        <v>3</v>
      </c>
      <c r="AC43" s="16">
        <v>3</v>
      </c>
      <c r="AD43" s="16">
        <v>4</v>
      </c>
      <c r="AE43" s="16">
        <v>3</v>
      </c>
      <c r="AF43" s="16">
        <v>4</v>
      </c>
      <c r="AG43" s="16">
        <v>3</v>
      </c>
      <c r="AO43" s="104"/>
      <c r="AQ43" s="158">
        <v>22</v>
      </c>
      <c r="AR43" s="147">
        <v>22</v>
      </c>
      <c r="AS43" s="147" t="s">
        <v>199</v>
      </c>
      <c r="AT43" s="147" t="s">
        <v>200</v>
      </c>
      <c r="AU43" s="150" t="str">
        <f t="shared" si="9"/>
        <v>22_MF-PrW7-</v>
      </c>
      <c r="AW43" s="158"/>
      <c r="AX43" s="147"/>
      <c r="AY43" s="147"/>
      <c r="AZ43" s="147"/>
      <c r="BA43" s="147"/>
      <c r="BB43" s="147"/>
      <c r="BC43" s="147" t="s">
        <v>236</v>
      </c>
      <c r="BD43" s="150" t="s">
        <v>76</v>
      </c>
      <c r="BE43" s="16" t="s">
        <v>2301</v>
      </c>
      <c r="BF43" s="214" t="s">
        <v>1547</v>
      </c>
      <c r="BG43" s="147">
        <f>MATCH(BF43,'Audit Template Import'!A$4:BTF$4,0)</f>
        <v>1457</v>
      </c>
      <c r="BH43" s="215">
        <f>INDEX('Audit Template Import'!A$4:BTF$5,2,BG43)</f>
        <v>0</v>
      </c>
    </row>
    <row r="44" spans="1:60" ht="13">
      <c r="A44" s="115" t="s">
        <v>179</v>
      </c>
      <c r="B44" s="16">
        <f>IF($B$7=BC30,1,0)</f>
        <v>0</v>
      </c>
      <c r="C44" s="24">
        <v>5</v>
      </c>
      <c r="D44" s="104"/>
      <c r="E44" s="103" t="s">
        <v>2200</v>
      </c>
      <c r="G44" s="16" t="s">
        <v>141</v>
      </c>
      <c r="H44" s="16" t="s">
        <v>142</v>
      </c>
      <c r="I44" s="16" t="s">
        <v>148</v>
      </c>
      <c r="L44" s="23" t="s">
        <v>149</v>
      </c>
      <c r="M44" s="20"/>
      <c r="N44" s="104"/>
      <c r="P44" s="103" t="e">
        <f t="shared" si="11"/>
        <v>#N/A</v>
      </c>
      <c r="Q44" s="16">
        <f t="shared" si="10"/>
        <v>27</v>
      </c>
      <c r="R44" s="16" t="s">
        <v>2212</v>
      </c>
      <c r="S44" s="16">
        <v>0</v>
      </c>
      <c r="T44" s="16">
        <v>0</v>
      </c>
      <c r="U44" s="16">
        <v>3</v>
      </c>
      <c r="V44" s="16">
        <v>3</v>
      </c>
      <c r="W44" s="16">
        <v>0</v>
      </c>
      <c r="X44" s="16">
        <v>0</v>
      </c>
      <c r="Y44" s="16">
        <v>0</v>
      </c>
      <c r="Z44" s="16">
        <v>0</v>
      </c>
      <c r="AA44" s="16">
        <v>3</v>
      </c>
      <c r="AB44" s="16">
        <v>3</v>
      </c>
      <c r="AC44" s="16">
        <v>3</v>
      </c>
      <c r="AD44" s="16">
        <v>4</v>
      </c>
      <c r="AE44" s="16">
        <v>3</v>
      </c>
      <c r="AF44" s="16">
        <v>4</v>
      </c>
      <c r="AG44" s="16">
        <v>3</v>
      </c>
      <c r="AO44" s="104"/>
      <c r="AQ44" s="158">
        <v>23</v>
      </c>
      <c r="AR44" s="147">
        <v>23</v>
      </c>
      <c r="AS44" s="147" t="s">
        <v>202</v>
      </c>
      <c r="AT44" s="147" t="s">
        <v>203</v>
      </c>
      <c r="AU44" s="150" t="str">
        <f t="shared" si="9"/>
        <v>23_MF-VL</v>
      </c>
      <c r="AW44" s="158"/>
      <c r="AX44" s="147"/>
      <c r="AY44" s="147"/>
      <c r="AZ44" s="147"/>
      <c r="BA44" s="147"/>
      <c r="BB44" s="147"/>
      <c r="BC44" s="147" t="s">
        <v>237</v>
      </c>
      <c r="BD44" s="150"/>
      <c r="BE44" s="16" t="s">
        <v>2303</v>
      </c>
      <c r="BF44" s="214" t="s">
        <v>1548</v>
      </c>
      <c r="BG44" s="147">
        <f>MATCH(BF44,'Audit Template Import'!A$4:BTF$4,0)</f>
        <v>1458</v>
      </c>
      <c r="BH44" s="215">
        <f>INDEX('Audit Template Import'!A$4:BTF$5,2,BG44)</f>
        <v>0</v>
      </c>
    </row>
    <row r="45" spans="1:60" ht="13">
      <c r="A45" s="115" t="s">
        <v>2122</v>
      </c>
      <c r="B45" s="16" t="e">
        <f>IF(B33=A45,1,0)</f>
        <v>#N/A</v>
      </c>
      <c r="C45" s="24">
        <v>6</v>
      </c>
      <c r="D45" s="104"/>
      <c r="E45" s="103" t="s">
        <v>2201</v>
      </c>
      <c r="F45" s="16" t="s">
        <v>33</v>
      </c>
      <c r="G45" s="16" t="str">
        <f>B23</f>
        <v>Enter Here</v>
      </c>
      <c r="H45" s="16">
        <v>40</v>
      </c>
      <c r="I45" s="16">
        <f>IFERROR(IF(MROUND(G45+H45,5)&lt;L$45,L$45,MROUND(G45+H45,5)),L$45)</f>
        <v>2020</v>
      </c>
      <c r="J45" s="16" t="str">
        <f>VLOOKUP(I45,$L$45:$M$50,2)</f>
        <v>Within 5 years</v>
      </c>
      <c r="L45" s="30">
        <v>2020</v>
      </c>
      <c r="M45" s="21" t="s">
        <v>2234</v>
      </c>
      <c r="N45" s="104"/>
      <c r="P45" s="103" t="e">
        <f t="shared" si="11"/>
        <v>#N/A</v>
      </c>
      <c r="Q45" s="16">
        <f t="shared" si="10"/>
        <v>28</v>
      </c>
      <c r="R45" s="16" t="s">
        <v>2213</v>
      </c>
      <c r="S45" s="16">
        <v>0</v>
      </c>
      <c r="T45" s="16">
        <v>0</v>
      </c>
      <c r="U45" s="16">
        <v>3</v>
      </c>
      <c r="V45" s="16">
        <v>3</v>
      </c>
      <c r="W45" s="16">
        <v>0</v>
      </c>
      <c r="X45" s="16">
        <v>0</v>
      </c>
      <c r="Y45" s="16">
        <v>0</v>
      </c>
      <c r="Z45" s="16">
        <v>0</v>
      </c>
      <c r="AA45" s="16">
        <v>3</v>
      </c>
      <c r="AB45" s="16">
        <v>3</v>
      </c>
      <c r="AC45" s="16">
        <v>3</v>
      </c>
      <c r="AD45" s="16">
        <v>4</v>
      </c>
      <c r="AE45" s="16">
        <v>3</v>
      </c>
      <c r="AF45" s="16">
        <v>4</v>
      </c>
      <c r="AG45" s="16">
        <v>3</v>
      </c>
      <c r="AO45" s="104"/>
      <c r="AQ45" s="158">
        <v>24</v>
      </c>
      <c r="AR45" s="147">
        <v>24</v>
      </c>
      <c r="AS45" s="147" t="s">
        <v>205</v>
      </c>
      <c r="AT45" s="147" t="s">
        <v>206</v>
      </c>
      <c r="AU45" s="150" t="str">
        <f t="shared" si="9"/>
        <v>24_MF-Elec-heat</v>
      </c>
      <c r="AW45" s="158"/>
      <c r="AX45" s="147"/>
      <c r="AY45" s="147"/>
      <c r="AZ45" s="147"/>
      <c r="BA45" s="147"/>
      <c r="BB45" s="147"/>
      <c r="BC45" s="147" t="s">
        <v>238</v>
      </c>
      <c r="BD45" s="150" t="s">
        <v>93</v>
      </c>
      <c r="BE45" s="16" t="s">
        <v>2301</v>
      </c>
      <c r="BF45" s="214" t="s">
        <v>1549</v>
      </c>
      <c r="BG45" s="147">
        <f>MATCH(BF45,'Audit Template Import'!A$4:BTF$4,0)</f>
        <v>1459</v>
      </c>
      <c r="BH45" s="215">
        <f>INDEX('Audit Template Import'!A$4:BTF$5,2,BG45)</f>
        <v>0</v>
      </c>
    </row>
    <row r="46" spans="1:60" ht="13">
      <c r="A46" s="115" t="s">
        <v>184</v>
      </c>
      <c r="B46" s="16" t="e">
        <f>IF(AND(B33="IND",$B$6&gt;3),1,0)</f>
        <v>#N/A</v>
      </c>
      <c r="C46" s="24">
        <v>7</v>
      </c>
      <c r="D46" s="104"/>
      <c r="E46" s="103" t="s">
        <v>2201</v>
      </c>
      <c r="F46" s="16" t="s">
        <v>34</v>
      </c>
      <c r="G46" s="16" t="str">
        <f>B24</f>
        <v>Enter Here</v>
      </c>
      <c r="H46" s="16">
        <v>15</v>
      </c>
      <c r="I46" s="16">
        <f>IFERROR(IF(MROUND(G46+H46,5)&lt;L$45,L$45,MROUND(G46+H46,5)),L$45)</f>
        <v>2020</v>
      </c>
      <c r="J46" s="16" t="str">
        <f>VLOOKUP(I46,$L$45:$M$50,2)</f>
        <v>Within 5 years</v>
      </c>
      <c r="L46" s="30">
        <v>2025</v>
      </c>
      <c r="M46" s="21" t="s">
        <v>18</v>
      </c>
      <c r="N46" s="104"/>
      <c r="P46" s="103" t="e">
        <f t="shared" si="11"/>
        <v>#N/A</v>
      </c>
      <c r="Q46" s="16">
        <f t="shared" si="10"/>
        <v>29</v>
      </c>
      <c r="R46" s="16" t="s">
        <v>2214</v>
      </c>
      <c r="S46" s="16">
        <v>0</v>
      </c>
      <c r="T46" s="16">
        <v>0</v>
      </c>
      <c r="U46" s="16">
        <v>2</v>
      </c>
      <c r="V46" s="16">
        <v>2</v>
      </c>
      <c r="W46" s="16">
        <v>0</v>
      </c>
      <c r="X46" s="16">
        <v>0</v>
      </c>
      <c r="Y46" s="16">
        <v>0</v>
      </c>
      <c r="Z46" s="16">
        <v>0</v>
      </c>
      <c r="AA46" s="16">
        <v>2</v>
      </c>
      <c r="AB46" s="16">
        <v>2</v>
      </c>
      <c r="AC46" s="16">
        <v>2</v>
      </c>
      <c r="AD46" s="16">
        <v>1</v>
      </c>
      <c r="AE46" s="16">
        <v>2</v>
      </c>
      <c r="AF46" s="16">
        <v>1</v>
      </c>
      <c r="AG46" s="16">
        <v>2</v>
      </c>
      <c r="AO46" s="104"/>
      <c r="AQ46" s="158">
        <v>25</v>
      </c>
      <c r="AR46" s="147">
        <v>25</v>
      </c>
      <c r="AS46" s="147" t="s">
        <v>208</v>
      </c>
      <c r="AT46" s="147" t="s">
        <v>209</v>
      </c>
      <c r="AU46" s="150" t="str">
        <f t="shared" si="9"/>
        <v>25_MF-DS-Steam</v>
      </c>
      <c r="AW46" s="158"/>
      <c r="AX46" s="147"/>
      <c r="AY46" s="147"/>
      <c r="AZ46" s="147"/>
      <c r="BA46" s="147"/>
      <c r="BB46" s="147"/>
      <c r="BC46" s="147" t="s">
        <v>239</v>
      </c>
      <c r="BD46" s="150" t="s">
        <v>77</v>
      </c>
      <c r="BE46" s="16" t="s">
        <v>2301</v>
      </c>
      <c r="BF46" s="214" t="s">
        <v>1551</v>
      </c>
      <c r="BG46" s="147">
        <f>MATCH(BF46,'Audit Template Import'!A$4:BTF$4,0)</f>
        <v>1464</v>
      </c>
      <c r="BH46" s="215">
        <f>INDEX('Audit Template Import'!A$4:BTF$5,2,BG46)</f>
        <v>0</v>
      </c>
    </row>
    <row r="47" spans="1:60" ht="13">
      <c r="A47" s="115" t="s">
        <v>189</v>
      </c>
      <c r="B47" s="16" t="e">
        <f>IF(AND(B33="IND",$B$6&lt;4),1,0)</f>
        <v>#N/A</v>
      </c>
      <c r="C47" s="24">
        <v>8</v>
      </c>
      <c r="D47" s="104"/>
      <c r="E47" s="103" t="s">
        <v>2201</v>
      </c>
      <c r="F47" s="16" t="s">
        <v>32</v>
      </c>
      <c r="G47" s="16" t="str">
        <f>B25</f>
        <v>Enter Here</v>
      </c>
      <c r="H47" s="16">
        <v>15</v>
      </c>
      <c r="I47" s="16">
        <f>IFERROR(IF(MROUND(G47+H47,5)&lt;L$45,L$45,MROUND(G47+H47,5)),L$45)</f>
        <v>2020</v>
      </c>
      <c r="J47" s="16" t="str">
        <f>VLOOKUP(I47,$L$45:$M$50,2)</f>
        <v>Within 5 years</v>
      </c>
      <c r="L47" s="30">
        <v>2030</v>
      </c>
      <c r="M47" s="21" t="s">
        <v>19</v>
      </c>
      <c r="N47" s="122"/>
      <c r="P47" s="103" t="e">
        <f t="shared" si="11"/>
        <v>#N/A</v>
      </c>
      <c r="Q47" s="16">
        <f t="shared" si="10"/>
        <v>30</v>
      </c>
      <c r="R47" s="16" t="s">
        <v>2215</v>
      </c>
      <c r="S47" s="16">
        <v>0</v>
      </c>
      <c r="T47" s="16">
        <v>0</v>
      </c>
      <c r="U47" s="16">
        <v>4</v>
      </c>
      <c r="V47" s="16">
        <v>4</v>
      </c>
      <c r="W47" s="16">
        <v>0</v>
      </c>
      <c r="X47" s="16">
        <v>0</v>
      </c>
      <c r="Y47" s="16">
        <v>0</v>
      </c>
      <c r="Z47" s="16">
        <v>0</v>
      </c>
      <c r="AA47" s="16">
        <v>0</v>
      </c>
      <c r="AB47" s="16">
        <v>4</v>
      </c>
      <c r="AC47" s="16">
        <v>4</v>
      </c>
      <c r="AD47" s="16">
        <v>0</v>
      </c>
      <c r="AE47" s="16">
        <v>4</v>
      </c>
      <c r="AF47" s="16">
        <v>0</v>
      </c>
      <c r="AG47" s="16">
        <v>4</v>
      </c>
      <c r="AO47" s="104"/>
      <c r="AQ47" s="158">
        <v>26</v>
      </c>
      <c r="AR47" s="147">
        <v>26</v>
      </c>
      <c r="AS47" s="147" t="s">
        <v>212</v>
      </c>
      <c r="AT47" s="147" t="s">
        <v>213</v>
      </c>
      <c r="AU47" s="150" t="str">
        <f t="shared" si="9"/>
        <v>26_MF-DS-hydr</v>
      </c>
      <c r="AW47" s="158"/>
      <c r="AX47" s="147"/>
      <c r="AY47" s="147"/>
      <c r="AZ47" s="147"/>
      <c r="BA47" s="147"/>
      <c r="BB47" s="147"/>
      <c r="BC47" s="147" t="s">
        <v>240</v>
      </c>
      <c r="BD47" s="150" t="s">
        <v>93</v>
      </c>
      <c r="BE47" s="16" t="s">
        <v>2303</v>
      </c>
      <c r="BF47" s="214" t="s">
        <v>1552</v>
      </c>
      <c r="BG47" s="147">
        <f>MATCH(BF47,'Audit Template Import'!A$4:BTF$4,0)</f>
        <v>1465</v>
      </c>
      <c r="BH47" s="215">
        <f>INDEX('Audit Template Import'!A$4:BTF$5,2,BG47)</f>
        <v>0</v>
      </c>
    </row>
    <row r="48" spans="1:60" ht="13.5" thickBot="1">
      <c r="A48" s="115" t="s">
        <v>175</v>
      </c>
      <c r="B48" s="16" t="e">
        <f>IF($B$33=AT35,1,0)</f>
        <v>#N/A</v>
      </c>
      <c r="C48" s="24">
        <v>9</v>
      </c>
      <c r="D48" s="104"/>
      <c r="E48" s="103" t="s">
        <v>2201</v>
      </c>
      <c r="F48" s="16" t="s">
        <v>35</v>
      </c>
      <c r="G48" s="16" t="str">
        <f>B26</f>
        <v>Enter Here</v>
      </c>
      <c r="H48" s="16">
        <v>30</v>
      </c>
      <c r="I48" s="16">
        <f>IFERROR(IF(MROUND(G48+H48,5)&lt;L$45,L$45,MROUND(G48+H48,5)),L$45)</f>
        <v>2020</v>
      </c>
      <c r="J48" s="16" t="str">
        <f>VLOOKUP(I48,$L$45:$M$50,2)</f>
        <v>Within 5 years</v>
      </c>
      <c r="L48" s="30">
        <v>2035</v>
      </c>
      <c r="M48" s="21" t="s">
        <v>20</v>
      </c>
      <c r="N48" s="104"/>
      <c r="P48" s="103" t="e">
        <f t="shared" si="11"/>
        <v>#N/A</v>
      </c>
      <c r="Q48" s="16">
        <f t="shared" si="10"/>
        <v>31</v>
      </c>
      <c r="R48" s="16" t="s">
        <v>2216</v>
      </c>
      <c r="S48" s="16">
        <v>0</v>
      </c>
      <c r="T48" s="16">
        <v>0</v>
      </c>
      <c r="U48" s="16">
        <v>4</v>
      </c>
      <c r="V48" s="16">
        <v>4</v>
      </c>
      <c r="W48" s="16">
        <v>0</v>
      </c>
      <c r="X48" s="16">
        <v>0</v>
      </c>
      <c r="Y48" s="16">
        <v>0</v>
      </c>
      <c r="Z48" s="16">
        <v>0</v>
      </c>
      <c r="AA48" s="16">
        <v>0</v>
      </c>
      <c r="AB48" s="16">
        <v>4</v>
      </c>
      <c r="AC48" s="16">
        <v>4</v>
      </c>
      <c r="AD48" s="16">
        <v>0</v>
      </c>
      <c r="AE48" s="16">
        <v>4</v>
      </c>
      <c r="AF48" s="16">
        <v>0</v>
      </c>
      <c r="AG48" s="16">
        <v>4</v>
      </c>
      <c r="AO48" s="104"/>
      <c r="AQ48" s="159">
        <v>27</v>
      </c>
      <c r="AR48" s="153">
        <v>27</v>
      </c>
      <c r="AS48" s="153" t="s">
        <v>216</v>
      </c>
      <c r="AT48" s="153" t="s">
        <v>217</v>
      </c>
      <c r="AU48" s="154" t="str">
        <f t="shared" si="9"/>
        <v>27_MF-PrW7-hydr</v>
      </c>
      <c r="AW48" s="158"/>
      <c r="AX48" s="147"/>
      <c r="AY48" s="147"/>
      <c r="AZ48" s="147"/>
      <c r="BA48" s="147"/>
      <c r="BB48" s="147"/>
      <c r="BC48" s="147" t="s">
        <v>241</v>
      </c>
      <c r="BD48" s="150"/>
      <c r="BE48" s="16" t="s">
        <v>2303</v>
      </c>
      <c r="BF48" s="214" t="s">
        <v>1553</v>
      </c>
      <c r="BG48" s="147">
        <f>MATCH(BF48,'Audit Template Import'!A$4:BTF$4,0)</f>
        <v>1466</v>
      </c>
      <c r="BH48" s="215">
        <f>INDEX('Audit Template Import'!A$4:BTF$5,2,BG48)</f>
        <v>0</v>
      </c>
    </row>
    <row r="49" spans="1:60" ht="13.5" thickBot="1">
      <c r="A49" s="115" t="s">
        <v>162</v>
      </c>
      <c r="B49" s="16" t="e">
        <f>IF(AND($B$33="MF",B15="District Steam"),1,0)</f>
        <v>#N/A</v>
      </c>
      <c r="C49" s="24">
        <v>10</v>
      </c>
      <c r="D49" s="104"/>
      <c r="E49" s="103" t="s">
        <v>2202</v>
      </c>
      <c r="F49" s="16" t="s">
        <v>36</v>
      </c>
      <c r="G49" s="16" t="str">
        <f>B27</f>
        <v>Enter Here</v>
      </c>
      <c r="H49" s="16">
        <v>30</v>
      </c>
      <c r="I49" s="16">
        <f>IFERROR(IF(MROUND(G49+H49,5)&lt;L$45,L$45,MROUND(G49+H49,5)),L$45)</f>
        <v>2020</v>
      </c>
      <c r="J49" s="16" t="str">
        <f>VLOOKUP(I49,$L$45:$M$50,2)</f>
        <v>Within 5 years</v>
      </c>
      <c r="L49" s="30">
        <v>2040</v>
      </c>
      <c r="M49" s="21" t="s">
        <v>21</v>
      </c>
      <c r="N49" s="104"/>
      <c r="P49" s="103" t="e">
        <f t="shared" si="11"/>
        <v>#N/A</v>
      </c>
      <c r="Q49" s="16">
        <f t="shared" si="10"/>
        <v>32</v>
      </c>
      <c r="R49" s="16" t="s">
        <v>2217</v>
      </c>
      <c r="S49" s="16">
        <v>0</v>
      </c>
      <c r="T49" s="16">
        <v>0</v>
      </c>
      <c r="U49" s="16">
        <v>4</v>
      </c>
      <c r="V49" s="16">
        <v>4</v>
      </c>
      <c r="W49" s="16">
        <v>0</v>
      </c>
      <c r="X49" s="16">
        <v>0</v>
      </c>
      <c r="Y49" s="16">
        <v>0</v>
      </c>
      <c r="Z49" s="16">
        <v>0</v>
      </c>
      <c r="AA49" s="16">
        <v>0</v>
      </c>
      <c r="AB49" s="16">
        <v>4</v>
      </c>
      <c r="AC49" s="16">
        <v>4</v>
      </c>
      <c r="AD49" s="16">
        <v>0</v>
      </c>
      <c r="AE49" s="16">
        <v>4</v>
      </c>
      <c r="AF49" s="16">
        <v>0</v>
      </c>
      <c r="AG49" s="16">
        <v>4</v>
      </c>
      <c r="AO49" s="104"/>
      <c r="AW49" s="158"/>
      <c r="AX49" s="147"/>
      <c r="AY49" s="147"/>
      <c r="AZ49" s="147"/>
      <c r="BA49" s="147"/>
      <c r="BB49" s="147"/>
      <c r="BC49" s="147" t="s">
        <v>242</v>
      </c>
      <c r="BD49" s="150"/>
      <c r="BE49" s="16" t="s">
        <v>2303</v>
      </c>
      <c r="BF49" s="214" t="s">
        <v>1554</v>
      </c>
      <c r="BG49" s="147">
        <f>MATCH(BF49,'Audit Template Import'!A$4:BTF$4,0)</f>
        <v>1467</v>
      </c>
      <c r="BH49" s="215">
        <f>INDEX('Audit Template Import'!A$4:BTF$5,2,BG49)</f>
        <v>0</v>
      </c>
    </row>
    <row r="50" spans="1:60" ht="13">
      <c r="A50" s="115" t="s">
        <v>157</v>
      </c>
      <c r="B50" s="16" t="e">
        <f>IF(AND($B$33="MF",B17=AW4,NOT(B13=BA4)),1,0)</f>
        <v>#N/A</v>
      </c>
      <c r="C50" s="24">
        <v>11</v>
      </c>
      <c r="D50" s="104"/>
      <c r="E50" s="103" t="s">
        <v>2202</v>
      </c>
      <c r="L50" s="31">
        <v>2045</v>
      </c>
      <c r="M50" s="22" t="s">
        <v>22</v>
      </c>
      <c r="N50" s="104"/>
      <c r="P50" s="103" t="e">
        <f t="shared" si="11"/>
        <v>#N/A</v>
      </c>
      <c r="Q50" s="16">
        <f t="shared" si="10"/>
        <v>33</v>
      </c>
      <c r="R50" s="16" t="s">
        <v>2218</v>
      </c>
      <c r="S50" s="16">
        <v>0</v>
      </c>
      <c r="T50" s="16">
        <v>0</v>
      </c>
      <c r="U50" s="16">
        <v>1</v>
      </c>
      <c r="V50" s="16">
        <v>1</v>
      </c>
      <c r="W50" s="16">
        <v>0</v>
      </c>
      <c r="X50" s="16">
        <v>0</v>
      </c>
      <c r="Y50" s="16">
        <v>0</v>
      </c>
      <c r="Z50" s="16">
        <v>0</v>
      </c>
      <c r="AA50" s="16">
        <v>0</v>
      </c>
      <c r="AB50" s="16">
        <v>1</v>
      </c>
      <c r="AC50" s="16">
        <v>1</v>
      </c>
      <c r="AD50" s="16">
        <v>0</v>
      </c>
      <c r="AE50" s="16">
        <v>1</v>
      </c>
      <c r="AF50" s="16">
        <v>0</v>
      </c>
      <c r="AG50" s="16">
        <v>1</v>
      </c>
      <c r="AO50" s="104"/>
      <c r="AQ50" s="160" t="str">
        <f t="shared" ref="AQ50:AQ65" si="12">E37&amp;" "&amp;AS3</f>
        <v>Path 1 GHG Savings Benefits</v>
      </c>
      <c r="AW50" s="158"/>
      <c r="AX50" s="147"/>
      <c r="AY50" s="147"/>
      <c r="AZ50" s="147"/>
      <c r="BA50" s="147"/>
      <c r="BB50" s="147"/>
      <c r="BC50" s="147" t="s">
        <v>243</v>
      </c>
      <c r="BD50" s="150" t="s">
        <v>76</v>
      </c>
      <c r="BE50" s="16" t="s">
        <v>2303</v>
      </c>
      <c r="BF50" s="214" t="s">
        <v>2685</v>
      </c>
      <c r="BG50" s="147">
        <f>MATCH(BF50,'Audit Template Import'!A$4:BTF$4,0)</f>
        <v>1468</v>
      </c>
      <c r="BH50" s="215">
        <f>INDEX('Audit Template Import'!A$4:BTF$5,2,BG50)</f>
        <v>0</v>
      </c>
    </row>
    <row r="51" spans="1:60" ht="13">
      <c r="A51" s="115" t="s">
        <v>145</v>
      </c>
      <c r="B51" s="16" t="e">
        <f>IF(AND($B$33="MF",$B$34="Mdrn",$B$17="Hot Water Boiler"),1,0)</f>
        <v>#N/A</v>
      </c>
      <c r="C51" s="24">
        <v>12</v>
      </c>
      <c r="D51" s="104"/>
      <c r="E51" s="103" t="s">
        <v>2202</v>
      </c>
      <c r="F51" s="16" t="s">
        <v>37</v>
      </c>
      <c r="N51" s="104"/>
      <c r="P51" s="103"/>
      <c r="Q51" s="16">
        <f t="shared" si="10"/>
        <v>34</v>
      </c>
      <c r="AO51" s="104"/>
      <c r="AQ51" s="161" t="str">
        <f t="shared" si="12"/>
        <v>Path 1 Improved Tenant Experience Benefits</v>
      </c>
      <c r="AW51" s="158"/>
      <c r="AX51" s="147"/>
      <c r="AY51" s="147"/>
      <c r="AZ51" s="147"/>
      <c r="BA51" s="147"/>
      <c r="BB51" s="147"/>
      <c r="BC51" s="147" t="s">
        <v>244</v>
      </c>
      <c r="BD51" s="150"/>
      <c r="BE51" s="16" t="s">
        <v>2303</v>
      </c>
      <c r="BF51" s="214" t="s">
        <v>1555</v>
      </c>
      <c r="BG51" s="147">
        <f>MATCH(BF51,'Audit Template Import'!A$4:BTF$4,0)</f>
        <v>1469</v>
      </c>
      <c r="BH51" s="215">
        <f>INDEX('Audit Template Import'!A$4:BTF$5,2,BG51)</f>
        <v>0</v>
      </c>
    </row>
    <row r="52" spans="1:60" ht="13.5" thickBot="1">
      <c r="A52" s="115" t="s">
        <v>131</v>
      </c>
      <c r="B52" s="16" t="e">
        <f>IF(AND($B$33="MF",$B$34="Mdrn",$B$17="Steam Boiler"),1,0)</f>
        <v>#N/A</v>
      </c>
      <c r="C52" s="24">
        <v>13</v>
      </c>
      <c r="D52" s="104"/>
      <c r="E52" s="103" t="s">
        <v>2202</v>
      </c>
      <c r="F52" s="16" t="s">
        <v>39</v>
      </c>
      <c r="N52" s="104"/>
      <c r="P52" s="108"/>
      <c r="Q52" s="113">
        <f t="shared" si="10"/>
        <v>35</v>
      </c>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0"/>
      <c r="AQ52" s="161" t="str">
        <f t="shared" si="12"/>
        <v>Path 1 Capital Costs</v>
      </c>
      <c r="AW52" s="158"/>
      <c r="AX52" s="147"/>
      <c r="AY52" s="147"/>
      <c r="AZ52" s="147"/>
      <c r="BA52" s="147"/>
      <c r="BB52" s="147"/>
      <c r="BC52" s="147" t="s">
        <v>245</v>
      </c>
      <c r="BD52" s="150"/>
      <c r="BE52" s="16" t="s">
        <v>2303</v>
      </c>
      <c r="BF52" s="214" t="s">
        <v>1556</v>
      </c>
      <c r="BG52" s="147">
        <f>MATCH(BF52,'Audit Template Import'!A$4:BTF$4,0)</f>
        <v>1470</v>
      </c>
      <c r="BH52" s="215">
        <f>INDEX('Audit Template Import'!A$4:BTF$5,2,BG52)</f>
        <v>0</v>
      </c>
    </row>
    <row r="53" spans="1:60" ht="13.5" thickBot="1">
      <c r="A53" s="115" t="s">
        <v>151</v>
      </c>
      <c r="B53" s="16" t="e">
        <f>IF(AND($B$33="MF",NOT($B$34="Mdrn"),$B$17="Hot Water Boiler"),1,0)</f>
        <v>#N/A</v>
      </c>
      <c r="C53" s="24">
        <v>14</v>
      </c>
      <c r="D53" s="104"/>
      <c r="E53" s="108"/>
      <c r="F53" s="113" t="s">
        <v>40</v>
      </c>
      <c r="G53" s="113"/>
      <c r="H53" s="113"/>
      <c r="I53" s="113"/>
      <c r="J53" s="113"/>
      <c r="K53" s="113"/>
      <c r="L53" s="113"/>
      <c r="M53" s="113"/>
      <c r="N53" s="110"/>
      <c r="P53" s="100" t="s">
        <v>249</v>
      </c>
      <c r="Q53" s="101">
        <f>Q52+1</f>
        <v>36</v>
      </c>
      <c r="R53" s="230" t="s">
        <v>324</v>
      </c>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2"/>
      <c r="AQ53" s="161" t="str">
        <f t="shared" si="12"/>
        <v>Path 1 O&amp;M Costs</v>
      </c>
      <c r="AW53" s="158"/>
      <c r="AX53" s="147"/>
      <c r="AY53" s="147"/>
      <c r="AZ53" s="147"/>
      <c r="BA53" s="147"/>
      <c r="BB53" s="147"/>
      <c r="BC53" s="147" t="s">
        <v>246</v>
      </c>
      <c r="BD53" s="150"/>
      <c r="BE53" s="16" t="s">
        <v>2303</v>
      </c>
      <c r="BF53" s="214" t="s">
        <v>1557</v>
      </c>
      <c r="BG53" s="147">
        <f>MATCH(BF53,'Audit Template Import'!A$4:BTF$4,0)</f>
        <v>1471</v>
      </c>
      <c r="BH53" s="215">
        <f>INDEX('Audit Template Import'!A$4:BTF$5,2,BG53)</f>
        <v>0</v>
      </c>
    </row>
    <row r="54" spans="1:60" ht="13.5" thickBot="1">
      <c r="A54" s="125" t="s">
        <v>138</v>
      </c>
      <c r="B54" s="113" t="e">
        <f>IF(AND($B$33="MF",NOT($B$34="Mdrn"),$B$17="Steam Boiler"),1,0)</f>
        <v>#N/A</v>
      </c>
      <c r="C54" s="126">
        <v>15</v>
      </c>
      <c r="D54" s="110"/>
      <c r="P54" s="103"/>
      <c r="Q54" s="16">
        <f t="shared" si="10"/>
        <v>37</v>
      </c>
      <c r="AO54" s="104"/>
      <c r="AQ54" s="161" t="str">
        <f t="shared" si="12"/>
        <v>Path 2 GHG Savings Benefits</v>
      </c>
      <c r="AW54" s="158"/>
      <c r="AX54" s="147"/>
      <c r="AY54" s="147"/>
      <c r="AZ54" s="147"/>
      <c r="BA54" s="147"/>
      <c r="BB54" s="147"/>
      <c r="BC54" s="147" t="s">
        <v>247</v>
      </c>
      <c r="BD54" s="150"/>
      <c r="BE54" s="16" t="s">
        <v>2303</v>
      </c>
      <c r="BF54" s="214" t="s">
        <v>1558</v>
      </c>
      <c r="BG54" s="147">
        <f>MATCH(BF54,'Audit Template Import'!A$4:BTF$4,0)</f>
        <v>1472</v>
      </c>
      <c r="BH54" s="215">
        <f>INDEX('Audit Template Import'!A$4:BTF$5,2,BG54)</f>
        <v>0</v>
      </c>
    </row>
    <row r="55" spans="1:60">
      <c r="P55" s="103"/>
      <c r="Q55" s="16">
        <f t="shared" si="10"/>
        <v>38</v>
      </c>
      <c r="AO55" s="104"/>
      <c r="AQ55" s="161" t="str">
        <f t="shared" si="12"/>
        <v>Path 2 Improved Tenant Experience Benefits</v>
      </c>
      <c r="AW55" s="158"/>
      <c r="AX55" s="147"/>
      <c r="AY55" s="147"/>
      <c r="AZ55" s="147"/>
      <c r="BA55" s="147"/>
      <c r="BB55" s="147"/>
      <c r="BC55" s="147" t="s">
        <v>248</v>
      </c>
      <c r="BD55" s="150"/>
      <c r="BE55" s="16" t="s">
        <v>2303</v>
      </c>
      <c r="BF55" s="214" t="s">
        <v>1559</v>
      </c>
      <c r="BG55" s="147">
        <f>MATCH(BF55,'Audit Template Import'!A$4:BTF$4,0)</f>
        <v>1473</v>
      </c>
      <c r="BH55" s="215">
        <f>INDEX('Audit Template Import'!A$4:BTF$5,2,BG55)</f>
        <v>0</v>
      </c>
    </row>
    <row r="56" spans="1:60" ht="13" thickBot="1">
      <c r="P56" s="103" t="e">
        <f>HLOOKUP($B$12,$S$18:$AG$134,Q56,FALSE)</f>
        <v>#N/A</v>
      </c>
      <c r="Q56" s="16">
        <f t="shared" si="10"/>
        <v>39</v>
      </c>
      <c r="R56" s="16" t="s">
        <v>28</v>
      </c>
      <c r="S56" s="16" t="s">
        <v>2350</v>
      </c>
      <c r="T56" s="16" t="s">
        <v>2350</v>
      </c>
      <c r="U56" s="16" t="s">
        <v>2184</v>
      </c>
      <c r="V56" s="16" t="s">
        <v>2351</v>
      </c>
      <c r="W56" s="16" t="s">
        <v>2185</v>
      </c>
      <c r="X56" s="16" t="s">
        <v>2186</v>
      </c>
      <c r="Y56" s="16" t="s">
        <v>2186</v>
      </c>
      <c r="Z56" s="16" t="s">
        <v>2186</v>
      </c>
      <c r="AA56" s="16" t="s">
        <v>2394</v>
      </c>
      <c r="AB56" s="16" t="s">
        <v>2187</v>
      </c>
      <c r="AC56" s="16" t="s">
        <v>2188</v>
      </c>
      <c r="AD56" s="16" t="s">
        <v>2352</v>
      </c>
      <c r="AE56" s="16" t="s">
        <v>2189</v>
      </c>
      <c r="AF56" s="16" t="s">
        <v>2352</v>
      </c>
      <c r="AG56" s="16" t="s">
        <v>2189</v>
      </c>
      <c r="AO56" s="104"/>
      <c r="AQ56" s="161" t="str">
        <f t="shared" si="12"/>
        <v>Path 2 Capital Costs</v>
      </c>
      <c r="AW56" s="158"/>
      <c r="AX56" s="147"/>
      <c r="AY56" s="147"/>
      <c r="AZ56" s="147"/>
      <c r="BA56" s="147"/>
      <c r="BB56" s="147"/>
      <c r="BC56" s="147" t="s">
        <v>252</v>
      </c>
      <c r="BD56" s="150"/>
      <c r="BE56" s="16" t="s">
        <v>2303</v>
      </c>
      <c r="BF56" s="214" t="s">
        <v>1560</v>
      </c>
      <c r="BG56" s="147">
        <f>MATCH(BF56,'Audit Template Import'!A$4:BTF$4,0)</f>
        <v>1474</v>
      </c>
      <c r="BH56" s="215">
        <f>INDEX('Audit Template Import'!A$4:BTF$5,2,BG56)</f>
        <v>0</v>
      </c>
    </row>
    <row r="57" spans="1:60" ht="13">
      <c r="A57" s="229" t="s">
        <v>159</v>
      </c>
      <c r="B57" s="101"/>
      <c r="C57" s="101"/>
      <c r="D57" s="101"/>
      <c r="E57" s="101"/>
      <c r="F57" s="101"/>
      <c r="G57" s="101"/>
      <c r="H57" s="101"/>
      <c r="I57" s="101"/>
      <c r="J57" s="101"/>
      <c r="K57" s="101"/>
      <c r="L57" s="101"/>
      <c r="M57" s="102"/>
      <c r="P57" s="103" t="e">
        <f>HLOOKUP($B$12,$S$18:$AG$134,Q57,FALSE)</f>
        <v>#N/A</v>
      </c>
      <c r="Q57" s="16">
        <f t="shared" si="10"/>
        <v>40</v>
      </c>
      <c r="R57" s="16" t="s">
        <v>262</v>
      </c>
      <c r="S57" s="16" t="s">
        <v>2353</v>
      </c>
      <c r="T57" s="16" t="s">
        <v>2353</v>
      </c>
      <c r="U57" s="16" t="s">
        <v>2354</v>
      </c>
      <c r="V57" s="16" t="s">
        <v>2190</v>
      </c>
      <c r="W57" s="16" t="s">
        <v>2191</v>
      </c>
      <c r="X57" s="16" t="s">
        <v>2192</v>
      </c>
      <c r="Y57" s="16" t="s">
        <v>2192</v>
      </c>
      <c r="Z57" s="16" t="s">
        <v>2192</v>
      </c>
      <c r="AA57" s="16" t="s">
        <v>2274</v>
      </c>
      <c r="AB57" s="16" t="s">
        <v>2193</v>
      </c>
      <c r="AC57" s="16" t="s">
        <v>2193</v>
      </c>
      <c r="AD57" s="16" t="s">
        <v>2355</v>
      </c>
      <c r="AE57" s="16" t="s">
        <v>2193</v>
      </c>
      <c r="AF57" s="16" t="s">
        <v>2355</v>
      </c>
      <c r="AG57" s="16" t="s">
        <v>2193</v>
      </c>
      <c r="AO57" s="104"/>
      <c r="AQ57" s="161" t="str">
        <f t="shared" si="12"/>
        <v>Path 2 O&amp;M Costs</v>
      </c>
      <c r="AW57" s="158"/>
      <c r="AX57" s="147"/>
      <c r="AY57" s="147"/>
      <c r="AZ57" s="147"/>
      <c r="BA57" s="147"/>
      <c r="BB57" s="147"/>
      <c r="BC57" s="147" t="s">
        <v>254</v>
      </c>
      <c r="BD57" s="150" t="s">
        <v>93</v>
      </c>
      <c r="BE57" s="16" t="s">
        <v>2303</v>
      </c>
      <c r="BF57" s="214" t="s">
        <v>1561</v>
      </c>
      <c r="BG57" s="147">
        <f>MATCH(BF57,'Audit Template Import'!A$4:BTF$4,0)</f>
        <v>1475</v>
      </c>
      <c r="BH57" s="215">
        <f>INDEX('Audit Template Import'!A$4:BTF$5,2,BG57)</f>
        <v>0</v>
      </c>
    </row>
    <row r="58" spans="1:60">
      <c r="A58" s="116"/>
      <c r="B58" s="35" t="s">
        <v>168</v>
      </c>
      <c r="C58" s="35"/>
      <c r="D58" s="35"/>
      <c r="E58" s="35"/>
      <c r="F58" s="35"/>
      <c r="G58" s="35" t="s">
        <v>169</v>
      </c>
      <c r="H58" s="35"/>
      <c r="I58" s="35"/>
      <c r="J58" s="35"/>
      <c r="K58" s="35"/>
      <c r="L58" s="35"/>
      <c r="M58" s="117"/>
      <c r="P58" s="103" t="e">
        <f>HLOOKUP($B$12,$S$18:$AG$134,Q58,FALSE)</f>
        <v>#N/A</v>
      </c>
      <c r="Q58" s="16">
        <f t="shared" si="10"/>
        <v>41</v>
      </c>
      <c r="R58" s="16" t="s">
        <v>32</v>
      </c>
      <c r="S58" s="16" t="s">
        <v>2356</v>
      </c>
      <c r="T58" s="16" t="s">
        <v>2356</v>
      </c>
      <c r="U58" s="16" t="s">
        <v>325</v>
      </c>
      <c r="V58" s="16" t="s">
        <v>325</v>
      </c>
      <c r="W58" s="16" t="s">
        <v>2194</v>
      </c>
      <c r="X58" s="16" t="s">
        <v>325</v>
      </c>
      <c r="Y58" s="16" t="s">
        <v>325</v>
      </c>
      <c r="Z58" s="16" t="s">
        <v>325</v>
      </c>
      <c r="AA58" s="16" t="s">
        <v>325</v>
      </c>
      <c r="AB58" s="16" t="s">
        <v>325</v>
      </c>
      <c r="AC58" s="16" t="s">
        <v>325</v>
      </c>
      <c r="AD58" s="16" t="s">
        <v>325</v>
      </c>
      <c r="AE58" s="16" t="s">
        <v>325</v>
      </c>
      <c r="AF58" s="16" t="s">
        <v>325</v>
      </c>
      <c r="AG58" s="16" t="s">
        <v>325</v>
      </c>
      <c r="AO58" s="104"/>
      <c r="AQ58" s="161" t="str">
        <f t="shared" si="12"/>
        <v>Path 3 GHG Savings Benefits</v>
      </c>
      <c r="AW58" s="158"/>
      <c r="AX58" s="147"/>
      <c r="AY58" s="147"/>
      <c r="AZ58" s="147"/>
      <c r="BA58" s="147"/>
      <c r="BB58" s="147"/>
      <c r="BC58" s="147" t="s">
        <v>255</v>
      </c>
      <c r="BD58" s="150"/>
      <c r="BE58" s="16" t="s">
        <v>2303</v>
      </c>
      <c r="BF58" s="214" t="s">
        <v>1562</v>
      </c>
      <c r="BG58" s="147">
        <f>MATCH(BF58,'Audit Template Import'!A$4:BTF$4,0)</f>
        <v>1476</v>
      </c>
      <c r="BH58" s="215">
        <f>INDEX('Audit Template Import'!A$4:BTF$5,2,BG58)</f>
        <v>0</v>
      </c>
    </row>
    <row r="59" spans="1:60">
      <c r="A59" s="116" t="s">
        <v>51</v>
      </c>
      <c r="B59" s="35" t="s">
        <v>2118</v>
      </c>
      <c r="C59" s="35" t="s">
        <v>2119</v>
      </c>
      <c r="D59" s="35" t="s">
        <v>2120</v>
      </c>
      <c r="E59" s="35" t="s">
        <v>2121</v>
      </c>
      <c r="F59" s="35"/>
      <c r="G59" s="35" t="s">
        <v>2118</v>
      </c>
      <c r="H59" s="35" t="s">
        <v>2119</v>
      </c>
      <c r="I59" s="35" t="s">
        <v>2120</v>
      </c>
      <c r="J59" s="35" t="s">
        <v>2121</v>
      </c>
      <c r="K59" s="35"/>
      <c r="L59" s="35"/>
      <c r="M59" s="117"/>
      <c r="P59" s="103" t="e">
        <f>HLOOKUP($B$12,$S$18:$AG$134,Q59,FALSE)</f>
        <v>#N/A</v>
      </c>
      <c r="Q59" s="16">
        <f t="shared" ref="Q59:Q122" si="13">Q58+1</f>
        <v>42</v>
      </c>
      <c r="R59" s="16" t="s">
        <v>326</v>
      </c>
      <c r="S59" s="16" t="s">
        <v>2195</v>
      </c>
      <c r="T59" s="16" t="s">
        <v>2195</v>
      </c>
      <c r="U59" s="16" t="s">
        <v>2444</v>
      </c>
      <c r="V59" s="16" t="s">
        <v>2444</v>
      </c>
      <c r="W59" s="16" t="s">
        <v>2195</v>
      </c>
      <c r="X59" s="16" t="s">
        <v>2141</v>
      </c>
      <c r="Y59" s="16" t="s">
        <v>2141</v>
      </c>
      <c r="Z59" s="16" t="s">
        <v>2141</v>
      </c>
      <c r="AA59" s="16" t="s">
        <v>2141</v>
      </c>
      <c r="AB59" s="16" t="s">
        <v>2141</v>
      </c>
      <c r="AC59" s="16" t="s">
        <v>2141</v>
      </c>
      <c r="AD59" s="16" t="s">
        <v>2141</v>
      </c>
      <c r="AE59" s="16" t="s">
        <v>2141</v>
      </c>
      <c r="AF59" s="16" t="s">
        <v>2141</v>
      </c>
      <c r="AG59" s="16" t="s">
        <v>2141</v>
      </c>
      <c r="AO59" s="104"/>
      <c r="AP59" s="15"/>
      <c r="AQ59" s="161" t="str">
        <f t="shared" si="12"/>
        <v>Path 3 Improved Tenant Experience Benefits</v>
      </c>
      <c r="AW59" s="158"/>
      <c r="AX59" s="147"/>
      <c r="AY59" s="147"/>
      <c r="AZ59" s="147"/>
      <c r="BA59" s="147"/>
      <c r="BB59" s="147"/>
      <c r="BC59" s="147" t="s">
        <v>256</v>
      </c>
      <c r="BD59" s="150" t="s">
        <v>93</v>
      </c>
      <c r="BE59" s="16" t="s">
        <v>2303</v>
      </c>
      <c r="BF59" s="214" t="s">
        <v>1564</v>
      </c>
      <c r="BG59" s="147">
        <f>MATCH(BF59,'Audit Template Import'!A$4:BTF$4,0)</f>
        <v>1481</v>
      </c>
      <c r="BH59" s="215">
        <f>INDEX('Audit Template Import'!A$4:BTF$5,2,BG59)</f>
        <v>0</v>
      </c>
    </row>
    <row r="60" spans="1:60">
      <c r="A60" s="116" t="s">
        <v>181</v>
      </c>
      <c r="B60" s="171" t="e">
        <f>B62*'Instructions &amp; Inputs'!D29</f>
        <v>#VALUE!</v>
      </c>
      <c r="C60" s="171" t="e">
        <f>C62*'Instructions &amp; Inputs'!E29</f>
        <v>#VALUE!</v>
      </c>
      <c r="D60" s="171" t="e">
        <f>D62*'Instructions &amp; Inputs'!F29</f>
        <v>#VALUE!</v>
      </c>
      <c r="E60" s="237" t="e">
        <f>E62*'Instructions &amp; Inputs'!G29</f>
        <v>#VALUE!</v>
      </c>
      <c r="F60" s="171"/>
      <c r="G60" s="171"/>
      <c r="H60" s="35"/>
      <c r="I60" s="35"/>
      <c r="J60" s="35"/>
      <c r="K60" s="35"/>
      <c r="L60" s="35"/>
      <c r="M60" s="117"/>
      <c r="P60" s="103" t="e">
        <f>HLOOKUP($B$12,$S$18:$AG$134,Q60,FALSE)</f>
        <v>#N/A</v>
      </c>
      <c r="Q60" s="16">
        <f t="shared" si="13"/>
        <v>43</v>
      </c>
      <c r="R60" s="16" t="s">
        <v>326</v>
      </c>
      <c r="S60" s="16" t="s">
        <v>327</v>
      </c>
      <c r="T60" s="16" t="s">
        <v>327</v>
      </c>
      <c r="U60" s="16" t="s">
        <v>327</v>
      </c>
      <c r="V60" s="16" t="s">
        <v>327</v>
      </c>
      <c r="W60" s="16" t="s">
        <v>327</v>
      </c>
      <c r="X60" s="16" t="s">
        <v>328</v>
      </c>
      <c r="Y60" s="16" t="s">
        <v>328</v>
      </c>
      <c r="Z60" s="16" t="s">
        <v>328</v>
      </c>
      <c r="AA60" s="16" t="s">
        <v>328</v>
      </c>
      <c r="AB60" s="16" t="s">
        <v>328</v>
      </c>
      <c r="AC60" s="16" t="s">
        <v>328</v>
      </c>
      <c r="AD60" s="16" t="s">
        <v>328</v>
      </c>
      <c r="AE60" s="16" t="s">
        <v>328</v>
      </c>
      <c r="AF60" s="16" t="s">
        <v>328</v>
      </c>
      <c r="AG60" s="16" t="s">
        <v>328</v>
      </c>
      <c r="AO60" s="104"/>
      <c r="AP60" s="15"/>
      <c r="AQ60" s="161" t="str">
        <f t="shared" si="12"/>
        <v>Path 3 Capital Costs</v>
      </c>
      <c r="AW60" s="158"/>
      <c r="AX60" s="147"/>
      <c r="AY60" s="147"/>
      <c r="AZ60" s="147"/>
      <c r="BA60" s="147"/>
      <c r="BB60" s="147"/>
      <c r="BC60" s="147" t="s">
        <v>257</v>
      </c>
      <c r="BD60" s="150"/>
      <c r="BE60" s="16" t="s">
        <v>2303</v>
      </c>
      <c r="BF60" s="214" t="s">
        <v>1565</v>
      </c>
      <c r="BG60" s="147">
        <f>MATCH(BF60,'Audit Template Import'!A$4:BTF$4,0)</f>
        <v>1482</v>
      </c>
      <c r="BH60" s="215">
        <f>INDEX('Audit Template Import'!A$4:BTF$5,2,BG60)</f>
        <v>0</v>
      </c>
    </row>
    <row r="61" spans="1:60" ht="13">
      <c r="A61" s="116" t="s">
        <v>186</v>
      </c>
      <c r="B61" s="171" t="e">
        <f>B62-B60</f>
        <v>#VALUE!</v>
      </c>
      <c r="C61" s="171" t="e">
        <f>C62-C60</f>
        <v>#VALUE!</v>
      </c>
      <c r="D61" s="171" t="e">
        <f>D62-D60</f>
        <v>#VALUE!</v>
      </c>
      <c r="E61" s="237" t="e">
        <f>E62-E60</f>
        <v>#VALUE!</v>
      </c>
      <c r="F61" s="171"/>
      <c r="G61" s="171"/>
      <c r="H61" s="35"/>
      <c r="I61" s="35"/>
      <c r="J61" s="35"/>
      <c r="K61" s="35"/>
      <c r="L61" s="35"/>
      <c r="M61" s="117"/>
      <c r="P61" s="103"/>
      <c r="Q61" s="16">
        <f t="shared" si="13"/>
        <v>44</v>
      </c>
      <c r="S61" s="16">
        <v>0</v>
      </c>
      <c r="T61" s="16">
        <v>0</v>
      </c>
      <c r="V61" s="16">
        <v>0</v>
      </c>
      <c r="W61" s="16">
        <v>0</v>
      </c>
      <c r="X61" s="16">
        <v>0</v>
      </c>
      <c r="Y61" s="16">
        <v>0</v>
      </c>
      <c r="Z61" s="16">
        <v>0</v>
      </c>
      <c r="AA61" s="16">
        <v>0</v>
      </c>
      <c r="AB61" s="16">
        <v>0</v>
      </c>
      <c r="AC61" s="16">
        <v>0</v>
      </c>
      <c r="AD61" s="16">
        <v>0</v>
      </c>
      <c r="AE61" s="16">
        <v>0</v>
      </c>
      <c r="AF61" s="16">
        <v>0</v>
      </c>
      <c r="AG61" s="16">
        <v>0</v>
      </c>
      <c r="AO61" s="104"/>
      <c r="AQ61" s="161" t="str">
        <f t="shared" si="12"/>
        <v>Path 3 O&amp;M Costs</v>
      </c>
      <c r="AW61" s="158"/>
      <c r="AX61" s="147"/>
      <c r="AY61" s="147"/>
      <c r="AZ61" s="147"/>
      <c r="BA61" s="147"/>
      <c r="BB61" s="147"/>
      <c r="BC61" s="147" t="s">
        <v>258</v>
      </c>
      <c r="BD61" s="164" t="s">
        <v>2122</v>
      </c>
      <c r="BE61" s="16" t="s">
        <v>2303</v>
      </c>
      <c r="BF61" s="214" t="s">
        <v>1566</v>
      </c>
      <c r="BG61" s="147">
        <f>MATCH(BF61,'Audit Template Import'!A$4:BTF$4,0)</f>
        <v>1483</v>
      </c>
      <c r="BH61" s="215">
        <f>INDEX('Audit Template Import'!A$4:BTF$5,2,BG61)</f>
        <v>0</v>
      </c>
    </row>
    <row r="62" spans="1:60">
      <c r="A62" s="116" t="s">
        <v>191</v>
      </c>
      <c r="B62" s="171" t="e">
        <f>'Instructions &amp; Inputs'!D28/SF</f>
        <v>#VALUE!</v>
      </c>
      <c r="C62" s="171" t="e">
        <f>'Instructions &amp; Inputs'!E28/SF</f>
        <v>#VALUE!</v>
      </c>
      <c r="D62" s="171" t="e">
        <f>'Instructions &amp; Inputs'!F28/SF</f>
        <v>#VALUE!</v>
      </c>
      <c r="E62" s="237" t="e">
        <f>'Instructions &amp; Inputs'!G28/SF</f>
        <v>#VALUE!</v>
      </c>
      <c r="F62" s="171"/>
      <c r="G62" s="171" t="e">
        <f>'Instructions &amp; Inputs'!I28/SF</f>
        <v>#VALUE!</v>
      </c>
      <c r="H62" s="171" t="e">
        <f>'Instructions &amp; Inputs'!J28/SF</f>
        <v>#VALUE!</v>
      </c>
      <c r="I62" s="171" t="e">
        <f>'Instructions &amp; Inputs'!K28/SF</f>
        <v>#VALUE!</v>
      </c>
      <c r="J62" s="237" t="e">
        <f>'Instructions &amp; Inputs'!L28/SF</f>
        <v>#VALUE!</v>
      </c>
      <c r="K62" s="171"/>
      <c r="L62" s="35"/>
      <c r="M62" s="117"/>
      <c r="P62" s="103" t="e">
        <f>HLOOKUP($B$12,$S$18:$AG$134,Q62,FALSE)</f>
        <v>#N/A</v>
      </c>
      <c r="Q62" s="16">
        <f t="shared" si="13"/>
        <v>45</v>
      </c>
      <c r="R62" s="16" t="s">
        <v>253</v>
      </c>
      <c r="S62" s="16" t="s">
        <v>329</v>
      </c>
      <c r="T62" s="16" t="s">
        <v>329</v>
      </c>
      <c r="U62" s="16" t="s">
        <v>329</v>
      </c>
      <c r="V62" s="16" t="s">
        <v>329</v>
      </c>
      <c r="W62" s="16" t="s">
        <v>329</v>
      </c>
      <c r="X62" s="16" t="s">
        <v>2144</v>
      </c>
      <c r="Y62" s="16" t="s">
        <v>2144</v>
      </c>
      <c r="Z62" s="16" t="s">
        <v>2144</v>
      </c>
      <c r="AA62" s="16" t="s">
        <v>2144</v>
      </c>
      <c r="AB62" s="16" t="s">
        <v>330</v>
      </c>
      <c r="AC62" s="16" t="s">
        <v>330</v>
      </c>
      <c r="AD62" s="16" t="s">
        <v>330</v>
      </c>
      <c r="AE62" s="16" t="s">
        <v>330</v>
      </c>
      <c r="AF62" s="16" t="s">
        <v>330</v>
      </c>
      <c r="AG62" s="16" t="s">
        <v>330</v>
      </c>
      <c r="AO62" s="104"/>
      <c r="AQ62" s="161" t="str">
        <f t="shared" si="12"/>
        <v>Path 4 GHG Savings Benefits</v>
      </c>
      <c r="AW62" s="158"/>
      <c r="AX62" s="147"/>
      <c r="AY62" s="147"/>
      <c r="AZ62" s="147"/>
      <c r="BA62" s="147"/>
      <c r="BB62" s="147"/>
      <c r="BC62" s="147" t="s">
        <v>259</v>
      </c>
      <c r="BD62" s="150"/>
      <c r="BE62" s="16" t="s">
        <v>2301</v>
      </c>
      <c r="BF62" s="214" t="s">
        <v>1567</v>
      </c>
      <c r="BG62" s="147">
        <f>MATCH(BF62,'Audit Template Import'!A$4:BTF$4,0)</f>
        <v>1484</v>
      </c>
      <c r="BH62" s="215">
        <f>INDEX('Audit Template Import'!A$4:BTF$5,2,BG62)</f>
        <v>0</v>
      </c>
    </row>
    <row r="63" spans="1:60" ht="13">
      <c r="A63" s="103"/>
      <c r="M63" s="117"/>
      <c r="P63" s="103" t="e">
        <f>HLOOKUP($B$12,$S$18:$AG$134,Q63,FALSE)</f>
        <v>#N/A</v>
      </c>
      <c r="Q63" s="16">
        <f t="shared" si="13"/>
        <v>46</v>
      </c>
      <c r="R63" s="16" t="s">
        <v>39</v>
      </c>
      <c r="S63" s="16" t="s">
        <v>2139</v>
      </c>
      <c r="T63" s="16" t="s">
        <v>2139</v>
      </c>
      <c r="U63" s="16" t="s">
        <v>2139</v>
      </c>
      <c r="V63" s="16" t="s">
        <v>2139</v>
      </c>
      <c r="W63" s="16" t="s">
        <v>2139</v>
      </c>
      <c r="X63" s="16" t="s">
        <v>2139</v>
      </c>
      <c r="Y63" s="16" t="s">
        <v>2139</v>
      </c>
      <c r="Z63" s="16" t="s">
        <v>2139</v>
      </c>
      <c r="AA63" s="16" t="s">
        <v>2139</v>
      </c>
      <c r="AB63" s="16" t="s">
        <v>2139</v>
      </c>
      <c r="AC63" s="16" t="s">
        <v>2139</v>
      </c>
      <c r="AD63" s="16" t="s">
        <v>2139</v>
      </c>
      <c r="AE63" s="16" t="s">
        <v>2139</v>
      </c>
      <c r="AF63" s="16" t="s">
        <v>2139</v>
      </c>
      <c r="AG63" s="16" t="s">
        <v>2139</v>
      </c>
      <c r="AN63" s="130"/>
      <c r="AO63" s="104"/>
      <c r="AQ63" s="161" t="str">
        <f t="shared" si="12"/>
        <v>Path 4 Improved Tenant Experience Benefits</v>
      </c>
      <c r="AW63" s="158"/>
      <c r="AX63" s="147"/>
      <c r="AY63" s="147"/>
      <c r="AZ63" s="147"/>
      <c r="BA63" s="147"/>
      <c r="BB63" s="147"/>
      <c r="BC63" s="147" t="s">
        <v>260</v>
      </c>
      <c r="BD63" s="164" t="s">
        <v>2122</v>
      </c>
      <c r="BE63" s="16" t="s">
        <v>2303</v>
      </c>
      <c r="BF63" s="214" t="s">
        <v>2689</v>
      </c>
      <c r="BG63" s="147">
        <f>MATCH(BF63,'Audit Template Import'!A$4:BTF$4,0)</f>
        <v>1485</v>
      </c>
      <c r="BH63" s="215">
        <f>INDEX('Audit Template Import'!A$4:BTF$5,2,BG63)</f>
        <v>0</v>
      </c>
    </row>
    <row r="64" spans="1:60" ht="13" thickBot="1">
      <c r="A64" s="111"/>
      <c r="B64" s="33"/>
      <c r="C64" s="33"/>
      <c r="D64" s="33"/>
      <c r="E64" s="33"/>
      <c r="F64" s="33"/>
      <c r="G64" s="33"/>
      <c r="H64" s="33"/>
      <c r="I64" s="33"/>
      <c r="J64" s="33"/>
      <c r="K64" s="33"/>
      <c r="M64" s="117"/>
      <c r="P64" s="103" t="e">
        <f>HLOOKUP($B$12,$S$18:$AG$134,Q64,FALSE)</f>
        <v>#N/A</v>
      </c>
      <c r="Q64" s="16">
        <f t="shared" si="13"/>
        <v>47</v>
      </c>
      <c r="R64" s="16" t="s">
        <v>326</v>
      </c>
      <c r="S64" s="130" t="s">
        <v>2357</v>
      </c>
      <c r="T64" s="16" t="s">
        <v>2357</v>
      </c>
      <c r="U64" s="16" t="s">
        <v>2358</v>
      </c>
      <c r="V64" s="16" t="s">
        <v>2196</v>
      </c>
      <c r="W64" s="16" t="s">
        <v>2197</v>
      </c>
      <c r="X64" s="16" t="s">
        <v>2359</v>
      </c>
      <c r="Y64" s="16" t="s">
        <v>2359</v>
      </c>
      <c r="Z64" s="130" t="s">
        <v>2359</v>
      </c>
      <c r="AA64" s="16" t="s">
        <v>2275</v>
      </c>
      <c r="AB64" s="16" t="s">
        <v>2196</v>
      </c>
      <c r="AC64" s="16" t="s">
        <v>2196</v>
      </c>
      <c r="AD64" s="16" t="s">
        <v>2275</v>
      </c>
      <c r="AE64" s="16" t="s">
        <v>2196</v>
      </c>
      <c r="AF64" s="16" t="s">
        <v>2275</v>
      </c>
      <c r="AG64" s="16" t="s">
        <v>2196</v>
      </c>
      <c r="AO64" s="104"/>
      <c r="AQ64" s="161" t="str">
        <f t="shared" si="12"/>
        <v>Path 4 Capital Costs</v>
      </c>
      <c r="AW64" s="158"/>
      <c r="AX64" s="147"/>
      <c r="AY64" s="147"/>
      <c r="AZ64" s="147"/>
      <c r="BA64" s="147"/>
      <c r="BB64" s="147"/>
      <c r="BC64" s="147" t="s">
        <v>261</v>
      </c>
      <c r="BD64" s="150"/>
      <c r="BE64" s="16" t="s">
        <v>2303</v>
      </c>
      <c r="BF64" s="214" t="s">
        <v>1568</v>
      </c>
      <c r="BG64" s="147">
        <f>MATCH(BF64,'Audit Template Import'!A$4:BTF$4,0)</f>
        <v>1486</v>
      </c>
      <c r="BH64" s="215">
        <f>INDEX('Audit Template Import'!A$4:BTF$5,2,BG64)</f>
        <v>0</v>
      </c>
    </row>
    <row r="65" spans="1:62" ht="13.5" thickBot="1">
      <c r="A65" s="229" t="s">
        <v>2292</v>
      </c>
      <c r="B65" s="120" t="s">
        <v>2107</v>
      </c>
      <c r="C65" s="120" t="s">
        <v>2106</v>
      </c>
      <c r="D65" s="120" t="s">
        <v>2114</v>
      </c>
      <c r="E65" s="120" t="s">
        <v>2108</v>
      </c>
      <c r="F65" s="220"/>
      <c r="G65" s="221"/>
      <c r="H65" s="221">
        <v>0.01</v>
      </c>
      <c r="I65" s="101"/>
      <c r="J65" s="144"/>
      <c r="K65" s="101"/>
      <c r="L65" s="101"/>
      <c r="M65" s="102"/>
      <c r="P65" s="108"/>
      <c r="Q65" s="113">
        <f t="shared" si="13"/>
        <v>48</v>
      </c>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0"/>
      <c r="AQ65" s="162" t="str">
        <f t="shared" si="12"/>
        <v>Path 4 O&amp;M Costs</v>
      </c>
      <c r="AW65" s="158"/>
      <c r="AX65" s="147"/>
      <c r="AY65" s="147"/>
      <c r="AZ65" s="147"/>
      <c r="BA65" s="147"/>
      <c r="BB65" s="147"/>
      <c r="BC65" s="147" t="s">
        <v>263</v>
      </c>
      <c r="BD65" s="150"/>
      <c r="BE65" s="16" t="s">
        <v>2303</v>
      </c>
      <c r="BF65" s="214" t="s">
        <v>1569</v>
      </c>
      <c r="BG65" s="147">
        <f>MATCH(BF65,'Audit Template Import'!A$4:BTF$4,0)</f>
        <v>1487</v>
      </c>
      <c r="BH65" s="215">
        <f>INDEX('Audit Template Import'!A$4:BTF$5,2,BG65)</f>
        <v>0</v>
      </c>
    </row>
    <row r="66" spans="1:62" ht="13">
      <c r="A66" s="115" t="s">
        <v>2290</v>
      </c>
      <c r="B66" s="16">
        <f>SUMIF(BN2:BN21, B65,BQ2:BQ21)</f>
        <v>0</v>
      </c>
      <c r="C66" s="16">
        <f>SUMIF(BN2:BN21, C65,BQ2:BQ21)</f>
        <v>0</v>
      </c>
      <c r="D66" s="16">
        <f>SUMPRODUCT(BQ2:BQ21,--(LEFT(BN2:BN21,4)=D65))</f>
        <v>0</v>
      </c>
      <c r="E66" s="238">
        <f>SUMIF(BN2:BN21,E65,BQ2:BQ21)</f>
        <v>0</v>
      </c>
      <c r="F66" s="111"/>
      <c r="G66" s="233" t="s">
        <v>2123</v>
      </c>
      <c r="H66" s="35"/>
      <c r="I66" s="35" t="s">
        <v>173</v>
      </c>
      <c r="J66" s="37" t="e">
        <f>TEXT(H85,"#,###") &amp; "
 kBTU/SF"</f>
        <v>#VALUE!</v>
      </c>
      <c r="M66" s="104"/>
      <c r="P66" s="112"/>
      <c r="Q66" s="101">
        <f t="shared" si="13"/>
        <v>49</v>
      </c>
      <c r="R66" s="230" t="s">
        <v>331</v>
      </c>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2"/>
      <c r="AW66" s="158"/>
      <c r="AX66" s="147"/>
      <c r="AY66" s="147"/>
      <c r="AZ66" s="147"/>
      <c r="BA66" s="147"/>
      <c r="BB66" s="147"/>
      <c r="BC66" s="147" t="s">
        <v>265</v>
      </c>
      <c r="BD66" s="150"/>
      <c r="BE66" s="16" t="s">
        <v>2303</v>
      </c>
      <c r="BF66" s="214" t="s">
        <v>1570</v>
      </c>
      <c r="BG66" s="147">
        <f>MATCH(BF66,'Audit Template Import'!A$4:BTF$4,0)</f>
        <v>1488</v>
      </c>
      <c r="BH66" s="215">
        <f>INDEX('Audit Template Import'!A$4:BTF$5,2,BG66)</f>
        <v>0</v>
      </c>
    </row>
    <row r="67" spans="1:62" ht="13">
      <c r="A67" s="115" t="s">
        <v>2289</v>
      </c>
      <c r="B67" s="16">
        <v>3.4119999999999999</v>
      </c>
      <c r="C67" s="16">
        <v>100</v>
      </c>
      <c r="D67" s="16">
        <v>138</v>
      </c>
      <c r="E67" s="16">
        <v>1.194</v>
      </c>
      <c r="F67" s="111"/>
      <c r="H67" s="16" t="s">
        <v>2245</v>
      </c>
      <c r="I67" s="16">
        <v>0</v>
      </c>
      <c r="J67" s="16">
        <v>0</v>
      </c>
      <c r="M67" s="104"/>
      <c r="P67" s="103" t="e">
        <f t="shared" ref="P67:P81" si="14">HLOOKUP($B$12,$S$18:$AG$134,Q67,FALSE)</f>
        <v>#N/A</v>
      </c>
      <c r="Q67" s="16">
        <f t="shared" si="13"/>
        <v>50</v>
      </c>
      <c r="R67" s="16" t="s">
        <v>253</v>
      </c>
      <c r="S67" s="15" t="s">
        <v>2396</v>
      </c>
      <c r="T67" s="15" t="str">
        <f t="shared" ref="T67:Z67" si="15">$S$67</f>
        <v xml:space="preserve">Install low-flow, tamper-proof fixtures to reduce faucet and shower water use, if applicable. Convert water heater to an air source heat pump or utilize point-of-use heaters. Inspect, monitor for, and repair water leaks. </v>
      </c>
      <c r="U67" s="15" t="str">
        <f t="shared" si="15"/>
        <v xml:space="preserve">Install low-flow, tamper-proof fixtures to reduce faucet and shower water use, if applicable. Convert water heater to an air source heat pump or utilize point-of-use heaters. Inspect, monitor for, and repair water leaks. </v>
      </c>
      <c r="V67" s="15" t="str">
        <f t="shared" si="15"/>
        <v xml:space="preserve">Install low-flow, tamper-proof fixtures to reduce faucet and shower water use, if applicable. Convert water heater to an air source heat pump or utilize point-of-use heaters. Inspect, monitor for, and repair water leaks. </v>
      </c>
      <c r="W67" s="15" t="str">
        <f t="shared" si="15"/>
        <v xml:space="preserve">Install low-flow, tamper-proof fixtures to reduce faucet and shower water use, if applicable. Convert water heater to an air source heat pump or utilize point-of-use heaters. Inspect, monitor for, and repair water leaks. </v>
      </c>
      <c r="X67" s="15" t="str">
        <f t="shared" si="15"/>
        <v xml:space="preserve">Install low-flow, tamper-proof fixtures to reduce faucet and shower water use, if applicable. Convert water heater to an air source heat pump or utilize point-of-use heaters. Inspect, monitor for, and repair water leaks. </v>
      </c>
      <c r="Y67" s="15" t="str">
        <f t="shared" si="15"/>
        <v xml:space="preserve">Install low-flow, tamper-proof fixtures to reduce faucet and shower water use, if applicable. Convert water heater to an air source heat pump or utilize point-of-use heaters. Inspect, monitor for, and repair water leaks. </v>
      </c>
      <c r="Z67" s="15" t="str">
        <f t="shared" si="15"/>
        <v xml:space="preserve">Install low-flow, tamper-proof fixtures to reduce faucet and shower water use, if applicable. Convert water heater to an air source heat pump or utilize point-of-use heaters. Inspect, monitor for, and repair water leaks. </v>
      </c>
      <c r="AA67" s="15" t="str">
        <f>$S$67</f>
        <v xml:space="preserve">Install low-flow, tamper-proof fixtures to reduce faucet and shower water use, if applicable. Convert water heater to an air source heat pump or utilize point-of-use heaters. Inspect, monitor for, and repair water leaks. </v>
      </c>
      <c r="AB67" s="15" t="s">
        <v>2253</v>
      </c>
      <c r="AC67" s="15" t="s">
        <v>2253</v>
      </c>
      <c r="AD67" s="15" t="s">
        <v>2253</v>
      </c>
      <c r="AE67" s="15" t="s">
        <v>2253</v>
      </c>
      <c r="AF67" s="15" t="s">
        <v>2253</v>
      </c>
      <c r="AG67" s="15" t="s">
        <v>2253</v>
      </c>
      <c r="AO67" s="104"/>
      <c r="AW67" s="158"/>
      <c r="AX67" s="147"/>
      <c r="AY67" s="147"/>
      <c r="AZ67" s="147"/>
      <c r="BA67" s="147"/>
      <c r="BB67" s="147"/>
      <c r="BC67" s="147" t="s">
        <v>266</v>
      </c>
      <c r="BD67" s="150" t="s">
        <v>166</v>
      </c>
      <c r="BE67" s="16" t="s">
        <v>2301</v>
      </c>
      <c r="BF67" s="214" t="s">
        <v>1571</v>
      </c>
      <c r="BG67" s="147">
        <f>MATCH(BF67,'Audit Template Import'!A$4:BTF$4,0)</f>
        <v>1489</v>
      </c>
      <c r="BH67" s="215">
        <f>INDEX('Audit Template Import'!A$4:BTF$5,2,BG67)</f>
        <v>0</v>
      </c>
    </row>
    <row r="68" spans="1:62" ht="13.5" thickBot="1">
      <c r="A68" s="125" t="s">
        <v>2124</v>
      </c>
      <c r="B68" s="113">
        <f>B66*B67</f>
        <v>0</v>
      </c>
      <c r="C68" s="113">
        <f>C66*C67</f>
        <v>0</v>
      </c>
      <c r="D68" s="113">
        <f>D66*D67</f>
        <v>0</v>
      </c>
      <c r="E68" s="113">
        <f>E66*E67</f>
        <v>0</v>
      </c>
      <c r="F68" s="111"/>
      <c r="G68" s="35" t="s">
        <v>2150</v>
      </c>
      <c r="H68" s="35" t="e">
        <f t="shared" ref="H68:H75" si="16">IF(I68/$H$85&lt;$H$65,G68&amp;$L$68,G68)</f>
        <v>#VALUE!</v>
      </c>
      <c r="I68" s="171" t="e">
        <f>B60</f>
        <v>#VALUE!</v>
      </c>
      <c r="J68" s="35">
        <f>G60</f>
        <v>0</v>
      </c>
      <c r="L68" s="16" t="s">
        <v>2244</v>
      </c>
      <c r="M68" s="104"/>
      <c r="P68" s="103" t="e">
        <f t="shared" si="14"/>
        <v>#N/A</v>
      </c>
      <c r="Q68" s="16">
        <f t="shared" si="13"/>
        <v>51</v>
      </c>
      <c r="R68" s="16" t="s">
        <v>332</v>
      </c>
      <c r="S68" s="16" t="s">
        <v>2254</v>
      </c>
      <c r="T68" s="16" t="s">
        <v>2254</v>
      </c>
      <c r="U68" s="16" t="s">
        <v>2254</v>
      </c>
      <c r="V68" s="16" t="s">
        <v>2254</v>
      </c>
      <c r="W68" s="16" t="s">
        <v>2254</v>
      </c>
      <c r="X68" s="16" t="s">
        <v>2254</v>
      </c>
      <c r="Y68" s="16" t="s">
        <v>2254</v>
      </c>
      <c r="Z68" s="16" t="s">
        <v>2254</v>
      </c>
      <c r="AA68" s="16" t="s">
        <v>2254</v>
      </c>
      <c r="AB68" s="16" t="s">
        <v>2254</v>
      </c>
      <c r="AC68" s="16" t="s">
        <v>2254</v>
      </c>
      <c r="AD68" s="16" t="s">
        <v>2254</v>
      </c>
      <c r="AE68" s="16" t="s">
        <v>2254</v>
      </c>
      <c r="AF68" s="16" t="s">
        <v>2254</v>
      </c>
      <c r="AG68" s="16" t="s">
        <v>2254</v>
      </c>
      <c r="AO68" s="104"/>
      <c r="AW68" s="158"/>
      <c r="AX68" s="147"/>
      <c r="AY68" s="147"/>
      <c r="AZ68" s="147"/>
      <c r="BA68" s="147"/>
      <c r="BB68" s="147"/>
      <c r="BC68" s="147" t="s">
        <v>267</v>
      </c>
      <c r="BD68" s="150" t="s">
        <v>84</v>
      </c>
      <c r="BE68" s="16" t="s">
        <v>2303</v>
      </c>
      <c r="BF68" s="214" t="s">
        <v>1572</v>
      </c>
      <c r="BG68" s="147">
        <f>MATCH(BF68,'Audit Template Import'!A$4:BTF$4,0)</f>
        <v>1490</v>
      </c>
      <c r="BH68" s="215">
        <f>INDEX('Audit Template Import'!A$4:BTF$5,2,BG68)</f>
        <v>0</v>
      </c>
    </row>
    <row r="69" spans="1:62" ht="13" thickBot="1">
      <c r="A69" s="103"/>
      <c r="E69" s="113" t="s">
        <v>2225</v>
      </c>
      <c r="F69" s="111"/>
      <c r="G69" s="35" t="s">
        <v>2151</v>
      </c>
      <c r="H69" s="35" t="e">
        <f t="shared" si="16"/>
        <v>#VALUE!</v>
      </c>
      <c r="I69" s="171" t="e">
        <f>B61</f>
        <v>#VALUE!</v>
      </c>
      <c r="J69" s="35">
        <f>G61</f>
        <v>0</v>
      </c>
      <c r="M69" s="104"/>
      <c r="P69" s="103" t="e">
        <f t="shared" si="14"/>
        <v>#N/A</v>
      </c>
      <c r="Q69" s="16">
        <f t="shared" si="13"/>
        <v>52</v>
      </c>
      <c r="R69" s="16" t="s">
        <v>333</v>
      </c>
      <c r="S69" s="16" t="s">
        <v>2361</v>
      </c>
      <c r="T69" s="16" t="s">
        <v>2272</v>
      </c>
      <c r="U69" s="16" t="s">
        <v>2362</v>
      </c>
      <c r="V69" s="16" t="s">
        <v>2272</v>
      </c>
      <c r="W69" s="16" t="s">
        <v>2256</v>
      </c>
      <c r="X69" s="16" t="s">
        <v>2363</v>
      </c>
      <c r="Y69" s="16" t="s">
        <v>2363</v>
      </c>
      <c r="Z69" s="16" t="s">
        <v>2363</v>
      </c>
      <c r="AA69" s="16" t="s">
        <v>2364</v>
      </c>
      <c r="AB69" s="16" t="s">
        <v>2362</v>
      </c>
      <c r="AC69" s="16" t="s">
        <v>2365</v>
      </c>
      <c r="AD69" s="16" t="s">
        <v>2366</v>
      </c>
      <c r="AE69" s="16" t="s">
        <v>2272</v>
      </c>
      <c r="AF69" s="16" t="s">
        <v>2367</v>
      </c>
      <c r="AG69" s="16" t="s">
        <v>2272</v>
      </c>
      <c r="AH69" s="15"/>
      <c r="AJ69" s="15"/>
      <c r="AK69" s="15"/>
      <c r="AL69" s="15"/>
      <c r="AO69" s="104"/>
      <c r="AW69" s="158"/>
      <c r="AX69" s="147"/>
      <c r="AY69" s="147"/>
      <c r="AZ69" s="147"/>
      <c r="BA69" s="147"/>
      <c r="BB69" s="147"/>
      <c r="BC69" s="147" t="s">
        <v>268</v>
      </c>
      <c r="BD69" s="150" t="s">
        <v>93</v>
      </c>
      <c r="BE69" s="16" t="s">
        <v>2303</v>
      </c>
      <c r="BF69" s="214" t="s">
        <v>1573</v>
      </c>
      <c r="BG69" s="147">
        <f>MATCH(BF69,'Audit Template Import'!A$4:BTF$4,0)</f>
        <v>1491</v>
      </c>
      <c r="BH69" s="215">
        <f>INDEX('Audit Template Import'!A$4:BTF$5,2,BG69)</f>
        <v>0</v>
      </c>
    </row>
    <row r="70" spans="1:62" ht="13">
      <c r="A70" s="112"/>
      <c r="B70" s="230" t="s">
        <v>2291</v>
      </c>
      <c r="C70" s="101"/>
      <c r="D70" s="101"/>
      <c r="E70" s="102"/>
      <c r="F70" s="111"/>
      <c r="G70" s="35" t="s">
        <v>211</v>
      </c>
      <c r="H70" s="35" t="e">
        <f t="shared" si="16"/>
        <v>#VALUE!</v>
      </c>
      <c r="I70" s="171" t="e">
        <f>C60</f>
        <v>#VALUE!</v>
      </c>
      <c r="J70" s="35">
        <f>H60</f>
        <v>0</v>
      </c>
      <c r="M70" s="104"/>
      <c r="P70" s="103" t="e">
        <f t="shared" si="14"/>
        <v>#N/A</v>
      </c>
      <c r="Q70" s="16">
        <f t="shared" si="13"/>
        <v>53</v>
      </c>
      <c r="R70" s="16" t="s">
        <v>334</v>
      </c>
      <c r="S70" s="16" t="s">
        <v>2343</v>
      </c>
      <c r="T70" s="16" t="s">
        <v>2343</v>
      </c>
      <c r="U70" s="16" t="s">
        <v>2368</v>
      </c>
      <c r="V70" s="16" t="s">
        <v>2256</v>
      </c>
      <c r="W70" s="16" t="s">
        <v>336</v>
      </c>
      <c r="X70" s="16" t="s">
        <v>2198</v>
      </c>
      <c r="Y70" s="16" t="s">
        <v>2198</v>
      </c>
      <c r="Z70" s="16" t="s">
        <v>2198</v>
      </c>
      <c r="AA70" s="16" t="s">
        <v>2256</v>
      </c>
      <c r="AB70" s="16" t="s">
        <v>2369</v>
      </c>
      <c r="AC70" s="16" t="s">
        <v>2369</v>
      </c>
      <c r="AD70" s="16" t="s">
        <v>2257</v>
      </c>
      <c r="AE70" s="16" t="s">
        <v>2367</v>
      </c>
      <c r="AF70" s="16" t="s">
        <v>2257</v>
      </c>
      <c r="AG70" s="16" t="s">
        <v>2367</v>
      </c>
      <c r="AH70" s="15"/>
      <c r="AI70" s="15"/>
      <c r="AJ70" s="15"/>
      <c r="AK70" s="15"/>
      <c r="AL70" s="15"/>
      <c r="AO70" s="104"/>
      <c r="AW70" s="158"/>
      <c r="AX70" s="147"/>
      <c r="AY70" s="147"/>
      <c r="AZ70" s="147"/>
      <c r="BA70" s="147"/>
      <c r="BB70" s="147"/>
      <c r="BC70" s="147" t="s">
        <v>269</v>
      </c>
      <c r="BD70" s="150" t="s">
        <v>93</v>
      </c>
      <c r="BE70" s="16" t="s">
        <v>2301</v>
      </c>
      <c r="BF70" s="214" t="s">
        <v>1574</v>
      </c>
      <c r="BG70" s="147">
        <f>MATCH(BF70,'Audit Template Import'!A$4:BTF$4,0)</f>
        <v>1492</v>
      </c>
      <c r="BH70" s="215">
        <f>INDEX('Audit Template Import'!A$4:BTF$5,2,BG70)</f>
        <v>0</v>
      </c>
    </row>
    <row r="71" spans="1:62" ht="13">
      <c r="A71" s="103"/>
      <c r="B71" s="24" t="s">
        <v>2107</v>
      </c>
      <c r="C71" s="24" t="s">
        <v>2106</v>
      </c>
      <c r="D71" s="24" t="s">
        <v>2114</v>
      </c>
      <c r="E71" s="260" t="s">
        <v>2445</v>
      </c>
      <c r="F71" s="111"/>
      <c r="G71" s="35" t="s">
        <v>215</v>
      </c>
      <c r="H71" s="35" t="e">
        <f t="shared" si="16"/>
        <v>#VALUE!</v>
      </c>
      <c r="I71" s="171" t="e">
        <f>C61</f>
        <v>#VALUE!</v>
      </c>
      <c r="J71" s="35">
        <f>H61</f>
        <v>0</v>
      </c>
      <c r="M71" s="104"/>
      <c r="P71" s="103" t="e">
        <f t="shared" si="14"/>
        <v>#N/A</v>
      </c>
      <c r="Q71" s="16">
        <f t="shared" si="13"/>
        <v>54</v>
      </c>
      <c r="R71" s="16" t="s">
        <v>335</v>
      </c>
      <c r="S71" s="16" t="s">
        <v>2343</v>
      </c>
      <c r="T71" s="16" t="s">
        <v>2343</v>
      </c>
      <c r="U71" s="16" t="s">
        <v>2140</v>
      </c>
      <c r="V71" s="16" t="s">
        <v>2140</v>
      </c>
      <c r="W71" s="16" t="s">
        <v>2343</v>
      </c>
      <c r="X71" s="16" t="s">
        <v>2343</v>
      </c>
      <c r="Y71" s="16" t="s">
        <v>2343</v>
      </c>
      <c r="Z71" s="16" t="s">
        <v>2343</v>
      </c>
      <c r="AA71" s="16" t="s">
        <v>2257</v>
      </c>
      <c r="AB71" s="16" t="s">
        <v>2257</v>
      </c>
      <c r="AC71" s="16" t="s">
        <v>2257</v>
      </c>
      <c r="AD71" s="16" t="s">
        <v>2343</v>
      </c>
      <c r="AE71" s="16" t="s">
        <v>2257</v>
      </c>
      <c r="AF71" s="16" t="s">
        <v>2343</v>
      </c>
      <c r="AG71" s="16" t="s">
        <v>2257</v>
      </c>
      <c r="AM71" s="15"/>
      <c r="AN71" s="15"/>
      <c r="AO71" s="131"/>
      <c r="AW71" s="158"/>
      <c r="AX71" s="147"/>
      <c r="AY71" s="147"/>
      <c r="AZ71" s="147"/>
      <c r="BA71" s="147"/>
      <c r="BB71" s="147"/>
      <c r="BC71" s="147" t="s">
        <v>271</v>
      </c>
      <c r="BD71" s="150" t="s">
        <v>93</v>
      </c>
      <c r="BE71" s="16" t="s">
        <v>2301</v>
      </c>
      <c r="BF71" s="214" t="s">
        <v>1575</v>
      </c>
      <c r="BG71" s="240">
        <f>MATCH(BF71,'Audit Template Import'!A$4:BTF$4,0)</f>
        <v>1493</v>
      </c>
      <c r="BH71" s="215">
        <f>INDEX('Audit Template Import'!A$4:BTF$5,2,BG71)</f>
        <v>0</v>
      </c>
    </row>
    <row r="72" spans="1:62" ht="13">
      <c r="A72" s="115" t="s">
        <v>2124</v>
      </c>
      <c r="B72" s="16">
        <f>SUMIF(BH$2:BH$6,B71,BI$2:BI$6)</f>
        <v>0</v>
      </c>
      <c r="C72" s="16">
        <f>SUMIF(BH$2:BH$6,C71,BI$2:BI$6)</f>
        <v>0</v>
      </c>
      <c r="D72" s="16">
        <f>SUMPRODUCT(BI2:BI6,--(LEFT(BH2:BH6,4)=D71))</f>
        <v>0</v>
      </c>
      <c r="E72" s="104">
        <f>SUMIF(BH$2:BH$6,E71,BI$2:BI$6)/1000</f>
        <v>0</v>
      </c>
      <c r="F72" s="111"/>
      <c r="G72" s="35" t="s">
        <v>219</v>
      </c>
      <c r="H72" s="35" t="e">
        <f t="shared" si="16"/>
        <v>#VALUE!</v>
      </c>
      <c r="I72" s="171" t="e">
        <f>D60</f>
        <v>#VALUE!</v>
      </c>
      <c r="J72" s="35">
        <f>I60</f>
        <v>0</v>
      </c>
      <c r="M72" s="104"/>
      <c r="P72" s="103" t="e">
        <f t="shared" si="14"/>
        <v>#N/A</v>
      </c>
      <c r="Q72" s="16">
        <f t="shared" si="13"/>
        <v>55</v>
      </c>
      <c r="R72" s="16" t="s">
        <v>337</v>
      </c>
      <c r="S72" s="16" t="s">
        <v>2370</v>
      </c>
      <c r="T72" s="16" t="s">
        <v>2370</v>
      </c>
      <c r="U72" s="16" t="s">
        <v>2370</v>
      </c>
      <c r="V72" s="16" t="s">
        <v>2370</v>
      </c>
      <c r="W72" s="16" t="s">
        <v>338</v>
      </c>
      <c r="X72" s="16" t="s">
        <v>2142</v>
      </c>
      <c r="Y72" s="16" t="s">
        <v>2142</v>
      </c>
      <c r="Z72" s="16" t="s">
        <v>2142</v>
      </c>
      <c r="AA72" s="16" t="s">
        <v>2371</v>
      </c>
      <c r="AB72" s="16" t="s">
        <v>2372</v>
      </c>
      <c r="AC72" s="16" t="s">
        <v>2372</v>
      </c>
      <c r="AD72" s="16" t="s">
        <v>2372</v>
      </c>
      <c r="AE72" s="16" t="s">
        <v>2372</v>
      </c>
      <c r="AF72" s="16" t="s">
        <v>2372</v>
      </c>
      <c r="AG72" s="16" t="s">
        <v>2372</v>
      </c>
      <c r="AM72" s="15"/>
      <c r="AN72" s="15"/>
      <c r="AO72" s="131"/>
      <c r="AW72" s="158"/>
      <c r="AX72" s="147"/>
      <c r="AY72" s="147"/>
      <c r="AZ72" s="147"/>
      <c r="BA72" s="147"/>
      <c r="BB72" s="147"/>
      <c r="BC72" s="147" t="s">
        <v>272</v>
      </c>
      <c r="BD72" s="150" t="s">
        <v>76</v>
      </c>
      <c r="BE72" s="16" t="s">
        <v>2301</v>
      </c>
      <c r="BF72" s="214" t="s">
        <v>2676</v>
      </c>
      <c r="BG72" s="240">
        <f>MATCH(BF72,'Audit Template Import'!A$4:BTF$4,0)</f>
        <v>1428</v>
      </c>
      <c r="BH72" s="215" t="str">
        <f>IF(INDEX('Audit Template Import'!A$4:BTF$5,2,BG72)="",$BI$72,INDEX('Audit Template Import'!A$4:BTF$5,2,BG72)/100)</f>
        <v>No Entry</v>
      </c>
      <c r="BI72" s="244" t="s">
        <v>2816</v>
      </c>
      <c r="BJ72" s="245"/>
    </row>
    <row r="73" spans="1:62" ht="13">
      <c r="A73" s="115" t="s">
        <v>2812</v>
      </c>
      <c r="B73" s="250">
        <f>SUMIF(BH$2:BH$6,B71,BJ$2:BJ$6)</f>
        <v>0</v>
      </c>
      <c r="C73" s="17">
        <f>SUMIF(BH$2:BH$6,C71,BJ$2:BJ$6)</f>
        <v>0</v>
      </c>
      <c r="D73" s="17">
        <f>SUMPRODUCT(BJ2:BJ6,--(LEFT(BH2:BH6,4)=D71))</f>
        <v>0</v>
      </c>
      <c r="E73" s="117">
        <f>SUMIF(BH$2:BH$6,E71,BJ$2:BJ$6)</f>
        <v>0</v>
      </c>
      <c r="F73" s="111"/>
      <c r="G73" s="35" t="s">
        <v>221</v>
      </c>
      <c r="H73" s="35" t="e">
        <f t="shared" si="16"/>
        <v>#VALUE!</v>
      </c>
      <c r="I73" s="171" t="e">
        <f>D61</f>
        <v>#VALUE!</v>
      </c>
      <c r="J73" s="35">
        <f>I61</f>
        <v>0</v>
      </c>
      <c r="K73" s="17"/>
      <c r="L73" s="17"/>
      <c r="M73" s="104"/>
      <c r="P73" s="103" t="e">
        <f t="shared" si="14"/>
        <v>#N/A</v>
      </c>
      <c r="Q73" s="16">
        <f t="shared" si="13"/>
        <v>56</v>
      </c>
      <c r="R73" s="16" t="s">
        <v>339</v>
      </c>
      <c r="S73" s="16" t="s">
        <v>2343</v>
      </c>
      <c r="T73" s="16" t="s">
        <v>2343</v>
      </c>
      <c r="U73" s="16" t="s">
        <v>2373</v>
      </c>
      <c r="V73" s="16" t="s">
        <v>2373</v>
      </c>
      <c r="W73" s="16" t="s">
        <v>2143</v>
      </c>
      <c r="X73" s="16" t="s">
        <v>2405</v>
      </c>
      <c r="Y73" s="16" t="s">
        <v>2405</v>
      </c>
      <c r="Z73" s="16" t="s">
        <v>2405</v>
      </c>
      <c r="AA73" s="16" t="s">
        <v>2258</v>
      </c>
      <c r="AB73" s="16" t="s">
        <v>2374</v>
      </c>
      <c r="AC73" s="16" t="s">
        <v>2374</v>
      </c>
      <c r="AD73" s="16" t="s">
        <v>2374</v>
      </c>
      <c r="AE73" s="16" t="s">
        <v>2374</v>
      </c>
      <c r="AF73" s="16" t="s">
        <v>2374</v>
      </c>
      <c r="AG73" s="16" t="s">
        <v>2374</v>
      </c>
      <c r="AO73" s="104"/>
      <c r="AW73" s="158"/>
      <c r="AX73" s="147"/>
      <c r="AY73" s="147"/>
      <c r="AZ73" s="147"/>
      <c r="BA73" s="147"/>
      <c r="BB73" s="147"/>
      <c r="BC73" s="147" t="s">
        <v>273</v>
      </c>
      <c r="BD73" s="150" t="s">
        <v>76</v>
      </c>
      <c r="BE73" s="16" t="s">
        <v>2301</v>
      </c>
      <c r="BF73" s="214" t="s">
        <v>2680</v>
      </c>
      <c r="BG73" s="240">
        <f>MATCH(BF73,'Audit Template Import'!A$4:BTF$4,0)</f>
        <v>1445</v>
      </c>
      <c r="BH73" s="215" t="str">
        <f>IF(INDEX('Audit Template Import'!A$4:BTF$5,2,BG73)="",$BI$72,INDEX('Audit Template Import'!A$4:BTF$5,2,BG73)/100)</f>
        <v>No Entry</v>
      </c>
      <c r="BI73" s="239"/>
      <c r="BJ73" s="245"/>
    </row>
    <row r="74" spans="1:62" ht="13">
      <c r="A74" s="103"/>
      <c r="B74" s="232" t="s">
        <v>2293</v>
      </c>
      <c r="E74" s="104"/>
      <c r="F74" s="111"/>
      <c r="G74" s="35" t="s">
        <v>223</v>
      </c>
      <c r="H74" s="35" t="e">
        <f t="shared" si="16"/>
        <v>#VALUE!</v>
      </c>
      <c r="I74" s="171" t="e">
        <f>E60</f>
        <v>#VALUE!</v>
      </c>
      <c r="J74" s="171">
        <f>J60</f>
        <v>0</v>
      </c>
      <c r="K74" s="17"/>
      <c r="L74" s="17"/>
      <c r="M74" s="104"/>
      <c r="P74" s="103" t="e">
        <f t="shared" si="14"/>
        <v>#N/A</v>
      </c>
      <c r="Q74" s="16">
        <f t="shared" si="13"/>
        <v>57</v>
      </c>
      <c r="R74" s="16" t="s">
        <v>340</v>
      </c>
      <c r="S74" s="16" t="s">
        <v>2393</v>
      </c>
      <c r="T74" s="16" t="s">
        <v>2393</v>
      </c>
      <c r="U74" s="16" t="s">
        <v>2258</v>
      </c>
      <c r="V74" s="16" t="s">
        <v>2258</v>
      </c>
      <c r="W74" s="16" t="s">
        <v>2393</v>
      </c>
      <c r="X74" s="16" t="s">
        <v>2393</v>
      </c>
      <c r="Y74" s="16" t="s">
        <v>2393</v>
      </c>
      <c r="Z74" s="16" t="s">
        <v>2393</v>
      </c>
      <c r="AA74" s="16" t="s">
        <v>2343</v>
      </c>
      <c r="AB74" s="16" t="s">
        <v>2393</v>
      </c>
      <c r="AC74" s="16" t="s">
        <v>2393</v>
      </c>
      <c r="AD74" s="16" t="s">
        <v>2393</v>
      </c>
      <c r="AE74" s="16" t="s">
        <v>2393</v>
      </c>
      <c r="AF74" s="16" t="s">
        <v>2393</v>
      </c>
      <c r="AG74" s="16" t="s">
        <v>2393</v>
      </c>
      <c r="AO74" s="104"/>
      <c r="AW74" s="158"/>
      <c r="AX74" s="147"/>
      <c r="AY74" s="147"/>
      <c r="AZ74" s="147"/>
      <c r="BA74" s="147"/>
      <c r="BB74" s="147"/>
      <c r="BC74" s="147" t="s">
        <v>274</v>
      </c>
      <c r="BD74" s="150"/>
      <c r="BE74" s="16" t="s">
        <v>2303</v>
      </c>
      <c r="BF74" s="214" t="s">
        <v>2684</v>
      </c>
      <c r="BG74" s="240">
        <f>MATCH(BF74,'Audit Template Import'!A$4:BTF$4,0)</f>
        <v>1462</v>
      </c>
      <c r="BH74" s="215" t="str">
        <f>IF(INDEX('Audit Template Import'!A$4:BTF$5,2,BG74)="",$BI$72,INDEX('Audit Template Import'!A$4:BTF$5,2,BG74)/100)</f>
        <v>No Entry</v>
      </c>
      <c r="BI74" s="239"/>
      <c r="BJ74" s="245"/>
    </row>
    <row r="75" spans="1:62" ht="13">
      <c r="A75" s="103"/>
      <c r="B75" s="24" t="s">
        <v>2107</v>
      </c>
      <c r="C75" s="24" t="s">
        <v>2106</v>
      </c>
      <c r="D75" s="24" t="s">
        <v>2114</v>
      </c>
      <c r="E75" s="260" t="s">
        <v>2445</v>
      </c>
      <c r="F75" s="103"/>
      <c r="G75" s="35" t="s">
        <v>225</v>
      </c>
      <c r="H75" s="35" t="e">
        <f t="shared" si="16"/>
        <v>#VALUE!</v>
      </c>
      <c r="I75" s="171" t="e">
        <f>E61</f>
        <v>#VALUE!</v>
      </c>
      <c r="J75" s="171">
        <f>J61</f>
        <v>0</v>
      </c>
      <c r="M75" s="104"/>
      <c r="P75" s="103" t="e">
        <f t="shared" si="14"/>
        <v>#N/A</v>
      </c>
      <c r="Q75" s="16">
        <f t="shared" si="13"/>
        <v>58</v>
      </c>
      <c r="R75" s="16" t="s">
        <v>342</v>
      </c>
      <c r="S75" s="16" t="s">
        <v>2375</v>
      </c>
      <c r="T75" s="16" t="s">
        <v>2375</v>
      </c>
      <c r="U75" s="16" t="s">
        <v>2376</v>
      </c>
      <c r="V75" s="16" t="s">
        <v>2376</v>
      </c>
      <c r="W75" s="16" t="s">
        <v>2377</v>
      </c>
      <c r="X75" s="16" t="s">
        <v>2406</v>
      </c>
      <c r="Y75" s="16" t="s">
        <v>2406</v>
      </c>
      <c r="Z75" s="16" t="s">
        <v>2406</v>
      </c>
      <c r="AA75" s="16" t="s">
        <v>2259</v>
      </c>
      <c r="AB75" s="16" t="s">
        <v>2378</v>
      </c>
      <c r="AC75" s="16" t="s">
        <v>2378</v>
      </c>
      <c r="AD75" s="16" t="s">
        <v>2378</v>
      </c>
      <c r="AE75" s="16" t="s">
        <v>2378</v>
      </c>
      <c r="AF75" s="16" t="s">
        <v>2378</v>
      </c>
      <c r="AG75" s="16" t="s">
        <v>2378</v>
      </c>
      <c r="AO75" s="104"/>
      <c r="AW75" s="158"/>
      <c r="AX75" s="147"/>
      <c r="AY75" s="147"/>
      <c r="AZ75" s="147"/>
      <c r="BA75" s="147"/>
      <c r="BB75" s="147"/>
      <c r="BC75" s="147" t="s">
        <v>275</v>
      </c>
      <c r="BD75" s="150"/>
      <c r="BE75" s="16" t="s">
        <v>2301</v>
      </c>
      <c r="BF75" s="214" t="s">
        <v>2688</v>
      </c>
      <c r="BG75" s="240">
        <f>MATCH(BF75,'Audit Template Import'!A$4:BTF$4,0)</f>
        <v>1479</v>
      </c>
      <c r="BH75" s="215" t="str">
        <f>IF(INDEX('Audit Template Import'!A$4:BTF$5,2,BG75)="",$BI$72,INDEX('Audit Template Import'!A$4:BTF$5,2,BG75)/100)</f>
        <v>No Entry</v>
      </c>
      <c r="BI75" s="239"/>
      <c r="BJ75" s="245"/>
    </row>
    <row r="76" spans="1:62" ht="13">
      <c r="A76" s="115" t="s">
        <v>2124</v>
      </c>
      <c r="B76" s="16">
        <f>B72-B68</f>
        <v>0</v>
      </c>
      <c r="C76" s="16">
        <f>C72-C68</f>
        <v>0</v>
      </c>
      <c r="D76" s="16">
        <f>D72-D68</f>
        <v>0</v>
      </c>
      <c r="E76" s="104">
        <f>E72-E68</f>
        <v>0</v>
      </c>
      <c r="F76" s="111"/>
      <c r="L76" s="17"/>
      <c r="M76" s="104"/>
      <c r="P76" s="103" t="e">
        <f t="shared" si="14"/>
        <v>#N/A</v>
      </c>
      <c r="Q76" s="16">
        <f t="shared" si="13"/>
        <v>59</v>
      </c>
      <c r="R76" s="16" t="s">
        <v>343</v>
      </c>
      <c r="S76" s="16" t="s">
        <v>2379</v>
      </c>
      <c r="T76" s="16" t="s">
        <v>2379</v>
      </c>
      <c r="U76" s="16" t="s">
        <v>2260</v>
      </c>
      <c r="V76" s="16" t="s">
        <v>2260</v>
      </c>
      <c r="W76" s="16" t="s">
        <v>2380</v>
      </c>
      <c r="X76" s="16" t="s">
        <v>2343</v>
      </c>
      <c r="Y76" s="16" t="s">
        <v>2343</v>
      </c>
      <c r="Z76" s="16" t="s">
        <v>2343</v>
      </c>
      <c r="AA76" s="16" t="s">
        <v>2260</v>
      </c>
      <c r="AB76" s="16" t="s">
        <v>2260</v>
      </c>
      <c r="AC76" s="16" t="s">
        <v>2260</v>
      </c>
      <c r="AD76" s="16" t="s">
        <v>2260</v>
      </c>
      <c r="AE76" s="16" t="s">
        <v>2260</v>
      </c>
      <c r="AF76" s="16" t="s">
        <v>2260</v>
      </c>
      <c r="AG76" s="16" t="s">
        <v>2260</v>
      </c>
      <c r="AO76" s="104"/>
      <c r="AW76" s="158"/>
      <c r="AX76" s="147"/>
      <c r="AY76" s="147"/>
      <c r="AZ76" s="147"/>
      <c r="BA76" s="147"/>
      <c r="BB76" s="147"/>
      <c r="BC76" s="147" t="s">
        <v>277</v>
      </c>
      <c r="BD76" s="150" t="s">
        <v>93</v>
      </c>
      <c r="BE76" s="16" t="s">
        <v>2303</v>
      </c>
      <c r="BF76" s="217" t="s">
        <v>2692</v>
      </c>
      <c r="BG76" s="218">
        <f>MATCH(BF76,'Audit Template Import'!A$4:BTF$4,0)</f>
        <v>1496</v>
      </c>
      <c r="BH76" s="215" t="str">
        <f>IF(INDEX('Audit Template Import'!A$4:BTF$5,2,BG76)="",$BI$72,INDEX('Audit Template Import'!A$4:BTF$5,2,BG76)/100)</f>
        <v>No Entry</v>
      </c>
      <c r="BI76" s="239"/>
      <c r="BJ76" s="245"/>
    </row>
    <row r="77" spans="1:62" ht="13.5" thickBot="1">
      <c r="A77" s="125" t="s">
        <v>2117</v>
      </c>
      <c r="B77" s="248" t="e">
        <f>B76/SF</f>
        <v>#VALUE!</v>
      </c>
      <c r="C77" s="248" t="e">
        <f>C76/SF</f>
        <v>#VALUE!</v>
      </c>
      <c r="D77" s="113" t="e">
        <f>D76/SF</f>
        <v>#VALUE!</v>
      </c>
      <c r="E77" s="110" t="e">
        <f>E76/SF</f>
        <v>#VALUE!</v>
      </c>
      <c r="F77" s="111"/>
      <c r="G77" s="233" t="s">
        <v>227</v>
      </c>
      <c r="H77" s="35"/>
      <c r="I77" s="35"/>
      <c r="J77" s="171"/>
      <c r="K77" s="171"/>
      <c r="L77" s="171"/>
      <c r="M77" s="118"/>
      <c r="P77" s="103" t="e">
        <f t="shared" si="14"/>
        <v>#N/A</v>
      </c>
      <c r="Q77" s="16">
        <f t="shared" si="13"/>
        <v>60</v>
      </c>
      <c r="R77" s="16" t="s">
        <v>344</v>
      </c>
      <c r="S77" s="16" t="s">
        <v>2393</v>
      </c>
      <c r="T77" s="16" t="s">
        <v>2393</v>
      </c>
      <c r="U77" s="16" t="s">
        <v>2393</v>
      </c>
      <c r="V77" s="16" t="s">
        <v>2393</v>
      </c>
      <c r="W77" s="16" t="s">
        <v>2393</v>
      </c>
      <c r="X77" s="16" t="s">
        <v>2393</v>
      </c>
      <c r="Y77" s="16" t="s">
        <v>2393</v>
      </c>
      <c r="Z77" s="16" t="s">
        <v>2393</v>
      </c>
      <c r="AA77" s="16" t="s">
        <v>2393</v>
      </c>
      <c r="AB77" s="16" t="s">
        <v>341</v>
      </c>
      <c r="AC77" s="16" t="s">
        <v>341</v>
      </c>
      <c r="AD77" s="16" t="s">
        <v>2393</v>
      </c>
      <c r="AE77" s="16" t="s">
        <v>2393</v>
      </c>
      <c r="AF77" s="16" t="s">
        <v>2393</v>
      </c>
      <c r="AG77" s="16" t="s">
        <v>341</v>
      </c>
      <c r="AO77" s="104"/>
      <c r="AW77" s="158"/>
      <c r="AX77" s="147"/>
      <c r="AY77" s="147"/>
      <c r="AZ77" s="147"/>
      <c r="BA77" s="147"/>
      <c r="BB77" s="147"/>
      <c r="BC77" s="147" t="s">
        <v>278</v>
      </c>
      <c r="BD77" s="150" t="s">
        <v>93</v>
      </c>
      <c r="BE77" s="16" t="s">
        <v>2301</v>
      </c>
    </row>
    <row r="78" spans="1:62">
      <c r="A78" s="143"/>
      <c r="B78" s="143"/>
      <c r="C78" s="33"/>
      <c r="D78" s="33"/>
      <c r="E78" s="33"/>
      <c r="F78" s="111"/>
      <c r="G78" s="35"/>
      <c r="H78" s="35"/>
      <c r="I78" s="35"/>
      <c r="J78" s="38"/>
      <c r="K78" s="38"/>
      <c r="L78" s="38"/>
      <c r="M78" s="119"/>
      <c r="P78" s="103" t="e">
        <f t="shared" si="14"/>
        <v>#N/A</v>
      </c>
      <c r="Q78" s="16">
        <f t="shared" si="13"/>
        <v>61</v>
      </c>
      <c r="R78" s="16" t="s">
        <v>345</v>
      </c>
      <c r="S78" s="16" t="s">
        <v>2262</v>
      </c>
      <c r="T78" s="16" t="s">
        <v>2262</v>
      </c>
      <c r="U78" s="16" t="s">
        <v>2381</v>
      </c>
      <c r="V78" s="16" t="s">
        <v>2381</v>
      </c>
      <c r="W78" s="16" t="s">
        <v>2262</v>
      </c>
      <c r="X78" s="16" t="s">
        <v>2145</v>
      </c>
      <c r="Y78" s="16" t="s">
        <v>2145</v>
      </c>
      <c r="Z78" s="16" t="s">
        <v>2145</v>
      </c>
      <c r="AA78" s="16" t="s">
        <v>2262</v>
      </c>
      <c r="AB78" s="16" t="s">
        <v>2382</v>
      </c>
      <c r="AC78" s="16" t="s">
        <v>2382</v>
      </c>
      <c r="AD78" s="16" t="s">
        <v>2382</v>
      </c>
      <c r="AE78" s="16" t="s">
        <v>2382</v>
      </c>
      <c r="AF78" s="16" t="s">
        <v>2382</v>
      </c>
      <c r="AG78" s="16" t="s">
        <v>2382</v>
      </c>
      <c r="AO78" s="104"/>
      <c r="AW78" s="158"/>
      <c r="AX78" s="147"/>
      <c r="AY78" s="147"/>
      <c r="AZ78" s="147"/>
      <c r="BA78" s="147"/>
      <c r="BB78" s="147"/>
      <c r="BC78" s="147" t="s">
        <v>279</v>
      </c>
      <c r="BD78" s="150" t="s">
        <v>76</v>
      </c>
      <c r="BE78" s="16" t="s">
        <v>2301</v>
      </c>
    </row>
    <row r="79" spans="1:62" ht="13" thickBot="1">
      <c r="A79" s="143"/>
      <c r="B79" s="143"/>
      <c r="C79" s="33"/>
      <c r="D79" s="33"/>
      <c r="E79" s="33"/>
      <c r="F79" s="111"/>
      <c r="G79" s="35"/>
      <c r="H79" s="46" t="e">
        <f>"Today
"&amp;ROUND(H85,0)&amp;" kBTU/SF"</f>
        <v>#VALUE!</v>
      </c>
      <c r="I79" s="39" t="s">
        <v>2250</v>
      </c>
      <c r="J79" s="38" t="e">
        <f>IF($P$19=0,"","80x50 
"&amp;$P$19)</f>
        <v>#N/A</v>
      </c>
      <c r="K79" s="38" t="e">
        <f>IF($P$22=0,"","80x50 
"&amp;$P$22)</f>
        <v>#N/A</v>
      </c>
      <c r="L79" s="38" t="e">
        <f>IF($P$25=0,"","80x50 
"&amp;$P$25)</f>
        <v>#N/A</v>
      </c>
      <c r="M79" s="119" t="e">
        <f>IF($P$28=0,"","80x50 
"&amp;$P$28)</f>
        <v>#N/A</v>
      </c>
      <c r="P79" s="103" t="e">
        <f t="shared" si="14"/>
        <v>#N/A</v>
      </c>
      <c r="Q79" s="16">
        <f t="shared" si="13"/>
        <v>62</v>
      </c>
      <c r="R79" s="16" t="s">
        <v>346</v>
      </c>
      <c r="S79" s="16" t="s">
        <v>2383</v>
      </c>
      <c r="T79" s="16" t="s">
        <v>2383</v>
      </c>
      <c r="U79" s="16" t="s">
        <v>2384</v>
      </c>
      <c r="V79" s="16" t="s">
        <v>2384</v>
      </c>
      <c r="W79" s="16" t="s">
        <v>2261</v>
      </c>
      <c r="X79" s="16" t="s">
        <v>2393</v>
      </c>
      <c r="Y79" s="16" t="s">
        <v>2393</v>
      </c>
      <c r="Z79" s="16" t="s">
        <v>2393</v>
      </c>
      <c r="AA79" s="16" t="s">
        <v>2261</v>
      </c>
      <c r="AB79" s="16" t="s">
        <v>2385</v>
      </c>
      <c r="AC79" s="16" t="s">
        <v>2385</v>
      </c>
      <c r="AD79" s="16" t="s">
        <v>2385</v>
      </c>
      <c r="AE79" s="16" t="s">
        <v>2385</v>
      </c>
      <c r="AF79" s="16" t="s">
        <v>2385</v>
      </c>
      <c r="AG79" s="16" t="s">
        <v>2385</v>
      </c>
      <c r="AO79" s="104"/>
      <c r="AW79" s="158"/>
      <c r="AX79" s="147"/>
      <c r="AY79" s="147"/>
      <c r="AZ79" s="147"/>
      <c r="BA79" s="147"/>
      <c r="BB79" s="147"/>
      <c r="BC79" s="147" t="s">
        <v>280</v>
      </c>
      <c r="BD79" s="150" t="s">
        <v>76</v>
      </c>
      <c r="BE79" s="16" t="s">
        <v>2303</v>
      </c>
    </row>
    <row r="80" spans="1:62" ht="13">
      <c r="A80" s="230" t="s">
        <v>2825</v>
      </c>
      <c r="B80" s="251"/>
      <c r="C80" s="33"/>
      <c r="D80" s="33"/>
      <c r="E80" s="33"/>
      <c r="F80" s="103"/>
      <c r="G80" s="16" t="s">
        <v>2264</v>
      </c>
      <c r="H80" s="16">
        <v>0</v>
      </c>
      <c r="I80" s="16">
        <v>0</v>
      </c>
      <c r="J80" s="16">
        <v>0</v>
      </c>
      <c r="K80" s="16">
        <v>0</v>
      </c>
      <c r="L80" s="16">
        <v>0</v>
      </c>
      <c r="M80" s="104">
        <v>0</v>
      </c>
      <c r="P80" s="103" t="e">
        <f t="shared" si="14"/>
        <v>#N/A</v>
      </c>
      <c r="Q80" s="16">
        <f t="shared" si="13"/>
        <v>63</v>
      </c>
      <c r="R80" s="16" t="s">
        <v>347</v>
      </c>
      <c r="S80" s="16" t="s">
        <v>2386</v>
      </c>
      <c r="T80" s="16" t="s">
        <v>2386</v>
      </c>
      <c r="U80" s="16" t="s">
        <v>2387</v>
      </c>
      <c r="V80" s="16" t="s">
        <v>2387</v>
      </c>
      <c r="W80" s="16" t="s">
        <v>2388</v>
      </c>
      <c r="X80" s="16" t="s">
        <v>2146</v>
      </c>
      <c r="Y80" s="16" t="s">
        <v>2146</v>
      </c>
      <c r="Z80" s="16" t="s">
        <v>2146</v>
      </c>
      <c r="AA80" s="16" t="s">
        <v>2389</v>
      </c>
      <c r="AB80" s="16" t="s">
        <v>2390</v>
      </c>
      <c r="AC80" s="16" t="s">
        <v>2390</v>
      </c>
      <c r="AD80" s="16" t="s">
        <v>2390</v>
      </c>
      <c r="AE80" s="16" t="s">
        <v>2390</v>
      </c>
      <c r="AF80" s="16" t="s">
        <v>2390</v>
      </c>
      <c r="AG80" s="16" t="s">
        <v>2390</v>
      </c>
      <c r="AO80" s="104"/>
      <c r="AW80" s="158"/>
      <c r="AX80" s="147"/>
      <c r="AY80" s="147"/>
      <c r="AZ80" s="147"/>
      <c r="BA80" s="147"/>
      <c r="BB80" s="147"/>
      <c r="BC80" s="147" t="s">
        <v>281</v>
      </c>
      <c r="BD80" s="150"/>
      <c r="BE80" s="16" t="s">
        <v>2303</v>
      </c>
    </row>
    <row r="81" spans="1:57" ht="13">
      <c r="A81" s="213" t="s">
        <v>2395</v>
      </c>
      <c r="B81" s="150"/>
      <c r="C81" s="33"/>
      <c r="D81" s="33"/>
      <c r="E81" s="33"/>
      <c r="F81" s="111" t="s">
        <v>2107</v>
      </c>
      <c r="G81" s="35" t="e">
        <f>F81&amp;IF(OR(H81&gt;0,I81&gt;0),""," -N/A")</f>
        <v>#VALUE!</v>
      </c>
      <c r="H81" s="171" t="e">
        <f>B62</f>
        <v>#VALUE!</v>
      </c>
      <c r="I81" s="171" t="e">
        <f>G62</f>
        <v>#VALUE!</v>
      </c>
      <c r="J81" s="171" t="e">
        <f>IF($A$83="",IF($B$16=G81,P3+P7,P7)*(1-I89),0)</f>
        <v>#N/A</v>
      </c>
      <c r="K81" s="171" t="e">
        <f>IF($A$83="",IF($B$16=G81,P4+P8,P8)*(1-I89),0)</f>
        <v>#N/A</v>
      </c>
      <c r="L81" s="171" t="e">
        <f>IF($A$83="",IF($B$16=G81,P5+P9,P9)*(1-I89),0)</f>
        <v>#N/A</v>
      </c>
      <c r="M81" s="118" t="e">
        <f>IF($A$83="",IF($B$16=G81,P6+P10,P10)*(1-I89),0)</f>
        <v>#N/A</v>
      </c>
      <c r="P81" s="103" t="e">
        <f t="shared" si="14"/>
        <v>#N/A</v>
      </c>
      <c r="Q81" s="16">
        <f t="shared" si="13"/>
        <v>64</v>
      </c>
      <c r="R81" s="16" t="s">
        <v>348</v>
      </c>
      <c r="S81" s="16" t="s">
        <v>2391</v>
      </c>
      <c r="T81" s="16" t="s">
        <v>2391</v>
      </c>
      <c r="U81" s="16" t="s">
        <v>341</v>
      </c>
      <c r="V81" s="16" t="s">
        <v>341</v>
      </c>
      <c r="W81" s="16" t="s">
        <v>2392</v>
      </c>
      <c r="X81" s="16" t="s">
        <v>341</v>
      </c>
      <c r="Y81" s="16" t="s">
        <v>341</v>
      </c>
      <c r="Z81" s="16" t="s">
        <v>341</v>
      </c>
      <c r="AA81" s="16" t="s">
        <v>341</v>
      </c>
      <c r="AB81" s="16" t="s">
        <v>341</v>
      </c>
      <c r="AC81" s="16" t="s">
        <v>341</v>
      </c>
      <c r="AD81" s="16" t="s">
        <v>341</v>
      </c>
      <c r="AE81" s="16" t="s">
        <v>341</v>
      </c>
      <c r="AF81" s="16" t="s">
        <v>341</v>
      </c>
      <c r="AG81" s="16" t="s">
        <v>341</v>
      </c>
      <c r="AO81" s="104"/>
      <c r="AW81" s="158"/>
      <c r="AX81" s="147"/>
      <c r="AY81" s="147"/>
      <c r="AZ81" s="147"/>
      <c r="BA81" s="147"/>
      <c r="BB81" s="147"/>
      <c r="BC81" s="147" t="s">
        <v>282</v>
      </c>
      <c r="BD81" s="150" t="s">
        <v>93</v>
      </c>
      <c r="BE81" s="16" t="s">
        <v>2303</v>
      </c>
    </row>
    <row r="82" spans="1:57">
      <c r="A82" s="158" t="s">
        <v>2419</v>
      </c>
      <c r="B82" s="150" t="e">
        <f>IF(AND($B$18=$AX$4,$B$33="COM"),1,0)</f>
        <v>#N/A</v>
      </c>
      <c r="C82" s="33"/>
      <c r="D82" s="33"/>
      <c r="E82" s="33"/>
      <c r="F82" s="111" t="s">
        <v>232</v>
      </c>
      <c r="G82" s="35" t="e">
        <f t="shared" ref="G82:G84" si="17">F82&amp;IF(OR(H82&gt;0,I82&gt;0),""," -N/A")</f>
        <v>#VALUE!</v>
      </c>
      <c r="H82" s="171" t="e">
        <f>C62</f>
        <v>#VALUE!</v>
      </c>
      <c r="I82" s="171" t="e">
        <f>H62</f>
        <v>#VALUE!</v>
      </c>
      <c r="J82" s="171" t="e">
        <f>IF($A$83="",IF($B$16=G82,$P$3,0)*(1-$I$89),0)</f>
        <v>#N/A</v>
      </c>
      <c r="K82" s="171" t="e">
        <f>IF($A$83="",IF($B$16=G82,$P$4,0)*(1-$I$89),0)</f>
        <v>#N/A</v>
      </c>
      <c r="L82" s="171" t="e">
        <f>IF($A$83="",IF($B$16=G82,$P$5,0)*(1-$I$89),0)</f>
        <v>#N/A</v>
      </c>
      <c r="M82" s="118" t="e">
        <f>IF($A$83="",IF($B$16=G82,$P$6,0)*(1-$I$89),0)</f>
        <v>#N/A</v>
      </c>
      <c r="P82" s="103"/>
      <c r="Q82" s="16">
        <f t="shared" si="13"/>
        <v>65</v>
      </c>
      <c r="S82" s="16" t="s">
        <v>341</v>
      </c>
      <c r="AO82" s="104"/>
      <c r="AW82" s="158"/>
      <c r="AX82" s="147"/>
      <c r="AY82" s="147"/>
      <c r="AZ82" s="147"/>
      <c r="BA82" s="147"/>
      <c r="BB82" s="147"/>
      <c r="BC82" s="147" t="s">
        <v>283</v>
      </c>
      <c r="BD82" s="150" t="s">
        <v>93</v>
      </c>
      <c r="BE82" s="16" t="s">
        <v>2303</v>
      </c>
    </row>
    <row r="83" spans="1:57">
      <c r="A83" s="158" t="e">
        <f>IF(B82+B83&gt;0,A82,"")</f>
        <v>#N/A</v>
      </c>
      <c r="B83" s="150" t="e">
        <f>IF(VLOOKUP($B$7,$BC$4:$BE$93,3)="N",1,0)</f>
        <v>#N/A</v>
      </c>
      <c r="C83" s="33"/>
      <c r="D83" s="33"/>
      <c r="E83" s="33"/>
      <c r="F83" s="111" t="s">
        <v>2149</v>
      </c>
      <c r="G83" s="35" t="e">
        <f>F83&amp;IF(OR(H83&gt;0,I83&gt;0)," or gas"," -N/A")</f>
        <v>#VALUE!</v>
      </c>
      <c r="H83" s="171" t="e">
        <f>D62</f>
        <v>#VALUE!</v>
      </c>
      <c r="I83" s="47" t="e">
        <f>I62</f>
        <v>#VALUE!</v>
      </c>
      <c r="J83" s="171" t="e">
        <f>IF($A$83="",IF($B$16=G83,$P$3,0)*(1-$I$89),0)</f>
        <v>#N/A</v>
      </c>
      <c r="K83" s="171" t="e">
        <f>IF($A$83="",IF($B$16=G83,$P$4,0)*(1-$I$89),0)</f>
        <v>#N/A</v>
      </c>
      <c r="L83" s="171" t="e">
        <f>IF($A$83="",IF($B$16=G83,$P$5,0)*(1-$I$89),0)</f>
        <v>#N/A</v>
      </c>
      <c r="M83" s="118" t="e">
        <f>IF($A$83="",IF($B$16=G83,$P$6,0)*(1-$I$89),0)</f>
        <v>#N/A</v>
      </c>
      <c r="P83" s="103" t="e">
        <f t="shared" ref="P83:P114" si="18">HLOOKUP($B$12,$S$18:$AG$134,Q83,FALSE)</f>
        <v>#N/A</v>
      </c>
      <c r="Q83" s="16">
        <f t="shared" si="13"/>
        <v>66</v>
      </c>
      <c r="R83" s="16" t="s">
        <v>349</v>
      </c>
      <c r="S83" s="16">
        <v>1</v>
      </c>
      <c r="T83" s="16">
        <v>1</v>
      </c>
      <c r="U83" s="16">
        <v>1</v>
      </c>
      <c r="V83" s="16">
        <v>1</v>
      </c>
      <c r="W83" s="16">
        <v>1</v>
      </c>
      <c r="X83" s="16">
        <v>0</v>
      </c>
      <c r="Y83" s="16">
        <v>0</v>
      </c>
      <c r="Z83" s="16">
        <v>0</v>
      </c>
      <c r="AA83" s="16">
        <v>1</v>
      </c>
      <c r="AB83" s="16">
        <v>1</v>
      </c>
      <c r="AC83" s="16">
        <v>1</v>
      </c>
      <c r="AD83" s="16">
        <v>1</v>
      </c>
      <c r="AE83" s="16">
        <v>1</v>
      </c>
      <c r="AF83" s="16">
        <v>1</v>
      </c>
      <c r="AG83" s="16">
        <v>1</v>
      </c>
      <c r="AO83" s="104"/>
      <c r="AW83" s="158"/>
      <c r="AX83" s="147"/>
      <c r="AY83" s="147"/>
      <c r="AZ83" s="147"/>
      <c r="BA83" s="147"/>
      <c r="BB83" s="147"/>
      <c r="BC83" s="147" t="s">
        <v>284</v>
      </c>
      <c r="BD83" s="150"/>
      <c r="BE83" s="16" t="s">
        <v>2303</v>
      </c>
    </row>
    <row r="84" spans="1:57">
      <c r="A84" s="158"/>
      <c r="B84" s="150"/>
      <c r="C84" s="33"/>
      <c r="D84" s="33"/>
      <c r="E84" s="33"/>
      <c r="F84" s="111" t="s">
        <v>2108</v>
      </c>
      <c r="G84" s="35" t="e">
        <f t="shared" si="17"/>
        <v>#VALUE!</v>
      </c>
      <c r="H84" s="171" t="e">
        <f>E62</f>
        <v>#VALUE!</v>
      </c>
      <c r="I84" s="171" t="e">
        <f>J62</f>
        <v>#VALUE!</v>
      </c>
      <c r="J84" s="171" t="e">
        <f>IF($A$83="",IF($B$16=G84,$P$3,0)*(1-$I$89),0)</f>
        <v>#N/A</v>
      </c>
      <c r="K84" s="171" t="e">
        <f>IF($A$83="",IF($B$16=G84,$P$4,0)*(1-$I$89),0)</f>
        <v>#N/A</v>
      </c>
      <c r="L84" s="171" t="e">
        <f>IF($A$83="",IF($B$16=G84,$P$5,0)*(1-$I$89),0)</f>
        <v>#N/A</v>
      </c>
      <c r="M84" s="118" t="e">
        <f>IF($A$83="",IF($B$16=G84,$P$6,0)*(1-$I$89),0)</f>
        <v>#N/A</v>
      </c>
      <c r="P84" s="103" t="e">
        <f t="shared" si="18"/>
        <v>#N/A</v>
      </c>
      <c r="Q84" s="16">
        <f t="shared" si="13"/>
        <v>67</v>
      </c>
      <c r="R84" s="16" t="s">
        <v>350</v>
      </c>
      <c r="S84" s="16">
        <v>0</v>
      </c>
      <c r="T84" s="16">
        <v>0</v>
      </c>
      <c r="U84" s="16">
        <v>0</v>
      </c>
      <c r="V84" s="16">
        <v>0</v>
      </c>
      <c r="W84" s="16">
        <v>0</v>
      </c>
      <c r="X84" s="16">
        <v>0</v>
      </c>
      <c r="Y84" s="16">
        <v>0</v>
      </c>
      <c r="Z84" s="16">
        <v>0</v>
      </c>
      <c r="AA84" s="16">
        <v>0</v>
      </c>
      <c r="AB84" s="16">
        <v>0</v>
      </c>
      <c r="AC84" s="16">
        <v>0</v>
      </c>
      <c r="AD84" s="16">
        <v>0</v>
      </c>
      <c r="AE84" s="16">
        <v>0</v>
      </c>
      <c r="AF84" s="16">
        <v>0</v>
      </c>
      <c r="AG84" s="16">
        <v>0</v>
      </c>
      <c r="AO84" s="104"/>
      <c r="AW84" s="158"/>
      <c r="AX84" s="147"/>
      <c r="AY84" s="147"/>
      <c r="AZ84" s="147"/>
      <c r="BA84" s="147"/>
      <c r="BB84" s="147"/>
      <c r="BC84" s="147" t="s">
        <v>285</v>
      </c>
      <c r="BD84" s="150"/>
      <c r="BE84" s="16" t="s">
        <v>2301</v>
      </c>
    </row>
    <row r="85" spans="1:57">
      <c r="A85" s="158" t="s">
        <v>2418</v>
      </c>
      <c r="B85" s="150"/>
      <c r="C85" s="33"/>
      <c r="D85" s="33"/>
      <c r="E85" s="33"/>
      <c r="F85" s="111"/>
      <c r="G85" s="35" t="s">
        <v>191</v>
      </c>
      <c r="H85" s="171" t="e">
        <f t="shared" ref="H85:M85" si="19">SUM(H81:H84)</f>
        <v>#VALUE!</v>
      </c>
      <c r="I85" s="171" t="e">
        <f t="shared" si="19"/>
        <v>#VALUE!</v>
      </c>
      <c r="J85" s="171" t="e">
        <f t="shared" si="19"/>
        <v>#N/A</v>
      </c>
      <c r="K85" s="171" t="e">
        <f t="shared" si="19"/>
        <v>#N/A</v>
      </c>
      <c r="L85" s="171" t="e">
        <f t="shared" si="19"/>
        <v>#N/A</v>
      </c>
      <c r="M85" s="118" t="e">
        <f t="shared" si="19"/>
        <v>#N/A</v>
      </c>
      <c r="P85" s="103" t="e">
        <f t="shared" si="18"/>
        <v>#N/A</v>
      </c>
      <c r="Q85" s="16">
        <f t="shared" si="13"/>
        <v>68</v>
      </c>
      <c r="R85" s="16" t="s">
        <v>351</v>
      </c>
      <c r="S85" s="16">
        <v>0</v>
      </c>
      <c r="T85" s="16">
        <v>0</v>
      </c>
      <c r="U85" s="16">
        <v>0</v>
      </c>
      <c r="V85" s="16">
        <v>0</v>
      </c>
      <c r="W85" s="16">
        <v>0</v>
      </c>
      <c r="X85" s="16">
        <v>0</v>
      </c>
      <c r="Y85" s="16">
        <v>0</v>
      </c>
      <c r="Z85" s="16">
        <v>0</v>
      </c>
      <c r="AA85" s="16">
        <v>0</v>
      </c>
      <c r="AB85" s="16">
        <v>0</v>
      </c>
      <c r="AC85" s="16">
        <v>0</v>
      </c>
      <c r="AD85" s="16">
        <v>0</v>
      </c>
      <c r="AE85" s="16">
        <v>0</v>
      </c>
      <c r="AF85" s="16">
        <v>0</v>
      </c>
      <c r="AG85" s="16">
        <v>0</v>
      </c>
      <c r="AO85" s="104"/>
      <c r="AW85" s="158"/>
      <c r="AX85" s="147"/>
      <c r="AY85" s="147"/>
      <c r="AZ85" s="147"/>
      <c r="BA85" s="147"/>
      <c r="BB85" s="147"/>
      <c r="BC85" s="147" t="s">
        <v>286</v>
      </c>
      <c r="BD85" s="150" t="s">
        <v>93</v>
      </c>
      <c r="BE85" s="16" t="s">
        <v>2303</v>
      </c>
    </row>
    <row r="86" spans="1:57">
      <c r="A86" s="158" t="s">
        <v>2420</v>
      </c>
      <c r="B86" s="150"/>
      <c r="C86" s="33"/>
      <c r="D86" s="33"/>
      <c r="E86" s="33"/>
      <c r="F86" s="111"/>
      <c r="G86" s="35" t="s">
        <v>2299</v>
      </c>
      <c r="H86" s="171">
        <v>0</v>
      </c>
      <c r="I86" s="171">
        <v>0</v>
      </c>
      <c r="J86" s="133" t="e">
        <f>IF($A$83="",IF(J79="","",P11),0)</f>
        <v>#N/A</v>
      </c>
      <c r="K86" s="133" t="e">
        <f>IF($A$83="",IF(K79="","",P12),0)</f>
        <v>#N/A</v>
      </c>
      <c r="L86" s="133" t="e">
        <f>IF($A$83="",IF(L79="","",P13),0)</f>
        <v>#N/A</v>
      </c>
      <c r="M86" s="134" t="e">
        <f>IF($A$83="",IF(M79="","",P14),0)</f>
        <v>#N/A</v>
      </c>
      <c r="P86" s="103" t="e">
        <f t="shared" si="18"/>
        <v>#N/A</v>
      </c>
      <c r="Q86" s="16">
        <f t="shared" si="13"/>
        <v>69</v>
      </c>
      <c r="R86" s="16" t="s">
        <v>352</v>
      </c>
      <c r="S86" s="16">
        <v>1</v>
      </c>
      <c r="T86" s="16">
        <v>1</v>
      </c>
      <c r="U86" s="16">
        <v>0</v>
      </c>
      <c r="V86" s="16">
        <v>0</v>
      </c>
      <c r="W86" s="16">
        <v>0</v>
      </c>
      <c r="X86" s="16">
        <v>1</v>
      </c>
      <c r="Y86" s="16">
        <v>1</v>
      </c>
      <c r="Z86" s="16">
        <v>1</v>
      </c>
      <c r="AA86" s="16">
        <v>0</v>
      </c>
      <c r="AB86" s="16">
        <v>0</v>
      </c>
      <c r="AC86" s="16">
        <v>0</v>
      </c>
      <c r="AD86" s="16">
        <v>0</v>
      </c>
      <c r="AE86" s="16">
        <v>0</v>
      </c>
      <c r="AF86" s="16">
        <v>0</v>
      </c>
      <c r="AG86" s="16">
        <v>0</v>
      </c>
      <c r="AO86" s="104"/>
      <c r="AW86" s="158"/>
      <c r="AX86" s="147"/>
      <c r="AY86" s="147"/>
      <c r="AZ86" s="147"/>
      <c r="BA86" s="147"/>
      <c r="BB86" s="147"/>
      <c r="BC86" s="147" t="s">
        <v>287</v>
      </c>
      <c r="BD86" s="150" t="s">
        <v>93</v>
      </c>
      <c r="BE86" s="16" t="s">
        <v>2303</v>
      </c>
    </row>
    <row r="87" spans="1:57" ht="13">
      <c r="A87" s="158" t="e">
        <f>IF(B82+B83&gt;0,A86,"")</f>
        <v>#N/A</v>
      </c>
      <c r="B87" s="150"/>
      <c r="C87" s="33"/>
      <c r="D87" s="33"/>
      <c r="E87" s="33"/>
      <c r="F87" s="111"/>
      <c r="G87" s="36" t="s">
        <v>49</v>
      </c>
      <c r="H87" s="135"/>
      <c r="I87" s="136" t="e">
        <f>ROUND(($H85-I85)/$H85,2)</f>
        <v>#VALUE!</v>
      </c>
      <c r="J87" s="142" t="e">
        <f>IF(OR(J85=0,J85&gt;$H$85),"Not Calculated",TEXT(J89,"##%")&amp;" to "&amp;TEXT(J88,"##%"))</f>
        <v>#N/A</v>
      </c>
      <c r="K87" s="142" t="e">
        <f t="shared" ref="K87:M87" si="20">IF(OR(K85=0,K85&gt;$H$85),"Not Calculated",TEXT(K89,"##%")&amp;" to "&amp;TEXT(K88,"##%"))</f>
        <v>#N/A</v>
      </c>
      <c r="L87" s="142" t="e">
        <f t="shared" si="20"/>
        <v>#N/A</v>
      </c>
      <c r="M87" s="142" t="e">
        <f t="shared" si="20"/>
        <v>#N/A</v>
      </c>
      <c r="P87" s="103" t="e">
        <f t="shared" si="18"/>
        <v>#N/A</v>
      </c>
      <c r="Q87" s="16">
        <f t="shared" si="13"/>
        <v>70</v>
      </c>
      <c r="R87" s="16" t="s">
        <v>353</v>
      </c>
      <c r="S87" s="16">
        <v>0</v>
      </c>
      <c r="T87" s="16">
        <v>0</v>
      </c>
      <c r="U87" s="16">
        <v>1</v>
      </c>
      <c r="V87" s="16">
        <v>1</v>
      </c>
      <c r="W87" s="16">
        <v>1</v>
      </c>
      <c r="X87" s="16">
        <v>0</v>
      </c>
      <c r="Y87" s="16">
        <v>0</v>
      </c>
      <c r="Z87" s="16">
        <v>0</v>
      </c>
      <c r="AA87" s="16">
        <v>1</v>
      </c>
      <c r="AB87" s="16">
        <v>1</v>
      </c>
      <c r="AC87" s="16">
        <v>1</v>
      </c>
      <c r="AD87" s="16">
        <v>1</v>
      </c>
      <c r="AE87" s="16">
        <v>1</v>
      </c>
      <c r="AF87" s="16">
        <v>1</v>
      </c>
      <c r="AG87" s="16">
        <v>1</v>
      </c>
      <c r="AO87" s="104"/>
      <c r="AW87" s="158"/>
      <c r="AX87" s="147"/>
      <c r="AY87" s="147"/>
      <c r="AZ87" s="147"/>
      <c r="BA87" s="147"/>
      <c r="BB87" s="147"/>
      <c r="BC87" s="147" t="s">
        <v>288</v>
      </c>
      <c r="BD87" s="150"/>
      <c r="BE87" s="16" t="s">
        <v>2303</v>
      </c>
    </row>
    <row r="88" spans="1:57" ht="13">
      <c r="A88" s="158"/>
      <c r="B88" s="150"/>
      <c r="C88" s="33"/>
      <c r="D88" s="33"/>
      <c r="E88" s="33"/>
      <c r="F88" s="111"/>
      <c r="G88" s="137"/>
      <c r="H88" s="137" t="s">
        <v>2294</v>
      </c>
      <c r="I88" s="138">
        <v>0.02</v>
      </c>
      <c r="J88" s="138" t="e">
        <f>MROUND(($H$85-J$85)/$H$85,$I$88)</f>
        <v>#VALUE!</v>
      </c>
      <c r="K88" s="138" t="e">
        <f>MROUND(($H$85-K$85)/$H$85,$I$88)</f>
        <v>#VALUE!</v>
      </c>
      <c r="L88" s="138" t="e">
        <f>MROUND(($H$85-L$85)/$H$85,$I$88)</f>
        <v>#VALUE!</v>
      </c>
      <c r="M88" s="139" t="e">
        <f>MROUND(($H$85-M$85)/$H$85,$I$88)</f>
        <v>#VALUE!</v>
      </c>
      <c r="P88" s="103" t="e">
        <f t="shared" si="18"/>
        <v>#N/A</v>
      </c>
      <c r="Q88" s="16">
        <f t="shared" si="13"/>
        <v>71</v>
      </c>
      <c r="R88" s="16" t="s">
        <v>354</v>
      </c>
      <c r="S88" s="16">
        <v>0</v>
      </c>
      <c r="T88" s="16">
        <v>0</v>
      </c>
      <c r="U88" s="16">
        <v>0</v>
      </c>
      <c r="V88" s="16">
        <v>0</v>
      </c>
      <c r="W88" s="16">
        <v>0</v>
      </c>
      <c r="X88" s="16">
        <v>0</v>
      </c>
      <c r="Y88" s="16">
        <v>0</v>
      </c>
      <c r="Z88" s="16">
        <v>0</v>
      </c>
      <c r="AA88" s="16">
        <v>0</v>
      </c>
      <c r="AB88" s="16">
        <v>0</v>
      </c>
      <c r="AC88" s="16">
        <v>0</v>
      </c>
      <c r="AD88" s="16">
        <v>0</v>
      </c>
      <c r="AE88" s="16">
        <v>0</v>
      </c>
      <c r="AF88" s="16">
        <v>0</v>
      </c>
      <c r="AG88" s="16">
        <v>0</v>
      </c>
      <c r="AO88" s="104"/>
      <c r="AW88" s="158"/>
      <c r="AX88" s="147"/>
      <c r="AY88" s="147"/>
      <c r="AZ88" s="147"/>
      <c r="BA88" s="147"/>
      <c r="BB88" s="147"/>
      <c r="BC88" s="147" t="s">
        <v>289</v>
      </c>
      <c r="BD88" s="150"/>
      <c r="BE88" s="16" t="s">
        <v>2303</v>
      </c>
    </row>
    <row r="89" spans="1:57" ht="13">
      <c r="A89" s="246" t="s">
        <v>2821</v>
      </c>
      <c r="B89" s="150"/>
      <c r="C89" s="33"/>
      <c r="D89" s="33"/>
      <c r="E89" s="33"/>
      <c r="F89" s="111"/>
      <c r="G89" s="140" t="s">
        <v>2295</v>
      </c>
      <c r="H89" s="140"/>
      <c r="I89" s="141">
        <v>0.1</v>
      </c>
      <c r="J89" s="138" t="e">
        <f>MROUND(($H$85-(J$85+J86))/$H$85,$I$88)</f>
        <v>#VALUE!</v>
      </c>
      <c r="K89" s="138" t="e">
        <f>MROUND(($H$85-(K$85+K86))/$H$85,$I$88)</f>
        <v>#VALUE!</v>
      </c>
      <c r="L89" s="138" t="e">
        <f>MROUND(($H$85-(L$85+L86))/$H$85,$I$88)</f>
        <v>#VALUE!</v>
      </c>
      <c r="M89" s="139" t="e">
        <f>MROUND(($H$85-(M$85+M86))/$H$85,$I$88)</f>
        <v>#VALUE!</v>
      </c>
      <c r="P89" s="103" t="e">
        <f t="shared" si="18"/>
        <v>#N/A</v>
      </c>
      <c r="Q89" s="16">
        <f t="shared" si="13"/>
        <v>72</v>
      </c>
      <c r="R89" s="16" t="s">
        <v>355</v>
      </c>
      <c r="S89" s="16">
        <v>0</v>
      </c>
      <c r="T89" s="16">
        <v>0</v>
      </c>
      <c r="U89" s="16">
        <v>0</v>
      </c>
      <c r="V89" s="16">
        <v>0</v>
      </c>
      <c r="W89" s="16">
        <v>0</v>
      </c>
      <c r="X89" s="16">
        <v>0</v>
      </c>
      <c r="Y89" s="16">
        <v>0</v>
      </c>
      <c r="Z89" s="16">
        <v>0</v>
      </c>
      <c r="AA89" s="16">
        <v>0</v>
      </c>
      <c r="AB89" s="16">
        <v>0</v>
      </c>
      <c r="AC89" s="16">
        <v>0</v>
      </c>
      <c r="AD89" s="16">
        <v>0</v>
      </c>
      <c r="AE89" s="16">
        <v>0</v>
      </c>
      <c r="AF89" s="16">
        <v>0</v>
      </c>
      <c r="AG89" s="16">
        <v>0</v>
      </c>
      <c r="AO89" s="104"/>
      <c r="AW89" s="158"/>
      <c r="AX89" s="147"/>
      <c r="AY89" s="147"/>
      <c r="AZ89" s="147"/>
      <c r="BA89" s="147"/>
      <c r="BB89" s="147"/>
      <c r="BC89" s="147" t="s">
        <v>290</v>
      </c>
      <c r="BD89" s="150"/>
      <c r="BE89" s="16" t="s">
        <v>2303</v>
      </c>
    </row>
    <row r="90" spans="1:57">
      <c r="A90" s="247" t="s">
        <v>2823</v>
      </c>
      <c r="B90" s="150"/>
      <c r="C90" s="33"/>
      <c r="D90" s="33"/>
      <c r="E90" s="33"/>
      <c r="F90" s="111"/>
      <c r="M90" s="104"/>
      <c r="P90" s="103" t="e">
        <f t="shared" si="18"/>
        <v>#N/A</v>
      </c>
      <c r="Q90" s="16">
        <f t="shared" si="13"/>
        <v>73</v>
      </c>
      <c r="R90" s="16" t="s">
        <v>356</v>
      </c>
      <c r="S90" s="16">
        <v>0</v>
      </c>
      <c r="T90" s="16">
        <v>0</v>
      </c>
      <c r="U90" s="16">
        <v>0</v>
      </c>
      <c r="V90" s="16">
        <v>0</v>
      </c>
      <c r="W90" s="16">
        <v>0</v>
      </c>
      <c r="X90" s="16">
        <v>1</v>
      </c>
      <c r="Y90" s="16">
        <v>1</v>
      </c>
      <c r="Z90" s="16">
        <v>1</v>
      </c>
      <c r="AA90" s="16">
        <v>0</v>
      </c>
      <c r="AB90" s="16">
        <v>0</v>
      </c>
      <c r="AC90" s="16">
        <v>0</v>
      </c>
      <c r="AD90" s="16">
        <v>1</v>
      </c>
      <c r="AE90" s="16">
        <v>0</v>
      </c>
      <c r="AF90" s="16">
        <v>1</v>
      </c>
      <c r="AG90" s="16">
        <v>0</v>
      </c>
      <c r="AO90" s="104"/>
      <c r="AW90" s="158"/>
      <c r="AX90" s="147"/>
      <c r="AY90" s="147"/>
      <c r="AZ90" s="147"/>
      <c r="BA90" s="147"/>
      <c r="BB90" s="147"/>
      <c r="BC90" s="147" t="s">
        <v>291</v>
      </c>
      <c r="BD90" s="150" t="s">
        <v>93</v>
      </c>
      <c r="BE90" s="16" t="s">
        <v>2303</v>
      </c>
    </row>
    <row r="91" spans="1:57" ht="13" thickBot="1">
      <c r="A91" s="158" t="e">
        <f>IF(B82+B83&gt;0,A90,A89)</f>
        <v>#N/A</v>
      </c>
      <c r="B91" s="150"/>
      <c r="C91" s="33"/>
      <c r="D91" s="33"/>
      <c r="E91" s="33"/>
      <c r="F91" s="108"/>
      <c r="G91" s="113"/>
      <c r="H91" s="113"/>
      <c r="I91" s="113"/>
      <c r="J91" s="113"/>
      <c r="K91" s="113"/>
      <c r="L91" s="113"/>
      <c r="M91" s="110"/>
      <c r="P91" s="103" t="e">
        <f t="shared" si="18"/>
        <v>#N/A</v>
      </c>
      <c r="Q91" s="16">
        <f t="shared" si="13"/>
        <v>74</v>
      </c>
      <c r="R91" s="16" t="s">
        <v>357</v>
      </c>
      <c r="S91" s="16">
        <v>0</v>
      </c>
      <c r="T91" s="16">
        <v>0</v>
      </c>
      <c r="U91" s="16">
        <v>1</v>
      </c>
      <c r="V91" s="16">
        <v>1</v>
      </c>
      <c r="W91" s="16">
        <v>0</v>
      </c>
      <c r="X91" s="16">
        <v>0</v>
      </c>
      <c r="Y91" s="16">
        <v>0</v>
      </c>
      <c r="Z91" s="16">
        <v>0</v>
      </c>
      <c r="AA91" s="16">
        <v>1</v>
      </c>
      <c r="AB91" s="16">
        <v>1</v>
      </c>
      <c r="AC91" s="16">
        <v>1</v>
      </c>
      <c r="AD91" s="16">
        <v>0</v>
      </c>
      <c r="AE91" s="16">
        <v>1</v>
      </c>
      <c r="AF91" s="16">
        <v>0</v>
      </c>
      <c r="AG91" s="16">
        <v>1</v>
      </c>
      <c r="AO91" s="104"/>
      <c r="AW91" s="158"/>
      <c r="AX91" s="147"/>
      <c r="AY91" s="147"/>
      <c r="AZ91" s="147"/>
      <c r="BA91" s="147"/>
      <c r="BB91" s="147"/>
      <c r="BC91" s="147" t="s">
        <v>292</v>
      </c>
      <c r="BD91" s="150"/>
      <c r="BE91" s="16" t="s">
        <v>2301</v>
      </c>
    </row>
    <row r="92" spans="1:57">
      <c r="A92" s="252"/>
      <c r="B92" s="104"/>
      <c r="P92" s="103" t="e">
        <f t="shared" si="18"/>
        <v>#N/A</v>
      </c>
      <c r="Q92" s="16">
        <f t="shared" si="13"/>
        <v>75</v>
      </c>
      <c r="R92" s="16" t="s">
        <v>358</v>
      </c>
      <c r="S92" s="16">
        <v>0</v>
      </c>
      <c r="T92" s="16">
        <v>0</v>
      </c>
      <c r="U92" s="16">
        <v>0</v>
      </c>
      <c r="V92" s="16">
        <v>0</v>
      </c>
      <c r="W92" s="16">
        <v>0</v>
      </c>
      <c r="X92" s="16">
        <v>0</v>
      </c>
      <c r="Y92" s="16">
        <v>0</v>
      </c>
      <c r="Z92" s="16">
        <v>0</v>
      </c>
      <c r="AA92" s="16">
        <v>0</v>
      </c>
      <c r="AB92" s="16">
        <v>0</v>
      </c>
      <c r="AC92" s="16">
        <v>0</v>
      </c>
      <c r="AD92" s="16">
        <v>0</v>
      </c>
      <c r="AE92" s="16">
        <v>0</v>
      </c>
      <c r="AF92" s="16">
        <v>0</v>
      </c>
      <c r="AG92" s="16">
        <v>0</v>
      </c>
      <c r="AO92" s="104"/>
      <c r="AW92" s="158"/>
      <c r="AX92" s="147"/>
      <c r="AY92" s="147"/>
      <c r="AZ92" s="147"/>
      <c r="BA92" s="147"/>
      <c r="BB92" s="147"/>
      <c r="BC92" s="147" t="s">
        <v>293</v>
      </c>
      <c r="BD92" s="150"/>
      <c r="BE92" s="16" t="s">
        <v>2301</v>
      </c>
    </row>
    <row r="93" spans="1:57" ht="13" thickBot="1">
      <c r="A93" s="257" t="s">
        <v>2814</v>
      </c>
      <c r="B93" s="104"/>
      <c r="P93" s="103" t="e">
        <f t="shared" si="18"/>
        <v>#N/A</v>
      </c>
      <c r="Q93" s="16">
        <f t="shared" si="13"/>
        <v>76</v>
      </c>
      <c r="R93" s="16" t="s">
        <v>359</v>
      </c>
      <c r="S93" s="16">
        <v>0</v>
      </c>
      <c r="T93" s="16">
        <v>0</v>
      </c>
      <c r="U93" s="16">
        <v>0</v>
      </c>
      <c r="V93" s="16">
        <v>0</v>
      </c>
      <c r="W93" s="16">
        <v>0</v>
      </c>
      <c r="X93" s="16">
        <v>0</v>
      </c>
      <c r="Y93" s="16">
        <v>0</v>
      </c>
      <c r="Z93" s="16">
        <v>0</v>
      </c>
      <c r="AA93" s="16">
        <v>0</v>
      </c>
      <c r="AB93" s="16">
        <v>0</v>
      </c>
      <c r="AC93" s="16">
        <v>0</v>
      </c>
      <c r="AD93" s="16">
        <v>0</v>
      </c>
      <c r="AE93" s="16">
        <v>0</v>
      </c>
      <c r="AF93" s="16">
        <v>0</v>
      </c>
      <c r="AG93" s="16">
        <v>0</v>
      </c>
      <c r="AO93" s="104"/>
      <c r="AW93" s="159"/>
      <c r="AX93" s="153"/>
      <c r="AY93" s="153"/>
      <c r="AZ93" s="153"/>
      <c r="BA93" s="153"/>
      <c r="BB93" s="153"/>
      <c r="BC93" s="153" t="s">
        <v>296</v>
      </c>
      <c r="BD93" s="154" t="s">
        <v>93</v>
      </c>
      <c r="BE93" s="16" t="s">
        <v>2303</v>
      </c>
    </row>
    <row r="94" spans="1:57">
      <c r="A94" s="258" t="s">
        <v>2828</v>
      </c>
      <c r="B94" s="104"/>
      <c r="P94" s="103" t="e">
        <f t="shared" si="18"/>
        <v>#N/A</v>
      </c>
      <c r="Q94" s="16">
        <f t="shared" si="13"/>
        <v>77</v>
      </c>
      <c r="R94" s="16" t="s">
        <v>360</v>
      </c>
      <c r="S94" s="16">
        <v>0</v>
      </c>
      <c r="T94" s="16">
        <v>0</v>
      </c>
      <c r="U94" s="16">
        <v>1</v>
      </c>
      <c r="V94" s="16">
        <v>1</v>
      </c>
      <c r="W94" s="16">
        <v>0</v>
      </c>
      <c r="X94" s="16">
        <v>0</v>
      </c>
      <c r="Y94" s="16">
        <v>0</v>
      </c>
      <c r="Z94" s="16">
        <v>0</v>
      </c>
      <c r="AA94" s="16">
        <v>0</v>
      </c>
      <c r="AB94" s="16">
        <v>1</v>
      </c>
      <c r="AC94" s="16">
        <v>1</v>
      </c>
      <c r="AD94" s="16">
        <v>0</v>
      </c>
      <c r="AE94" s="16">
        <v>1</v>
      </c>
      <c r="AF94" s="16">
        <v>0</v>
      </c>
      <c r="AG94" s="16">
        <v>1</v>
      </c>
      <c r="AO94" s="104"/>
    </row>
    <row r="95" spans="1:57">
      <c r="A95" s="259" t="str">
        <f>IF(B29="",A94,"")</f>
        <v>-Please enter the building ENERGY STAR Score in the "Rating" field of the Benchmarking section of the "Utility Data and Benchmarking" page of the Audit Template, or in the "Instructions &amp; Inputs" tab.</v>
      </c>
      <c r="B95" s="104"/>
      <c r="P95" s="103" t="e">
        <f t="shared" si="18"/>
        <v>#N/A</v>
      </c>
      <c r="Q95" s="16">
        <f t="shared" si="13"/>
        <v>78</v>
      </c>
      <c r="R95" s="16" t="s">
        <v>361</v>
      </c>
      <c r="S95" s="16">
        <v>1</v>
      </c>
      <c r="T95" s="16">
        <v>1</v>
      </c>
      <c r="U95" s="16">
        <v>1</v>
      </c>
      <c r="V95" s="16">
        <v>1</v>
      </c>
      <c r="W95" s="16">
        <v>1</v>
      </c>
      <c r="X95" s="16">
        <v>0</v>
      </c>
      <c r="Y95" s="16">
        <v>0</v>
      </c>
      <c r="Z95" s="16">
        <v>0</v>
      </c>
      <c r="AA95" s="16">
        <v>1</v>
      </c>
      <c r="AB95" s="16">
        <v>1</v>
      </c>
      <c r="AC95" s="16">
        <v>1</v>
      </c>
      <c r="AD95" s="16">
        <v>1</v>
      </c>
      <c r="AE95" s="16">
        <v>1</v>
      </c>
      <c r="AF95" s="16">
        <v>1</v>
      </c>
      <c r="AG95" s="16">
        <v>1</v>
      </c>
      <c r="AO95" s="104"/>
    </row>
    <row r="96" spans="1:57">
      <c r="A96" s="103"/>
      <c r="B96" s="104"/>
      <c r="P96" s="103" t="e">
        <f t="shared" si="18"/>
        <v>#N/A</v>
      </c>
      <c r="Q96" s="16">
        <f t="shared" si="13"/>
        <v>79</v>
      </c>
      <c r="R96" s="16" t="s">
        <v>362</v>
      </c>
      <c r="S96" s="16">
        <v>0</v>
      </c>
      <c r="T96" s="16">
        <v>0</v>
      </c>
      <c r="U96" s="16">
        <v>0</v>
      </c>
      <c r="V96" s="16">
        <v>0</v>
      </c>
      <c r="W96" s="16">
        <v>0</v>
      </c>
      <c r="X96" s="16">
        <v>0</v>
      </c>
      <c r="Y96" s="16">
        <v>0</v>
      </c>
      <c r="Z96" s="16">
        <v>0</v>
      </c>
      <c r="AA96" s="16">
        <v>0</v>
      </c>
      <c r="AB96" s="16">
        <v>0</v>
      </c>
      <c r="AC96" s="16">
        <v>0</v>
      </c>
      <c r="AD96" s="16">
        <v>0</v>
      </c>
      <c r="AE96" s="16">
        <v>0</v>
      </c>
      <c r="AF96" s="16">
        <v>0</v>
      </c>
      <c r="AG96" s="16">
        <v>0</v>
      </c>
      <c r="AO96" s="104"/>
    </row>
    <row r="97" spans="1:41">
      <c r="A97" s="253" t="s">
        <v>2815</v>
      </c>
      <c r="B97" s="104"/>
      <c r="P97" s="103" t="e">
        <f t="shared" si="18"/>
        <v>#N/A</v>
      </c>
      <c r="Q97" s="16">
        <f t="shared" si="13"/>
        <v>80</v>
      </c>
      <c r="R97" s="16" t="s">
        <v>363</v>
      </c>
      <c r="S97" s="16">
        <v>0</v>
      </c>
      <c r="T97" s="16">
        <v>0</v>
      </c>
      <c r="U97" s="16">
        <v>0</v>
      </c>
      <c r="V97" s="16">
        <v>0</v>
      </c>
      <c r="W97" s="16">
        <v>0</v>
      </c>
      <c r="X97" s="16">
        <v>0</v>
      </c>
      <c r="Y97" s="16">
        <v>0</v>
      </c>
      <c r="Z97" s="16">
        <v>0</v>
      </c>
      <c r="AA97" s="16">
        <v>0</v>
      </c>
      <c r="AB97" s="16">
        <v>0</v>
      </c>
      <c r="AC97" s="16">
        <v>0</v>
      </c>
      <c r="AD97" s="16">
        <v>0</v>
      </c>
      <c r="AE97" s="16">
        <v>0</v>
      </c>
      <c r="AF97" s="16">
        <v>0</v>
      </c>
      <c r="AG97" s="16">
        <v>0</v>
      </c>
      <c r="AO97" s="104"/>
    </row>
    <row r="98" spans="1:41">
      <c r="A98" s="254" t="s">
        <v>2829</v>
      </c>
      <c r="B98" s="104"/>
      <c r="P98" s="103" t="e">
        <f t="shared" si="18"/>
        <v>#N/A</v>
      </c>
      <c r="Q98" s="16">
        <f t="shared" si="13"/>
        <v>81</v>
      </c>
      <c r="R98" s="16" t="s">
        <v>364</v>
      </c>
      <c r="S98" s="16">
        <v>1</v>
      </c>
      <c r="T98" s="16">
        <v>1</v>
      </c>
      <c r="U98" s="16">
        <v>0</v>
      </c>
      <c r="V98" s="16">
        <v>0</v>
      </c>
      <c r="W98" s="16">
        <v>0</v>
      </c>
      <c r="X98" s="16">
        <v>1</v>
      </c>
      <c r="Y98" s="16">
        <v>1</v>
      </c>
      <c r="Z98" s="16">
        <v>1</v>
      </c>
      <c r="AA98" s="16">
        <v>1</v>
      </c>
      <c r="AB98" s="16">
        <v>1</v>
      </c>
      <c r="AC98" s="16">
        <v>1</v>
      </c>
      <c r="AD98" s="16">
        <v>0</v>
      </c>
      <c r="AE98" s="16">
        <v>1</v>
      </c>
      <c r="AF98" s="16">
        <v>0</v>
      </c>
      <c r="AG98" s="16">
        <v>1</v>
      </c>
      <c r="AO98" s="104"/>
    </row>
    <row r="99" spans="1:41">
      <c r="A99" s="103" t="str">
        <f>IF('Instructions &amp; Inputs'!D29=0,A98,"")</f>
        <v>-If tenant energy use is paid for by tenants, please enter the amount in the "Percent Paid By Tenant" field of the "Building Annual Summary for Energy Use and Energy Cost" section of the "Utility Data and Benchmarking" page of the Audit Template, or in the "Instructions &amp; Inputs" tab.</v>
      </c>
      <c r="B99" s="104"/>
      <c r="P99" s="103" t="e">
        <f t="shared" si="18"/>
        <v>#N/A</v>
      </c>
      <c r="Q99" s="16">
        <f t="shared" si="13"/>
        <v>82</v>
      </c>
      <c r="R99" s="16" t="s">
        <v>365</v>
      </c>
      <c r="S99" s="16">
        <v>0</v>
      </c>
      <c r="T99" s="16">
        <v>0</v>
      </c>
      <c r="U99" s="16">
        <v>1</v>
      </c>
      <c r="V99" s="16">
        <v>1</v>
      </c>
      <c r="W99" s="16">
        <v>1</v>
      </c>
      <c r="X99" s="16">
        <v>0</v>
      </c>
      <c r="Y99" s="16">
        <v>0</v>
      </c>
      <c r="Z99" s="16">
        <v>0</v>
      </c>
      <c r="AA99" s="16">
        <v>0</v>
      </c>
      <c r="AB99" s="16">
        <v>0</v>
      </c>
      <c r="AC99" s="16">
        <v>0</v>
      </c>
      <c r="AD99" s="16">
        <v>1</v>
      </c>
      <c r="AE99" s="16">
        <v>0</v>
      </c>
      <c r="AF99" s="16">
        <v>1</v>
      </c>
      <c r="AG99" s="16">
        <v>0</v>
      </c>
      <c r="AO99" s="104"/>
    </row>
    <row r="100" spans="1:41">
      <c r="A100" s="103"/>
      <c r="B100" s="104"/>
      <c r="P100" s="103" t="e">
        <f t="shared" si="18"/>
        <v>#N/A</v>
      </c>
      <c r="Q100" s="16">
        <f t="shared" si="13"/>
        <v>83</v>
      </c>
      <c r="R100" s="16" t="s">
        <v>366</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O100" s="104"/>
    </row>
    <row r="101" spans="1:41">
      <c r="A101" s="255" t="s">
        <v>2824</v>
      </c>
      <c r="B101" s="104"/>
      <c r="P101" s="103" t="e">
        <f t="shared" si="18"/>
        <v>#N/A</v>
      </c>
      <c r="Q101" s="16">
        <f t="shared" si="13"/>
        <v>84</v>
      </c>
      <c r="R101" s="16" t="s">
        <v>367</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O101" s="104"/>
    </row>
    <row r="102" spans="1:41" ht="13" thickBot="1">
      <c r="A102" s="108" t="str">
        <f>IF(AND(A95="",A99=""),"",A101)</f>
        <v xml:space="preserve">*Optional data input - note these fields may be hidden as unrequired: </v>
      </c>
      <c r="B102" s="110"/>
      <c r="P102" s="103" t="e">
        <f t="shared" si="18"/>
        <v>#N/A</v>
      </c>
      <c r="Q102" s="16">
        <f t="shared" si="13"/>
        <v>85</v>
      </c>
      <c r="R102" s="16" t="s">
        <v>368</v>
      </c>
      <c r="S102" s="16">
        <v>0</v>
      </c>
      <c r="T102" s="16">
        <v>0</v>
      </c>
      <c r="U102" s="16">
        <v>0</v>
      </c>
      <c r="V102" s="16">
        <v>0</v>
      </c>
      <c r="W102" s="16">
        <v>0</v>
      </c>
      <c r="X102" s="16">
        <v>1</v>
      </c>
      <c r="Y102" s="16">
        <v>1</v>
      </c>
      <c r="Z102" s="16">
        <v>1</v>
      </c>
      <c r="AA102" s="16">
        <v>1</v>
      </c>
      <c r="AB102" s="16">
        <v>1</v>
      </c>
      <c r="AC102" s="16">
        <v>1</v>
      </c>
      <c r="AD102" s="16">
        <v>1</v>
      </c>
      <c r="AE102" s="16">
        <v>1</v>
      </c>
      <c r="AF102" s="16">
        <v>1</v>
      </c>
      <c r="AG102" s="16">
        <v>1</v>
      </c>
      <c r="AO102" s="104"/>
    </row>
    <row r="103" spans="1:41">
      <c r="P103" s="103" t="e">
        <f t="shared" si="18"/>
        <v>#N/A</v>
      </c>
      <c r="Q103" s="16">
        <f t="shared" si="13"/>
        <v>86</v>
      </c>
      <c r="R103" s="16" t="s">
        <v>369</v>
      </c>
      <c r="S103" s="16">
        <v>0</v>
      </c>
      <c r="T103" s="16">
        <v>0</v>
      </c>
      <c r="U103" s="16">
        <v>1</v>
      </c>
      <c r="V103" s="16">
        <v>1</v>
      </c>
      <c r="W103" s="16">
        <v>0</v>
      </c>
      <c r="X103" s="16">
        <v>0</v>
      </c>
      <c r="Y103" s="16">
        <v>0</v>
      </c>
      <c r="Z103" s="16">
        <v>0</v>
      </c>
      <c r="AA103" s="16">
        <v>0</v>
      </c>
      <c r="AB103" s="16">
        <v>0</v>
      </c>
      <c r="AC103" s="16">
        <v>0</v>
      </c>
      <c r="AD103" s="16">
        <v>0</v>
      </c>
      <c r="AE103" s="16">
        <v>0</v>
      </c>
      <c r="AF103" s="16">
        <v>0</v>
      </c>
      <c r="AG103" s="16">
        <v>0</v>
      </c>
      <c r="AO103" s="104"/>
    </row>
    <row r="104" spans="1:41">
      <c r="P104" s="103" t="e">
        <f t="shared" si="18"/>
        <v>#N/A</v>
      </c>
      <c r="Q104" s="16">
        <f t="shared" si="13"/>
        <v>87</v>
      </c>
      <c r="R104" s="16" t="s">
        <v>370</v>
      </c>
      <c r="S104" s="16">
        <v>0</v>
      </c>
      <c r="T104" s="16">
        <v>0</v>
      </c>
      <c r="U104" s="16">
        <v>0</v>
      </c>
      <c r="V104" s="16">
        <v>0</v>
      </c>
      <c r="W104" s="16">
        <v>0</v>
      </c>
      <c r="X104" s="16">
        <v>0</v>
      </c>
      <c r="Y104" s="16">
        <v>0</v>
      </c>
      <c r="Z104" s="16">
        <v>0</v>
      </c>
      <c r="AA104" s="16">
        <v>0</v>
      </c>
      <c r="AB104" s="16">
        <v>0</v>
      </c>
      <c r="AC104" s="16">
        <v>0</v>
      </c>
      <c r="AD104" s="16">
        <v>0</v>
      </c>
      <c r="AE104" s="16">
        <v>0</v>
      </c>
      <c r="AF104" s="16">
        <v>0</v>
      </c>
      <c r="AG104" s="16">
        <v>0</v>
      </c>
      <c r="AO104" s="104"/>
    </row>
    <row r="105" spans="1:41" ht="13" thickBot="1">
      <c r="P105" s="103" t="e">
        <f t="shared" si="18"/>
        <v>#N/A</v>
      </c>
      <c r="Q105" s="16">
        <f t="shared" si="13"/>
        <v>88</v>
      </c>
      <c r="R105" s="16" t="s">
        <v>371</v>
      </c>
      <c r="S105" s="16">
        <v>0</v>
      </c>
      <c r="T105" s="16">
        <v>0</v>
      </c>
      <c r="U105" s="16">
        <v>0</v>
      </c>
      <c r="V105" s="16">
        <v>0</v>
      </c>
      <c r="W105" s="16">
        <v>0</v>
      </c>
      <c r="X105" s="16">
        <v>0</v>
      </c>
      <c r="Y105" s="16">
        <v>0</v>
      </c>
      <c r="Z105" s="16">
        <v>0</v>
      </c>
      <c r="AA105" s="16">
        <v>0</v>
      </c>
      <c r="AB105" s="16">
        <v>1</v>
      </c>
      <c r="AC105" s="16">
        <v>1</v>
      </c>
      <c r="AD105" s="16">
        <v>0</v>
      </c>
      <c r="AE105" s="16">
        <v>1</v>
      </c>
      <c r="AF105" s="16">
        <v>0</v>
      </c>
      <c r="AG105" s="16">
        <v>1</v>
      </c>
      <c r="AO105" s="104"/>
    </row>
    <row r="106" spans="1:41" ht="13.5" thickBot="1">
      <c r="A106" s="230" t="s">
        <v>2830</v>
      </c>
      <c r="B106" s="273"/>
      <c r="C106" s="273" t="s">
        <v>2831</v>
      </c>
      <c r="D106" s="274" t="s">
        <v>2832</v>
      </c>
      <c r="P106" s="103" t="e">
        <f t="shared" si="18"/>
        <v>#N/A</v>
      </c>
      <c r="Q106" s="16">
        <f t="shared" si="13"/>
        <v>89</v>
      </c>
      <c r="R106" s="16" t="s">
        <v>372</v>
      </c>
      <c r="S106" s="16">
        <v>0</v>
      </c>
      <c r="T106" s="16">
        <v>0</v>
      </c>
      <c r="U106" s="16">
        <v>1</v>
      </c>
      <c r="V106" s="16">
        <v>1</v>
      </c>
      <c r="W106" s="16">
        <v>0</v>
      </c>
      <c r="X106" s="16">
        <v>0</v>
      </c>
      <c r="Y106" s="16">
        <v>0</v>
      </c>
      <c r="Z106" s="16">
        <v>0</v>
      </c>
      <c r="AA106" s="16">
        <v>0</v>
      </c>
      <c r="AB106" s="16">
        <v>0</v>
      </c>
      <c r="AC106" s="16">
        <v>0</v>
      </c>
      <c r="AD106" s="16">
        <v>0</v>
      </c>
      <c r="AE106" s="16">
        <v>0</v>
      </c>
      <c r="AF106" s="16">
        <v>0</v>
      </c>
      <c r="AG106" s="16">
        <v>0</v>
      </c>
      <c r="AO106" s="104"/>
    </row>
    <row r="107" spans="1:41" ht="14">
      <c r="A107" s="275" t="s">
        <v>66</v>
      </c>
      <c r="B107" s="273">
        <f>MATCH(A107,'Audit Template Import'!A$4:BTF$4, 0)</f>
        <v>126</v>
      </c>
      <c r="C107" s="273">
        <f>INDEX('Audit Template Import'!A$4:BTF$5,2,B107)</f>
        <v>0</v>
      </c>
      <c r="D107" s="274">
        <f>INDEX('Audit Template Import'!A$4:BTF$5,2,B113)</f>
        <v>0</v>
      </c>
      <c r="P107" s="103" t="e">
        <f t="shared" si="18"/>
        <v>#N/A</v>
      </c>
      <c r="Q107" s="16">
        <f t="shared" si="13"/>
        <v>90</v>
      </c>
      <c r="R107" s="16" t="s">
        <v>373</v>
      </c>
      <c r="S107" s="16">
        <v>1</v>
      </c>
      <c r="T107" s="16">
        <v>1</v>
      </c>
      <c r="U107" s="16">
        <v>1</v>
      </c>
      <c r="V107" s="16">
        <v>1</v>
      </c>
      <c r="W107" s="16">
        <v>1</v>
      </c>
      <c r="X107" s="16">
        <v>0</v>
      </c>
      <c r="Y107" s="16">
        <v>0</v>
      </c>
      <c r="Z107" s="16">
        <v>0</v>
      </c>
      <c r="AA107" s="16">
        <v>1</v>
      </c>
      <c r="AB107" s="16">
        <v>1</v>
      </c>
      <c r="AC107" s="16">
        <v>1</v>
      </c>
      <c r="AD107" s="16">
        <v>1</v>
      </c>
      <c r="AE107" s="16">
        <v>1</v>
      </c>
      <c r="AF107" s="16">
        <v>1</v>
      </c>
      <c r="AG107" s="16">
        <v>1</v>
      </c>
      <c r="AO107" s="104"/>
    </row>
    <row r="108" spans="1:41" ht="14">
      <c r="A108" s="276" t="s">
        <v>455</v>
      </c>
      <c r="B108" s="265">
        <f>MATCH(A108,'Audit Template Import'!A$4:BTF$4, 0)</f>
        <v>142</v>
      </c>
      <c r="C108" s="265">
        <f>INDEX('Audit Template Import'!A$4:BTF$5,2,B108)</f>
        <v>0</v>
      </c>
      <c r="D108" s="277">
        <f>INDEX('Audit Template Import'!A$4:BTF$5,2,B114)</f>
        <v>0</v>
      </c>
      <c r="P108" s="103" t="e">
        <f t="shared" si="18"/>
        <v>#N/A</v>
      </c>
      <c r="Q108" s="16">
        <f t="shared" si="13"/>
        <v>91</v>
      </c>
      <c r="R108" s="16" t="s">
        <v>374</v>
      </c>
      <c r="S108" s="16">
        <v>0</v>
      </c>
      <c r="T108" s="16">
        <v>0</v>
      </c>
      <c r="U108" s="16">
        <v>0</v>
      </c>
      <c r="V108" s="16">
        <v>0</v>
      </c>
      <c r="W108" s="16">
        <v>0</v>
      </c>
      <c r="X108" s="16">
        <v>0</v>
      </c>
      <c r="Y108" s="16">
        <v>0</v>
      </c>
      <c r="Z108" s="16">
        <v>0</v>
      </c>
      <c r="AA108" s="16">
        <v>0</v>
      </c>
      <c r="AB108" s="16">
        <v>0</v>
      </c>
      <c r="AC108" s="16">
        <v>0</v>
      </c>
      <c r="AD108" s="16">
        <v>0</v>
      </c>
      <c r="AE108" s="16">
        <v>0</v>
      </c>
      <c r="AF108" s="16">
        <v>0</v>
      </c>
      <c r="AG108" s="16">
        <v>0</v>
      </c>
      <c r="AO108" s="104"/>
    </row>
    <row r="109" spans="1:41" ht="14">
      <c r="A109" s="276" t="s">
        <v>471</v>
      </c>
      <c r="B109" s="265">
        <f>MATCH(A109,'Audit Template Import'!A$4:BTF$4, 0)</f>
        <v>158</v>
      </c>
      <c r="C109" s="265">
        <f>INDEX('Audit Template Import'!A$4:BTF$5,2,B109)</f>
        <v>0</v>
      </c>
      <c r="D109" s="277">
        <f>INDEX('Audit Template Import'!A$4:BTF$5,2,B115)</f>
        <v>0</v>
      </c>
      <c r="P109" s="103" t="e">
        <f t="shared" si="18"/>
        <v>#N/A</v>
      </c>
      <c r="Q109" s="16">
        <f t="shared" si="13"/>
        <v>92</v>
      </c>
      <c r="R109" s="16" t="s">
        <v>375</v>
      </c>
      <c r="S109" s="16">
        <v>0</v>
      </c>
      <c r="T109" s="16">
        <v>0</v>
      </c>
      <c r="U109" s="16">
        <v>0</v>
      </c>
      <c r="V109" s="16">
        <v>0</v>
      </c>
      <c r="W109" s="16">
        <v>0</v>
      </c>
      <c r="X109" s="16">
        <v>0</v>
      </c>
      <c r="Y109" s="16">
        <v>0</v>
      </c>
      <c r="Z109" s="16">
        <v>0</v>
      </c>
      <c r="AA109" s="16">
        <v>0</v>
      </c>
      <c r="AB109" s="16">
        <v>0</v>
      </c>
      <c r="AC109" s="16">
        <v>0</v>
      </c>
      <c r="AD109" s="16">
        <v>0</v>
      </c>
      <c r="AE109" s="16">
        <v>0</v>
      </c>
      <c r="AF109" s="16">
        <v>0</v>
      </c>
      <c r="AG109" s="16">
        <v>0</v>
      </c>
      <c r="AO109" s="104"/>
    </row>
    <row r="110" spans="1:41" ht="14">
      <c r="A110" s="276" t="s">
        <v>487</v>
      </c>
      <c r="B110" s="265">
        <f>MATCH(A110,'Audit Template Import'!A$4:BTF$4, 0)</f>
        <v>174</v>
      </c>
      <c r="C110" s="265">
        <f>INDEX('Audit Template Import'!A$4:BTF$5,2,B110)</f>
        <v>0</v>
      </c>
      <c r="D110" s="277">
        <f>INDEX('Audit Template Import'!A$4:BTF$5,2,B116)</f>
        <v>0</v>
      </c>
      <c r="P110" s="103" t="e">
        <f t="shared" si="18"/>
        <v>#N/A</v>
      </c>
      <c r="Q110" s="16">
        <f t="shared" si="13"/>
        <v>93</v>
      </c>
      <c r="R110" s="16" t="s">
        <v>376</v>
      </c>
      <c r="S110" s="16">
        <v>1</v>
      </c>
      <c r="T110" s="16">
        <v>1</v>
      </c>
      <c r="U110" s="16">
        <v>1</v>
      </c>
      <c r="V110" s="16">
        <v>1</v>
      </c>
      <c r="W110" s="16">
        <v>0</v>
      </c>
      <c r="X110" s="16">
        <v>1</v>
      </c>
      <c r="Y110" s="16">
        <v>1</v>
      </c>
      <c r="Z110" s="16">
        <v>1</v>
      </c>
      <c r="AA110" s="16">
        <v>1</v>
      </c>
      <c r="AB110" s="16">
        <v>1</v>
      </c>
      <c r="AC110" s="16">
        <v>1</v>
      </c>
      <c r="AD110" s="16">
        <v>1</v>
      </c>
      <c r="AE110" s="16">
        <v>1</v>
      </c>
      <c r="AF110" s="16">
        <v>1</v>
      </c>
      <c r="AG110" s="16">
        <v>1</v>
      </c>
      <c r="AO110" s="104"/>
    </row>
    <row r="111" spans="1:41" ht="14">
      <c r="A111" s="276" t="s">
        <v>503</v>
      </c>
      <c r="B111" s="265">
        <f>MATCH(A111,'Audit Template Import'!A$4:BTF$4, 0)</f>
        <v>190</v>
      </c>
      <c r="C111" s="265">
        <f>INDEX('Audit Template Import'!A$4:BTF$5,2,B111)</f>
        <v>0</v>
      </c>
      <c r="D111" s="277">
        <f>INDEX('Audit Template Import'!A$4:BTF$5,2,B117)</f>
        <v>0</v>
      </c>
      <c r="P111" s="103" t="e">
        <f t="shared" si="18"/>
        <v>#N/A</v>
      </c>
      <c r="Q111" s="16">
        <f t="shared" si="13"/>
        <v>94</v>
      </c>
      <c r="R111" s="16" t="s">
        <v>377</v>
      </c>
      <c r="S111" s="16">
        <v>1</v>
      </c>
      <c r="T111" s="16">
        <v>1</v>
      </c>
      <c r="U111" s="16">
        <v>0</v>
      </c>
      <c r="V111" s="16">
        <v>0</v>
      </c>
      <c r="W111" s="16">
        <v>1</v>
      </c>
      <c r="X111" s="16">
        <v>0</v>
      </c>
      <c r="Y111" s="16">
        <v>0</v>
      </c>
      <c r="Z111" s="16">
        <v>0</v>
      </c>
      <c r="AA111" s="16">
        <v>0</v>
      </c>
      <c r="AB111" s="16">
        <v>0</v>
      </c>
      <c r="AC111" s="16">
        <v>0</v>
      </c>
      <c r="AD111" s="16">
        <v>0</v>
      </c>
      <c r="AE111" s="16">
        <v>0</v>
      </c>
      <c r="AF111" s="16">
        <v>0</v>
      </c>
      <c r="AG111" s="16">
        <v>0</v>
      </c>
      <c r="AO111" s="104"/>
    </row>
    <row r="112" spans="1:41" ht="14">
      <c r="A112" s="276" t="s">
        <v>519</v>
      </c>
      <c r="B112" s="265">
        <f>MATCH(A112,'Audit Template Import'!A$4:BTF$4, 0)</f>
        <v>206</v>
      </c>
      <c r="C112" s="265">
        <f>INDEX('Audit Template Import'!A$4:BTF$5,2,B112)</f>
        <v>0</v>
      </c>
      <c r="D112" s="277">
        <f>INDEX('Audit Template Import'!A$4:BTF$5,2,B118)</f>
        <v>0</v>
      </c>
      <c r="P112" s="103" t="e">
        <f t="shared" si="18"/>
        <v>#N/A</v>
      </c>
      <c r="Q112" s="16">
        <f t="shared" si="13"/>
        <v>95</v>
      </c>
      <c r="R112" s="16" t="s">
        <v>378</v>
      </c>
      <c r="S112" s="16">
        <v>0</v>
      </c>
      <c r="T112" s="16">
        <v>0</v>
      </c>
      <c r="U112" s="16">
        <v>0</v>
      </c>
      <c r="V112" s="16">
        <v>0</v>
      </c>
      <c r="W112" s="16">
        <v>0</v>
      </c>
      <c r="X112" s="16">
        <v>0</v>
      </c>
      <c r="Y112" s="16">
        <v>0</v>
      </c>
      <c r="Z112" s="16">
        <v>0</v>
      </c>
      <c r="AA112" s="16">
        <v>0</v>
      </c>
      <c r="AB112" s="16">
        <v>0</v>
      </c>
      <c r="AC112" s="16">
        <v>0</v>
      </c>
      <c r="AD112" s="16">
        <v>0</v>
      </c>
      <c r="AE112" s="16">
        <v>0</v>
      </c>
      <c r="AF112" s="16">
        <v>0</v>
      </c>
      <c r="AG112" s="16">
        <v>0</v>
      </c>
      <c r="AO112" s="104"/>
    </row>
    <row r="113" spans="1:41" ht="14">
      <c r="A113" s="276" t="s">
        <v>441</v>
      </c>
      <c r="B113" s="265">
        <f>MATCH(A113,'Audit Template Import'!A$4:BTF$4, 0)</f>
        <v>128</v>
      </c>
      <c r="C113" s="265"/>
      <c r="D113" s="277"/>
      <c r="P113" s="103" t="e">
        <f t="shared" si="18"/>
        <v>#N/A</v>
      </c>
      <c r="Q113" s="16">
        <f t="shared" si="13"/>
        <v>96</v>
      </c>
      <c r="R113" s="16" t="s">
        <v>379</v>
      </c>
      <c r="S113" s="16">
        <v>0</v>
      </c>
      <c r="T113" s="16">
        <v>0</v>
      </c>
      <c r="U113" s="16">
        <v>1</v>
      </c>
      <c r="V113" s="16">
        <v>1</v>
      </c>
      <c r="W113" s="16">
        <v>0</v>
      </c>
      <c r="X113" s="16">
        <v>1</v>
      </c>
      <c r="Y113" s="16">
        <v>1</v>
      </c>
      <c r="Z113" s="16">
        <v>1</v>
      </c>
      <c r="AA113" s="16">
        <v>1</v>
      </c>
      <c r="AB113" s="16">
        <v>1</v>
      </c>
      <c r="AC113" s="16">
        <v>1</v>
      </c>
      <c r="AD113" s="16">
        <v>1</v>
      </c>
      <c r="AE113" s="16">
        <v>1</v>
      </c>
      <c r="AF113" s="16">
        <v>1</v>
      </c>
      <c r="AG113" s="16">
        <v>1</v>
      </c>
      <c r="AO113" s="104"/>
    </row>
    <row r="114" spans="1:41" ht="14">
      <c r="A114" s="276" t="s">
        <v>457</v>
      </c>
      <c r="B114" s="265">
        <f>MATCH(A114,'Audit Template Import'!A$4:BTF$4, 0)</f>
        <v>144</v>
      </c>
      <c r="C114" s="265"/>
      <c r="D114" s="277"/>
      <c r="P114" s="103" t="e">
        <f t="shared" si="18"/>
        <v>#N/A</v>
      </c>
      <c r="Q114" s="16">
        <f t="shared" si="13"/>
        <v>97</v>
      </c>
      <c r="R114" s="16" t="s">
        <v>380</v>
      </c>
      <c r="S114" s="16">
        <v>0</v>
      </c>
      <c r="T114" s="16">
        <v>0</v>
      </c>
      <c r="U114" s="16">
        <v>0</v>
      </c>
      <c r="V114" s="16">
        <v>0</v>
      </c>
      <c r="W114" s="16">
        <v>0</v>
      </c>
      <c r="X114" s="16">
        <v>0</v>
      </c>
      <c r="Y114" s="16">
        <v>0</v>
      </c>
      <c r="Z114" s="16">
        <v>0</v>
      </c>
      <c r="AA114" s="16">
        <v>1</v>
      </c>
      <c r="AB114" s="16">
        <v>0</v>
      </c>
      <c r="AC114" s="16">
        <v>0</v>
      </c>
      <c r="AD114" s="16">
        <v>1</v>
      </c>
      <c r="AE114" s="16">
        <v>0</v>
      </c>
      <c r="AF114" s="16">
        <v>1</v>
      </c>
      <c r="AG114" s="16">
        <v>0</v>
      </c>
      <c r="AO114" s="104"/>
    </row>
    <row r="115" spans="1:41" ht="14">
      <c r="A115" s="276" t="s">
        <v>473</v>
      </c>
      <c r="B115" s="265">
        <f>MATCH(A115,'Audit Template Import'!A$4:BTF$4, 0)</f>
        <v>160</v>
      </c>
      <c r="C115" s="265"/>
      <c r="D115" s="277"/>
      <c r="P115" s="103" t="e">
        <f t="shared" ref="P115:P134" si="21">HLOOKUP($B$12,$S$18:$AG$134,Q115,FALSE)</f>
        <v>#N/A</v>
      </c>
      <c r="Q115" s="16">
        <f t="shared" si="13"/>
        <v>98</v>
      </c>
      <c r="R115" s="16" t="s">
        <v>381</v>
      </c>
      <c r="S115" s="16">
        <v>0</v>
      </c>
      <c r="T115" s="16">
        <v>0</v>
      </c>
      <c r="U115" s="16">
        <v>0</v>
      </c>
      <c r="V115" s="16">
        <v>0</v>
      </c>
      <c r="W115" s="16">
        <v>0</v>
      </c>
      <c r="X115" s="16">
        <v>0</v>
      </c>
      <c r="Y115" s="16">
        <v>0</v>
      </c>
      <c r="Z115" s="16">
        <v>0</v>
      </c>
      <c r="AA115" s="16">
        <v>0</v>
      </c>
      <c r="AB115" s="16">
        <v>0</v>
      </c>
      <c r="AC115" s="16">
        <v>0</v>
      </c>
      <c r="AD115" s="16">
        <v>0</v>
      </c>
      <c r="AE115" s="16">
        <v>0</v>
      </c>
      <c r="AF115" s="16">
        <v>0</v>
      </c>
      <c r="AG115" s="16">
        <v>0</v>
      </c>
      <c r="AO115" s="104"/>
    </row>
    <row r="116" spans="1:41" ht="14">
      <c r="A116" s="276" t="s">
        <v>489</v>
      </c>
      <c r="B116" s="265">
        <f>MATCH(A116,'Audit Template Import'!A$4:BTF$4, 0)</f>
        <v>176</v>
      </c>
      <c r="C116" s="265"/>
      <c r="D116" s="277"/>
      <c r="P116" s="103" t="e">
        <f t="shared" si="21"/>
        <v>#N/A</v>
      </c>
      <c r="Q116" s="16">
        <f t="shared" si="13"/>
        <v>99</v>
      </c>
      <c r="R116" s="16" t="s">
        <v>382</v>
      </c>
      <c r="S116" s="16">
        <v>0</v>
      </c>
      <c r="T116" s="16">
        <v>0</v>
      </c>
      <c r="U116" s="16">
        <v>1</v>
      </c>
      <c r="V116" s="16">
        <v>1</v>
      </c>
      <c r="W116" s="16">
        <v>0</v>
      </c>
      <c r="X116" s="16">
        <v>0</v>
      </c>
      <c r="Y116" s="16">
        <v>0</v>
      </c>
      <c r="Z116" s="16">
        <v>0</v>
      </c>
      <c r="AA116" s="16">
        <v>0</v>
      </c>
      <c r="AB116" s="16">
        <v>1</v>
      </c>
      <c r="AC116" s="16">
        <v>1</v>
      </c>
      <c r="AD116" s="16">
        <v>0</v>
      </c>
      <c r="AE116" s="16">
        <v>1</v>
      </c>
      <c r="AF116" s="16">
        <v>0</v>
      </c>
      <c r="AG116" s="16">
        <v>1</v>
      </c>
      <c r="AO116" s="104"/>
    </row>
    <row r="117" spans="1:41" ht="14">
      <c r="A117" s="276" t="s">
        <v>505</v>
      </c>
      <c r="B117" s="265">
        <f>MATCH(A117,'Audit Template Import'!A$4:BTF$4, 0)</f>
        <v>192</v>
      </c>
      <c r="C117" s="265"/>
      <c r="D117" s="277"/>
      <c r="P117" s="103" t="e">
        <f t="shared" si="21"/>
        <v>#N/A</v>
      </c>
      <c r="Q117" s="16">
        <f t="shared" si="13"/>
        <v>100</v>
      </c>
      <c r="R117" s="16" t="s">
        <v>383</v>
      </c>
      <c r="S117" s="16">
        <v>0</v>
      </c>
      <c r="T117" s="16">
        <v>0</v>
      </c>
      <c r="U117" s="16">
        <v>1</v>
      </c>
      <c r="V117" s="16">
        <v>1</v>
      </c>
      <c r="W117" s="16">
        <v>0</v>
      </c>
      <c r="X117" s="16">
        <v>0</v>
      </c>
      <c r="Y117" s="16">
        <v>0</v>
      </c>
      <c r="Z117" s="16">
        <v>0</v>
      </c>
      <c r="AA117" s="16">
        <v>0</v>
      </c>
      <c r="AB117" s="16">
        <v>1</v>
      </c>
      <c r="AC117" s="16">
        <v>1</v>
      </c>
      <c r="AD117" s="16">
        <v>0</v>
      </c>
      <c r="AE117" s="16">
        <v>1</v>
      </c>
      <c r="AF117" s="16">
        <v>0</v>
      </c>
      <c r="AG117" s="16">
        <v>1</v>
      </c>
      <c r="AO117" s="104"/>
    </row>
    <row r="118" spans="1:41" ht="14.5" thickBot="1">
      <c r="A118" s="278" t="s">
        <v>521</v>
      </c>
      <c r="B118" s="279">
        <f>MATCH(A118,'Audit Template Import'!A$4:BTF$4, 0)</f>
        <v>208</v>
      </c>
      <c r="C118" s="279"/>
      <c r="D118" s="280"/>
      <c r="P118" s="103" t="e">
        <f t="shared" si="21"/>
        <v>#N/A</v>
      </c>
      <c r="Q118" s="16">
        <f t="shared" si="13"/>
        <v>101</v>
      </c>
      <c r="R118" s="16" t="s">
        <v>384</v>
      </c>
      <c r="S118" s="16">
        <v>0</v>
      </c>
      <c r="T118" s="16">
        <v>0</v>
      </c>
      <c r="U118" s="16">
        <v>0</v>
      </c>
      <c r="V118" s="16">
        <v>0</v>
      </c>
      <c r="W118" s="16">
        <v>0</v>
      </c>
      <c r="X118" s="16">
        <v>0</v>
      </c>
      <c r="Y118" s="16">
        <v>0</v>
      </c>
      <c r="Z118" s="16">
        <v>0</v>
      </c>
      <c r="AA118" s="16">
        <v>0</v>
      </c>
      <c r="AB118" s="16">
        <v>0</v>
      </c>
      <c r="AC118" s="16">
        <v>0</v>
      </c>
      <c r="AD118" s="16">
        <v>0</v>
      </c>
      <c r="AE118" s="16">
        <v>0</v>
      </c>
      <c r="AF118" s="16">
        <v>0</v>
      </c>
      <c r="AG118" s="16">
        <v>0</v>
      </c>
      <c r="AO118" s="104"/>
    </row>
    <row r="119" spans="1:41">
      <c r="P119" s="103" t="e">
        <f t="shared" si="21"/>
        <v>#N/A</v>
      </c>
      <c r="Q119" s="16">
        <f t="shared" si="13"/>
        <v>102</v>
      </c>
      <c r="R119" s="16" t="s">
        <v>385</v>
      </c>
      <c r="S119" s="16">
        <v>1</v>
      </c>
      <c r="T119" s="16">
        <v>1</v>
      </c>
      <c r="U119" s="16">
        <v>1</v>
      </c>
      <c r="V119" s="16">
        <v>1</v>
      </c>
      <c r="W119" s="16">
        <v>1</v>
      </c>
      <c r="X119" s="16">
        <v>0</v>
      </c>
      <c r="Y119" s="16">
        <v>0</v>
      </c>
      <c r="Z119" s="16">
        <v>0</v>
      </c>
      <c r="AA119" s="16">
        <v>1</v>
      </c>
      <c r="AB119" s="16">
        <v>1</v>
      </c>
      <c r="AC119" s="16">
        <v>1</v>
      </c>
      <c r="AD119" s="16">
        <v>1</v>
      </c>
      <c r="AE119" s="16">
        <v>1</v>
      </c>
      <c r="AF119" s="16">
        <v>1</v>
      </c>
      <c r="AG119" s="16">
        <v>1</v>
      </c>
      <c r="AO119" s="104"/>
    </row>
    <row r="120" spans="1:41">
      <c r="P120" s="103" t="e">
        <f t="shared" si="21"/>
        <v>#N/A</v>
      </c>
      <c r="Q120" s="16">
        <f t="shared" si="13"/>
        <v>103</v>
      </c>
      <c r="R120" s="16" t="s">
        <v>386</v>
      </c>
      <c r="S120" s="16">
        <v>0</v>
      </c>
      <c r="T120" s="16">
        <v>0</v>
      </c>
      <c r="U120" s="16">
        <v>1</v>
      </c>
      <c r="V120" s="16">
        <v>1</v>
      </c>
      <c r="W120" s="16">
        <v>1</v>
      </c>
      <c r="X120" s="16">
        <v>0</v>
      </c>
      <c r="Y120" s="16">
        <v>0</v>
      </c>
      <c r="Z120" s="16">
        <v>0</v>
      </c>
      <c r="AA120" s="16">
        <v>1</v>
      </c>
      <c r="AB120" s="16">
        <v>0</v>
      </c>
      <c r="AC120" s="16">
        <v>0</v>
      </c>
      <c r="AD120" s="16">
        <v>0</v>
      </c>
      <c r="AE120" s="16">
        <v>0</v>
      </c>
      <c r="AF120" s="16">
        <v>0</v>
      </c>
      <c r="AG120" s="16">
        <v>0</v>
      </c>
      <c r="AO120" s="104"/>
    </row>
    <row r="121" spans="1:41">
      <c r="P121" s="103" t="e">
        <f t="shared" si="21"/>
        <v>#N/A</v>
      </c>
      <c r="Q121" s="16">
        <f t="shared" si="13"/>
        <v>104</v>
      </c>
      <c r="R121" s="16" t="s">
        <v>387</v>
      </c>
      <c r="S121" s="16">
        <v>1</v>
      </c>
      <c r="T121" s="16">
        <v>1</v>
      </c>
      <c r="U121" s="16">
        <v>1</v>
      </c>
      <c r="V121" s="16">
        <v>1</v>
      </c>
      <c r="W121" s="16">
        <v>1</v>
      </c>
      <c r="X121" s="16">
        <v>1</v>
      </c>
      <c r="Y121" s="16">
        <v>1</v>
      </c>
      <c r="Z121" s="16">
        <v>1</v>
      </c>
      <c r="AA121" s="16">
        <v>1</v>
      </c>
      <c r="AB121" s="16">
        <v>1</v>
      </c>
      <c r="AC121" s="16">
        <v>1</v>
      </c>
      <c r="AD121" s="16">
        <v>1</v>
      </c>
      <c r="AE121" s="16">
        <v>1</v>
      </c>
      <c r="AF121" s="16">
        <v>1</v>
      </c>
      <c r="AG121" s="16">
        <v>1</v>
      </c>
      <c r="AO121" s="104"/>
    </row>
    <row r="122" spans="1:41">
      <c r="P122" s="103" t="e">
        <f t="shared" si="21"/>
        <v>#N/A</v>
      </c>
      <c r="Q122" s="16">
        <f t="shared" si="13"/>
        <v>105</v>
      </c>
      <c r="R122" s="16" t="s">
        <v>388</v>
      </c>
      <c r="S122" s="16">
        <v>1</v>
      </c>
      <c r="T122" s="16">
        <v>1</v>
      </c>
      <c r="U122" s="16">
        <v>1</v>
      </c>
      <c r="V122" s="16">
        <v>1</v>
      </c>
      <c r="W122" s="16">
        <v>1</v>
      </c>
      <c r="X122" s="16">
        <v>0</v>
      </c>
      <c r="Y122" s="16">
        <v>0</v>
      </c>
      <c r="Z122" s="16">
        <v>0</v>
      </c>
      <c r="AA122" s="16">
        <v>1</v>
      </c>
      <c r="AB122" s="16">
        <v>0</v>
      </c>
      <c r="AC122" s="16">
        <v>0</v>
      </c>
      <c r="AD122" s="16">
        <v>0</v>
      </c>
      <c r="AE122" s="16">
        <v>0</v>
      </c>
      <c r="AF122" s="16">
        <v>0</v>
      </c>
      <c r="AG122" s="16">
        <v>0</v>
      </c>
      <c r="AO122" s="104"/>
    </row>
    <row r="123" spans="1:41">
      <c r="P123" s="103" t="e">
        <f t="shared" si="21"/>
        <v>#N/A</v>
      </c>
      <c r="Q123" s="16">
        <f t="shared" ref="Q123:Q134" si="22">Q122+1</f>
        <v>106</v>
      </c>
      <c r="R123" s="16" t="s">
        <v>389</v>
      </c>
      <c r="S123" s="16">
        <v>0</v>
      </c>
      <c r="T123" s="16">
        <v>0</v>
      </c>
      <c r="U123" s="16">
        <v>1</v>
      </c>
      <c r="V123" s="16">
        <v>1</v>
      </c>
      <c r="W123" s="16">
        <v>0</v>
      </c>
      <c r="X123" s="16">
        <v>1</v>
      </c>
      <c r="Y123" s="16">
        <v>1</v>
      </c>
      <c r="Z123" s="16">
        <v>1</v>
      </c>
      <c r="AA123" s="16">
        <v>1</v>
      </c>
      <c r="AB123" s="16">
        <v>1</v>
      </c>
      <c r="AC123" s="16">
        <v>1</v>
      </c>
      <c r="AD123" s="16">
        <v>1</v>
      </c>
      <c r="AE123" s="16">
        <v>1</v>
      </c>
      <c r="AF123" s="16">
        <v>1</v>
      </c>
      <c r="AG123" s="16">
        <v>1</v>
      </c>
      <c r="AO123" s="104"/>
    </row>
    <row r="124" spans="1:41">
      <c r="P124" s="103" t="e">
        <f t="shared" si="21"/>
        <v>#N/A</v>
      </c>
      <c r="Q124" s="16">
        <f t="shared" si="22"/>
        <v>107</v>
      </c>
      <c r="R124" s="16" t="s">
        <v>390</v>
      </c>
      <c r="S124" s="16">
        <v>0</v>
      </c>
      <c r="T124" s="16">
        <v>0</v>
      </c>
      <c r="U124" s="16">
        <v>1</v>
      </c>
      <c r="V124" s="16">
        <v>1</v>
      </c>
      <c r="W124" s="16">
        <v>0</v>
      </c>
      <c r="X124" s="16">
        <v>0</v>
      </c>
      <c r="Y124" s="16">
        <v>0</v>
      </c>
      <c r="Z124" s="16">
        <v>0</v>
      </c>
      <c r="AA124" s="16">
        <v>1</v>
      </c>
      <c r="AB124" s="16">
        <v>0</v>
      </c>
      <c r="AC124" s="16">
        <v>0</v>
      </c>
      <c r="AD124" s="16">
        <v>0</v>
      </c>
      <c r="AE124" s="16">
        <v>0</v>
      </c>
      <c r="AF124" s="16">
        <v>0</v>
      </c>
      <c r="AG124" s="16">
        <v>0</v>
      </c>
      <c r="AO124" s="104"/>
    </row>
    <row r="125" spans="1:41">
      <c r="P125" s="103" t="e">
        <f t="shared" si="21"/>
        <v>#N/A</v>
      </c>
      <c r="Q125" s="16">
        <f t="shared" si="22"/>
        <v>108</v>
      </c>
      <c r="R125" s="16" t="s">
        <v>391</v>
      </c>
      <c r="S125" s="16">
        <v>0</v>
      </c>
      <c r="T125" s="16">
        <v>0</v>
      </c>
      <c r="U125" s="16">
        <v>1</v>
      </c>
      <c r="V125" s="16">
        <v>1</v>
      </c>
      <c r="W125" s="16">
        <v>0</v>
      </c>
      <c r="X125" s="16">
        <v>0</v>
      </c>
      <c r="Y125" s="16">
        <v>0</v>
      </c>
      <c r="Z125" s="16">
        <v>0</v>
      </c>
      <c r="AA125" s="16">
        <v>0</v>
      </c>
      <c r="AB125" s="16">
        <v>1</v>
      </c>
      <c r="AC125" s="16">
        <v>1</v>
      </c>
      <c r="AD125" s="16">
        <v>0</v>
      </c>
      <c r="AE125" s="16">
        <v>1</v>
      </c>
      <c r="AF125" s="16">
        <v>0</v>
      </c>
      <c r="AG125" s="16">
        <v>1</v>
      </c>
      <c r="AO125" s="104"/>
    </row>
    <row r="126" spans="1:41">
      <c r="P126" s="103" t="e">
        <f t="shared" si="21"/>
        <v>#N/A</v>
      </c>
      <c r="Q126" s="16">
        <f t="shared" si="22"/>
        <v>109</v>
      </c>
      <c r="R126" s="16" t="s">
        <v>392</v>
      </c>
      <c r="S126" s="16">
        <v>0</v>
      </c>
      <c r="T126" s="16">
        <v>0</v>
      </c>
      <c r="U126" s="16">
        <v>1</v>
      </c>
      <c r="V126" s="16">
        <v>1</v>
      </c>
      <c r="W126" s="16">
        <v>0</v>
      </c>
      <c r="X126" s="16">
        <v>0</v>
      </c>
      <c r="Y126" s="16">
        <v>0</v>
      </c>
      <c r="Z126" s="16">
        <v>0</v>
      </c>
      <c r="AA126" s="16">
        <v>0</v>
      </c>
      <c r="AB126" s="16">
        <v>0</v>
      </c>
      <c r="AC126" s="16">
        <v>0</v>
      </c>
      <c r="AD126" s="16">
        <v>0</v>
      </c>
      <c r="AE126" s="16">
        <v>0</v>
      </c>
      <c r="AF126" s="16">
        <v>0</v>
      </c>
      <c r="AG126" s="16">
        <v>0</v>
      </c>
      <c r="AO126" s="104"/>
    </row>
    <row r="127" spans="1:41">
      <c r="P127" s="103" t="e">
        <f t="shared" si="21"/>
        <v>#N/A</v>
      </c>
      <c r="Q127" s="16">
        <f t="shared" si="22"/>
        <v>110</v>
      </c>
      <c r="R127" s="16" t="s">
        <v>393</v>
      </c>
      <c r="S127" s="16">
        <v>1</v>
      </c>
      <c r="T127" s="16">
        <v>1</v>
      </c>
      <c r="U127" s="16">
        <v>1</v>
      </c>
      <c r="V127" s="16">
        <v>1</v>
      </c>
      <c r="W127" s="16">
        <v>1</v>
      </c>
      <c r="X127" s="16">
        <v>0</v>
      </c>
      <c r="Y127" s="16">
        <v>0</v>
      </c>
      <c r="Z127" s="16">
        <v>0</v>
      </c>
      <c r="AA127" s="16">
        <v>1</v>
      </c>
      <c r="AB127" s="16">
        <v>1</v>
      </c>
      <c r="AC127" s="16">
        <v>1</v>
      </c>
      <c r="AD127" s="16">
        <v>1</v>
      </c>
      <c r="AE127" s="16">
        <v>1</v>
      </c>
      <c r="AF127" s="16">
        <v>1</v>
      </c>
      <c r="AG127" s="16">
        <v>1</v>
      </c>
      <c r="AO127" s="104"/>
    </row>
    <row r="128" spans="1:41">
      <c r="P128" s="103" t="e">
        <f t="shared" si="21"/>
        <v>#N/A</v>
      </c>
      <c r="Q128" s="16">
        <f t="shared" si="22"/>
        <v>111</v>
      </c>
      <c r="R128" s="16" t="s">
        <v>394</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O128" s="104"/>
    </row>
    <row r="129" spans="16:41">
      <c r="P129" s="103" t="e">
        <f t="shared" si="21"/>
        <v>#N/A</v>
      </c>
      <c r="Q129" s="16">
        <f t="shared" si="22"/>
        <v>112</v>
      </c>
      <c r="R129" s="16" t="s">
        <v>395</v>
      </c>
      <c r="S129" s="16">
        <v>1</v>
      </c>
      <c r="T129" s="16">
        <v>1</v>
      </c>
      <c r="U129" s="16">
        <v>1</v>
      </c>
      <c r="V129" s="16">
        <v>1</v>
      </c>
      <c r="W129" s="16">
        <v>1</v>
      </c>
      <c r="X129" s="16">
        <v>1</v>
      </c>
      <c r="Y129" s="16">
        <v>1</v>
      </c>
      <c r="Z129" s="16">
        <v>1</v>
      </c>
      <c r="AA129" s="16">
        <v>1</v>
      </c>
      <c r="AB129" s="16">
        <v>1</v>
      </c>
      <c r="AC129" s="16">
        <v>1</v>
      </c>
      <c r="AD129" s="16">
        <v>1</v>
      </c>
      <c r="AE129" s="16">
        <v>1</v>
      </c>
      <c r="AF129" s="16">
        <v>1</v>
      </c>
      <c r="AG129" s="16">
        <v>1</v>
      </c>
      <c r="AO129" s="104"/>
    </row>
    <row r="130" spans="16:41">
      <c r="P130" s="103" t="e">
        <f t="shared" si="21"/>
        <v>#N/A</v>
      </c>
      <c r="Q130" s="16">
        <f t="shared" si="22"/>
        <v>113</v>
      </c>
      <c r="R130" s="16" t="s">
        <v>396</v>
      </c>
      <c r="S130" s="16">
        <v>1</v>
      </c>
      <c r="T130" s="16">
        <v>1</v>
      </c>
      <c r="U130" s="16">
        <v>0</v>
      </c>
      <c r="V130" s="16">
        <v>0</v>
      </c>
      <c r="W130" s="16">
        <v>1</v>
      </c>
      <c r="X130" s="16">
        <v>0</v>
      </c>
      <c r="Y130" s="16">
        <v>0</v>
      </c>
      <c r="Z130" s="16">
        <v>0</v>
      </c>
      <c r="AA130" s="16">
        <v>0</v>
      </c>
      <c r="AB130" s="16">
        <v>0</v>
      </c>
      <c r="AC130" s="16">
        <v>0</v>
      </c>
      <c r="AD130" s="16">
        <v>0</v>
      </c>
      <c r="AE130" s="16">
        <v>0</v>
      </c>
      <c r="AF130" s="16">
        <v>0</v>
      </c>
      <c r="AG130" s="16">
        <v>0</v>
      </c>
      <c r="AO130" s="104"/>
    </row>
    <row r="131" spans="16:41">
      <c r="P131" s="103" t="e">
        <f t="shared" si="21"/>
        <v>#N/A</v>
      </c>
      <c r="Q131" s="16">
        <f t="shared" si="22"/>
        <v>114</v>
      </c>
      <c r="R131" s="16" t="s">
        <v>397</v>
      </c>
      <c r="S131" s="16">
        <v>0</v>
      </c>
      <c r="T131" s="16">
        <v>0</v>
      </c>
      <c r="U131" s="16">
        <v>1</v>
      </c>
      <c r="V131" s="16">
        <v>1</v>
      </c>
      <c r="W131" s="16">
        <v>0</v>
      </c>
      <c r="X131" s="16">
        <v>1</v>
      </c>
      <c r="Y131" s="16">
        <v>1</v>
      </c>
      <c r="Z131" s="16">
        <v>1</v>
      </c>
      <c r="AA131" s="16">
        <v>1</v>
      </c>
      <c r="AB131" s="16">
        <v>1</v>
      </c>
      <c r="AC131" s="16">
        <v>1</v>
      </c>
      <c r="AD131" s="16">
        <v>1</v>
      </c>
      <c r="AE131" s="16">
        <v>1</v>
      </c>
      <c r="AF131" s="16">
        <v>1</v>
      </c>
      <c r="AG131" s="16">
        <v>1</v>
      </c>
      <c r="AO131" s="104"/>
    </row>
    <row r="132" spans="16:41">
      <c r="P132" s="103" t="e">
        <f t="shared" si="21"/>
        <v>#N/A</v>
      </c>
      <c r="Q132" s="16">
        <f t="shared" si="22"/>
        <v>115</v>
      </c>
      <c r="R132" s="16" t="s">
        <v>398</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O132" s="104"/>
    </row>
    <row r="133" spans="16:41">
      <c r="P133" s="103" t="e">
        <f t="shared" si="21"/>
        <v>#N/A</v>
      </c>
      <c r="Q133" s="16">
        <f t="shared" si="22"/>
        <v>116</v>
      </c>
      <c r="R133" s="16" t="s">
        <v>399</v>
      </c>
      <c r="S133" s="16">
        <v>0</v>
      </c>
      <c r="T133" s="16">
        <v>0</v>
      </c>
      <c r="U133" s="16">
        <v>1</v>
      </c>
      <c r="V133" s="16">
        <v>1</v>
      </c>
      <c r="W133" s="16">
        <v>0</v>
      </c>
      <c r="X133" s="16">
        <v>0</v>
      </c>
      <c r="Y133" s="16">
        <v>0</v>
      </c>
      <c r="Z133" s="16">
        <v>0</v>
      </c>
      <c r="AA133" s="16">
        <v>0</v>
      </c>
      <c r="AB133" s="16">
        <v>1</v>
      </c>
      <c r="AC133" s="16">
        <v>1</v>
      </c>
      <c r="AD133" s="16">
        <v>0</v>
      </c>
      <c r="AE133" s="16">
        <v>1</v>
      </c>
      <c r="AF133" s="16">
        <v>0</v>
      </c>
      <c r="AG133" s="16">
        <v>1</v>
      </c>
      <c r="AO133" s="104"/>
    </row>
    <row r="134" spans="16:41">
      <c r="P134" s="103" t="e">
        <f t="shared" si="21"/>
        <v>#N/A</v>
      </c>
      <c r="Q134" s="16">
        <f t="shared" si="22"/>
        <v>117</v>
      </c>
      <c r="R134" s="16" t="s">
        <v>400</v>
      </c>
      <c r="S134" s="16">
        <v>0</v>
      </c>
      <c r="T134" s="16">
        <v>0</v>
      </c>
      <c r="U134" s="16">
        <v>0</v>
      </c>
      <c r="V134" s="16">
        <v>0</v>
      </c>
      <c r="W134" s="16">
        <v>0</v>
      </c>
      <c r="X134" s="16">
        <v>0</v>
      </c>
      <c r="Y134" s="16">
        <v>0</v>
      </c>
      <c r="Z134" s="16">
        <v>0</v>
      </c>
      <c r="AA134" s="16">
        <v>0</v>
      </c>
      <c r="AB134" s="16">
        <v>0</v>
      </c>
      <c r="AC134" s="16">
        <v>0</v>
      </c>
      <c r="AD134" s="16">
        <v>0</v>
      </c>
      <c r="AE134" s="16">
        <v>0</v>
      </c>
      <c r="AF134" s="16">
        <v>0</v>
      </c>
      <c r="AG134" s="16">
        <v>0</v>
      </c>
      <c r="AO134" s="104"/>
    </row>
    <row r="135" spans="16:41" ht="13" thickBot="1">
      <c r="P135" s="108"/>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0"/>
    </row>
    <row r="136" spans="16:41" ht="13">
      <c r="P136" s="103"/>
      <c r="Q136" s="16">
        <v>1</v>
      </c>
      <c r="R136" s="230" t="s">
        <v>2307</v>
      </c>
      <c r="S136" s="16" t="s">
        <v>2135</v>
      </c>
      <c r="T136" s="16" t="s">
        <v>2136</v>
      </c>
      <c r="U136" s="16" t="s">
        <v>2137</v>
      </c>
      <c r="V136" s="16" t="s">
        <v>2138</v>
      </c>
      <c r="W136" s="16" t="s">
        <v>179</v>
      </c>
      <c r="X136" s="16" t="s">
        <v>2122</v>
      </c>
      <c r="Y136" s="16" t="s">
        <v>184</v>
      </c>
      <c r="Z136" s="16" t="s">
        <v>189</v>
      </c>
      <c r="AA136" s="16" t="s">
        <v>175</v>
      </c>
      <c r="AB136" s="16" t="s">
        <v>162</v>
      </c>
      <c r="AC136" s="16" t="s">
        <v>157</v>
      </c>
      <c r="AD136" s="16" t="s">
        <v>145</v>
      </c>
      <c r="AE136" s="16" t="s">
        <v>131</v>
      </c>
      <c r="AF136" s="16" t="s">
        <v>151</v>
      </c>
      <c r="AG136" s="16" t="s">
        <v>138</v>
      </c>
    </row>
    <row r="137" spans="16:41">
      <c r="P137" s="103" t="e">
        <f>HLOOKUP($B$12,$S$136:$AG$152,Q137,FALSE)</f>
        <v>#N/A</v>
      </c>
      <c r="Q137" s="16">
        <f t="shared" ref="Q137:Q152" si="23">Q136+1</f>
        <v>2</v>
      </c>
      <c r="R137" s="16" t="s">
        <v>2203</v>
      </c>
      <c r="S137" s="16" t="s">
        <v>2308</v>
      </c>
      <c r="T137" s="16" t="s">
        <v>2308</v>
      </c>
      <c r="U137" s="16" t="s">
        <v>2309</v>
      </c>
      <c r="V137" s="16" t="s">
        <v>2310</v>
      </c>
      <c r="W137" s="16" t="s">
        <v>2308</v>
      </c>
      <c r="X137" s="16" t="s">
        <v>2311</v>
      </c>
      <c r="Y137" s="16" t="s">
        <v>2311</v>
      </c>
      <c r="Z137" s="16" t="s">
        <v>2311</v>
      </c>
      <c r="AA137" s="16" t="s">
        <v>2310</v>
      </c>
      <c r="AB137" s="16" t="s">
        <v>2309</v>
      </c>
      <c r="AC137" s="16" t="s">
        <v>2309</v>
      </c>
      <c r="AD137" s="16" t="s">
        <v>2310</v>
      </c>
      <c r="AE137" s="16" t="s">
        <v>2310</v>
      </c>
      <c r="AF137" s="16" t="s">
        <v>2310</v>
      </c>
      <c r="AG137" s="16" t="s">
        <v>2310</v>
      </c>
    </row>
    <row r="138" spans="16:41">
      <c r="P138" s="103" t="e">
        <f t="shared" ref="P138:P152" si="24">HLOOKUP($B$12,$S$136:$AG$152,Q138,FALSE)</f>
        <v>#N/A</v>
      </c>
      <c r="Q138" s="16">
        <f t="shared" si="23"/>
        <v>3</v>
      </c>
      <c r="R138" s="16" t="s">
        <v>2204</v>
      </c>
      <c r="S138" s="16" t="s">
        <v>2312</v>
      </c>
      <c r="T138" s="16" t="s">
        <v>2312</v>
      </c>
      <c r="U138" s="16" t="s">
        <v>2313</v>
      </c>
      <c r="V138" s="16" t="s">
        <v>2313</v>
      </c>
      <c r="W138" s="16" t="s">
        <v>2312</v>
      </c>
      <c r="X138" s="16" t="s">
        <v>2314</v>
      </c>
      <c r="Y138" s="16" t="s">
        <v>2314</v>
      </c>
      <c r="Z138" s="16" t="s">
        <v>2314</v>
      </c>
      <c r="AA138" s="16" t="s">
        <v>2315</v>
      </c>
      <c r="AB138" s="16" t="s">
        <v>2313</v>
      </c>
      <c r="AC138" s="16" t="s">
        <v>2407</v>
      </c>
      <c r="AD138" s="16" t="s">
        <v>2313</v>
      </c>
      <c r="AE138" s="16" t="s">
        <v>2313</v>
      </c>
      <c r="AF138" s="16" t="s">
        <v>2313</v>
      </c>
      <c r="AG138" s="16" t="s">
        <v>2313</v>
      </c>
    </row>
    <row r="139" spans="16:41">
      <c r="P139" s="103" t="e">
        <f t="shared" si="24"/>
        <v>#N/A</v>
      </c>
      <c r="Q139" s="16">
        <f t="shared" si="23"/>
        <v>4</v>
      </c>
      <c r="R139" s="16" t="s">
        <v>2205</v>
      </c>
      <c r="S139" s="16" t="s">
        <v>2316</v>
      </c>
      <c r="T139" s="16" t="s">
        <v>2316</v>
      </c>
      <c r="U139" s="16" t="s">
        <v>2317</v>
      </c>
      <c r="V139" s="16" t="s">
        <v>2317</v>
      </c>
      <c r="W139" s="16" t="s">
        <v>2316</v>
      </c>
      <c r="X139" s="16" t="s">
        <v>2316</v>
      </c>
      <c r="Y139" s="16" t="s">
        <v>2316</v>
      </c>
      <c r="Z139" s="16" t="s">
        <v>2316</v>
      </c>
      <c r="AA139" s="16" t="s">
        <v>2317</v>
      </c>
      <c r="AB139" s="16" t="s">
        <v>2317</v>
      </c>
      <c r="AC139" s="16" t="s">
        <v>2316</v>
      </c>
      <c r="AD139" s="16" t="s">
        <v>2317</v>
      </c>
      <c r="AE139" s="16" t="s">
        <v>2317</v>
      </c>
      <c r="AF139" s="16" t="s">
        <v>2317</v>
      </c>
      <c r="AG139" s="16" t="s">
        <v>2317</v>
      </c>
      <c r="AJ139" s="17"/>
    </row>
    <row r="140" spans="16:41">
      <c r="P140" s="103" t="e">
        <f t="shared" si="24"/>
        <v>#N/A</v>
      </c>
      <c r="Q140" s="16">
        <f t="shared" si="23"/>
        <v>5</v>
      </c>
      <c r="R140" s="16" t="s">
        <v>2206</v>
      </c>
      <c r="S140" s="16" t="s">
        <v>2318</v>
      </c>
      <c r="T140" s="16" t="s">
        <v>2318</v>
      </c>
      <c r="U140" s="16" t="s">
        <v>2344</v>
      </c>
      <c r="V140" s="16" t="s">
        <v>2344</v>
      </c>
      <c r="W140" s="16" t="s">
        <v>2318</v>
      </c>
      <c r="X140" s="16" t="s">
        <v>2408</v>
      </c>
      <c r="Y140" s="16" t="s">
        <v>2408</v>
      </c>
      <c r="Z140" s="16" t="s">
        <v>2408</v>
      </c>
      <c r="AA140" s="16" t="s">
        <v>2319</v>
      </c>
      <c r="AB140" s="16" t="s">
        <v>2344</v>
      </c>
      <c r="AC140" s="16" t="s">
        <v>2320</v>
      </c>
      <c r="AD140" s="16" t="s">
        <v>2409</v>
      </c>
      <c r="AE140" s="16" t="s">
        <v>2344</v>
      </c>
      <c r="AF140" s="16" t="s">
        <v>2409</v>
      </c>
      <c r="AG140" s="16" t="s">
        <v>2344</v>
      </c>
    </row>
    <row r="141" spans="16:41">
      <c r="P141" s="103" t="e">
        <f t="shared" si="24"/>
        <v>#N/A</v>
      </c>
      <c r="Q141" s="16">
        <f t="shared" si="23"/>
        <v>6</v>
      </c>
      <c r="R141" s="16" t="s">
        <v>2207</v>
      </c>
      <c r="S141" s="16" t="s">
        <v>2321</v>
      </c>
      <c r="T141" s="16" t="s">
        <v>2321</v>
      </c>
      <c r="U141" s="16" t="s">
        <v>2410</v>
      </c>
      <c r="V141" s="16" t="s">
        <v>2410</v>
      </c>
      <c r="W141" s="16" t="s">
        <v>2321</v>
      </c>
      <c r="X141" s="16" t="s">
        <v>2322</v>
      </c>
      <c r="Y141" s="16" t="s">
        <v>2322</v>
      </c>
      <c r="Z141" s="16" t="s">
        <v>2322</v>
      </c>
      <c r="AA141" s="16" t="s">
        <v>2310</v>
      </c>
      <c r="AB141" s="16" t="s">
        <v>2410</v>
      </c>
      <c r="AC141" s="16" t="s">
        <v>2323</v>
      </c>
      <c r="AD141" s="16" t="s">
        <v>2322</v>
      </c>
      <c r="AE141" s="16" t="s">
        <v>2410</v>
      </c>
      <c r="AF141" s="16" t="s">
        <v>2322</v>
      </c>
      <c r="AG141" s="16" t="s">
        <v>2410</v>
      </c>
    </row>
    <row r="142" spans="16:41">
      <c r="P142" s="103" t="e">
        <f t="shared" si="24"/>
        <v>#N/A</v>
      </c>
      <c r="Q142" s="16">
        <f t="shared" si="23"/>
        <v>7</v>
      </c>
      <c r="R142" s="16" t="s">
        <v>2208</v>
      </c>
      <c r="S142" s="16" t="s">
        <v>2324</v>
      </c>
      <c r="T142" s="16" t="s">
        <v>2324</v>
      </c>
      <c r="U142" s="16" t="s">
        <v>2315</v>
      </c>
      <c r="V142" s="16" t="s">
        <v>2315</v>
      </c>
      <c r="W142" s="16" t="s">
        <v>2324</v>
      </c>
      <c r="X142" s="16" t="s">
        <v>2411</v>
      </c>
      <c r="Y142" s="16" t="s">
        <v>2411</v>
      </c>
      <c r="Z142" s="16" t="s">
        <v>2411</v>
      </c>
      <c r="AA142" s="16" t="s">
        <v>2325</v>
      </c>
      <c r="AB142" s="16" t="s">
        <v>2315</v>
      </c>
      <c r="AC142" s="16" t="s">
        <v>2326</v>
      </c>
      <c r="AD142" s="16" t="s">
        <v>2411</v>
      </c>
      <c r="AE142" s="16" t="s">
        <v>2315</v>
      </c>
      <c r="AF142" s="16" t="s">
        <v>2411</v>
      </c>
      <c r="AG142" s="16" t="s">
        <v>2315</v>
      </c>
    </row>
    <row r="143" spans="16:41">
      <c r="P143" s="103" t="e">
        <f t="shared" si="24"/>
        <v>#N/A</v>
      </c>
      <c r="Q143" s="16">
        <f t="shared" si="23"/>
        <v>8</v>
      </c>
      <c r="R143" s="16" t="s">
        <v>2209</v>
      </c>
      <c r="S143" s="16" t="s">
        <v>2327</v>
      </c>
      <c r="T143" s="16" t="s">
        <v>2327</v>
      </c>
      <c r="U143" s="16" t="s">
        <v>2412</v>
      </c>
      <c r="V143" s="16" t="s">
        <v>2412</v>
      </c>
      <c r="W143" s="16" t="s">
        <v>2327</v>
      </c>
      <c r="X143" s="16" t="s">
        <v>2328</v>
      </c>
      <c r="Y143" s="16" t="s">
        <v>2328</v>
      </c>
      <c r="Z143" s="16" t="s">
        <v>2328</v>
      </c>
      <c r="AA143" s="16" t="s">
        <v>2412</v>
      </c>
      <c r="AB143" s="16" t="s">
        <v>2412</v>
      </c>
      <c r="AC143" s="16" t="s">
        <v>2329</v>
      </c>
      <c r="AD143" s="16" t="s">
        <v>2330</v>
      </c>
      <c r="AE143" s="16" t="s">
        <v>2412</v>
      </c>
      <c r="AF143" s="16" t="s">
        <v>2330</v>
      </c>
      <c r="AG143" s="16" t="s">
        <v>2412</v>
      </c>
    </row>
    <row r="144" spans="16:41">
      <c r="P144" s="103" t="e">
        <f t="shared" si="24"/>
        <v>#N/A</v>
      </c>
      <c r="Q144" s="16">
        <f t="shared" si="23"/>
        <v>9</v>
      </c>
      <c r="R144" s="16" t="s">
        <v>2210</v>
      </c>
      <c r="S144" s="16" t="s">
        <v>2345</v>
      </c>
      <c r="T144" s="16" t="s">
        <v>2345</v>
      </c>
      <c r="U144" s="16" t="s">
        <v>2409</v>
      </c>
      <c r="V144" s="16" t="s">
        <v>2331</v>
      </c>
      <c r="W144" s="16" t="s">
        <v>2345</v>
      </c>
      <c r="X144" s="16" t="s">
        <v>2332</v>
      </c>
      <c r="Y144" s="16" t="s">
        <v>2332</v>
      </c>
      <c r="Z144" s="16" t="s">
        <v>2332</v>
      </c>
      <c r="AA144" s="16" t="s">
        <v>2331</v>
      </c>
      <c r="AB144" s="16" t="s">
        <v>2409</v>
      </c>
      <c r="AC144" s="16" t="s">
        <v>2333</v>
      </c>
      <c r="AD144" s="16" t="s">
        <v>2332</v>
      </c>
      <c r="AE144" s="16" t="s">
        <v>2331</v>
      </c>
      <c r="AF144" s="16" t="s">
        <v>2332</v>
      </c>
      <c r="AG144" s="16" t="s">
        <v>2331</v>
      </c>
    </row>
    <row r="145" spans="16:50">
      <c r="P145" s="103" t="e">
        <f t="shared" si="24"/>
        <v>#N/A</v>
      </c>
      <c r="Q145" s="16">
        <f t="shared" si="23"/>
        <v>10</v>
      </c>
      <c r="R145" s="16" t="s">
        <v>2211</v>
      </c>
      <c r="S145" s="16" t="s">
        <v>2343</v>
      </c>
      <c r="T145" s="16" t="s">
        <v>2343</v>
      </c>
      <c r="U145" s="16" t="s">
        <v>2322</v>
      </c>
      <c r="V145" s="16" t="s">
        <v>2322</v>
      </c>
      <c r="W145" s="16" t="s">
        <v>2343</v>
      </c>
      <c r="X145" s="16" t="s">
        <v>2343</v>
      </c>
      <c r="Y145" s="16" t="s">
        <v>2343</v>
      </c>
      <c r="Z145" s="16" t="s">
        <v>2343</v>
      </c>
      <c r="AA145" s="16" t="s">
        <v>2322</v>
      </c>
      <c r="AB145" s="16" t="s">
        <v>2322</v>
      </c>
      <c r="AC145" s="16" t="s">
        <v>2322</v>
      </c>
      <c r="AD145" s="16" t="s">
        <v>2334</v>
      </c>
      <c r="AE145" s="16" t="s">
        <v>2322</v>
      </c>
      <c r="AF145" s="16" t="s">
        <v>2334</v>
      </c>
      <c r="AG145" s="16" t="s">
        <v>2322</v>
      </c>
    </row>
    <row r="146" spans="16:50">
      <c r="P146" s="103" t="e">
        <f t="shared" si="24"/>
        <v>#N/A</v>
      </c>
      <c r="Q146" s="16">
        <f t="shared" si="23"/>
        <v>11</v>
      </c>
      <c r="R146" s="16" t="s">
        <v>2212</v>
      </c>
      <c r="S146" s="16" t="s">
        <v>2343</v>
      </c>
      <c r="T146" s="16" t="s">
        <v>2343</v>
      </c>
      <c r="U146" s="16" t="s">
        <v>2411</v>
      </c>
      <c r="V146" s="16" t="s">
        <v>2411</v>
      </c>
      <c r="W146" s="16" t="s">
        <v>2343</v>
      </c>
      <c r="X146" s="16" t="s">
        <v>2343</v>
      </c>
      <c r="Y146" s="16" t="s">
        <v>2343</v>
      </c>
      <c r="Z146" s="16" t="s">
        <v>2343</v>
      </c>
      <c r="AA146" s="16" t="s">
        <v>2411</v>
      </c>
      <c r="AB146" s="16" t="s">
        <v>2411</v>
      </c>
      <c r="AC146" s="16" t="s">
        <v>2411</v>
      </c>
      <c r="AD146" s="16" t="s">
        <v>2335</v>
      </c>
      <c r="AE146" s="16" t="s">
        <v>2411</v>
      </c>
      <c r="AF146" s="16" t="s">
        <v>2335</v>
      </c>
      <c r="AG146" s="16" t="s">
        <v>2411</v>
      </c>
    </row>
    <row r="147" spans="16:50">
      <c r="P147" s="103" t="e">
        <f t="shared" si="24"/>
        <v>#N/A</v>
      </c>
      <c r="Q147" s="16">
        <f t="shared" si="23"/>
        <v>12</v>
      </c>
      <c r="R147" s="16" t="s">
        <v>2213</v>
      </c>
      <c r="S147" s="16" t="s">
        <v>2343</v>
      </c>
      <c r="T147" s="16" t="s">
        <v>2343</v>
      </c>
      <c r="U147" s="16" t="s">
        <v>2330</v>
      </c>
      <c r="V147" s="16" t="s">
        <v>2330</v>
      </c>
      <c r="W147" s="16" t="s">
        <v>2343</v>
      </c>
      <c r="X147" s="16" t="s">
        <v>2343</v>
      </c>
      <c r="Y147" s="16" t="s">
        <v>2343</v>
      </c>
      <c r="Z147" s="16" t="s">
        <v>2343</v>
      </c>
      <c r="AA147" s="16" t="s">
        <v>2328</v>
      </c>
      <c r="AB147" s="16" t="s">
        <v>2330</v>
      </c>
      <c r="AC147" s="16" t="s">
        <v>2336</v>
      </c>
      <c r="AD147" s="16" t="s">
        <v>2337</v>
      </c>
      <c r="AE147" s="16" t="s">
        <v>2330</v>
      </c>
      <c r="AF147" s="16" t="s">
        <v>2337</v>
      </c>
      <c r="AG147" s="16" t="s">
        <v>2330</v>
      </c>
    </row>
    <row r="148" spans="16:50">
      <c r="P148" s="103" t="e">
        <f t="shared" si="24"/>
        <v>#N/A</v>
      </c>
      <c r="Q148" s="16">
        <f t="shared" si="23"/>
        <v>13</v>
      </c>
      <c r="R148" s="16" t="s">
        <v>2214</v>
      </c>
      <c r="S148" s="16" t="s">
        <v>2343</v>
      </c>
      <c r="T148" s="16" t="s">
        <v>2343</v>
      </c>
      <c r="U148" s="16" t="s">
        <v>2332</v>
      </c>
      <c r="V148" s="16" t="s">
        <v>2332</v>
      </c>
      <c r="W148" s="16" t="s">
        <v>2343</v>
      </c>
      <c r="X148" s="16" t="s">
        <v>2343</v>
      </c>
      <c r="Y148" s="16" t="s">
        <v>2343</v>
      </c>
      <c r="Z148" s="16" t="s">
        <v>2343</v>
      </c>
      <c r="AA148" s="16" t="s">
        <v>2332</v>
      </c>
      <c r="AB148" s="16" t="s">
        <v>2332</v>
      </c>
      <c r="AC148" s="16" t="s">
        <v>2332</v>
      </c>
      <c r="AD148" s="16" t="s">
        <v>2338</v>
      </c>
      <c r="AE148" s="16" t="s">
        <v>2332</v>
      </c>
      <c r="AF148" s="16" t="s">
        <v>2338</v>
      </c>
      <c r="AG148" s="16" t="s">
        <v>2332</v>
      </c>
    </row>
    <row r="149" spans="16:50">
      <c r="P149" s="103" t="e">
        <f t="shared" si="24"/>
        <v>#N/A</v>
      </c>
      <c r="Q149" s="16">
        <f t="shared" si="23"/>
        <v>14</v>
      </c>
      <c r="R149" s="16" t="s">
        <v>2215</v>
      </c>
      <c r="S149" s="16" t="s">
        <v>2343</v>
      </c>
      <c r="T149" s="16" t="s">
        <v>2343</v>
      </c>
      <c r="U149" s="16" t="s">
        <v>2334</v>
      </c>
      <c r="V149" s="16" t="s">
        <v>2334</v>
      </c>
      <c r="W149" s="16" t="s">
        <v>2343</v>
      </c>
      <c r="X149" s="16" t="s">
        <v>2343</v>
      </c>
      <c r="Y149" s="16" t="s">
        <v>2343</v>
      </c>
      <c r="Z149" s="16" t="s">
        <v>2343</v>
      </c>
      <c r="AA149" s="16" t="s">
        <v>2343</v>
      </c>
      <c r="AB149" s="16" t="s">
        <v>2334</v>
      </c>
      <c r="AC149" s="16" t="s">
        <v>2334</v>
      </c>
      <c r="AD149" s="16" t="s">
        <v>2343</v>
      </c>
      <c r="AE149" s="16" t="s">
        <v>2334</v>
      </c>
      <c r="AF149" s="16" t="s">
        <v>2343</v>
      </c>
      <c r="AG149" s="16" t="s">
        <v>2334</v>
      </c>
    </row>
    <row r="150" spans="16:50">
      <c r="P150" s="103" t="e">
        <f t="shared" si="24"/>
        <v>#N/A</v>
      </c>
      <c r="Q150" s="16">
        <f t="shared" si="23"/>
        <v>15</v>
      </c>
      <c r="R150" s="16" t="s">
        <v>2216</v>
      </c>
      <c r="S150" s="16" t="s">
        <v>2343</v>
      </c>
      <c r="T150" s="16" t="s">
        <v>2343</v>
      </c>
      <c r="U150" s="16" t="s">
        <v>2335</v>
      </c>
      <c r="V150" s="16" t="s">
        <v>2335</v>
      </c>
      <c r="W150" s="16" t="s">
        <v>2343</v>
      </c>
      <c r="X150" s="16" t="s">
        <v>2343</v>
      </c>
      <c r="Y150" s="16" t="s">
        <v>2343</v>
      </c>
      <c r="Z150" s="16" t="s">
        <v>2343</v>
      </c>
      <c r="AA150" s="16" t="s">
        <v>2343</v>
      </c>
      <c r="AB150" s="16" t="s">
        <v>2335</v>
      </c>
      <c r="AC150" s="16" t="s">
        <v>2335</v>
      </c>
      <c r="AD150" s="16" t="s">
        <v>2343</v>
      </c>
      <c r="AE150" s="16" t="s">
        <v>2335</v>
      </c>
      <c r="AF150" s="16" t="s">
        <v>2343</v>
      </c>
      <c r="AG150" s="16" t="s">
        <v>2335</v>
      </c>
    </row>
    <row r="151" spans="16:50">
      <c r="P151" s="103" t="e">
        <f t="shared" si="24"/>
        <v>#N/A</v>
      </c>
      <c r="Q151" s="16">
        <f t="shared" si="23"/>
        <v>16</v>
      </c>
      <c r="R151" s="16" t="s">
        <v>2217</v>
      </c>
      <c r="S151" s="16" t="s">
        <v>2343</v>
      </c>
      <c r="T151" s="16" t="s">
        <v>2343</v>
      </c>
      <c r="U151" s="16" t="s">
        <v>2337</v>
      </c>
      <c r="V151" s="16" t="s">
        <v>2337</v>
      </c>
      <c r="W151" s="16" t="s">
        <v>2343</v>
      </c>
      <c r="X151" s="16" t="s">
        <v>2343</v>
      </c>
      <c r="Y151" s="16" t="s">
        <v>2343</v>
      </c>
      <c r="Z151" s="16" t="s">
        <v>2343</v>
      </c>
      <c r="AA151" s="16" t="s">
        <v>2343</v>
      </c>
      <c r="AB151" s="16" t="s">
        <v>2337</v>
      </c>
      <c r="AC151" s="16" t="s">
        <v>2337</v>
      </c>
      <c r="AD151" s="16" t="s">
        <v>2343</v>
      </c>
      <c r="AE151" s="16" t="s">
        <v>2337</v>
      </c>
      <c r="AF151" s="16" t="s">
        <v>2343</v>
      </c>
      <c r="AG151" s="16" t="s">
        <v>2337</v>
      </c>
    </row>
    <row r="152" spans="16:50">
      <c r="P152" s="103" t="e">
        <f t="shared" si="24"/>
        <v>#N/A</v>
      </c>
      <c r="Q152" s="16">
        <f t="shared" si="23"/>
        <v>17</v>
      </c>
      <c r="R152" s="16" t="s">
        <v>2218</v>
      </c>
      <c r="S152" s="16" t="s">
        <v>2343</v>
      </c>
      <c r="T152" s="16" t="s">
        <v>2343</v>
      </c>
      <c r="U152" s="16" t="s">
        <v>2338</v>
      </c>
      <c r="V152" s="16" t="s">
        <v>2338</v>
      </c>
      <c r="W152" s="16" t="s">
        <v>2343</v>
      </c>
      <c r="X152" s="16" t="s">
        <v>2343</v>
      </c>
      <c r="Y152" s="16" t="s">
        <v>2343</v>
      </c>
      <c r="Z152" s="16" t="s">
        <v>2343</v>
      </c>
      <c r="AA152" s="16" t="s">
        <v>2343</v>
      </c>
      <c r="AB152" s="16" t="s">
        <v>2338</v>
      </c>
      <c r="AC152" s="16" t="s">
        <v>2338</v>
      </c>
      <c r="AD152" s="16" t="s">
        <v>2343</v>
      </c>
      <c r="AE152" s="16" t="s">
        <v>2338</v>
      </c>
      <c r="AF152" s="16" t="s">
        <v>2343</v>
      </c>
      <c r="AG152" s="16" t="s">
        <v>2338</v>
      </c>
    </row>
    <row r="157" spans="16:50">
      <c r="AK157" s="17"/>
      <c r="AL157" s="17"/>
      <c r="AM157" s="17"/>
      <c r="AN157" s="17"/>
      <c r="AO157" s="17"/>
      <c r="AP157" s="17"/>
      <c r="AQ157" s="17"/>
      <c r="AR157" s="17"/>
      <c r="AU157" s="17"/>
      <c r="AV157" s="17"/>
      <c r="AW157" s="17"/>
      <c r="AX157" s="17"/>
    </row>
    <row r="158" spans="16:50">
      <c r="AK158" s="17"/>
      <c r="AL158" s="17"/>
      <c r="AM158" s="17"/>
      <c r="AN158" s="17"/>
      <c r="AO158" s="17"/>
      <c r="AP158" s="17"/>
      <c r="AQ158" s="17"/>
      <c r="AR158" s="17"/>
      <c r="AU158" s="17"/>
      <c r="AV158" s="17"/>
      <c r="AW158" s="17"/>
      <c r="AX158" s="17"/>
    </row>
    <row r="161" spans="36:38">
      <c r="AJ161" s="15"/>
      <c r="AK161" s="15"/>
      <c r="AL161" s="15"/>
    </row>
    <row r="162" spans="36:38">
      <c r="AJ162" s="15"/>
      <c r="AK162" s="15"/>
      <c r="AL162" s="15"/>
    </row>
  </sheetData>
  <sheetProtection algorithmName="SHA-512" hashValue="d1YsTyCV0xL2DhCuTt8k1QoeOrSFryyHu5Z25tuNPxiCDw6kdYelpEQWFx2yzlvLHH6p17iR55zuUnYZ5xfwcw==" saltValue="2ntA7SXw27di5jf0uA6dAg=="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Audit Template Import</vt:lpstr>
      <vt:lpstr>Instructions &amp; Inputs</vt:lpstr>
      <vt:lpstr>Report</vt:lpstr>
      <vt:lpstr>SF</vt:lpstr>
      <vt:lpstr>TypologyList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Neri</dc:creator>
  <cp:keywords/>
  <dc:description/>
  <cp:lastModifiedBy>Adam Szlachetka</cp:lastModifiedBy>
  <cp:revision/>
  <cp:lastPrinted>2019-07-12T19:04:13Z</cp:lastPrinted>
  <dcterms:created xsi:type="dcterms:W3CDTF">2018-05-22T19:41:39Z</dcterms:created>
  <dcterms:modified xsi:type="dcterms:W3CDTF">2020-05-15T20:48:04Z</dcterms:modified>
  <cp:category/>
  <cp:contentStatus/>
</cp:coreProperties>
</file>