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ml.chartshape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165" windowWidth="19320" windowHeight="13095"/>
  </bookViews>
  <sheets>
    <sheet name="Instructions" sheetId="10" r:id="rId1"/>
    <sheet name="Inventory" sheetId="1" r:id="rId2"/>
    <sheet name="Summary" sheetId="7" r:id="rId3"/>
    <sheet name="Campus" sheetId="9" r:id="rId4"/>
    <sheet name="Graphs" sheetId="5" r:id="rId5"/>
    <sheet name="Coefficients" sheetId="4" state="hidden" r:id="rId6"/>
    <sheet name="Waste Coeff." sheetId="11" state="hidden" r:id="rId7"/>
    <sheet name="Fleets Coeff." sheetId="12" state="hidden" r:id="rId8"/>
    <sheet name="Notes" sheetId="13" r:id="rId9"/>
  </sheets>
  <definedNames>
    <definedName name="_xlnm._FilterDatabase" localSheetId="1" hidden="1">Inventory!$Q$35:$Q$36</definedName>
    <definedName name="axis">OFFSET(Summary!$E$24,Baseline_year2-2000,1,submission_year-Baseline_year2+1,1)</definedName>
    <definedName name="baseline_year">Inventory!$K$7</definedName>
    <definedName name="Baseline_year2">Summary!$Q$7</definedName>
    <definedName name="co2electricity_range">OFFSET(Summary!$F$64,Baseline_year2-2000,1,submission_year-Baseline_year2+1,1)</definedName>
    <definedName name="co2fleets_range">OFFSET(Summary!$F$64,Baseline_year2-2000,9,submission_year-Baseline_year2+1,1)</definedName>
    <definedName name="co2ng_range">OFFSET(Summary!$F$64,Baseline_year2-2000,2,submission_year-Baseline_year2+1,1)</definedName>
    <definedName name="co2oil2_range">OFFSET(Summary!$F$64,Baseline_year2-2000,3,submission_year-Baseline_year2+1,1)</definedName>
    <definedName name="co2oil4_range">OFFSET(Summary!$F$64,Baseline_year2-2000,4,submission_year-Baseline_year2+1,1)</definedName>
    <definedName name="co2oil6_range">OFFSET(Summary!$F$64,Baseline_year2-2000,5,submission_year-Baseline_year2+1,1)</definedName>
    <definedName name="co2propane_range">OFFSET(Summary!$F$64,Baseline_year2-2000,6,submission_year-Baseline_year2+1,1)</definedName>
    <definedName name="co2steam_range">OFFSET(Summary!$F$64,Baseline_year2-2000,7,submission_year-Baseline_year2+1,1)</definedName>
    <definedName name="co2waste_range">OFFSET(Summary!$F$64,Baseline_year2-2000,8,submission_year-Baseline_year2+1,1)</definedName>
    <definedName name="_xlnm.Extract" localSheetId="1">Inventory!$E$37</definedName>
    <definedName name="mmbtuelectricity_range">OFFSET(Summary!$F$24,Baseline_year2-2000,1,submission_year-Baseline_year2+1,1)</definedName>
    <definedName name="mmbtung_range">OFFSET(Summary!$F$24,Baseline_year2-2000,2,submission_year-Baseline_year2+1,1)</definedName>
    <definedName name="mmbtuoil2_range">OFFSET(Summary!$F$24,Baseline_year2-2000,3,submission_year-Baseline_year2+1,1)</definedName>
    <definedName name="mmbtuoil4_range">OFFSET(Summary!$F$24,Baseline_year2-2000,4,submission_year-Baseline_year2+1,1)</definedName>
    <definedName name="mmbtuoil6_range">OFFSET(Summary!$F$24,Baseline_year2-2000,5,submission_year-Baseline_year2+1,1)</definedName>
    <definedName name="mmbtupropane_range">OFFSET(Summary!$F$24,Baseline_year2-2000,6,submission_year-Baseline_year2+1,1)</definedName>
    <definedName name="mmbtusteam_range">OFFSET(Summary!$F$24,Baseline_year2-2000,7,submission_year-Baseline_year2+1,1)</definedName>
    <definedName name="_xlnm.Print_Area" localSheetId="3">Campus!$B$2:$U$814</definedName>
    <definedName name="_xlnm.Print_Area" localSheetId="5">Coefficients!$A$1:$R$46</definedName>
    <definedName name="_xlnm.Print_Area" localSheetId="4">Graphs!$B$2:$AT$175</definedName>
    <definedName name="_xlnm.Print_Area" localSheetId="0">Instructions!$B$2:$E$17</definedName>
    <definedName name="_xlnm.Print_Area" localSheetId="1">Inventory!$B$2:$M$907</definedName>
    <definedName name="_xlnm.Print_Area" localSheetId="2">Summary!$B$2:$AK$96</definedName>
    <definedName name="submission_year">Summary!$Q$5</definedName>
    <definedName name="totalco2_range">OFFSET(Summary!$F$64,Baseline_year2-2000,10,submission_year-Baseline_year2+1,1)</definedName>
    <definedName name="totalmmbtu_range">OFFSET(Summary!$F$24,Baseline_year2-2000,10,submission_year-Baseline_year2+1,1)</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24" i="9"/>
  <c r="O24" l="1"/>
  <c r="Q24" s="1"/>
  <c r="J929" i="1"/>
  <c r="K929" s="1"/>
  <c r="J928"/>
  <c r="K928" s="1"/>
  <c r="J927"/>
  <c r="K927" s="1"/>
  <c r="J926"/>
  <c r="K926"/>
  <c r="K931" s="1"/>
  <c r="K920"/>
  <c r="K919"/>
  <c r="J918"/>
  <c r="G918"/>
  <c r="K918" s="1"/>
  <c r="J917"/>
  <c r="G917"/>
  <c r="K917" s="1"/>
  <c r="E917"/>
  <c r="J916"/>
  <c r="G916"/>
  <c r="K916" s="1"/>
  <c r="K915"/>
  <c r="J915"/>
  <c r="H915"/>
  <c r="I909"/>
  <c r="J909" s="1"/>
  <c r="H909"/>
  <c r="K909" s="1"/>
  <c r="I908"/>
  <c r="J908" s="1"/>
  <c r="H908"/>
  <c r="K908" s="1"/>
  <c r="I907"/>
  <c r="J907" s="1"/>
  <c r="H907"/>
  <c r="K907" s="1"/>
  <c r="I906"/>
  <c r="J906" s="1"/>
  <c r="H906"/>
  <c r="K906" s="1"/>
  <c r="I905"/>
  <c r="J905" s="1"/>
  <c r="H905"/>
  <c r="K905" s="1"/>
  <c r="I904"/>
  <c r="J904" s="1"/>
  <c r="H904"/>
  <c r="K904" s="1"/>
  <c r="I903"/>
  <c r="J903" s="1"/>
  <c r="J911" s="1"/>
  <c r="K937" s="1"/>
  <c r="H903"/>
  <c r="K903" s="1"/>
  <c r="K911" s="1"/>
  <c r="J885"/>
  <c r="K885" s="1"/>
  <c r="J884"/>
  <c r="K884" s="1"/>
  <c r="J883"/>
  <c r="K883" s="1"/>
  <c r="J882"/>
  <c r="K882"/>
  <c r="K887" s="1"/>
  <c r="K876"/>
  <c r="K875"/>
  <c r="J874"/>
  <c r="G874"/>
  <c r="K874" s="1"/>
  <c r="J873"/>
  <c r="G873"/>
  <c r="K873" s="1"/>
  <c r="E873"/>
  <c r="J872"/>
  <c r="G872"/>
  <c r="K871"/>
  <c r="J871"/>
  <c r="H871"/>
  <c r="I865"/>
  <c r="J865" s="1"/>
  <c r="H865"/>
  <c r="K865" s="1"/>
  <c r="I864"/>
  <c r="J864" s="1"/>
  <c r="H864"/>
  <c r="K864" s="1"/>
  <c r="I863"/>
  <c r="J863" s="1"/>
  <c r="H863"/>
  <c r="K863" s="1"/>
  <c r="I862"/>
  <c r="J862" s="1"/>
  <c r="H862"/>
  <c r="K862" s="1"/>
  <c r="I861"/>
  <c r="J861" s="1"/>
  <c r="H861"/>
  <c r="K861" s="1"/>
  <c r="I860"/>
  <c r="J860" s="1"/>
  <c r="H860"/>
  <c r="K860" s="1"/>
  <c r="I859"/>
  <c r="J859" s="1"/>
  <c r="J867" s="1"/>
  <c r="K893" s="1"/>
  <c r="H859"/>
  <c r="K859" s="1"/>
  <c r="K867" s="1"/>
  <c r="J841"/>
  <c r="K841" s="1"/>
  <c r="J840"/>
  <c r="K840" s="1"/>
  <c r="J839"/>
  <c r="K839" s="1"/>
  <c r="J838"/>
  <c r="K838" s="1"/>
  <c r="K832"/>
  <c r="K831"/>
  <c r="J830"/>
  <c r="G830"/>
  <c r="K830" s="1"/>
  <c r="J829"/>
  <c r="G829"/>
  <c r="K829" s="1"/>
  <c r="E829"/>
  <c r="J828"/>
  <c r="G828"/>
  <c r="K827"/>
  <c r="J827"/>
  <c r="H827"/>
  <c r="I821"/>
  <c r="J821" s="1"/>
  <c r="H821"/>
  <c r="K821" s="1"/>
  <c r="I820"/>
  <c r="J820" s="1"/>
  <c r="H820"/>
  <c r="K820" s="1"/>
  <c r="I819"/>
  <c r="J819" s="1"/>
  <c r="H819"/>
  <c r="K819" s="1"/>
  <c r="I818"/>
  <c r="J818" s="1"/>
  <c r="H818"/>
  <c r="K818" s="1"/>
  <c r="I817"/>
  <c r="J817" s="1"/>
  <c r="H817"/>
  <c r="K817" s="1"/>
  <c r="I816"/>
  <c r="J816" s="1"/>
  <c r="H816"/>
  <c r="K816" s="1"/>
  <c r="I815"/>
  <c r="J815" s="1"/>
  <c r="J823" s="1"/>
  <c r="K849" s="1"/>
  <c r="H815"/>
  <c r="K815" s="1"/>
  <c r="K823" s="1"/>
  <c r="J797"/>
  <c r="K797" s="1"/>
  <c r="J796"/>
  <c r="K796" s="1"/>
  <c r="J795"/>
  <c r="K795" s="1"/>
  <c r="J794"/>
  <c r="K788"/>
  <c r="K787"/>
  <c r="J786"/>
  <c r="G786"/>
  <c r="J785"/>
  <c r="G785"/>
  <c r="K785" s="1"/>
  <c r="E785"/>
  <c r="J784"/>
  <c r="G784"/>
  <c r="K783"/>
  <c r="J783"/>
  <c r="H783"/>
  <c r="I777"/>
  <c r="J777" s="1"/>
  <c r="H777"/>
  <c r="K777" s="1"/>
  <c r="I776"/>
  <c r="J776" s="1"/>
  <c r="H776"/>
  <c r="K776" s="1"/>
  <c r="I775"/>
  <c r="J775" s="1"/>
  <c r="H775"/>
  <c r="K775" s="1"/>
  <c r="I774"/>
  <c r="J774" s="1"/>
  <c r="H774"/>
  <c r="K774" s="1"/>
  <c r="I773"/>
  <c r="J773" s="1"/>
  <c r="H773"/>
  <c r="K773" s="1"/>
  <c r="I772"/>
  <c r="J772" s="1"/>
  <c r="H772"/>
  <c r="K772" s="1"/>
  <c r="I771"/>
  <c r="J771" s="1"/>
  <c r="J779" s="1"/>
  <c r="K805" s="1"/>
  <c r="H771"/>
  <c r="K771" s="1"/>
  <c r="K779" s="1"/>
  <c r="J753"/>
  <c r="K753" s="1"/>
  <c r="J752"/>
  <c r="K752" s="1"/>
  <c r="J751"/>
  <c r="K751" s="1"/>
  <c r="J750"/>
  <c r="K744"/>
  <c r="K743"/>
  <c r="J742"/>
  <c r="G742"/>
  <c r="K742" s="1"/>
  <c r="J741"/>
  <c r="G741"/>
  <c r="K741" s="1"/>
  <c r="E741"/>
  <c r="J740"/>
  <c r="G740"/>
  <c r="K739"/>
  <c r="J739"/>
  <c r="H739"/>
  <c r="I733"/>
  <c r="J733" s="1"/>
  <c r="H733"/>
  <c r="K733" s="1"/>
  <c r="I732"/>
  <c r="J732" s="1"/>
  <c r="H732"/>
  <c r="K732" s="1"/>
  <c r="I731"/>
  <c r="J731" s="1"/>
  <c r="H731"/>
  <c r="K731" s="1"/>
  <c r="I730"/>
  <c r="J730" s="1"/>
  <c r="H730"/>
  <c r="K730" s="1"/>
  <c r="I729"/>
  <c r="J729" s="1"/>
  <c r="H729"/>
  <c r="K729" s="1"/>
  <c r="I728"/>
  <c r="J728" s="1"/>
  <c r="H728"/>
  <c r="K728" s="1"/>
  <c r="I727"/>
  <c r="J727" s="1"/>
  <c r="J735" s="1"/>
  <c r="K761" s="1"/>
  <c r="H727"/>
  <c r="K727" s="1"/>
  <c r="K735" s="1"/>
  <c r="J709"/>
  <c r="K709" s="1"/>
  <c r="J708"/>
  <c r="K708" s="1"/>
  <c r="J707"/>
  <c r="K707" s="1"/>
  <c r="J706"/>
  <c r="K706"/>
  <c r="K711" s="1"/>
  <c r="K700"/>
  <c r="K699"/>
  <c r="J698"/>
  <c r="G698"/>
  <c r="K698" s="1"/>
  <c r="J697"/>
  <c r="G697"/>
  <c r="K697" s="1"/>
  <c r="E697"/>
  <c r="J696"/>
  <c r="G696"/>
  <c r="K695"/>
  <c r="J695"/>
  <c r="H695"/>
  <c r="I689"/>
  <c r="J689" s="1"/>
  <c r="H689"/>
  <c r="K689" s="1"/>
  <c r="I688"/>
  <c r="J688" s="1"/>
  <c r="H688"/>
  <c r="K688" s="1"/>
  <c r="I687"/>
  <c r="J687" s="1"/>
  <c r="H687"/>
  <c r="K687" s="1"/>
  <c r="I686"/>
  <c r="J686" s="1"/>
  <c r="H686"/>
  <c r="K686" s="1"/>
  <c r="I685"/>
  <c r="J685" s="1"/>
  <c r="H685"/>
  <c r="K685" s="1"/>
  <c r="I684"/>
  <c r="J684" s="1"/>
  <c r="H684"/>
  <c r="K684" s="1"/>
  <c r="I683"/>
  <c r="J683" s="1"/>
  <c r="J691" s="1"/>
  <c r="K717" s="1"/>
  <c r="H683"/>
  <c r="K683" s="1"/>
  <c r="K691" s="1"/>
  <c r="J665"/>
  <c r="K665" s="1"/>
  <c r="J664"/>
  <c r="K664" s="1"/>
  <c r="J663"/>
  <c r="K663" s="1"/>
  <c r="J662"/>
  <c r="K656"/>
  <c r="K655"/>
  <c r="J654"/>
  <c r="K654" s="1"/>
  <c r="G654"/>
  <c r="J653"/>
  <c r="K653" s="1"/>
  <c r="G653"/>
  <c r="E653"/>
  <c r="H651" s="1"/>
  <c r="J652"/>
  <c r="G652"/>
  <c r="J651"/>
  <c r="K651" s="1"/>
  <c r="I645"/>
  <c r="J645" s="1"/>
  <c r="H645"/>
  <c r="K645" s="1"/>
  <c r="I644"/>
  <c r="J644" s="1"/>
  <c r="H644"/>
  <c r="K644" s="1"/>
  <c r="I643"/>
  <c r="J643" s="1"/>
  <c r="H643"/>
  <c r="K643" s="1"/>
  <c r="I642"/>
  <c r="J642" s="1"/>
  <c r="H642"/>
  <c r="K642" s="1"/>
  <c r="I641"/>
  <c r="J641" s="1"/>
  <c r="H641"/>
  <c r="K641" s="1"/>
  <c r="I640"/>
  <c r="J640" s="1"/>
  <c r="H640"/>
  <c r="K640" s="1"/>
  <c r="I639"/>
  <c r="J639" s="1"/>
  <c r="J647" s="1"/>
  <c r="K673" s="1"/>
  <c r="H639"/>
  <c r="K639" s="1"/>
  <c r="K647" s="1"/>
  <c r="J621"/>
  <c r="K621" s="1"/>
  <c r="J620"/>
  <c r="K620" s="1"/>
  <c r="J619"/>
  <c r="K619" s="1"/>
  <c r="J618"/>
  <c r="K612"/>
  <c r="K611"/>
  <c r="J610"/>
  <c r="G610"/>
  <c r="K610" s="1"/>
  <c r="J609"/>
  <c r="G609"/>
  <c r="K609" s="1"/>
  <c r="E609"/>
  <c r="H607" s="1"/>
  <c r="J608"/>
  <c r="G608"/>
  <c r="K608" s="1"/>
  <c r="J607"/>
  <c r="K607" s="1"/>
  <c r="I601"/>
  <c r="J601" s="1"/>
  <c r="H601"/>
  <c r="K601" s="1"/>
  <c r="I600"/>
  <c r="J600" s="1"/>
  <c r="H600"/>
  <c r="K600" s="1"/>
  <c r="I599"/>
  <c r="J599" s="1"/>
  <c r="H599"/>
  <c r="K599" s="1"/>
  <c r="I598"/>
  <c r="J598" s="1"/>
  <c r="H598"/>
  <c r="K598" s="1"/>
  <c r="I597"/>
  <c r="J597" s="1"/>
  <c r="H597"/>
  <c r="K597" s="1"/>
  <c r="I596"/>
  <c r="J596" s="1"/>
  <c r="H596"/>
  <c r="K596" s="1"/>
  <c r="I595"/>
  <c r="J595" s="1"/>
  <c r="J603" s="1"/>
  <c r="K629" s="1"/>
  <c r="H595"/>
  <c r="K595" s="1"/>
  <c r="K603" s="1"/>
  <c r="J577"/>
  <c r="K577" s="1"/>
  <c r="J576"/>
  <c r="K576" s="1"/>
  <c r="J575"/>
  <c r="K575" s="1"/>
  <c r="J574"/>
  <c r="K574"/>
  <c r="K568"/>
  <c r="K567"/>
  <c r="J566"/>
  <c r="G566"/>
  <c r="K566" s="1"/>
  <c r="J565"/>
  <c r="G565"/>
  <c r="K565" s="1"/>
  <c r="E565"/>
  <c r="H563" s="1"/>
  <c r="J564"/>
  <c r="G564"/>
  <c r="K564" s="1"/>
  <c r="J563"/>
  <c r="K563" s="1"/>
  <c r="I557"/>
  <c r="J557" s="1"/>
  <c r="H557"/>
  <c r="K557" s="1"/>
  <c r="I556"/>
  <c r="J556" s="1"/>
  <c r="H556"/>
  <c r="K556" s="1"/>
  <c r="I555"/>
  <c r="J555" s="1"/>
  <c r="H555"/>
  <c r="K555" s="1"/>
  <c r="I554"/>
  <c r="J554" s="1"/>
  <c r="H554"/>
  <c r="K554" s="1"/>
  <c r="I553"/>
  <c r="J553" s="1"/>
  <c r="H553"/>
  <c r="K553" s="1"/>
  <c r="I552"/>
  <c r="J552" s="1"/>
  <c r="H552"/>
  <c r="K552" s="1"/>
  <c r="I551"/>
  <c r="J551" s="1"/>
  <c r="J559" s="1"/>
  <c r="K585" s="1"/>
  <c r="H551"/>
  <c r="K551" s="1"/>
  <c r="K559" s="1"/>
  <c r="J533"/>
  <c r="K533" s="1"/>
  <c r="J532"/>
  <c r="K532" s="1"/>
  <c r="J531"/>
  <c r="K531" s="1"/>
  <c r="J530"/>
  <c r="K524"/>
  <c r="K523"/>
  <c r="K522"/>
  <c r="J522"/>
  <c r="G522"/>
  <c r="K521"/>
  <c r="J521"/>
  <c r="G521"/>
  <c r="E521"/>
  <c r="H519" s="1"/>
  <c r="K520"/>
  <c r="J520"/>
  <c r="G520"/>
  <c r="J519"/>
  <c r="K519" s="1"/>
  <c r="K526" s="1"/>
  <c r="I513"/>
  <c r="J513" s="1"/>
  <c r="H513"/>
  <c r="K513" s="1"/>
  <c r="I512"/>
  <c r="J512" s="1"/>
  <c r="H512"/>
  <c r="K512" s="1"/>
  <c r="I511"/>
  <c r="J511" s="1"/>
  <c r="H511"/>
  <c r="K511" s="1"/>
  <c r="I510"/>
  <c r="J510" s="1"/>
  <c r="H510"/>
  <c r="K510" s="1"/>
  <c r="I509"/>
  <c r="J509" s="1"/>
  <c r="H509"/>
  <c r="K509" s="1"/>
  <c r="I508"/>
  <c r="J508" s="1"/>
  <c r="H508"/>
  <c r="K508" s="1"/>
  <c r="I507"/>
  <c r="J507" s="1"/>
  <c r="J515" s="1"/>
  <c r="K541" s="1"/>
  <c r="H507"/>
  <c r="K507" s="1"/>
  <c r="K515" s="1"/>
  <c r="J489"/>
  <c r="K489" s="1"/>
  <c r="J488"/>
  <c r="K488" s="1"/>
  <c r="J487"/>
  <c r="K487" s="1"/>
  <c r="J486"/>
  <c r="K486"/>
  <c r="K480"/>
  <c r="K479"/>
  <c r="J478"/>
  <c r="G478"/>
  <c r="K478" s="1"/>
  <c r="J477"/>
  <c r="G477"/>
  <c r="K477" s="1"/>
  <c r="E477"/>
  <c r="H475" s="1"/>
  <c r="J476"/>
  <c r="G476"/>
  <c r="K476" s="1"/>
  <c r="J475"/>
  <c r="K475" s="1"/>
  <c r="I469"/>
  <c r="J469" s="1"/>
  <c r="H469"/>
  <c r="K469" s="1"/>
  <c r="I468"/>
  <c r="J468" s="1"/>
  <c r="H468"/>
  <c r="K468" s="1"/>
  <c r="I467"/>
  <c r="J467" s="1"/>
  <c r="H467"/>
  <c r="K467" s="1"/>
  <c r="I466"/>
  <c r="J466" s="1"/>
  <c r="H466"/>
  <c r="K466" s="1"/>
  <c r="I465"/>
  <c r="J465" s="1"/>
  <c r="H465"/>
  <c r="K465" s="1"/>
  <c r="I464"/>
  <c r="J464" s="1"/>
  <c r="H464"/>
  <c r="K464" s="1"/>
  <c r="I463"/>
  <c r="J463" s="1"/>
  <c r="J471" s="1"/>
  <c r="K497" s="1"/>
  <c r="H463"/>
  <c r="K463" s="1"/>
  <c r="K471" s="1"/>
  <c r="J445"/>
  <c r="K445" s="1"/>
  <c r="J444"/>
  <c r="K444" s="1"/>
  <c r="J443"/>
  <c r="K443" s="1"/>
  <c r="J442"/>
  <c r="K436"/>
  <c r="K435"/>
  <c r="J434"/>
  <c r="G434"/>
  <c r="K434" s="1"/>
  <c r="J433"/>
  <c r="G433"/>
  <c r="K433" s="1"/>
  <c r="E433"/>
  <c r="H431" s="1"/>
  <c r="J432"/>
  <c r="G432"/>
  <c r="K432" s="1"/>
  <c r="J431"/>
  <c r="K431" s="1"/>
  <c r="I425"/>
  <c r="J425" s="1"/>
  <c r="H425"/>
  <c r="K425" s="1"/>
  <c r="I424"/>
  <c r="J424" s="1"/>
  <c r="H424"/>
  <c r="K424" s="1"/>
  <c r="I423"/>
  <c r="J423" s="1"/>
  <c r="H423"/>
  <c r="K423" s="1"/>
  <c r="I422"/>
  <c r="J422" s="1"/>
  <c r="H422"/>
  <c r="K422" s="1"/>
  <c r="I421"/>
  <c r="J421" s="1"/>
  <c r="H421"/>
  <c r="K421" s="1"/>
  <c r="I420"/>
  <c r="J420" s="1"/>
  <c r="H420"/>
  <c r="K420" s="1"/>
  <c r="I419"/>
  <c r="J419" s="1"/>
  <c r="J427" s="1"/>
  <c r="K453" s="1"/>
  <c r="H419"/>
  <c r="K419" s="1"/>
  <c r="K427" s="1"/>
  <c r="J401"/>
  <c r="K401" s="1"/>
  <c r="J400"/>
  <c r="K400" s="1"/>
  <c r="J399"/>
  <c r="K399" s="1"/>
  <c r="J398"/>
  <c r="K392"/>
  <c r="K391"/>
  <c r="J390"/>
  <c r="G390"/>
  <c r="K390" s="1"/>
  <c r="J389"/>
  <c r="G389"/>
  <c r="K389" s="1"/>
  <c r="E389"/>
  <c r="H387" s="1"/>
  <c r="J388"/>
  <c r="G388"/>
  <c r="K388" s="1"/>
  <c r="J387"/>
  <c r="K387" s="1"/>
  <c r="I381"/>
  <c r="J381" s="1"/>
  <c r="H381"/>
  <c r="K381" s="1"/>
  <c r="I380"/>
  <c r="J380" s="1"/>
  <c r="H380"/>
  <c r="K380" s="1"/>
  <c r="I379"/>
  <c r="J379" s="1"/>
  <c r="H379"/>
  <c r="K379" s="1"/>
  <c r="I378"/>
  <c r="J378" s="1"/>
  <c r="H378"/>
  <c r="K378" s="1"/>
  <c r="I377"/>
  <c r="J377" s="1"/>
  <c r="H377"/>
  <c r="K377" s="1"/>
  <c r="I376"/>
  <c r="J376" s="1"/>
  <c r="H376"/>
  <c r="K376" s="1"/>
  <c r="I375"/>
  <c r="J375" s="1"/>
  <c r="J383" s="1"/>
  <c r="K409" s="1"/>
  <c r="H375"/>
  <c r="K375" s="1"/>
  <c r="K383" s="1"/>
  <c r="J357"/>
  <c r="K357" s="1"/>
  <c r="J356"/>
  <c r="K356" s="1"/>
  <c r="J355"/>
  <c r="K355" s="1"/>
  <c r="J354"/>
  <c r="K348"/>
  <c r="K347"/>
  <c r="J346"/>
  <c r="G346"/>
  <c r="K346" s="1"/>
  <c r="J345"/>
  <c r="G345"/>
  <c r="K345" s="1"/>
  <c r="E345"/>
  <c r="H343" s="1"/>
  <c r="J344"/>
  <c r="G344"/>
  <c r="K344" s="1"/>
  <c r="J343"/>
  <c r="K343" s="1"/>
  <c r="I337"/>
  <c r="J337" s="1"/>
  <c r="H337"/>
  <c r="K337" s="1"/>
  <c r="I336"/>
  <c r="J336" s="1"/>
  <c r="H336"/>
  <c r="K336" s="1"/>
  <c r="I335"/>
  <c r="J335" s="1"/>
  <c r="H335"/>
  <c r="K335" s="1"/>
  <c r="I334"/>
  <c r="J334" s="1"/>
  <c r="H334"/>
  <c r="K334" s="1"/>
  <c r="I333"/>
  <c r="J333" s="1"/>
  <c r="H333"/>
  <c r="K333" s="1"/>
  <c r="I332"/>
  <c r="J332" s="1"/>
  <c r="H332"/>
  <c r="K332" s="1"/>
  <c r="I331"/>
  <c r="J331" s="1"/>
  <c r="J339" s="1"/>
  <c r="K365" s="1"/>
  <c r="H331"/>
  <c r="K331" s="1"/>
  <c r="K339" s="1"/>
  <c r="J313"/>
  <c r="K313" s="1"/>
  <c r="J312"/>
  <c r="K312" s="1"/>
  <c r="J311"/>
  <c r="K311" s="1"/>
  <c r="J310"/>
  <c r="K310"/>
  <c r="K315" s="1"/>
  <c r="K304"/>
  <c r="K303"/>
  <c r="J302"/>
  <c r="G302"/>
  <c r="K302" s="1"/>
  <c r="J301"/>
  <c r="G301"/>
  <c r="K301" s="1"/>
  <c r="E301"/>
  <c r="H299" s="1"/>
  <c r="J300"/>
  <c r="G300"/>
  <c r="K300" s="1"/>
  <c r="J299"/>
  <c r="K299" s="1"/>
  <c r="I293"/>
  <c r="J293" s="1"/>
  <c r="H293"/>
  <c r="K293" s="1"/>
  <c r="I292"/>
  <c r="J292" s="1"/>
  <c r="H292"/>
  <c r="K292" s="1"/>
  <c r="I291"/>
  <c r="J291" s="1"/>
  <c r="H291"/>
  <c r="K291" s="1"/>
  <c r="I290"/>
  <c r="J290" s="1"/>
  <c r="H290"/>
  <c r="K290" s="1"/>
  <c r="I289"/>
  <c r="J289" s="1"/>
  <c r="H289"/>
  <c r="K289" s="1"/>
  <c r="I288"/>
  <c r="J288" s="1"/>
  <c r="H288"/>
  <c r="K288" s="1"/>
  <c r="I287"/>
  <c r="J287" s="1"/>
  <c r="J295" s="1"/>
  <c r="K321" s="1"/>
  <c r="H287"/>
  <c r="K287" s="1"/>
  <c r="K295" s="1"/>
  <c r="J269"/>
  <c r="K269" s="1"/>
  <c r="J268"/>
  <c r="K268" s="1"/>
  <c r="J267"/>
  <c r="K267" s="1"/>
  <c r="J266"/>
  <c r="K260"/>
  <c r="K259"/>
  <c r="J258"/>
  <c r="G258"/>
  <c r="K258" s="1"/>
  <c r="J257"/>
  <c r="G257"/>
  <c r="K257" s="1"/>
  <c r="E257"/>
  <c r="H255" s="1"/>
  <c r="J256"/>
  <c r="G256"/>
  <c r="K256" s="1"/>
  <c r="J255"/>
  <c r="K255" s="1"/>
  <c r="I249"/>
  <c r="J249" s="1"/>
  <c r="H249"/>
  <c r="K249" s="1"/>
  <c r="I248"/>
  <c r="J248" s="1"/>
  <c r="H248"/>
  <c r="K248" s="1"/>
  <c r="I247"/>
  <c r="J247" s="1"/>
  <c r="H247"/>
  <c r="K247" s="1"/>
  <c r="I246"/>
  <c r="J246" s="1"/>
  <c r="H246"/>
  <c r="K246" s="1"/>
  <c r="I245"/>
  <c r="J245" s="1"/>
  <c r="H245"/>
  <c r="K245" s="1"/>
  <c r="I244"/>
  <c r="J244" s="1"/>
  <c r="H244"/>
  <c r="K244" s="1"/>
  <c r="I243"/>
  <c r="J243" s="1"/>
  <c r="J251" s="1"/>
  <c r="K277" s="1"/>
  <c r="H243"/>
  <c r="K243" s="1"/>
  <c r="K251" s="1"/>
  <c r="J225"/>
  <c r="K225" s="1"/>
  <c r="J224"/>
  <c r="K224" s="1"/>
  <c r="J223"/>
  <c r="K223" s="1"/>
  <c r="J222"/>
  <c r="K222"/>
  <c r="K216"/>
  <c r="K215"/>
  <c r="K214"/>
  <c r="J214"/>
  <c r="G214"/>
  <c r="K213"/>
  <c r="J213"/>
  <c r="G213"/>
  <c r="E213"/>
  <c r="H211" s="1"/>
  <c r="K212"/>
  <c r="J212"/>
  <c r="G212"/>
  <c r="J211"/>
  <c r="K211" s="1"/>
  <c r="K218" s="1"/>
  <c r="I205"/>
  <c r="J205" s="1"/>
  <c r="H205"/>
  <c r="K205" s="1"/>
  <c r="I204"/>
  <c r="J204" s="1"/>
  <c r="H204"/>
  <c r="K204" s="1"/>
  <c r="I203"/>
  <c r="J203" s="1"/>
  <c r="H203"/>
  <c r="K203" s="1"/>
  <c r="I202"/>
  <c r="J202" s="1"/>
  <c r="H202"/>
  <c r="K202" s="1"/>
  <c r="I201"/>
  <c r="J201" s="1"/>
  <c r="H201"/>
  <c r="K201" s="1"/>
  <c r="I200"/>
  <c r="J200" s="1"/>
  <c r="H200"/>
  <c r="K200" s="1"/>
  <c r="I199"/>
  <c r="J199" s="1"/>
  <c r="J207" s="1"/>
  <c r="K233" s="1"/>
  <c r="H199"/>
  <c r="K199" s="1"/>
  <c r="K207" s="1"/>
  <c r="J181"/>
  <c r="K181" s="1"/>
  <c r="J180"/>
  <c r="K180" s="1"/>
  <c r="J179"/>
  <c r="K179" s="1"/>
  <c r="J178"/>
  <c r="K172"/>
  <c r="K171"/>
  <c r="K170"/>
  <c r="J170"/>
  <c r="G170"/>
  <c r="K169"/>
  <c r="J169"/>
  <c r="G169"/>
  <c r="E169"/>
  <c r="H167" s="1"/>
  <c r="K168"/>
  <c r="J168"/>
  <c r="G168"/>
  <c r="J167"/>
  <c r="K167" s="1"/>
  <c r="K174" s="1"/>
  <c r="I161"/>
  <c r="J161" s="1"/>
  <c r="H161"/>
  <c r="K161" s="1"/>
  <c r="I160"/>
  <c r="J160" s="1"/>
  <c r="H160"/>
  <c r="K160" s="1"/>
  <c r="I159"/>
  <c r="J159" s="1"/>
  <c r="H159"/>
  <c r="K159" s="1"/>
  <c r="I158"/>
  <c r="J158" s="1"/>
  <c r="H158"/>
  <c r="K158" s="1"/>
  <c r="I157"/>
  <c r="J157" s="1"/>
  <c r="H157"/>
  <c r="K157" s="1"/>
  <c r="I156"/>
  <c r="J156" s="1"/>
  <c r="H156"/>
  <c r="K156" s="1"/>
  <c r="I155"/>
  <c r="J155" s="1"/>
  <c r="J163" s="1"/>
  <c r="K189" s="1"/>
  <c r="H155"/>
  <c r="K155" s="1"/>
  <c r="K163" s="1"/>
  <c r="J137"/>
  <c r="K137" s="1"/>
  <c r="J136"/>
  <c r="K136" s="1"/>
  <c r="J135"/>
  <c r="K135" s="1"/>
  <c r="J134"/>
  <c r="K128"/>
  <c r="K127"/>
  <c r="J126"/>
  <c r="G126"/>
  <c r="K126" s="1"/>
  <c r="J125"/>
  <c r="G125"/>
  <c r="K125" s="1"/>
  <c r="E125"/>
  <c r="H123" s="1"/>
  <c r="J124"/>
  <c r="G124"/>
  <c r="K124" s="1"/>
  <c r="J123"/>
  <c r="K123" s="1"/>
  <c r="I117"/>
  <c r="J117" s="1"/>
  <c r="H117"/>
  <c r="K117" s="1"/>
  <c r="I116"/>
  <c r="J116" s="1"/>
  <c r="H116"/>
  <c r="K116" s="1"/>
  <c r="I115"/>
  <c r="J115" s="1"/>
  <c r="H115"/>
  <c r="K115" s="1"/>
  <c r="I114"/>
  <c r="J114" s="1"/>
  <c r="H114"/>
  <c r="K114" s="1"/>
  <c r="I113"/>
  <c r="J113" s="1"/>
  <c r="H113"/>
  <c r="K113" s="1"/>
  <c r="I112"/>
  <c r="J112" s="1"/>
  <c r="H112"/>
  <c r="K112" s="1"/>
  <c r="I111"/>
  <c r="J111" s="1"/>
  <c r="J119" s="1"/>
  <c r="K145" s="1"/>
  <c r="H111"/>
  <c r="K111" s="1"/>
  <c r="K119" s="1"/>
  <c r="J93"/>
  <c r="K93" s="1"/>
  <c r="J92"/>
  <c r="K92" s="1"/>
  <c r="J91"/>
  <c r="K91" s="1"/>
  <c r="J90"/>
  <c r="K84"/>
  <c r="K83"/>
  <c r="J82"/>
  <c r="G82"/>
  <c r="K82" s="1"/>
  <c r="J81"/>
  <c r="G81"/>
  <c r="K81" s="1"/>
  <c r="E81"/>
  <c r="H79" s="1"/>
  <c r="J80"/>
  <c r="G80"/>
  <c r="K80" s="1"/>
  <c r="J79"/>
  <c r="K79" s="1"/>
  <c r="I73"/>
  <c r="J73" s="1"/>
  <c r="H73"/>
  <c r="K73" s="1"/>
  <c r="I72"/>
  <c r="J72" s="1"/>
  <c r="H72"/>
  <c r="K72" s="1"/>
  <c r="I71"/>
  <c r="J71" s="1"/>
  <c r="H71"/>
  <c r="K71" s="1"/>
  <c r="I70"/>
  <c r="J70" s="1"/>
  <c r="H70"/>
  <c r="K70" s="1"/>
  <c r="I69"/>
  <c r="J69" s="1"/>
  <c r="H69"/>
  <c r="K69" s="1"/>
  <c r="I68"/>
  <c r="J68" s="1"/>
  <c r="H68"/>
  <c r="K68" s="1"/>
  <c r="I67"/>
  <c r="J67" s="1"/>
  <c r="J75" s="1"/>
  <c r="K101" s="1"/>
  <c r="H67"/>
  <c r="K67" s="1"/>
  <c r="K75" s="1"/>
  <c r="F106"/>
  <c r="E37"/>
  <c r="K843" l="1"/>
  <c r="K614"/>
  <c r="K570"/>
  <c r="K482"/>
  <c r="K438"/>
  <c r="K394"/>
  <c r="K350"/>
  <c r="K306"/>
  <c r="K317" s="1"/>
  <c r="K323" s="1"/>
  <c r="K262"/>
  <c r="K130"/>
  <c r="K86"/>
  <c r="K652"/>
  <c r="K922"/>
  <c r="K933" s="1"/>
  <c r="K939" s="1"/>
  <c r="K786"/>
  <c r="K794"/>
  <c r="K799" s="1"/>
  <c r="K872"/>
  <c r="K878" s="1"/>
  <c r="K889" s="1"/>
  <c r="K895" s="1"/>
  <c r="K750"/>
  <c r="K828"/>
  <c r="K834" s="1"/>
  <c r="K845" s="1"/>
  <c r="K851" s="1"/>
  <c r="K784"/>
  <c r="K790" s="1"/>
  <c r="K662"/>
  <c r="K740"/>
  <c r="K746" s="1"/>
  <c r="K755"/>
  <c r="K696"/>
  <c r="K702" s="1"/>
  <c r="K713" s="1"/>
  <c r="K719" s="1"/>
  <c r="K966" s="1"/>
  <c r="K134"/>
  <c r="K178"/>
  <c r="K266"/>
  <c r="K271" s="1"/>
  <c r="K273" s="1"/>
  <c r="K279" s="1"/>
  <c r="K354"/>
  <c r="K359" s="1"/>
  <c r="K361" s="1"/>
  <c r="K367" s="1"/>
  <c r="P71" i="7" s="1"/>
  <c r="K442" i="1"/>
  <c r="K447" s="1"/>
  <c r="K449" s="1"/>
  <c r="K455" s="1"/>
  <c r="P73" i="7" s="1"/>
  <c r="K530" i="1"/>
  <c r="K535" s="1"/>
  <c r="K537" s="1"/>
  <c r="K543" s="1"/>
  <c r="P75" i="7" s="1"/>
  <c r="K618" i="1"/>
  <c r="K623" s="1"/>
  <c r="K625" s="1"/>
  <c r="K631" s="1"/>
  <c r="K964" s="1"/>
  <c r="K658"/>
  <c r="K667"/>
  <c r="K579"/>
  <c r="K581" s="1"/>
  <c r="K587" s="1"/>
  <c r="K491"/>
  <c r="K493" s="1"/>
  <c r="K499" s="1"/>
  <c r="K398"/>
  <c r="K403" s="1"/>
  <c r="K405" s="1"/>
  <c r="K411" s="1"/>
  <c r="K227"/>
  <c r="K229" s="1"/>
  <c r="K235" s="1"/>
  <c r="K90"/>
  <c r="K95" s="1"/>
  <c r="K183"/>
  <c r="K185" s="1"/>
  <c r="K191" s="1"/>
  <c r="P67" i="7" s="1"/>
  <c r="K139" i="1"/>
  <c r="K141" s="1"/>
  <c r="K147" s="1"/>
  <c r="B4" i="12"/>
  <c r="C8"/>
  <c r="B7"/>
  <c r="C4"/>
  <c r="C5"/>
  <c r="B6"/>
  <c r="C6"/>
  <c r="C7"/>
  <c r="B31" i="11"/>
  <c r="C10"/>
  <c r="D10"/>
  <c r="D11"/>
  <c r="D9"/>
  <c r="K39" i="1"/>
  <c r="G38"/>
  <c r="G37"/>
  <c r="G36"/>
  <c r="O802" i="9"/>
  <c r="Q802" s="1"/>
  <c r="O808"/>
  <c r="Q808" s="1"/>
  <c r="O807"/>
  <c r="Q807" s="1"/>
  <c r="O806"/>
  <c r="Q806" s="1"/>
  <c r="O805"/>
  <c r="Q805" s="1"/>
  <c r="O804"/>
  <c r="Q804" s="1"/>
  <c r="O803"/>
  <c r="Q803" s="1"/>
  <c r="O801"/>
  <c r="Q801" s="1"/>
  <c r="O800"/>
  <c r="Q800" s="1"/>
  <c r="O799"/>
  <c r="Q799" s="1"/>
  <c r="O798"/>
  <c r="Q798" s="1"/>
  <c r="O797"/>
  <c r="Q797" s="1"/>
  <c r="O796"/>
  <c r="Q796" s="1"/>
  <c r="O795"/>
  <c r="Q795" s="1"/>
  <c r="O794"/>
  <c r="Q794" s="1"/>
  <c r="O793"/>
  <c r="Q793" s="1"/>
  <c r="O792"/>
  <c r="Q792" s="1"/>
  <c r="O791"/>
  <c r="Q791" s="1"/>
  <c r="O790"/>
  <c r="Q790" s="1"/>
  <c r="O789"/>
  <c r="Q789" s="1"/>
  <c r="O788"/>
  <c r="Q788" s="1"/>
  <c r="O787"/>
  <c r="Q787" s="1"/>
  <c r="O786"/>
  <c r="Q786" s="1"/>
  <c r="O785"/>
  <c r="Q785" s="1"/>
  <c r="O784"/>
  <c r="Q784" s="1"/>
  <c r="O770"/>
  <c r="Q770" s="1"/>
  <c r="O769"/>
  <c r="Q769" s="1"/>
  <c r="O768"/>
  <c r="Q768" s="1"/>
  <c r="O767"/>
  <c r="Q767" s="1"/>
  <c r="O766"/>
  <c r="Q766" s="1"/>
  <c r="O765"/>
  <c r="Q765" s="1"/>
  <c r="O764"/>
  <c r="Q764" s="1"/>
  <c r="O763"/>
  <c r="Q763" s="1"/>
  <c r="O762"/>
  <c r="Q762" s="1"/>
  <c r="O761"/>
  <c r="Q761" s="1"/>
  <c r="O760"/>
  <c r="Q760" s="1"/>
  <c r="O759"/>
  <c r="Q759" s="1"/>
  <c r="O758"/>
  <c r="Q758" s="1"/>
  <c r="O757"/>
  <c r="Q757" s="1"/>
  <c r="O756"/>
  <c r="Q756" s="1"/>
  <c r="O755"/>
  <c r="Q755" s="1"/>
  <c r="O754"/>
  <c r="Q754" s="1"/>
  <c r="O753"/>
  <c r="Q753" s="1"/>
  <c r="O752"/>
  <c r="Q752" s="1"/>
  <c r="O751"/>
  <c r="Q751" s="1"/>
  <c r="O750"/>
  <c r="Q750" s="1"/>
  <c r="O749"/>
  <c r="Q749" s="1"/>
  <c r="O748"/>
  <c r="Q748" s="1"/>
  <c r="O747"/>
  <c r="Q747" s="1"/>
  <c r="O746"/>
  <c r="Q746" s="1"/>
  <c r="O732"/>
  <c r="Q732" s="1"/>
  <c r="O731"/>
  <c r="Q731" s="1"/>
  <c r="O730"/>
  <c r="Q730" s="1"/>
  <c r="O729"/>
  <c r="Q729" s="1"/>
  <c r="O728"/>
  <c r="Q728" s="1"/>
  <c r="O727"/>
  <c r="Q727" s="1"/>
  <c r="O726"/>
  <c r="Q726" s="1"/>
  <c r="O725"/>
  <c r="Q725" s="1"/>
  <c r="O724"/>
  <c r="Q724" s="1"/>
  <c r="O723"/>
  <c r="Q723" s="1"/>
  <c r="O722"/>
  <c r="Q722" s="1"/>
  <c r="O721"/>
  <c r="Q721" s="1"/>
  <c r="O720"/>
  <c r="Q720" s="1"/>
  <c r="O719"/>
  <c r="Q719" s="1"/>
  <c r="O718"/>
  <c r="Q718" s="1"/>
  <c r="O717"/>
  <c r="Q717" s="1"/>
  <c r="O716"/>
  <c r="Q716" s="1"/>
  <c r="O715"/>
  <c r="Q715" s="1"/>
  <c r="O714"/>
  <c r="Q714" s="1"/>
  <c r="O713"/>
  <c r="Q713" s="1"/>
  <c r="O712"/>
  <c r="Q712" s="1"/>
  <c r="O711"/>
  <c r="Q711" s="1"/>
  <c r="O710"/>
  <c r="Q710" s="1"/>
  <c r="O709"/>
  <c r="Q709" s="1"/>
  <c r="O708"/>
  <c r="Q708" s="1"/>
  <c r="O694"/>
  <c r="Q694" s="1"/>
  <c r="O693"/>
  <c r="Q693" s="1"/>
  <c r="O692"/>
  <c r="Q692" s="1"/>
  <c r="O691"/>
  <c r="Q691" s="1"/>
  <c r="O690"/>
  <c r="Q690" s="1"/>
  <c r="O689"/>
  <c r="Q689" s="1"/>
  <c r="O688"/>
  <c r="Q688" s="1"/>
  <c r="O687"/>
  <c r="Q687" s="1"/>
  <c r="O686"/>
  <c r="Q686" s="1"/>
  <c r="O685"/>
  <c r="Q685" s="1"/>
  <c r="O684"/>
  <c r="Q684" s="1"/>
  <c r="O683"/>
  <c r="Q683" s="1"/>
  <c r="O682"/>
  <c r="Q682" s="1"/>
  <c r="O681"/>
  <c r="Q681" s="1"/>
  <c r="O680"/>
  <c r="Q680" s="1"/>
  <c r="O679"/>
  <c r="Q679" s="1"/>
  <c r="O678"/>
  <c r="Q678" s="1"/>
  <c r="O677"/>
  <c r="Q677" s="1"/>
  <c r="O676"/>
  <c r="Q676" s="1"/>
  <c r="O675"/>
  <c r="Q675" s="1"/>
  <c r="O674"/>
  <c r="Q674" s="1"/>
  <c r="O673"/>
  <c r="Q673" s="1"/>
  <c r="O672"/>
  <c r="Q672" s="1"/>
  <c r="O671"/>
  <c r="Q671" s="1"/>
  <c r="O670"/>
  <c r="Q670" s="1"/>
  <c r="O656"/>
  <c r="Q656" s="1"/>
  <c r="O655"/>
  <c r="Q655" s="1"/>
  <c r="O654"/>
  <c r="Q654" s="1"/>
  <c r="O653"/>
  <c r="Q653" s="1"/>
  <c r="O652"/>
  <c r="Q652" s="1"/>
  <c r="O651"/>
  <c r="Q651" s="1"/>
  <c r="O650"/>
  <c r="Q650" s="1"/>
  <c r="O649"/>
  <c r="Q649" s="1"/>
  <c r="O648"/>
  <c r="Q648" s="1"/>
  <c r="O647"/>
  <c r="Q647" s="1"/>
  <c r="O646"/>
  <c r="Q646" s="1"/>
  <c r="O645"/>
  <c r="Q645" s="1"/>
  <c r="O644"/>
  <c r="Q644" s="1"/>
  <c r="O643"/>
  <c r="Q643" s="1"/>
  <c r="O642"/>
  <c r="Q642" s="1"/>
  <c r="O641"/>
  <c r="Q641" s="1"/>
  <c r="O640"/>
  <c r="Q640" s="1"/>
  <c r="O639"/>
  <c r="Q639" s="1"/>
  <c r="O638"/>
  <c r="Q638" s="1"/>
  <c r="O637"/>
  <c r="Q637" s="1"/>
  <c r="O636"/>
  <c r="Q636" s="1"/>
  <c r="O635"/>
  <c r="Q635" s="1"/>
  <c r="O634"/>
  <c r="Q634" s="1"/>
  <c r="O633"/>
  <c r="Q633" s="1"/>
  <c r="O632"/>
  <c r="Q632" s="1"/>
  <c r="O618"/>
  <c r="Q618" s="1"/>
  <c r="O617"/>
  <c r="Q617" s="1"/>
  <c r="O616"/>
  <c r="Q616" s="1"/>
  <c r="O615"/>
  <c r="Q615" s="1"/>
  <c r="O614"/>
  <c r="Q614" s="1"/>
  <c r="O613"/>
  <c r="Q613" s="1"/>
  <c r="O612"/>
  <c r="Q612" s="1"/>
  <c r="O611"/>
  <c r="Q611" s="1"/>
  <c r="O610"/>
  <c r="Q610" s="1"/>
  <c r="O609"/>
  <c r="Q609" s="1"/>
  <c r="O608"/>
  <c r="Q608" s="1"/>
  <c r="O607"/>
  <c r="Q607" s="1"/>
  <c r="O606"/>
  <c r="Q606" s="1"/>
  <c r="O605"/>
  <c r="Q605" s="1"/>
  <c r="O604"/>
  <c r="Q604" s="1"/>
  <c r="O603"/>
  <c r="Q603" s="1"/>
  <c r="O602"/>
  <c r="Q602" s="1"/>
  <c r="O601"/>
  <c r="Q601" s="1"/>
  <c r="O600"/>
  <c r="Q600" s="1"/>
  <c r="O599"/>
  <c r="Q599" s="1"/>
  <c r="O598"/>
  <c r="Q598" s="1"/>
  <c r="O597"/>
  <c r="Q597" s="1"/>
  <c r="O596"/>
  <c r="Q596" s="1"/>
  <c r="O595"/>
  <c r="Q595" s="1"/>
  <c r="O594"/>
  <c r="Q594" s="1"/>
  <c r="O580"/>
  <c r="Q580" s="1"/>
  <c r="O579"/>
  <c r="Q579" s="1"/>
  <c r="O578"/>
  <c r="Q578" s="1"/>
  <c r="O577"/>
  <c r="Q577" s="1"/>
  <c r="O576"/>
  <c r="Q576" s="1"/>
  <c r="O575"/>
  <c r="Q575" s="1"/>
  <c r="O574"/>
  <c r="Q574" s="1"/>
  <c r="O573"/>
  <c r="Q573" s="1"/>
  <c r="O572"/>
  <c r="Q572" s="1"/>
  <c r="O571"/>
  <c r="Q571" s="1"/>
  <c r="O570"/>
  <c r="Q570" s="1"/>
  <c r="O569"/>
  <c r="Q569" s="1"/>
  <c r="O568"/>
  <c r="Q568" s="1"/>
  <c r="O567"/>
  <c r="Q567" s="1"/>
  <c r="O566"/>
  <c r="Q566" s="1"/>
  <c r="O565"/>
  <c r="Q565" s="1"/>
  <c r="O564"/>
  <c r="Q564" s="1"/>
  <c r="O563"/>
  <c r="Q563" s="1"/>
  <c r="O562"/>
  <c r="Q562" s="1"/>
  <c r="O561"/>
  <c r="Q561" s="1"/>
  <c r="O560"/>
  <c r="Q560" s="1"/>
  <c r="O559"/>
  <c r="Q559" s="1"/>
  <c r="O558"/>
  <c r="Q558" s="1"/>
  <c r="O557"/>
  <c r="Q557" s="1"/>
  <c r="O556"/>
  <c r="Q556" s="1"/>
  <c r="O542"/>
  <c r="Q542" s="1"/>
  <c r="O541"/>
  <c r="Q541" s="1"/>
  <c r="O540"/>
  <c r="Q540" s="1"/>
  <c r="O539"/>
  <c r="Q539" s="1"/>
  <c r="O538"/>
  <c r="Q538" s="1"/>
  <c r="O537"/>
  <c r="Q537" s="1"/>
  <c r="O536"/>
  <c r="Q536" s="1"/>
  <c r="O535"/>
  <c r="Q535" s="1"/>
  <c r="O534"/>
  <c r="Q534" s="1"/>
  <c r="O533"/>
  <c r="Q533" s="1"/>
  <c r="O532"/>
  <c r="Q532" s="1"/>
  <c r="O531"/>
  <c r="Q531" s="1"/>
  <c r="O530"/>
  <c r="Q530" s="1"/>
  <c r="O529"/>
  <c r="Q529" s="1"/>
  <c r="O528"/>
  <c r="Q528" s="1"/>
  <c r="O527"/>
  <c r="Q527" s="1"/>
  <c r="O526"/>
  <c r="Q526" s="1"/>
  <c r="O525"/>
  <c r="Q525" s="1"/>
  <c r="O524"/>
  <c r="Q524" s="1"/>
  <c r="O523"/>
  <c r="Q523" s="1"/>
  <c r="O522"/>
  <c r="Q522" s="1"/>
  <c r="O521"/>
  <c r="Q521" s="1"/>
  <c r="O520"/>
  <c r="Q520" s="1"/>
  <c r="O519"/>
  <c r="Q519" s="1"/>
  <c r="O518"/>
  <c r="Q518" s="1"/>
  <c r="O504"/>
  <c r="Q504" s="1"/>
  <c r="O503"/>
  <c r="Q503" s="1"/>
  <c r="O502"/>
  <c r="Q502" s="1"/>
  <c r="O501"/>
  <c r="Q501" s="1"/>
  <c r="O500"/>
  <c r="Q500" s="1"/>
  <c r="O499"/>
  <c r="Q499" s="1"/>
  <c r="O498"/>
  <c r="Q498" s="1"/>
  <c r="O497"/>
  <c r="Q497" s="1"/>
  <c r="O496"/>
  <c r="Q496" s="1"/>
  <c r="O495"/>
  <c r="Q495" s="1"/>
  <c r="O494"/>
  <c r="Q494" s="1"/>
  <c r="O493"/>
  <c r="Q493" s="1"/>
  <c r="O492"/>
  <c r="Q492" s="1"/>
  <c r="O491"/>
  <c r="Q491" s="1"/>
  <c r="O490"/>
  <c r="Q490" s="1"/>
  <c r="O489"/>
  <c r="Q489" s="1"/>
  <c r="O488"/>
  <c r="Q488" s="1"/>
  <c r="O487"/>
  <c r="Q487" s="1"/>
  <c r="O486"/>
  <c r="Q486" s="1"/>
  <c r="O485"/>
  <c r="Q485" s="1"/>
  <c r="O484"/>
  <c r="Q484" s="1"/>
  <c r="O483"/>
  <c r="Q483" s="1"/>
  <c r="O482"/>
  <c r="Q482" s="1"/>
  <c r="O481"/>
  <c r="Q481" s="1"/>
  <c r="O480"/>
  <c r="Q480" s="1"/>
  <c r="O466"/>
  <c r="Q466" s="1"/>
  <c r="O465"/>
  <c r="Q465" s="1"/>
  <c r="O464"/>
  <c r="Q464" s="1"/>
  <c r="O463"/>
  <c r="Q463" s="1"/>
  <c r="O462"/>
  <c r="Q462" s="1"/>
  <c r="O461"/>
  <c r="Q461" s="1"/>
  <c r="O460"/>
  <c r="Q460" s="1"/>
  <c r="O459"/>
  <c r="Q459" s="1"/>
  <c r="O458"/>
  <c r="Q458" s="1"/>
  <c r="O457"/>
  <c r="Q457" s="1"/>
  <c r="O456"/>
  <c r="Q456" s="1"/>
  <c r="O455"/>
  <c r="Q455" s="1"/>
  <c r="O454"/>
  <c r="Q454" s="1"/>
  <c r="O453"/>
  <c r="Q453" s="1"/>
  <c r="O452"/>
  <c r="Q452" s="1"/>
  <c r="O451"/>
  <c r="Q451" s="1"/>
  <c r="O450"/>
  <c r="Q450" s="1"/>
  <c r="O449"/>
  <c r="Q449" s="1"/>
  <c r="O448"/>
  <c r="Q448" s="1"/>
  <c r="O447"/>
  <c r="Q447" s="1"/>
  <c r="O446"/>
  <c r="Q446" s="1"/>
  <c r="O445"/>
  <c r="Q445" s="1"/>
  <c r="O444"/>
  <c r="Q444" s="1"/>
  <c r="O443"/>
  <c r="Q443" s="1"/>
  <c r="O442"/>
  <c r="Q442" s="1"/>
  <c r="O428"/>
  <c r="Q428" s="1"/>
  <c r="O427"/>
  <c r="Q427" s="1"/>
  <c r="O426"/>
  <c r="Q426" s="1"/>
  <c r="O425"/>
  <c r="Q425" s="1"/>
  <c r="O424"/>
  <c r="Q424" s="1"/>
  <c r="O423"/>
  <c r="Q423" s="1"/>
  <c r="O422"/>
  <c r="Q422" s="1"/>
  <c r="O421"/>
  <c r="Q421" s="1"/>
  <c r="O420"/>
  <c r="Q420" s="1"/>
  <c r="O419"/>
  <c r="Q419" s="1"/>
  <c r="O418"/>
  <c r="Q418" s="1"/>
  <c r="O417"/>
  <c r="Q417" s="1"/>
  <c r="O416"/>
  <c r="Q416" s="1"/>
  <c r="O415"/>
  <c r="Q415" s="1"/>
  <c r="O414"/>
  <c r="Q414" s="1"/>
  <c r="O413"/>
  <c r="Q413" s="1"/>
  <c r="O412"/>
  <c r="Q412" s="1"/>
  <c r="O411"/>
  <c r="Q411" s="1"/>
  <c r="O410"/>
  <c r="Q410" s="1"/>
  <c r="O409"/>
  <c r="Q409" s="1"/>
  <c r="O408"/>
  <c r="Q408" s="1"/>
  <c r="O407"/>
  <c r="Q407" s="1"/>
  <c r="O406"/>
  <c r="Q406" s="1"/>
  <c r="O405"/>
  <c r="Q405" s="1"/>
  <c r="O404"/>
  <c r="Q404" s="1"/>
  <c r="O390"/>
  <c r="Q390" s="1"/>
  <c r="O389"/>
  <c r="Q389" s="1"/>
  <c r="O388"/>
  <c r="Q388" s="1"/>
  <c r="O387"/>
  <c r="Q387" s="1"/>
  <c r="O386"/>
  <c r="Q386" s="1"/>
  <c r="O385"/>
  <c r="Q385" s="1"/>
  <c r="O384"/>
  <c r="Q384" s="1"/>
  <c r="O383"/>
  <c r="Q383" s="1"/>
  <c r="O382"/>
  <c r="Q382" s="1"/>
  <c r="O381"/>
  <c r="Q381" s="1"/>
  <c r="O380"/>
  <c r="Q380" s="1"/>
  <c r="O379"/>
  <c r="Q379" s="1"/>
  <c r="O378"/>
  <c r="Q378" s="1"/>
  <c r="O377"/>
  <c r="Q377" s="1"/>
  <c r="O376"/>
  <c r="Q376" s="1"/>
  <c r="O375"/>
  <c r="Q375" s="1"/>
  <c r="O374"/>
  <c r="Q374" s="1"/>
  <c r="O373"/>
  <c r="Q373" s="1"/>
  <c r="O372"/>
  <c r="Q372" s="1"/>
  <c r="O371"/>
  <c r="Q371" s="1"/>
  <c r="O370"/>
  <c r="Q370" s="1"/>
  <c r="O369"/>
  <c r="Q369" s="1"/>
  <c r="O368"/>
  <c r="Q368" s="1"/>
  <c r="O367"/>
  <c r="Q367" s="1"/>
  <c r="O366"/>
  <c r="Q366" s="1"/>
  <c r="O352"/>
  <c r="Q352" s="1"/>
  <c r="O351"/>
  <c r="Q351" s="1"/>
  <c r="O350"/>
  <c r="Q350" s="1"/>
  <c r="O349"/>
  <c r="Q349" s="1"/>
  <c r="O348"/>
  <c r="Q348" s="1"/>
  <c r="O347"/>
  <c r="Q347" s="1"/>
  <c r="O346"/>
  <c r="Q346" s="1"/>
  <c r="O345"/>
  <c r="Q345" s="1"/>
  <c r="O344"/>
  <c r="Q344" s="1"/>
  <c r="O343"/>
  <c r="Q343" s="1"/>
  <c r="O342"/>
  <c r="Q342" s="1"/>
  <c r="O341"/>
  <c r="Q341" s="1"/>
  <c r="O340"/>
  <c r="Q340" s="1"/>
  <c r="O339"/>
  <c r="Q339" s="1"/>
  <c r="O338"/>
  <c r="Q338" s="1"/>
  <c r="O337"/>
  <c r="Q337" s="1"/>
  <c r="O336"/>
  <c r="Q336" s="1"/>
  <c r="O335"/>
  <c r="Q335" s="1"/>
  <c r="O334"/>
  <c r="Q334" s="1"/>
  <c r="O333"/>
  <c r="Q333" s="1"/>
  <c r="O332"/>
  <c r="Q332" s="1"/>
  <c r="O331"/>
  <c r="Q331" s="1"/>
  <c r="O330"/>
  <c r="Q330" s="1"/>
  <c r="O329"/>
  <c r="Q329" s="1"/>
  <c r="O328"/>
  <c r="Q328" s="1"/>
  <c r="O314"/>
  <c r="Q314" s="1"/>
  <c r="O313"/>
  <c r="Q313" s="1"/>
  <c r="O312"/>
  <c r="Q312" s="1"/>
  <c r="O311"/>
  <c r="Q311" s="1"/>
  <c r="O310"/>
  <c r="Q310" s="1"/>
  <c r="O309"/>
  <c r="Q309" s="1"/>
  <c r="O308"/>
  <c r="Q308" s="1"/>
  <c r="O307"/>
  <c r="Q307" s="1"/>
  <c r="O306"/>
  <c r="Q306" s="1"/>
  <c r="O305"/>
  <c r="Q305" s="1"/>
  <c r="O304"/>
  <c r="Q304" s="1"/>
  <c r="O303"/>
  <c r="Q303" s="1"/>
  <c r="O302"/>
  <c r="Q302" s="1"/>
  <c r="O301"/>
  <c r="Q301" s="1"/>
  <c r="O300"/>
  <c r="Q300" s="1"/>
  <c r="O299"/>
  <c r="Q299" s="1"/>
  <c r="O298"/>
  <c r="Q298" s="1"/>
  <c r="O297"/>
  <c r="Q297" s="1"/>
  <c r="O296"/>
  <c r="Q296" s="1"/>
  <c r="O295"/>
  <c r="Q295" s="1"/>
  <c r="O294"/>
  <c r="Q294" s="1"/>
  <c r="O293"/>
  <c r="Q293" s="1"/>
  <c r="O292"/>
  <c r="Q292" s="1"/>
  <c r="O291"/>
  <c r="Q291" s="1"/>
  <c r="O290"/>
  <c r="Q290" s="1"/>
  <c r="O276"/>
  <c r="Q276" s="1"/>
  <c r="O275"/>
  <c r="Q275" s="1"/>
  <c r="O274"/>
  <c r="Q274" s="1"/>
  <c r="O273"/>
  <c r="Q273" s="1"/>
  <c r="O272"/>
  <c r="Q272" s="1"/>
  <c r="O271"/>
  <c r="Q271" s="1"/>
  <c r="O270"/>
  <c r="Q270" s="1"/>
  <c r="O269"/>
  <c r="Q269" s="1"/>
  <c r="O268"/>
  <c r="Q268" s="1"/>
  <c r="O267"/>
  <c r="Q267" s="1"/>
  <c r="O266"/>
  <c r="Q266" s="1"/>
  <c r="O265"/>
  <c r="Q265" s="1"/>
  <c r="O264"/>
  <c r="Q264" s="1"/>
  <c r="O263"/>
  <c r="Q263" s="1"/>
  <c r="O262"/>
  <c r="Q262" s="1"/>
  <c r="O261"/>
  <c r="Q261" s="1"/>
  <c r="O260"/>
  <c r="Q260" s="1"/>
  <c r="O259"/>
  <c r="Q259" s="1"/>
  <c r="O258"/>
  <c r="Q258" s="1"/>
  <c r="O257"/>
  <c r="Q257" s="1"/>
  <c r="O256"/>
  <c r="Q256" s="1"/>
  <c r="O255"/>
  <c r="Q255" s="1"/>
  <c r="O254"/>
  <c r="Q254" s="1"/>
  <c r="O253"/>
  <c r="Q253" s="1"/>
  <c r="O252"/>
  <c r="Q252" s="1"/>
  <c r="O238"/>
  <c r="Q238" s="1"/>
  <c r="O237"/>
  <c r="Q237" s="1"/>
  <c r="O236"/>
  <c r="Q236" s="1"/>
  <c r="O235"/>
  <c r="Q235" s="1"/>
  <c r="O234"/>
  <c r="Q234" s="1"/>
  <c r="O233"/>
  <c r="Q233" s="1"/>
  <c r="O232"/>
  <c r="Q232" s="1"/>
  <c r="O231"/>
  <c r="Q231" s="1"/>
  <c r="O230"/>
  <c r="Q230" s="1"/>
  <c r="O229"/>
  <c r="Q229" s="1"/>
  <c r="O228"/>
  <c r="Q228" s="1"/>
  <c r="O227"/>
  <c r="Q227" s="1"/>
  <c r="O226"/>
  <c r="Q226" s="1"/>
  <c r="O225"/>
  <c r="Q225" s="1"/>
  <c r="O224"/>
  <c r="Q224" s="1"/>
  <c r="O223"/>
  <c r="Q223" s="1"/>
  <c r="O222"/>
  <c r="Q222" s="1"/>
  <c r="O221"/>
  <c r="Q221" s="1"/>
  <c r="O220"/>
  <c r="Q220" s="1"/>
  <c r="O219"/>
  <c r="Q219" s="1"/>
  <c r="O218"/>
  <c r="Q218" s="1"/>
  <c r="O217"/>
  <c r="Q217" s="1"/>
  <c r="O216"/>
  <c r="Q216" s="1"/>
  <c r="O215"/>
  <c r="Q215" s="1"/>
  <c r="O214"/>
  <c r="Q214" s="1"/>
  <c r="O200"/>
  <c r="Q200" s="1"/>
  <c r="O199"/>
  <c r="Q199" s="1"/>
  <c r="O198"/>
  <c r="Q198" s="1"/>
  <c r="O197"/>
  <c r="Q197" s="1"/>
  <c r="O196"/>
  <c r="Q196" s="1"/>
  <c r="O195"/>
  <c r="Q195" s="1"/>
  <c r="O194"/>
  <c r="Q194" s="1"/>
  <c r="O193"/>
  <c r="Q193" s="1"/>
  <c r="O192"/>
  <c r="Q192" s="1"/>
  <c r="O191"/>
  <c r="Q191" s="1"/>
  <c r="O190"/>
  <c r="Q190" s="1"/>
  <c r="O189"/>
  <c r="Q189" s="1"/>
  <c r="O188"/>
  <c r="Q188" s="1"/>
  <c r="O187"/>
  <c r="Q187" s="1"/>
  <c r="O186"/>
  <c r="Q186" s="1"/>
  <c r="O185"/>
  <c r="Q185" s="1"/>
  <c r="O184"/>
  <c r="Q184" s="1"/>
  <c r="O183"/>
  <c r="Q183" s="1"/>
  <c r="O182"/>
  <c r="Q182" s="1"/>
  <c r="O181"/>
  <c r="Q181" s="1"/>
  <c r="O180"/>
  <c r="Q180" s="1"/>
  <c r="O179"/>
  <c r="Q179" s="1"/>
  <c r="O178"/>
  <c r="Q178" s="1"/>
  <c r="O177"/>
  <c r="Q177" s="1"/>
  <c r="O176"/>
  <c r="Q176" s="1"/>
  <c r="O162"/>
  <c r="Q162" s="1"/>
  <c r="O161"/>
  <c r="Q161" s="1"/>
  <c r="O160"/>
  <c r="Q160" s="1"/>
  <c r="O159"/>
  <c r="Q159" s="1"/>
  <c r="O158"/>
  <c r="Q158" s="1"/>
  <c r="O157"/>
  <c r="Q157" s="1"/>
  <c r="O156"/>
  <c r="Q156" s="1"/>
  <c r="O155"/>
  <c r="Q155" s="1"/>
  <c r="O154"/>
  <c r="Q154" s="1"/>
  <c r="O153"/>
  <c r="Q153" s="1"/>
  <c r="O152"/>
  <c r="Q152" s="1"/>
  <c r="O151"/>
  <c r="Q151" s="1"/>
  <c r="O150"/>
  <c r="Q150" s="1"/>
  <c r="O149"/>
  <c r="Q149" s="1"/>
  <c r="O148"/>
  <c r="Q148" s="1"/>
  <c r="O147"/>
  <c r="Q147" s="1"/>
  <c r="O146"/>
  <c r="Q146" s="1"/>
  <c r="O145"/>
  <c r="Q145" s="1"/>
  <c r="O144"/>
  <c r="Q144" s="1"/>
  <c r="O143"/>
  <c r="Q143" s="1"/>
  <c r="O142"/>
  <c r="Q142" s="1"/>
  <c r="O141"/>
  <c r="Q141" s="1"/>
  <c r="O140"/>
  <c r="Q140" s="1"/>
  <c r="O139"/>
  <c r="Q139" s="1"/>
  <c r="O138"/>
  <c r="Q138" s="1"/>
  <c r="O124"/>
  <c r="Q124" s="1"/>
  <c r="O123"/>
  <c r="Q123" s="1"/>
  <c r="O122"/>
  <c r="Q122" s="1"/>
  <c r="O121"/>
  <c r="Q121" s="1"/>
  <c r="O120"/>
  <c r="Q120" s="1"/>
  <c r="O119"/>
  <c r="Q119" s="1"/>
  <c r="O118"/>
  <c r="Q118" s="1"/>
  <c r="O117"/>
  <c r="Q117" s="1"/>
  <c r="O116"/>
  <c r="Q116" s="1"/>
  <c r="O115"/>
  <c r="Q115" s="1"/>
  <c r="O114"/>
  <c r="Q114" s="1"/>
  <c r="O113"/>
  <c r="Q113" s="1"/>
  <c r="O112"/>
  <c r="Q112" s="1"/>
  <c r="O111"/>
  <c r="Q111" s="1"/>
  <c r="O110"/>
  <c r="Q110" s="1"/>
  <c r="O109"/>
  <c r="Q109" s="1"/>
  <c r="O108"/>
  <c r="Q108" s="1"/>
  <c r="O107"/>
  <c r="Q107" s="1"/>
  <c r="O106"/>
  <c r="Q106" s="1"/>
  <c r="O105"/>
  <c r="Q105" s="1"/>
  <c r="O104"/>
  <c r="Q104" s="1"/>
  <c r="O103"/>
  <c r="Q103" s="1"/>
  <c r="O102"/>
  <c r="Q102" s="1"/>
  <c r="O101"/>
  <c r="Q101" s="1"/>
  <c r="O100"/>
  <c r="Q100" s="1"/>
  <c r="O86"/>
  <c r="Q86" s="1"/>
  <c r="O85"/>
  <c r="Q85" s="1"/>
  <c r="O84"/>
  <c r="Q84" s="1"/>
  <c r="O83"/>
  <c r="Q83" s="1"/>
  <c r="O82"/>
  <c r="Q82" s="1"/>
  <c r="O81"/>
  <c r="Q81" s="1"/>
  <c r="O80"/>
  <c r="Q80" s="1"/>
  <c r="O79"/>
  <c r="Q79" s="1"/>
  <c r="O78"/>
  <c r="Q78" s="1"/>
  <c r="O77"/>
  <c r="Q77" s="1"/>
  <c r="O76"/>
  <c r="Q76" s="1"/>
  <c r="O75"/>
  <c r="Q75" s="1"/>
  <c r="O74"/>
  <c r="Q74" s="1"/>
  <c r="O73"/>
  <c r="Q73" s="1"/>
  <c r="O72"/>
  <c r="Q72" s="1"/>
  <c r="O71"/>
  <c r="Q71" s="1"/>
  <c r="O70"/>
  <c r="Q70" s="1"/>
  <c r="O69"/>
  <c r="Q69" s="1"/>
  <c r="O68"/>
  <c r="Q68" s="1"/>
  <c r="O67"/>
  <c r="Q67" s="1"/>
  <c r="O66"/>
  <c r="Q66" s="1"/>
  <c r="O65"/>
  <c r="Q65" s="1"/>
  <c r="O64"/>
  <c r="Q64" s="1"/>
  <c r="O63"/>
  <c r="Q63" s="1"/>
  <c r="O62"/>
  <c r="Q62" s="1"/>
  <c r="O25"/>
  <c r="Q25" s="1"/>
  <c r="O26"/>
  <c r="Q26" s="1"/>
  <c r="O27"/>
  <c r="Q27" s="1"/>
  <c r="O28"/>
  <c r="Q28" s="1"/>
  <c r="O29"/>
  <c r="Q29" s="1"/>
  <c r="O30"/>
  <c r="Q30" s="1"/>
  <c r="O31"/>
  <c r="Q31" s="1"/>
  <c r="O32"/>
  <c r="Q32" s="1"/>
  <c r="O33"/>
  <c r="Q33" s="1"/>
  <c r="O34"/>
  <c r="Q34" s="1"/>
  <c r="O35"/>
  <c r="Q35" s="1"/>
  <c r="O36"/>
  <c r="Q36" s="1"/>
  <c r="O37"/>
  <c r="Q37" s="1"/>
  <c r="O38"/>
  <c r="Q38" s="1"/>
  <c r="O39"/>
  <c r="Q39" s="1"/>
  <c r="O40"/>
  <c r="Q40" s="1"/>
  <c r="O41"/>
  <c r="Q41" s="1"/>
  <c r="O42"/>
  <c r="Q42" s="1"/>
  <c r="O43"/>
  <c r="Q43" s="1"/>
  <c r="O44"/>
  <c r="Q44" s="1"/>
  <c r="O45"/>
  <c r="Q45" s="1"/>
  <c r="O46"/>
  <c r="Q46" s="1"/>
  <c r="O47"/>
  <c r="Q47" s="1"/>
  <c r="O48"/>
  <c r="Q48" s="1"/>
  <c r="P24"/>
  <c r="N802"/>
  <c r="P802" s="1"/>
  <c r="N808"/>
  <c r="P808" s="1"/>
  <c r="N807"/>
  <c r="P807" s="1"/>
  <c r="N806"/>
  <c r="P806" s="1"/>
  <c r="N805"/>
  <c r="P805" s="1"/>
  <c r="N804"/>
  <c r="P804" s="1"/>
  <c r="N803"/>
  <c r="P803" s="1"/>
  <c r="N801"/>
  <c r="P801" s="1"/>
  <c r="N800"/>
  <c r="P800" s="1"/>
  <c r="N799"/>
  <c r="P799" s="1"/>
  <c r="N798"/>
  <c r="P798" s="1"/>
  <c r="N797"/>
  <c r="P797" s="1"/>
  <c r="N796"/>
  <c r="P796" s="1"/>
  <c r="N795"/>
  <c r="P795" s="1"/>
  <c r="N794"/>
  <c r="P794" s="1"/>
  <c r="N793"/>
  <c r="P793" s="1"/>
  <c r="N792"/>
  <c r="P792" s="1"/>
  <c r="N791"/>
  <c r="P791" s="1"/>
  <c r="N790"/>
  <c r="P790" s="1"/>
  <c r="N789"/>
  <c r="P789" s="1"/>
  <c r="N788"/>
  <c r="P788" s="1"/>
  <c r="N787"/>
  <c r="P787" s="1"/>
  <c r="N786"/>
  <c r="P786" s="1"/>
  <c r="N785"/>
  <c r="P785" s="1"/>
  <c r="N784"/>
  <c r="P784" s="1"/>
  <c r="N770"/>
  <c r="P770" s="1"/>
  <c r="N769"/>
  <c r="P769" s="1"/>
  <c r="N768"/>
  <c r="P768" s="1"/>
  <c r="N767"/>
  <c r="P767" s="1"/>
  <c r="N766"/>
  <c r="P766" s="1"/>
  <c r="N765"/>
  <c r="P765" s="1"/>
  <c r="N764"/>
  <c r="P764" s="1"/>
  <c r="N763"/>
  <c r="P763" s="1"/>
  <c r="N762"/>
  <c r="P762" s="1"/>
  <c r="N761"/>
  <c r="P761" s="1"/>
  <c r="N760"/>
  <c r="P760" s="1"/>
  <c r="N759"/>
  <c r="P759" s="1"/>
  <c r="N758"/>
  <c r="P758" s="1"/>
  <c r="N757"/>
  <c r="P757" s="1"/>
  <c r="N756"/>
  <c r="P756" s="1"/>
  <c r="N755"/>
  <c r="P755" s="1"/>
  <c r="N754"/>
  <c r="P754" s="1"/>
  <c r="N753"/>
  <c r="P753" s="1"/>
  <c r="N752"/>
  <c r="P752" s="1"/>
  <c r="N751"/>
  <c r="P751" s="1"/>
  <c r="N750"/>
  <c r="P750" s="1"/>
  <c r="N749"/>
  <c r="P749" s="1"/>
  <c r="N748"/>
  <c r="P748" s="1"/>
  <c r="N747"/>
  <c r="P747" s="1"/>
  <c r="N746"/>
  <c r="P746" s="1"/>
  <c r="N732"/>
  <c r="P732" s="1"/>
  <c r="N731"/>
  <c r="P731" s="1"/>
  <c r="N730"/>
  <c r="P730" s="1"/>
  <c r="N729"/>
  <c r="P729" s="1"/>
  <c r="N728"/>
  <c r="P728" s="1"/>
  <c r="N727"/>
  <c r="P727" s="1"/>
  <c r="N726"/>
  <c r="P726" s="1"/>
  <c r="N725"/>
  <c r="P725" s="1"/>
  <c r="N724"/>
  <c r="P724" s="1"/>
  <c r="N723"/>
  <c r="P723" s="1"/>
  <c r="N722"/>
  <c r="P722" s="1"/>
  <c r="N721"/>
  <c r="P721" s="1"/>
  <c r="N720"/>
  <c r="P720" s="1"/>
  <c r="N719"/>
  <c r="P719" s="1"/>
  <c r="N718"/>
  <c r="P718" s="1"/>
  <c r="N717"/>
  <c r="P717" s="1"/>
  <c r="N716"/>
  <c r="P716" s="1"/>
  <c r="N715"/>
  <c r="P715" s="1"/>
  <c r="N714"/>
  <c r="P714" s="1"/>
  <c r="N713"/>
  <c r="P713" s="1"/>
  <c r="N712"/>
  <c r="P712" s="1"/>
  <c r="N711"/>
  <c r="P711" s="1"/>
  <c r="N710"/>
  <c r="P710" s="1"/>
  <c r="N709"/>
  <c r="P709" s="1"/>
  <c r="N708"/>
  <c r="P708" s="1"/>
  <c r="N694"/>
  <c r="P694" s="1"/>
  <c r="N693"/>
  <c r="P693" s="1"/>
  <c r="N692"/>
  <c r="P692" s="1"/>
  <c r="N691"/>
  <c r="P691" s="1"/>
  <c r="N690"/>
  <c r="P690" s="1"/>
  <c r="N689"/>
  <c r="P689" s="1"/>
  <c r="N688"/>
  <c r="P688" s="1"/>
  <c r="N687"/>
  <c r="P687" s="1"/>
  <c r="N686"/>
  <c r="P686" s="1"/>
  <c r="N685"/>
  <c r="P685" s="1"/>
  <c r="N684"/>
  <c r="P684" s="1"/>
  <c r="N683"/>
  <c r="P683" s="1"/>
  <c r="N682"/>
  <c r="P682" s="1"/>
  <c r="N681"/>
  <c r="P681" s="1"/>
  <c r="N680"/>
  <c r="P680" s="1"/>
  <c r="N679"/>
  <c r="P679" s="1"/>
  <c r="N678"/>
  <c r="P678" s="1"/>
  <c r="N677"/>
  <c r="P677" s="1"/>
  <c r="N676"/>
  <c r="P676" s="1"/>
  <c r="N675"/>
  <c r="P675" s="1"/>
  <c r="N674"/>
  <c r="P674" s="1"/>
  <c r="N673"/>
  <c r="P673" s="1"/>
  <c r="N672"/>
  <c r="P672" s="1"/>
  <c r="N671"/>
  <c r="P671" s="1"/>
  <c r="N670"/>
  <c r="P670" s="1"/>
  <c r="N656"/>
  <c r="P656" s="1"/>
  <c r="N655"/>
  <c r="P655" s="1"/>
  <c r="N654"/>
  <c r="P654" s="1"/>
  <c r="N653"/>
  <c r="P653" s="1"/>
  <c r="N652"/>
  <c r="P652" s="1"/>
  <c r="N651"/>
  <c r="P651" s="1"/>
  <c r="N650"/>
  <c r="P650" s="1"/>
  <c r="N649"/>
  <c r="P649" s="1"/>
  <c r="N648"/>
  <c r="P648" s="1"/>
  <c r="N647"/>
  <c r="P647" s="1"/>
  <c r="N646"/>
  <c r="P646" s="1"/>
  <c r="N645"/>
  <c r="P645" s="1"/>
  <c r="N644"/>
  <c r="P644" s="1"/>
  <c r="N643"/>
  <c r="P643" s="1"/>
  <c r="N642"/>
  <c r="P642" s="1"/>
  <c r="N641"/>
  <c r="P641" s="1"/>
  <c r="N640"/>
  <c r="P640" s="1"/>
  <c r="N639"/>
  <c r="P639" s="1"/>
  <c r="N638"/>
  <c r="P638" s="1"/>
  <c r="N637"/>
  <c r="P637" s="1"/>
  <c r="N636"/>
  <c r="P636" s="1"/>
  <c r="N635"/>
  <c r="P635" s="1"/>
  <c r="N634"/>
  <c r="P634" s="1"/>
  <c r="N633"/>
  <c r="P633" s="1"/>
  <c r="N632"/>
  <c r="P632" s="1"/>
  <c r="N618"/>
  <c r="P618" s="1"/>
  <c r="N617"/>
  <c r="P617" s="1"/>
  <c r="N616"/>
  <c r="P616" s="1"/>
  <c r="N615"/>
  <c r="P615" s="1"/>
  <c r="N614"/>
  <c r="P614" s="1"/>
  <c r="N613"/>
  <c r="P613" s="1"/>
  <c r="N612"/>
  <c r="P612" s="1"/>
  <c r="N611"/>
  <c r="P611" s="1"/>
  <c r="N610"/>
  <c r="P610" s="1"/>
  <c r="N609"/>
  <c r="P609" s="1"/>
  <c r="N608"/>
  <c r="P608" s="1"/>
  <c r="N607"/>
  <c r="P607" s="1"/>
  <c r="N606"/>
  <c r="P606" s="1"/>
  <c r="N605"/>
  <c r="P605" s="1"/>
  <c r="N604"/>
  <c r="P604" s="1"/>
  <c r="N603"/>
  <c r="P603" s="1"/>
  <c r="N602"/>
  <c r="P602" s="1"/>
  <c r="N601"/>
  <c r="P601" s="1"/>
  <c r="N600"/>
  <c r="P600" s="1"/>
  <c r="N599"/>
  <c r="P599" s="1"/>
  <c r="N598"/>
  <c r="P598" s="1"/>
  <c r="N597"/>
  <c r="P597" s="1"/>
  <c r="N596"/>
  <c r="P596" s="1"/>
  <c r="N595"/>
  <c r="P595" s="1"/>
  <c r="N594"/>
  <c r="P594" s="1"/>
  <c r="N580"/>
  <c r="P580" s="1"/>
  <c r="N579"/>
  <c r="P579" s="1"/>
  <c r="N578"/>
  <c r="P578" s="1"/>
  <c r="N577"/>
  <c r="P577" s="1"/>
  <c r="N576"/>
  <c r="P576" s="1"/>
  <c r="N575"/>
  <c r="P575" s="1"/>
  <c r="N574"/>
  <c r="P574" s="1"/>
  <c r="N573"/>
  <c r="P573" s="1"/>
  <c r="N572"/>
  <c r="P572" s="1"/>
  <c r="N571"/>
  <c r="P571" s="1"/>
  <c r="N570"/>
  <c r="P570" s="1"/>
  <c r="N569"/>
  <c r="P569" s="1"/>
  <c r="N568"/>
  <c r="P568" s="1"/>
  <c r="N567"/>
  <c r="P567" s="1"/>
  <c r="N566"/>
  <c r="P566" s="1"/>
  <c r="N565"/>
  <c r="P565" s="1"/>
  <c r="N564"/>
  <c r="P564" s="1"/>
  <c r="N563"/>
  <c r="P563" s="1"/>
  <c r="N562"/>
  <c r="P562" s="1"/>
  <c r="N561"/>
  <c r="P561" s="1"/>
  <c r="N560"/>
  <c r="P560" s="1"/>
  <c r="N559"/>
  <c r="P559" s="1"/>
  <c r="N558"/>
  <c r="P558" s="1"/>
  <c r="N557"/>
  <c r="P557" s="1"/>
  <c r="N556"/>
  <c r="P556" s="1"/>
  <c r="N542"/>
  <c r="P542" s="1"/>
  <c r="N541"/>
  <c r="P541" s="1"/>
  <c r="N540"/>
  <c r="P540" s="1"/>
  <c r="N539"/>
  <c r="P539" s="1"/>
  <c r="N538"/>
  <c r="P538" s="1"/>
  <c r="N537"/>
  <c r="P537" s="1"/>
  <c r="N536"/>
  <c r="P536" s="1"/>
  <c r="N535"/>
  <c r="P535" s="1"/>
  <c r="N534"/>
  <c r="P534" s="1"/>
  <c r="N533"/>
  <c r="P533" s="1"/>
  <c r="N532"/>
  <c r="P532" s="1"/>
  <c r="N531"/>
  <c r="P531" s="1"/>
  <c r="N530"/>
  <c r="P530" s="1"/>
  <c r="N529"/>
  <c r="P529" s="1"/>
  <c r="N528"/>
  <c r="P528" s="1"/>
  <c r="N527"/>
  <c r="P527" s="1"/>
  <c r="N526"/>
  <c r="P526" s="1"/>
  <c r="N525"/>
  <c r="P525" s="1"/>
  <c r="N524"/>
  <c r="P524" s="1"/>
  <c r="N523"/>
  <c r="P523" s="1"/>
  <c r="N522"/>
  <c r="P522" s="1"/>
  <c r="N521"/>
  <c r="P521" s="1"/>
  <c r="N520"/>
  <c r="P520" s="1"/>
  <c r="N519"/>
  <c r="P519" s="1"/>
  <c r="N518"/>
  <c r="P518" s="1"/>
  <c r="N504"/>
  <c r="P504" s="1"/>
  <c r="N503"/>
  <c r="P503" s="1"/>
  <c r="N502"/>
  <c r="P502" s="1"/>
  <c r="N501"/>
  <c r="P501" s="1"/>
  <c r="N500"/>
  <c r="P500" s="1"/>
  <c r="N499"/>
  <c r="P499" s="1"/>
  <c r="N498"/>
  <c r="P498" s="1"/>
  <c r="N497"/>
  <c r="P497" s="1"/>
  <c r="N496"/>
  <c r="P496" s="1"/>
  <c r="N495"/>
  <c r="P495" s="1"/>
  <c r="N494"/>
  <c r="P494" s="1"/>
  <c r="N493"/>
  <c r="P493" s="1"/>
  <c r="N492"/>
  <c r="P492" s="1"/>
  <c r="N491"/>
  <c r="P491" s="1"/>
  <c r="N490"/>
  <c r="P490" s="1"/>
  <c r="N489"/>
  <c r="P489" s="1"/>
  <c r="N488"/>
  <c r="P488" s="1"/>
  <c r="N487"/>
  <c r="P487" s="1"/>
  <c r="N486"/>
  <c r="P486" s="1"/>
  <c r="N485"/>
  <c r="P485" s="1"/>
  <c r="N484"/>
  <c r="P484" s="1"/>
  <c r="N483"/>
  <c r="P483" s="1"/>
  <c r="N482"/>
  <c r="P482" s="1"/>
  <c r="N481"/>
  <c r="P481" s="1"/>
  <c r="N480"/>
  <c r="P480" s="1"/>
  <c r="N466"/>
  <c r="P466" s="1"/>
  <c r="N465"/>
  <c r="P465" s="1"/>
  <c r="N464"/>
  <c r="P464" s="1"/>
  <c r="N463"/>
  <c r="P463" s="1"/>
  <c r="N462"/>
  <c r="P462" s="1"/>
  <c r="N461"/>
  <c r="P461" s="1"/>
  <c r="N460"/>
  <c r="P460" s="1"/>
  <c r="N459"/>
  <c r="P459" s="1"/>
  <c r="N458"/>
  <c r="P458" s="1"/>
  <c r="N457"/>
  <c r="P457" s="1"/>
  <c r="N456"/>
  <c r="P456" s="1"/>
  <c r="N455"/>
  <c r="P455" s="1"/>
  <c r="N454"/>
  <c r="P454" s="1"/>
  <c r="N453"/>
  <c r="P453" s="1"/>
  <c r="N452"/>
  <c r="P452" s="1"/>
  <c r="N451"/>
  <c r="P451" s="1"/>
  <c r="N450"/>
  <c r="P450" s="1"/>
  <c r="N449"/>
  <c r="P449" s="1"/>
  <c r="N448"/>
  <c r="P448" s="1"/>
  <c r="N447"/>
  <c r="P447" s="1"/>
  <c r="N446"/>
  <c r="P446" s="1"/>
  <c r="N445"/>
  <c r="P445" s="1"/>
  <c r="N444"/>
  <c r="P444" s="1"/>
  <c r="N443"/>
  <c r="P443" s="1"/>
  <c r="N442"/>
  <c r="P442" s="1"/>
  <c r="N428"/>
  <c r="P428" s="1"/>
  <c r="N427"/>
  <c r="P427" s="1"/>
  <c r="N426"/>
  <c r="P426" s="1"/>
  <c r="N425"/>
  <c r="P425" s="1"/>
  <c r="N424"/>
  <c r="P424" s="1"/>
  <c r="N423"/>
  <c r="P423" s="1"/>
  <c r="N422"/>
  <c r="P422" s="1"/>
  <c r="N421"/>
  <c r="P421" s="1"/>
  <c r="N420"/>
  <c r="P420" s="1"/>
  <c r="N419"/>
  <c r="P419" s="1"/>
  <c r="N418"/>
  <c r="P418" s="1"/>
  <c r="N417"/>
  <c r="P417" s="1"/>
  <c r="N416"/>
  <c r="P416" s="1"/>
  <c r="N415"/>
  <c r="P415" s="1"/>
  <c r="N414"/>
  <c r="P414" s="1"/>
  <c r="N413"/>
  <c r="P413" s="1"/>
  <c r="N412"/>
  <c r="P412" s="1"/>
  <c r="N411"/>
  <c r="P411" s="1"/>
  <c r="N410"/>
  <c r="P410" s="1"/>
  <c r="N409"/>
  <c r="P409" s="1"/>
  <c r="N408"/>
  <c r="P408" s="1"/>
  <c r="N407"/>
  <c r="P407" s="1"/>
  <c r="N406"/>
  <c r="P406" s="1"/>
  <c r="N405"/>
  <c r="P405" s="1"/>
  <c r="N404"/>
  <c r="P404" s="1"/>
  <c r="N390"/>
  <c r="P390" s="1"/>
  <c r="N389"/>
  <c r="P389" s="1"/>
  <c r="N388"/>
  <c r="P388" s="1"/>
  <c r="N387"/>
  <c r="P387" s="1"/>
  <c r="N386"/>
  <c r="P386" s="1"/>
  <c r="N385"/>
  <c r="P385" s="1"/>
  <c r="N384"/>
  <c r="P384" s="1"/>
  <c r="N383"/>
  <c r="P383" s="1"/>
  <c r="N382"/>
  <c r="P382" s="1"/>
  <c r="N381"/>
  <c r="P381" s="1"/>
  <c r="N380"/>
  <c r="P380" s="1"/>
  <c r="N379"/>
  <c r="P379" s="1"/>
  <c r="N378"/>
  <c r="P378" s="1"/>
  <c r="N377"/>
  <c r="P377" s="1"/>
  <c r="N376"/>
  <c r="P376" s="1"/>
  <c r="N375"/>
  <c r="P375" s="1"/>
  <c r="N374"/>
  <c r="P374" s="1"/>
  <c r="N373"/>
  <c r="P373" s="1"/>
  <c r="N372"/>
  <c r="P372" s="1"/>
  <c r="N371"/>
  <c r="P371" s="1"/>
  <c r="N370"/>
  <c r="P370" s="1"/>
  <c r="N369"/>
  <c r="P369" s="1"/>
  <c r="N368"/>
  <c r="P368" s="1"/>
  <c r="N367"/>
  <c r="P367" s="1"/>
  <c r="N366"/>
  <c r="P366" s="1"/>
  <c r="N352"/>
  <c r="P352" s="1"/>
  <c r="N351"/>
  <c r="P351" s="1"/>
  <c r="N350"/>
  <c r="P350" s="1"/>
  <c r="N349"/>
  <c r="P349" s="1"/>
  <c r="N348"/>
  <c r="P348" s="1"/>
  <c r="N347"/>
  <c r="P347" s="1"/>
  <c r="N346"/>
  <c r="P346" s="1"/>
  <c r="N345"/>
  <c r="P345" s="1"/>
  <c r="N344"/>
  <c r="P344" s="1"/>
  <c r="N343"/>
  <c r="P343" s="1"/>
  <c r="N342"/>
  <c r="P342" s="1"/>
  <c r="N341"/>
  <c r="P341" s="1"/>
  <c r="N340"/>
  <c r="P340" s="1"/>
  <c r="N339"/>
  <c r="P339" s="1"/>
  <c r="N338"/>
  <c r="P338" s="1"/>
  <c r="N337"/>
  <c r="P337" s="1"/>
  <c r="N336"/>
  <c r="P336" s="1"/>
  <c r="N335"/>
  <c r="P335" s="1"/>
  <c r="N334"/>
  <c r="P334" s="1"/>
  <c r="N333"/>
  <c r="P333" s="1"/>
  <c r="N332"/>
  <c r="P332" s="1"/>
  <c r="N331"/>
  <c r="P331" s="1"/>
  <c r="N330"/>
  <c r="P330" s="1"/>
  <c r="N329"/>
  <c r="P329" s="1"/>
  <c r="N328"/>
  <c r="P328" s="1"/>
  <c r="N314"/>
  <c r="P314" s="1"/>
  <c r="N313"/>
  <c r="P313" s="1"/>
  <c r="N312"/>
  <c r="P312" s="1"/>
  <c r="N311"/>
  <c r="P311" s="1"/>
  <c r="N310"/>
  <c r="P310" s="1"/>
  <c r="N309"/>
  <c r="P309" s="1"/>
  <c r="N308"/>
  <c r="P308" s="1"/>
  <c r="N307"/>
  <c r="P307" s="1"/>
  <c r="N306"/>
  <c r="P306" s="1"/>
  <c r="N305"/>
  <c r="P305" s="1"/>
  <c r="N304"/>
  <c r="P304" s="1"/>
  <c r="N303"/>
  <c r="P303" s="1"/>
  <c r="N302"/>
  <c r="P302" s="1"/>
  <c r="N301"/>
  <c r="P301" s="1"/>
  <c r="N300"/>
  <c r="P300" s="1"/>
  <c r="N299"/>
  <c r="P299" s="1"/>
  <c r="N298"/>
  <c r="P298" s="1"/>
  <c r="N297"/>
  <c r="P297" s="1"/>
  <c r="N296"/>
  <c r="P296" s="1"/>
  <c r="N295"/>
  <c r="P295" s="1"/>
  <c r="N294"/>
  <c r="P294" s="1"/>
  <c r="N293"/>
  <c r="P293" s="1"/>
  <c r="N292"/>
  <c r="P292" s="1"/>
  <c r="N291"/>
  <c r="P291" s="1"/>
  <c r="N290"/>
  <c r="P290" s="1"/>
  <c r="N276"/>
  <c r="P276" s="1"/>
  <c r="N275"/>
  <c r="P275" s="1"/>
  <c r="N274"/>
  <c r="P274" s="1"/>
  <c r="N273"/>
  <c r="P273" s="1"/>
  <c r="N272"/>
  <c r="P272" s="1"/>
  <c r="N271"/>
  <c r="P271" s="1"/>
  <c r="N270"/>
  <c r="P270" s="1"/>
  <c r="N269"/>
  <c r="P269" s="1"/>
  <c r="N268"/>
  <c r="P268" s="1"/>
  <c r="N267"/>
  <c r="P267" s="1"/>
  <c r="N266"/>
  <c r="P266" s="1"/>
  <c r="N265"/>
  <c r="P265" s="1"/>
  <c r="N264"/>
  <c r="P264" s="1"/>
  <c r="N263"/>
  <c r="P263" s="1"/>
  <c r="N262"/>
  <c r="P262" s="1"/>
  <c r="N261"/>
  <c r="P261" s="1"/>
  <c r="N260"/>
  <c r="P260" s="1"/>
  <c r="N259"/>
  <c r="P259" s="1"/>
  <c r="N258"/>
  <c r="P258" s="1"/>
  <c r="N257"/>
  <c r="P257" s="1"/>
  <c r="N256"/>
  <c r="P256" s="1"/>
  <c r="N255"/>
  <c r="P255" s="1"/>
  <c r="N254"/>
  <c r="P254" s="1"/>
  <c r="N253"/>
  <c r="P253" s="1"/>
  <c r="N252"/>
  <c r="P252" s="1"/>
  <c r="N238"/>
  <c r="P238" s="1"/>
  <c r="N237"/>
  <c r="P237" s="1"/>
  <c r="N236"/>
  <c r="P236" s="1"/>
  <c r="N235"/>
  <c r="P235" s="1"/>
  <c r="N234"/>
  <c r="P234" s="1"/>
  <c r="N233"/>
  <c r="P233" s="1"/>
  <c r="N232"/>
  <c r="P232" s="1"/>
  <c r="N231"/>
  <c r="P231" s="1"/>
  <c r="N230"/>
  <c r="P230" s="1"/>
  <c r="N229"/>
  <c r="P229" s="1"/>
  <c r="N228"/>
  <c r="P228" s="1"/>
  <c r="N227"/>
  <c r="P227" s="1"/>
  <c r="N226"/>
  <c r="P226" s="1"/>
  <c r="N225"/>
  <c r="P225" s="1"/>
  <c r="N224"/>
  <c r="P224" s="1"/>
  <c r="N223"/>
  <c r="P223" s="1"/>
  <c r="N222"/>
  <c r="P222" s="1"/>
  <c r="N221"/>
  <c r="P221" s="1"/>
  <c r="N220"/>
  <c r="P220" s="1"/>
  <c r="N219"/>
  <c r="P219" s="1"/>
  <c r="N218"/>
  <c r="P218" s="1"/>
  <c r="N217"/>
  <c r="P217" s="1"/>
  <c r="N216"/>
  <c r="P216" s="1"/>
  <c r="N215"/>
  <c r="P215" s="1"/>
  <c r="N214"/>
  <c r="P214" s="1"/>
  <c r="N200"/>
  <c r="P200" s="1"/>
  <c r="N199"/>
  <c r="P199" s="1"/>
  <c r="N198"/>
  <c r="P198" s="1"/>
  <c r="N197"/>
  <c r="P197" s="1"/>
  <c r="N196"/>
  <c r="P196" s="1"/>
  <c r="N195"/>
  <c r="P195" s="1"/>
  <c r="N194"/>
  <c r="P194" s="1"/>
  <c r="N193"/>
  <c r="P193" s="1"/>
  <c r="N192"/>
  <c r="P192" s="1"/>
  <c r="N191"/>
  <c r="P191" s="1"/>
  <c r="N190"/>
  <c r="P190" s="1"/>
  <c r="N189"/>
  <c r="P189" s="1"/>
  <c r="N188"/>
  <c r="P188" s="1"/>
  <c r="N187"/>
  <c r="P187" s="1"/>
  <c r="N186"/>
  <c r="P186" s="1"/>
  <c r="N185"/>
  <c r="P185" s="1"/>
  <c r="N184"/>
  <c r="P184" s="1"/>
  <c r="N183"/>
  <c r="P183" s="1"/>
  <c r="N182"/>
  <c r="P182" s="1"/>
  <c r="N181"/>
  <c r="P181" s="1"/>
  <c r="N180"/>
  <c r="P180" s="1"/>
  <c r="N179"/>
  <c r="P179" s="1"/>
  <c r="N178"/>
  <c r="P178" s="1"/>
  <c r="N177"/>
  <c r="P177" s="1"/>
  <c r="N176"/>
  <c r="P176" s="1"/>
  <c r="N162"/>
  <c r="P162" s="1"/>
  <c r="N161"/>
  <c r="P161" s="1"/>
  <c r="N160"/>
  <c r="P160" s="1"/>
  <c r="N159"/>
  <c r="P159" s="1"/>
  <c r="N158"/>
  <c r="P158" s="1"/>
  <c r="N157"/>
  <c r="P157" s="1"/>
  <c r="N156"/>
  <c r="P156" s="1"/>
  <c r="N155"/>
  <c r="P155" s="1"/>
  <c r="N154"/>
  <c r="P154" s="1"/>
  <c r="N153"/>
  <c r="P153" s="1"/>
  <c r="N152"/>
  <c r="P152" s="1"/>
  <c r="N151"/>
  <c r="P151" s="1"/>
  <c r="N150"/>
  <c r="P150" s="1"/>
  <c r="N149"/>
  <c r="P149" s="1"/>
  <c r="N148"/>
  <c r="P148" s="1"/>
  <c r="N147"/>
  <c r="P147" s="1"/>
  <c r="N146"/>
  <c r="P146" s="1"/>
  <c r="N145"/>
  <c r="P145" s="1"/>
  <c r="N144"/>
  <c r="P144" s="1"/>
  <c r="N143"/>
  <c r="P143" s="1"/>
  <c r="N142"/>
  <c r="P142" s="1"/>
  <c r="N141"/>
  <c r="P141" s="1"/>
  <c r="N140"/>
  <c r="P140" s="1"/>
  <c r="N139"/>
  <c r="P139" s="1"/>
  <c r="N138"/>
  <c r="P138" s="1"/>
  <c r="N124"/>
  <c r="P124" s="1"/>
  <c r="N123"/>
  <c r="P123" s="1"/>
  <c r="N122"/>
  <c r="P122" s="1"/>
  <c r="N121"/>
  <c r="P121" s="1"/>
  <c r="N120"/>
  <c r="P120" s="1"/>
  <c r="N119"/>
  <c r="P119" s="1"/>
  <c r="N118"/>
  <c r="P118" s="1"/>
  <c r="N117"/>
  <c r="P117" s="1"/>
  <c r="N116"/>
  <c r="P116" s="1"/>
  <c r="N115"/>
  <c r="P115" s="1"/>
  <c r="N114"/>
  <c r="P114" s="1"/>
  <c r="N113"/>
  <c r="P113" s="1"/>
  <c r="N112"/>
  <c r="P112" s="1"/>
  <c r="N111"/>
  <c r="P111" s="1"/>
  <c r="N110"/>
  <c r="P110" s="1"/>
  <c r="N109"/>
  <c r="P109" s="1"/>
  <c r="N108"/>
  <c r="P108" s="1"/>
  <c r="N107"/>
  <c r="P107" s="1"/>
  <c r="N106"/>
  <c r="P106" s="1"/>
  <c r="N105"/>
  <c r="P105" s="1"/>
  <c r="N104"/>
  <c r="P104" s="1"/>
  <c r="N103"/>
  <c r="P103" s="1"/>
  <c r="N102"/>
  <c r="P102" s="1"/>
  <c r="N101"/>
  <c r="P101" s="1"/>
  <c r="N100"/>
  <c r="P100" s="1"/>
  <c r="N75"/>
  <c r="P75" s="1"/>
  <c r="N86"/>
  <c r="P86" s="1"/>
  <c r="N85"/>
  <c r="P85" s="1"/>
  <c r="N84"/>
  <c r="P84" s="1"/>
  <c r="N83"/>
  <c r="P83" s="1"/>
  <c r="N82"/>
  <c r="P82" s="1"/>
  <c r="N81"/>
  <c r="P81" s="1"/>
  <c r="N80"/>
  <c r="P80" s="1"/>
  <c r="N79"/>
  <c r="P79" s="1"/>
  <c r="N78"/>
  <c r="P78" s="1"/>
  <c r="N77"/>
  <c r="P77" s="1"/>
  <c r="N76"/>
  <c r="P76" s="1"/>
  <c r="N74"/>
  <c r="P74" s="1"/>
  <c r="N73"/>
  <c r="P73" s="1"/>
  <c r="N72"/>
  <c r="P72" s="1"/>
  <c r="N71"/>
  <c r="P71" s="1"/>
  <c r="N70"/>
  <c r="P70" s="1"/>
  <c r="N69"/>
  <c r="P69" s="1"/>
  <c r="N68"/>
  <c r="P68" s="1"/>
  <c r="N67"/>
  <c r="P67" s="1"/>
  <c r="N66"/>
  <c r="P66" s="1"/>
  <c r="N65"/>
  <c r="P65" s="1"/>
  <c r="N64"/>
  <c r="P64" s="1"/>
  <c r="N63"/>
  <c r="P63" s="1"/>
  <c r="N62"/>
  <c r="P62" s="1"/>
  <c r="E132"/>
  <c r="E170"/>
  <c r="E208"/>
  <c r="X18" s="1"/>
  <c r="E246"/>
  <c r="E284"/>
  <c r="E322"/>
  <c r="J36" i="1"/>
  <c r="K40"/>
  <c r="J37"/>
  <c r="K37" s="1"/>
  <c r="J38"/>
  <c r="K38" s="1"/>
  <c r="J35"/>
  <c r="K35" s="1"/>
  <c r="AL66" i="7"/>
  <c r="AL65"/>
  <c r="J46" i="1"/>
  <c r="J47"/>
  <c r="K47" s="1"/>
  <c r="J48"/>
  <c r="K48" s="1"/>
  <c r="J49"/>
  <c r="K49" s="1"/>
  <c r="H29"/>
  <c r="AF64" i="7" s="1"/>
  <c r="M64" s="1"/>
  <c r="AS66" s="1"/>
  <c r="AP74" s="1"/>
  <c r="AF84"/>
  <c r="M84" s="1"/>
  <c r="Z65"/>
  <c r="AA65"/>
  <c r="AB65"/>
  <c r="AC65"/>
  <c r="AD65"/>
  <c r="AE65"/>
  <c r="L65" s="1"/>
  <c r="AF65"/>
  <c r="M65" s="1"/>
  <c r="Z66"/>
  <c r="G66" s="1"/>
  <c r="AA66"/>
  <c r="H66" s="1"/>
  <c r="AB66"/>
  <c r="I66" s="1"/>
  <c r="AC66"/>
  <c r="AD66"/>
  <c r="AE66"/>
  <c r="AF66"/>
  <c r="Z67"/>
  <c r="AA67"/>
  <c r="H67" s="1"/>
  <c r="AB67"/>
  <c r="I67" s="1"/>
  <c r="AC67"/>
  <c r="J67" s="1"/>
  <c r="AD67"/>
  <c r="K67" s="1"/>
  <c r="AE67"/>
  <c r="AF67"/>
  <c r="Z68"/>
  <c r="AA68"/>
  <c r="H68" s="1"/>
  <c r="AB68"/>
  <c r="I68" s="1"/>
  <c r="AC68"/>
  <c r="AD68"/>
  <c r="AE68"/>
  <c r="L68" s="1"/>
  <c r="AF68"/>
  <c r="Z69"/>
  <c r="G69" s="1"/>
  <c r="AA69"/>
  <c r="H69" s="1"/>
  <c r="AB69"/>
  <c r="I69" s="1"/>
  <c r="AC69"/>
  <c r="J69" s="1"/>
  <c r="AD69"/>
  <c r="K69" s="1"/>
  <c r="AE69"/>
  <c r="L69" s="1"/>
  <c r="AF69"/>
  <c r="Z70"/>
  <c r="AA70"/>
  <c r="H70" s="1"/>
  <c r="AB70"/>
  <c r="I70" s="1"/>
  <c r="AC70"/>
  <c r="J70" s="1"/>
  <c r="AD70"/>
  <c r="K70" s="1"/>
  <c r="AE70"/>
  <c r="AF70"/>
  <c r="Z71"/>
  <c r="G71" s="1"/>
  <c r="AA71"/>
  <c r="H71" s="1"/>
  <c r="AB71"/>
  <c r="AC71"/>
  <c r="AD71"/>
  <c r="AE71"/>
  <c r="L71" s="1"/>
  <c r="AF71"/>
  <c r="Z72"/>
  <c r="AA72"/>
  <c r="AB72"/>
  <c r="I72" s="1"/>
  <c r="AC72"/>
  <c r="AD72"/>
  <c r="K72" s="1"/>
  <c r="AE72"/>
  <c r="L72" s="1"/>
  <c r="AF72"/>
  <c r="Z73"/>
  <c r="G73" s="1"/>
  <c r="AA73"/>
  <c r="AB73"/>
  <c r="I73" s="1"/>
  <c r="AC73"/>
  <c r="AD73"/>
  <c r="K73" s="1"/>
  <c r="AE73"/>
  <c r="AF73"/>
  <c r="M73" s="1"/>
  <c r="Z74"/>
  <c r="AA74"/>
  <c r="AB74"/>
  <c r="I74" s="1"/>
  <c r="AC74"/>
  <c r="AD74"/>
  <c r="AE74"/>
  <c r="L74" s="1"/>
  <c r="AF74"/>
  <c r="Z75"/>
  <c r="AA75"/>
  <c r="AB75"/>
  <c r="AC75"/>
  <c r="J75" s="1"/>
  <c r="AD75"/>
  <c r="AE75"/>
  <c r="AF75"/>
  <c r="M75" s="1"/>
  <c r="Z76"/>
  <c r="AA76"/>
  <c r="AB76"/>
  <c r="AC76"/>
  <c r="AD76"/>
  <c r="AE76"/>
  <c r="AF76"/>
  <c r="Z77"/>
  <c r="G77" s="1"/>
  <c r="AA77"/>
  <c r="AB77"/>
  <c r="I77" s="1"/>
  <c r="AC77"/>
  <c r="J77" s="1"/>
  <c r="AD77"/>
  <c r="AE77"/>
  <c r="L77" s="1"/>
  <c r="AF77"/>
  <c r="Z78"/>
  <c r="AA78"/>
  <c r="AB78"/>
  <c r="AC78"/>
  <c r="AD78"/>
  <c r="AE78"/>
  <c r="AF78"/>
  <c r="Z79"/>
  <c r="AA79"/>
  <c r="H79" s="1"/>
  <c r="AB79"/>
  <c r="AC79"/>
  <c r="AD79"/>
  <c r="AE79"/>
  <c r="AF79"/>
  <c r="Z80"/>
  <c r="AA80"/>
  <c r="AB80"/>
  <c r="AC80"/>
  <c r="AD80"/>
  <c r="AE80"/>
  <c r="AF80"/>
  <c r="Z81"/>
  <c r="AA81"/>
  <c r="AB81"/>
  <c r="AC81"/>
  <c r="AD81"/>
  <c r="AE81"/>
  <c r="AF81"/>
  <c r="Z82"/>
  <c r="AA82"/>
  <c r="AB82"/>
  <c r="AC82"/>
  <c r="AD82"/>
  <c r="AE82"/>
  <c r="AF82"/>
  <c r="Z83"/>
  <c r="AA83"/>
  <c r="AB83"/>
  <c r="AC83"/>
  <c r="AD83"/>
  <c r="AE83"/>
  <c r="AF83"/>
  <c r="Z84"/>
  <c r="AA84"/>
  <c r="AB84"/>
  <c r="AC84"/>
  <c r="J84" s="1"/>
  <c r="AD84"/>
  <c r="AE84"/>
  <c r="H23" i="1"/>
  <c r="Z64" i="7" s="1"/>
  <c r="G64" s="1"/>
  <c r="H24" i="1"/>
  <c r="AA64" i="7" s="1"/>
  <c r="H64" s="1"/>
  <c r="H25" i="1"/>
  <c r="AB64" i="7" s="1"/>
  <c r="I64" s="1"/>
  <c r="AO66" s="1"/>
  <c r="AO74" s="1"/>
  <c r="H26" i="1"/>
  <c r="AC64" i="7" s="1"/>
  <c r="J64" s="1"/>
  <c r="H27" i="1"/>
  <c r="AD64" i="7" s="1"/>
  <c r="K64" s="1"/>
  <c r="AQ66" s="1"/>
  <c r="AM74" s="1"/>
  <c r="H28" i="1"/>
  <c r="AE64" i="7" s="1"/>
  <c r="L64" s="1"/>
  <c r="K29" i="1"/>
  <c r="Q47" i="7"/>
  <c r="I23" i="1"/>
  <c r="J23" s="1"/>
  <c r="I24"/>
  <c r="J24" s="1"/>
  <c r="I25"/>
  <c r="J25" s="1"/>
  <c r="I26"/>
  <c r="J26" s="1"/>
  <c r="I27"/>
  <c r="J27" s="1"/>
  <c r="I28"/>
  <c r="J28" s="1"/>
  <c r="I29"/>
  <c r="J29" s="1"/>
  <c r="Q49" i="7"/>
  <c r="Q89"/>
  <c r="H35" i="1"/>
  <c r="B16" i="11"/>
  <c r="E10"/>
  <c r="F10"/>
  <c r="H10"/>
  <c r="E11"/>
  <c r="F11"/>
  <c r="H11"/>
  <c r="A31"/>
  <c r="E9"/>
  <c r="F9"/>
  <c r="H9"/>
  <c r="B17"/>
  <c r="M809" i="9"/>
  <c r="L809"/>
  <c r="K809"/>
  <c r="J809"/>
  <c r="I809"/>
  <c r="H809"/>
  <c r="G809"/>
  <c r="F809"/>
  <c r="M771"/>
  <c r="L771"/>
  <c r="K771"/>
  <c r="J771"/>
  <c r="I771"/>
  <c r="H771"/>
  <c r="G771"/>
  <c r="F771"/>
  <c r="M733"/>
  <c r="L733"/>
  <c r="K733"/>
  <c r="J733"/>
  <c r="I733"/>
  <c r="H733"/>
  <c r="G733"/>
  <c r="F733"/>
  <c r="M695"/>
  <c r="L695"/>
  <c r="K695"/>
  <c r="J695"/>
  <c r="I695"/>
  <c r="H695"/>
  <c r="G695"/>
  <c r="F695"/>
  <c r="M657"/>
  <c r="L657"/>
  <c r="K657"/>
  <c r="J657"/>
  <c r="I657"/>
  <c r="H657"/>
  <c r="G657"/>
  <c r="F657"/>
  <c r="M619"/>
  <c r="L619"/>
  <c r="K619"/>
  <c r="J619"/>
  <c r="I619"/>
  <c r="H619"/>
  <c r="G619"/>
  <c r="F619"/>
  <c r="M581"/>
  <c r="L581"/>
  <c r="K581"/>
  <c r="J581"/>
  <c r="I581"/>
  <c r="H581"/>
  <c r="G581"/>
  <c r="F581"/>
  <c r="M543"/>
  <c r="L543"/>
  <c r="K543"/>
  <c r="J543"/>
  <c r="I543"/>
  <c r="H543"/>
  <c r="G543"/>
  <c r="F543"/>
  <c r="M505"/>
  <c r="L505"/>
  <c r="K505"/>
  <c r="J505"/>
  <c r="I505"/>
  <c r="H505"/>
  <c r="G505"/>
  <c r="F505"/>
  <c r="R808"/>
  <c r="R807"/>
  <c r="R806"/>
  <c r="R805"/>
  <c r="R804"/>
  <c r="R803"/>
  <c r="R802"/>
  <c r="R801"/>
  <c r="R800"/>
  <c r="R799"/>
  <c r="R798"/>
  <c r="R797"/>
  <c r="R796"/>
  <c r="R795"/>
  <c r="R794"/>
  <c r="R793"/>
  <c r="R792"/>
  <c r="R791"/>
  <c r="R790"/>
  <c r="R789"/>
  <c r="R788"/>
  <c r="R787"/>
  <c r="R786"/>
  <c r="R785"/>
  <c r="O809"/>
  <c r="Q809" s="1"/>
  <c r="S809" s="1"/>
  <c r="N809"/>
  <c r="P809" s="1"/>
  <c r="R809" s="1"/>
  <c r="E778"/>
  <c r="S770"/>
  <c r="R770"/>
  <c r="S769"/>
  <c r="R769"/>
  <c r="S768"/>
  <c r="R768"/>
  <c r="S767"/>
  <c r="R767"/>
  <c r="S766"/>
  <c r="R766"/>
  <c r="S765"/>
  <c r="R765"/>
  <c r="S764"/>
  <c r="R764"/>
  <c r="S763"/>
  <c r="R763"/>
  <c r="S762"/>
  <c r="R762"/>
  <c r="S761"/>
  <c r="R761"/>
  <c r="S760"/>
  <c r="R760"/>
  <c r="S759"/>
  <c r="R759"/>
  <c r="S758"/>
  <c r="R758"/>
  <c r="S757"/>
  <c r="R757"/>
  <c r="S756"/>
  <c r="R756"/>
  <c r="S755"/>
  <c r="R755"/>
  <c r="S754"/>
  <c r="R754"/>
  <c r="S753"/>
  <c r="R753"/>
  <c r="S752"/>
  <c r="R752"/>
  <c r="S751"/>
  <c r="R751"/>
  <c r="S750"/>
  <c r="R750"/>
  <c r="S749"/>
  <c r="R749"/>
  <c r="S748"/>
  <c r="R748"/>
  <c r="S747"/>
  <c r="R747"/>
  <c r="O771"/>
  <c r="Q771" s="1"/>
  <c r="S771" s="1"/>
  <c r="N771"/>
  <c r="P771" s="1"/>
  <c r="R771" s="1"/>
  <c r="E740"/>
  <c r="R732"/>
  <c r="R731"/>
  <c r="R730"/>
  <c r="R729"/>
  <c r="R728"/>
  <c r="R727"/>
  <c r="R726"/>
  <c r="R725"/>
  <c r="R724"/>
  <c r="R723"/>
  <c r="R722"/>
  <c r="R721"/>
  <c r="R720"/>
  <c r="R719"/>
  <c r="R718"/>
  <c r="R717"/>
  <c r="R716"/>
  <c r="R715"/>
  <c r="R714"/>
  <c r="R713"/>
  <c r="R712"/>
  <c r="R711"/>
  <c r="R710"/>
  <c r="R709"/>
  <c r="O733"/>
  <c r="Q733" s="1"/>
  <c r="S733" s="1"/>
  <c r="N733"/>
  <c r="P733" s="1"/>
  <c r="R733" s="1"/>
  <c r="E702"/>
  <c r="S694"/>
  <c r="R694"/>
  <c r="S693"/>
  <c r="R693"/>
  <c r="S692"/>
  <c r="R692"/>
  <c r="S691"/>
  <c r="R691"/>
  <c r="S690"/>
  <c r="R690"/>
  <c r="S689"/>
  <c r="R689"/>
  <c r="S688"/>
  <c r="R688"/>
  <c r="S687"/>
  <c r="R687"/>
  <c r="S686"/>
  <c r="R686"/>
  <c r="S685"/>
  <c r="R685"/>
  <c r="S684"/>
  <c r="R684"/>
  <c r="S683"/>
  <c r="R683"/>
  <c r="S682"/>
  <c r="R682"/>
  <c r="S681"/>
  <c r="R681"/>
  <c r="S680"/>
  <c r="R680"/>
  <c r="S679"/>
  <c r="R679"/>
  <c r="S678"/>
  <c r="R678"/>
  <c r="S677"/>
  <c r="R677"/>
  <c r="S676"/>
  <c r="R676"/>
  <c r="S675"/>
  <c r="R675"/>
  <c r="S674"/>
  <c r="R674"/>
  <c r="S673"/>
  <c r="R673"/>
  <c r="S672"/>
  <c r="R672"/>
  <c r="S671"/>
  <c r="R671"/>
  <c r="O695"/>
  <c r="Q695" s="1"/>
  <c r="S695" s="1"/>
  <c r="N695"/>
  <c r="P695" s="1"/>
  <c r="R695" s="1"/>
  <c r="E664"/>
  <c r="R656"/>
  <c r="R655"/>
  <c r="R654"/>
  <c r="R653"/>
  <c r="R652"/>
  <c r="R651"/>
  <c r="R650"/>
  <c r="R649"/>
  <c r="R648"/>
  <c r="R647"/>
  <c r="R646"/>
  <c r="R645"/>
  <c r="R644"/>
  <c r="R643"/>
  <c r="R642"/>
  <c r="R641"/>
  <c r="R640"/>
  <c r="R639"/>
  <c r="R638"/>
  <c r="R637"/>
  <c r="R636"/>
  <c r="R635"/>
  <c r="R634"/>
  <c r="R633"/>
  <c r="O657"/>
  <c r="Q657" s="1"/>
  <c r="S657" s="1"/>
  <c r="N657"/>
  <c r="P657" s="1"/>
  <c r="R657" s="1"/>
  <c r="E626"/>
  <c r="S618"/>
  <c r="R618"/>
  <c r="S617"/>
  <c r="R617"/>
  <c r="S616"/>
  <c r="R616"/>
  <c r="S615"/>
  <c r="R615"/>
  <c r="S614"/>
  <c r="R614"/>
  <c r="S613"/>
  <c r="R613"/>
  <c r="S612"/>
  <c r="R612"/>
  <c r="S611"/>
  <c r="R611"/>
  <c r="S610"/>
  <c r="R610"/>
  <c r="S609"/>
  <c r="R609"/>
  <c r="S608"/>
  <c r="R608"/>
  <c r="S607"/>
  <c r="R607"/>
  <c r="S606"/>
  <c r="R606"/>
  <c r="S605"/>
  <c r="R605"/>
  <c r="S604"/>
  <c r="R604"/>
  <c r="S603"/>
  <c r="R603"/>
  <c r="S602"/>
  <c r="R602"/>
  <c r="S601"/>
  <c r="R601"/>
  <c r="S600"/>
  <c r="R600"/>
  <c r="S599"/>
  <c r="R599"/>
  <c r="S598"/>
  <c r="R598"/>
  <c r="S597"/>
  <c r="R597"/>
  <c r="S596"/>
  <c r="R596"/>
  <c r="S595"/>
  <c r="R595"/>
  <c r="O619"/>
  <c r="Q619" s="1"/>
  <c r="S619" s="1"/>
  <c r="N619"/>
  <c r="P619" s="1"/>
  <c r="R619" s="1"/>
  <c r="E588"/>
  <c r="R580"/>
  <c r="R579"/>
  <c r="R578"/>
  <c r="R577"/>
  <c r="R576"/>
  <c r="R575"/>
  <c r="R574"/>
  <c r="R573"/>
  <c r="R572"/>
  <c r="R571"/>
  <c r="R570"/>
  <c r="R569"/>
  <c r="R568"/>
  <c r="R567"/>
  <c r="R566"/>
  <c r="R565"/>
  <c r="R564"/>
  <c r="R563"/>
  <c r="R562"/>
  <c r="R561"/>
  <c r="R560"/>
  <c r="R559"/>
  <c r="R558"/>
  <c r="R557"/>
  <c r="O581"/>
  <c r="Q581" s="1"/>
  <c r="S581" s="1"/>
  <c r="N581"/>
  <c r="P581" s="1"/>
  <c r="R581" s="1"/>
  <c r="E550"/>
  <c r="S542"/>
  <c r="R542"/>
  <c r="S541"/>
  <c r="R541"/>
  <c r="S540"/>
  <c r="R540"/>
  <c r="S539"/>
  <c r="R539"/>
  <c r="S538"/>
  <c r="R538"/>
  <c r="S537"/>
  <c r="R537"/>
  <c r="S536"/>
  <c r="R536"/>
  <c r="S535"/>
  <c r="R535"/>
  <c r="S534"/>
  <c r="R534"/>
  <c r="S533"/>
  <c r="R533"/>
  <c r="S532"/>
  <c r="R532"/>
  <c r="S531"/>
  <c r="R531"/>
  <c r="S530"/>
  <c r="R530"/>
  <c r="S529"/>
  <c r="R529"/>
  <c r="S528"/>
  <c r="R528"/>
  <c r="S527"/>
  <c r="R527"/>
  <c r="S526"/>
  <c r="R526"/>
  <c r="S525"/>
  <c r="R525"/>
  <c r="S524"/>
  <c r="R524"/>
  <c r="S523"/>
  <c r="R523"/>
  <c r="S522"/>
  <c r="R522"/>
  <c r="S521"/>
  <c r="R521"/>
  <c r="S520"/>
  <c r="R520"/>
  <c r="S519"/>
  <c r="R519"/>
  <c r="O543"/>
  <c r="Q543" s="1"/>
  <c r="S543" s="1"/>
  <c r="N543"/>
  <c r="P543" s="1"/>
  <c r="R543" s="1"/>
  <c r="E512"/>
  <c r="N25"/>
  <c r="P25" s="1"/>
  <c r="N26"/>
  <c r="P26" s="1"/>
  <c r="N27"/>
  <c r="P27" s="1"/>
  <c r="N28"/>
  <c r="P28" s="1"/>
  <c r="N29"/>
  <c r="P29" s="1"/>
  <c r="N30"/>
  <c r="P30" s="1"/>
  <c r="N31"/>
  <c r="P31" s="1"/>
  <c r="N32"/>
  <c r="P32" s="1"/>
  <c r="N33"/>
  <c r="P33" s="1"/>
  <c r="N34"/>
  <c r="P34" s="1"/>
  <c r="N35"/>
  <c r="P35" s="1"/>
  <c r="N36"/>
  <c r="P36" s="1"/>
  <c r="N37"/>
  <c r="P37" s="1"/>
  <c r="N38"/>
  <c r="P38" s="1"/>
  <c r="N39"/>
  <c r="N40"/>
  <c r="P40" s="1"/>
  <c r="N41"/>
  <c r="P41" s="1"/>
  <c r="N42"/>
  <c r="P42" s="1"/>
  <c r="N43"/>
  <c r="N44"/>
  <c r="N45"/>
  <c r="P45" s="1"/>
  <c r="N46"/>
  <c r="N47"/>
  <c r="P47" s="1"/>
  <c r="N48"/>
  <c r="P39"/>
  <c r="P43"/>
  <c r="P44"/>
  <c r="S557"/>
  <c r="S558"/>
  <c r="S559"/>
  <c r="S560"/>
  <c r="S561"/>
  <c r="S562"/>
  <c r="S563"/>
  <c r="S564"/>
  <c r="S565"/>
  <c r="S566"/>
  <c r="S567"/>
  <c r="S568"/>
  <c r="S569"/>
  <c r="S570"/>
  <c r="S571"/>
  <c r="S572"/>
  <c r="S573"/>
  <c r="S574"/>
  <c r="S575"/>
  <c r="S576"/>
  <c r="S577"/>
  <c r="S578"/>
  <c r="S579"/>
  <c r="S580"/>
  <c r="S633"/>
  <c r="S634"/>
  <c r="S635"/>
  <c r="S636"/>
  <c r="S637"/>
  <c r="S638"/>
  <c r="S639"/>
  <c r="S640"/>
  <c r="S641"/>
  <c r="S642"/>
  <c r="S643"/>
  <c r="S644"/>
  <c r="S645"/>
  <c r="S646"/>
  <c r="S647"/>
  <c r="S648"/>
  <c r="S649"/>
  <c r="S650"/>
  <c r="S651"/>
  <c r="S652"/>
  <c r="S653"/>
  <c r="S654"/>
  <c r="S655"/>
  <c r="S656"/>
  <c r="S709"/>
  <c r="S710"/>
  <c r="S711"/>
  <c r="S712"/>
  <c r="S713"/>
  <c r="S714"/>
  <c r="S715"/>
  <c r="S716"/>
  <c r="S717"/>
  <c r="S718"/>
  <c r="S719"/>
  <c r="S720"/>
  <c r="S721"/>
  <c r="S722"/>
  <c r="S723"/>
  <c r="S724"/>
  <c r="S725"/>
  <c r="S726"/>
  <c r="S727"/>
  <c r="S728"/>
  <c r="S729"/>
  <c r="S730"/>
  <c r="S731"/>
  <c r="S732"/>
  <c r="S785"/>
  <c r="S786"/>
  <c r="S787"/>
  <c r="S788"/>
  <c r="S789"/>
  <c r="S790"/>
  <c r="S791"/>
  <c r="S792"/>
  <c r="S793"/>
  <c r="S794"/>
  <c r="S795"/>
  <c r="S796"/>
  <c r="S797"/>
  <c r="S798"/>
  <c r="S799"/>
  <c r="S800"/>
  <c r="S801"/>
  <c r="S802"/>
  <c r="S803"/>
  <c r="S804"/>
  <c r="S805"/>
  <c r="S806"/>
  <c r="S807"/>
  <c r="S808"/>
  <c r="S784"/>
  <c r="R784"/>
  <c r="S746"/>
  <c r="R746"/>
  <c r="S708"/>
  <c r="R708"/>
  <c r="S670"/>
  <c r="R670"/>
  <c r="S632"/>
  <c r="R632"/>
  <c r="S594"/>
  <c r="R594"/>
  <c r="S556"/>
  <c r="R556"/>
  <c r="S518"/>
  <c r="R518"/>
  <c r="P48"/>
  <c r="P46"/>
  <c r="E72" i="7"/>
  <c r="E71"/>
  <c r="E70"/>
  <c r="E69"/>
  <c r="E68"/>
  <c r="E67"/>
  <c r="E32"/>
  <c r="E31"/>
  <c r="E30"/>
  <c r="E29"/>
  <c r="E27"/>
  <c r="E28"/>
  <c r="O505" i="9"/>
  <c r="Q505" s="1"/>
  <c r="S505" s="1"/>
  <c r="N505"/>
  <c r="P505" s="1"/>
  <c r="R505" s="1"/>
  <c r="E474"/>
  <c r="E436"/>
  <c r="E398"/>
  <c r="E360"/>
  <c r="E18"/>
  <c r="E56"/>
  <c r="E94"/>
  <c r="M201"/>
  <c r="L201"/>
  <c r="K201"/>
  <c r="J201"/>
  <c r="I201"/>
  <c r="H201"/>
  <c r="G201"/>
  <c r="F201"/>
  <c r="O201"/>
  <c r="Q201" s="1"/>
  <c r="N201"/>
  <c r="P201" s="1"/>
  <c r="M163"/>
  <c r="L163"/>
  <c r="K163"/>
  <c r="J163"/>
  <c r="I163"/>
  <c r="H163"/>
  <c r="G163"/>
  <c r="F163"/>
  <c r="N163"/>
  <c r="P163" s="1"/>
  <c r="M125"/>
  <c r="L125"/>
  <c r="K125"/>
  <c r="J125"/>
  <c r="I125"/>
  <c r="H125"/>
  <c r="G125"/>
  <c r="F125"/>
  <c r="O125"/>
  <c r="Q125" s="1"/>
  <c r="N125"/>
  <c r="P125" s="1"/>
  <c r="M87"/>
  <c r="L87"/>
  <c r="K87"/>
  <c r="J87"/>
  <c r="I87"/>
  <c r="H87"/>
  <c r="G87"/>
  <c r="F87"/>
  <c r="O87"/>
  <c r="Q87" s="1"/>
  <c r="N87"/>
  <c r="P87" s="1"/>
  <c r="M49"/>
  <c r="L49"/>
  <c r="K49"/>
  <c r="J49"/>
  <c r="I49"/>
  <c r="H49"/>
  <c r="G49"/>
  <c r="F49"/>
  <c r="O49"/>
  <c r="Q49" s="1"/>
  <c r="F238" i="1"/>
  <c r="M467" i="9"/>
  <c r="L467"/>
  <c r="K467"/>
  <c r="J467"/>
  <c r="I467"/>
  <c r="H467"/>
  <c r="G467"/>
  <c r="F467"/>
  <c r="O467"/>
  <c r="Q467" s="1"/>
  <c r="N467"/>
  <c r="M429"/>
  <c r="L429"/>
  <c r="K429"/>
  <c r="J429"/>
  <c r="I429"/>
  <c r="H429"/>
  <c r="G429"/>
  <c r="F429"/>
  <c r="O429"/>
  <c r="Q429" s="1"/>
  <c r="M391"/>
  <c r="L391"/>
  <c r="K391"/>
  <c r="J391"/>
  <c r="I391"/>
  <c r="H391"/>
  <c r="G391"/>
  <c r="F391"/>
  <c r="O391"/>
  <c r="Q391" s="1"/>
  <c r="M353"/>
  <c r="L353"/>
  <c r="K353"/>
  <c r="J353"/>
  <c r="I353"/>
  <c r="H353"/>
  <c r="G353"/>
  <c r="F353"/>
  <c r="N353"/>
  <c r="P353" s="1"/>
  <c r="M277"/>
  <c r="M315"/>
  <c r="L315"/>
  <c r="J315"/>
  <c r="I315"/>
  <c r="H315"/>
  <c r="G315"/>
  <c r="F315"/>
  <c r="M239"/>
  <c r="L277"/>
  <c r="J277"/>
  <c r="I277"/>
  <c r="H277"/>
  <c r="G277"/>
  <c r="F277"/>
  <c r="N429"/>
  <c r="P429" s="1"/>
  <c r="N391"/>
  <c r="P391" s="1"/>
  <c r="O353"/>
  <c r="Q353" s="1"/>
  <c r="O163"/>
  <c r="Q163" s="1"/>
  <c r="AF41"/>
  <c r="AB27"/>
  <c r="Y39"/>
  <c r="K277"/>
  <c r="K315"/>
  <c r="AG46"/>
  <c r="O277"/>
  <c r="Q277" s="1"/>
  <c r="N277"/>
  <c r="P277" s="1"/>
  <c r="N315"/>
  <c r="P315" s="1"/>
  <c r="O315"/>
  <c r="Q315" s="1"/>
  <c r="R13"/>
  <c r="F239"/>
  <c r="L239"/>
  <c r="J239"/>
  <c r="I239"/>
  <c r="H239"/>
  <c r="R7"/>
  <c r="R5"/>
  <c r="R3"/>
  <c r="K239"/>
  <c r="G239"/>
  <c r="AH37"/>
  <c r="C32" i="4"/>
  <c r="C33"/>
  <c r="O32"/>
  <c r="O33"/>
  <c r="AL74" i="7"/>
  <c r="AL73"/>
  <c r="AL32"/>
  <c r="AL31"/>
  <c r="AL25"/>
  <c r="AL24"/>
  <c r="AG38" i="9"/>
  <c r="AG39"/>
  <c r="AI26"/>
  <c r="N239"/>
  <c r="P239" s="1"/>
  <c r="O239"/>
  <c r="Q239" s="1"/>
  <c r="AJ29"/>
  <c r="F458" i="1"/>
  <c r="F414"/>
  <c r="F370"/>
  <c r="F326"/>
  <c r="F282"/>
  <c r="AF11" i="5"/>
  <c r="AF9"/>
  <c r="Q7" i="7"/>
  <c r="Q5"/>
  <c r="Q3"/>
  <c r="Q87"/>
  <c r="F194" i="1"/>
  <c r="F150"/>
  <c r="F62"/>
  <c r="AE24" i="7"/>
  <c r="L24" s="1"/>
  <c r="F18" i="1"/>
  <c r="Q13" i="7"/>
  <c r="AF27" i="9"/>
  <c r="AI46"/>
  <c r="AA37"/>
  <c r="AB25"/>
  <c r="Y40"/>
  <c r="AH49"/>
  <c r="AJ28"/>
  <c r="AG33"/>
  <c r="AA29"/>
  <c r="AB36"/>
  <c r="AC43"/>
  <c r="AE24"/>
  <c r="Y32"/>
  <c r="Z39"/>
  <c r="Y46"/>
  <c r="Z27"/>
  <c r="X49"/>
  <c r="AD47"/>
  <c r="AH45"/>
  <c r="AA44"/>
  <c r="AC42"/>
  <c r="AE40"/>
  <c r="X39"/>
  <c r="Z37"/>
  <c r="AB35"/>
  <c r="AD33"/>
  <c r="AF31"/>
  <c r="Y30"/>
  <c r="AA28"/>
  <c r="Y26"/>
  <c r="AC24"/>
  <c r="AG47"/>
  <c r="AB46"/>
  <c r="AH44"/>
  <c r="AA43"/>
  <c r="AC41"/>
  <c r="AE39"/>
  <c r="X38"/>
  <c r="Z36"/>
  <c r="AB34"/>
  <c r="AD32"/>
  <c r="AF30"/>
  <c r="Y29"/>
  <c r="AA27"/>
  <c r="AA25"/>
  <c r="AJ44"/>
  <c r="S386" s="1"/>
  <c r="AB49"/>
  <c r="AH25"/>
  <c r="AH32"/>
  <c r="AH31"/>
  <c r="AI27"/>
  <c r="AJ31"/>
  <c r="S145" s="1"/>
  <c r="AI29"/>
  <c r="R485" s="1"/>
  <c r="AI34"/>
  <c r="AJ43"/>
  <c r="S43" s="1"/>
  <c r="S409"/>
  <c r="S67"/>
  <c r="AJ37"/>
  <c r="S113" s="1"/>
  <c r="AI25"/>
  <c r="R481" s="1"/>
  <c r="AG34"/>
  <c r="AG43"/>
  <c r="AH30"/>
  <c r="AI47"/>
  <c r="X28"/>
  <c r="AC31"/>
  <c r="Y35"/>
  <c r="AD38"/>
  <c r="Z42"/>
  <c r="AC45"/>
  <c r="AB48"/>
  <c r="AE26"/>
  <c r="AE30"/>
  <c r="AA34"/>
  <c r="AF37"/>
  <c r="AB41"/>
  <c r="X45"/>
  <c r="Y48"/>
  <c r="AA24" i="7"/>
  <c r="H24" s="1"/>
  <c r="AE25"/>
  <c r="L25" s="1"/>
  <c r="Z24"/>
  <c r="G24" s="1"/>
  <c r="AB24"/>
  <c r="I24" s="1"/>
  <c r="AO25" s="1"/>
  <c r="AO32" s="1"/>
  <c r="AC24"/>
  <c r="J24" s="1"/>
  <c r="AP25" s="1"/>
  <c r="AN32" s="1"/>
  <c r="H65"/>
  <c r="AD24"/>
  <c r="K24" s="1"/>
  <c r="AA25"/>
  <c r="H25" s="1"/>
  <c r="S449" i="9"/>
  <c r="R483"/>
  <c r="S499"/>
  <c r="S195"/>
  <c r="S157"/>
  <c r="S461"/>
  <c r="S423"/>
  <c r="S347"/>
  <c r="R490"/>
  <c r="S196"/>
  <c r="S348"/>
  <c r="AC25" i="7"/>
  <c r="J25" s="1"/>
  <c r="J65"/>
  <c r="Z25"/>
  <c r="G25" s="1"/>
  <c r="AD25"/>
  <c r="K25" s="1"/>
  <c r="K65"/>
  <c r="M66"/>
  <c r="AB26"/>
  <c r="I26" s="1"/>
  <c r="AB25"/>
  <c r="I25" s="1"/>
  <c r="AF25"/>
  <c r="M25" s="1"/>
  <c r="L66"/>
  <c r="AD26"/>
  <c r="K26" s="1"/>
  <c r="Z26"/>
  <c r="G26" s="1"/>
  <c r="AE26"/>
  <c r="L26" s="1"/>
  <c r="AF26"/>
  <c r="M26" s="1"/>
  <c r="AA26"/>
  <c r="H26" s="1"/>
  <c r="AC26"/>
  <c r="J26" s="1"/>
  <c r="K66"/>
  <c r="G65"/>
  <c r="AA27"/>
  <c r="H27" s="1"/>
  <c r="Z27"/>
  <c r="G27" s="1"/>
  <c r="AC27"/>
  <c r="J27" s="1"/>
  <c r="L67"/>
  <c r="AD27"/>
  <c r="K27" s="1"/>
  <c r="AE27"/>
  <c r="L27" s="1"/>
  <c r="AB27"/>
  <c r="I27" s="1"/>
  <c r="AF27"/>
  <c r="M27" s="1"/>
  <c r="M67"/>
  <c r="J68"/>
  <c r="L974" i="1"/>
  <c r="L978" s="1"/>
  <c r="AC28" i="7"/>
  <c r="J28" s="1"/>
  <c r="AB28"/>
  <c r="I28" s="1"/>
  <c r="Z28"/>
  <c r="G28" s="1"/>
  <c r="K68"/>
  <c r="AE28"/>
  <c r="L28" s="1"/>
  <c r="AF28"/>
  <c r="M28" s="1"/>
  <c r="AD28"/>
  <c r="K28" s="1"/>
  <c r="M68"/>
  <c r="L976" i="1"/>
  <c r="AA28" i="7"/>
  <c r="H28" s="1"/>
  <c r="G67"/>
  <c r="AA29"/>
  <c r="H29" s="1"/>
  <c r="AN25"/>
  <c r="AR32" s="1"/>
  <c r="AF29"/>
  <c r="M29" s="1"/>
  <c r="AE29"/>
  <c r="L29" s="1"/>
  <c r="Z29"/>
  <c r="G29" s="1"/>
  <c r="AM25"/>
  <c r="AS32" s="1"/>
  <c r="G68"/>
  <c r="AB29"/>
  <c r="I29" s="1"/>
  <c r="AD29"/>
  <c r="K29" s="1"/>
  <c r="AC29"/>
  <c r="J29" s="1"/>
  <c r="L70"/>
  <c r="AE30"/>
  <c r="L30" s="1"/>
  <c r="AA30"/>
  <c r="H30" s="1"/>
  <c r="Z30"/>
  <c r="G30" s="1"/>
  <c r="AF30"/>
  <c r="M30" s="1"/>
  <c r="AB30"/>
  <c r="I30" s="1"/>
  <c r="M70"/>
  <c r="AD30"/>
  <c r="K30" s="1"/>
  <c r="AC30"/>
  <c r="J30" s="1"/>
  <c r="AD31"/>
  <c r="K31" s="1"/>
  <c r="AB31"/>
  <c r="I31" s="1"/>
  <c r="AC31"/>
  <c r="J31" s="1"/>
  <c r="I71"/>
  <c r="Z31"/>
  <c r="G31" s="1"/>
  <c r="M71"/>
  <c r="AA31"/>
  <c r="H31" s="1"/>
  <c r="AF31"/>
  <c r="M31" s="1"/>
  <c r="K71"/>
  <c r="AE31"/>
  <c r="L31" s="1"/>
  <c r="J71"/>
  <c r="Z32"/>
  <c r="G32" s="1"/>
  <c r="AD32"/>
  <c r="K32" s="1"/>
  <c r="AC32"/>
  <c r="J32" s="1"/>
  <c r="AF32"/>
  <c r="M32" s="1"/>
  <c r="AE32"/>
  <c r="L32" s="1"/>
  <c r="M72"/>
  <c r="H72"/>
  <c r="J72"/>
  <c r="AB32"/>
  <c r="I32" s="1"/>
  <c r="AA32"/>
  <c r="H32" s="1"/>
  <c r="G72"/>
  <c r="AE33"/>
  <c r="L33" s="1"/>
  <c r="AF33"/>
  <c r="M33" s="1"/>
  <c r="Z33"/>
  <c r="G33" s="1"/>
  <c r="AA33"/>
  <c r="H33" s="1"/>
  <c r="AB33"/>
  <c r="I33" s="1"/>
  <c r="J73"/>
  <c r="L73"/>
  <c r="H73"/>
  <c r="AC33"/>
  <c r="J33" s="1"/>
  <c r="AD33"/>
  <c r="K33" s="1"/>
  <c r="Z34"/>
  <c r="G34" s="1"/>
  <c r="AA34"/>
  <c r="H34" s="1"/>
  <c r="AB34"/>
  <c r="I34" s="1"/>
  <c r="AC34"/>
  <c r="J34" s="1"/>
  <c r="K74"/>
  <c r="M74"/>
  <c r="H74"/>
  <c r="J74"/>
  <c r="AD34"/>
  <c r="K34" s="1"/>
  <c r="AE34"/>
  <c r="L34" s="1"/>
  <c r="AF34"/>
  <c r="M34" s="1"/>
  <c r="G74"/>
  <c r="AF35"/>
  <c r="M35" s="1"/>
  <c r="AF44"/>
  <c r="M44" s="1"/>
  <c r="Z35"/>
  <c r="G35" s="1"/>
  <c r="Z44"/>
  <c r="G44" s="1"/>
  <c r="AA35"/>
  <c r="H35" s="1"/>
  <c r="AA44"/>
  <c r="H44" s="1"/>
  <c r="AC35"/>
  <c r="J35" s="1"/>
  <c r="AC44"/>
  <c r="J44" s="1"/>
  <c r="AD35"/>
  <c r="K35" s="1"/>
  <c r="AD44"/>
  <c r="K44" s="1"/>
  <c r="AE35"/>
  <c r="L35" s="1"/>
  <c r="AE44"/>
  <c r="L44" s="1"/>
  <c r="I75"/>
  <c r="I84"/>
  <c r="G75"/>
  <c r="G84"/>
  <c r="H75"/>
  <c r="H84"/>
  <c r="AB35"/>
  <c r="I35" s="1"/>
  <c r="AB44"/>
  <c r="I44" s="1"/>
  <c r="K75"/>
  <c r="K84"/>
  <c r="L75"/>
  <c r="L84"/>
  <c r="AA36"/>
  <c r="H36" s="1"/>
  <c r="AB36"/>
  <c r="I36" s="1"/>
  <c r="AC36"/>
  <c r="J36" s="1"/>
  <c r="K76"/>
  <c r="L76"/>
  <c r="M76"/>
  <c r="G76"/>
  <c r="H76"/>
  <c r="I76"/>
  <c r="J76"/>
  <c r="AP65" s="1"/>
  <c r="AD36"/>
  <c r="K36" s="1"/>
  <c r="AE36"/>
  <c r="L36" s="1"/>
  <c r="AF36"/>
  <c r="M36" s="1"/>
  <c r="Z36"/>
  <c r="G36" s="1"/>
  <c r="Z37"/>
  <c r="G37" s="1"/>
  <c r="AC37"/>
  <c r="J37" s="1"/>
  <c r="AD37"/>
  <c r="K37" s="1"/>
  <c r="AE37"/>
  <c r="L37" s="1"/>
  <c r="AF37"/>
  <c r="M37" s="1"/>
  <c r="H77"/>
  <c r="K77"/>
  <c r="M77"/>
  <c r="AA37"/>
  <c r="H37" s="1"/>
  <c r="AB37"/>
  <c r="I37" s="1"/>
  <c r="AD38"/>
  <c r="K38" s="1"/>
  <c r="AF38"/>
  <c r="M38" s="1"/>
  <c r="Z38"/>
  <c r="G38" s="1"/>
  <c r="AA38"/>
  <c r="H38" s="1"/>
  <c r="AB38"/>
  <c r="I38" s="1"/>
  <c r="AC38"/>
  <c r="J38" s="1"/>
  <c r="L78"/>
  <c r="J78"/>
  <c r="AE38"/>
  <c r="L38" s="1"/>
  <c r="G78"/>
  <c r="H78"/>
  <c r="I78"/>
  <c r="K78"/>
  <c r="M78"/>
  <c r="AB39"/>
  <c r="I39" s="1"/>
  <c r="AC39"/>
  <c r="J39" s="1"/>
  <c r="AD39"/>
  <c r="K39" s="1"/>
  <c r="AE39"/>
  <c r="L39" s="1"/>
  <c r="AF39"/>
  <c r="M39" s="1"/>
  <c r="G79"/>
  <c r="I79"/>
  <c r="J79"/>
  <c r="K79"/>
  <c r="L79"/>
  <c r="M79"/>
  <c r="Z39"/>
  <c r="G39" s="1"/>
  <c r="AA39"/>
  <c r="H39" s="1"/>
  <c r="AC40"/>
  <c r="J40" s="1"/>
  <c r="AD40"/>
  <c r="K40" s="1"/>
  <c r="L80"/>
  <c r="M80"/>
  <c r="G80"/>
  <c r="H80"/>
  <c r="I80"/>
  <c r="J80"/>
  <c r="K80"/>
  <c r="AE40"/>
  <c r="L40" s="1"/>
  <c r="AF40"/>
  <c r="M40" s="1"/>
  <c r="Z40"/>
  <c r="G40" s="1"/>
  <c r="AA40"/>
  <c r="H40" s="1"/>
  <c r="AB40"/>
  <c r="I40" s="1"/>
  <c r="L81"/>
  <c r="K81"/>
  <c r="M81"/>
  <c r="Z41"/>
  <c r="G41" s="1"/>
  <c r="AA41"/>
  <c r="H41" s="1"/>
  <c r="AB41"/>
  <c r="I41" s="1"/>
  <c r="AC41"/>
  <c r="J41" s="1"/>
  <c r="AD41"/>
  <c r="K41" s="1"/>
  <c r="AE41"/>
  <c r="L41" s="1"/>
  <c r="AF41"/>
  <c r="M41" s="1"/>
  <c r="H81"/>
  <c r="G81"/>
  <c r="J81"/>
  <c r="I81"/>
  <c r="Z42"/>
  <c r="G42" s="1"/>
  <c r="AA42"/>
  <c r="H42" s="1"/>
  <c r="AB42"/>
  <c r="I42" s="1"/>
  <c r="AC42"/>
  <c r="J42" s="1"/>
  <c r="AD42"/>
  <c r="K42" s="1"/>
  <c r="AE42"/>
  <c r="L42" s="1"/>
  <c r="M82"/>
  <c r="G82"/>
  <c r="H82"/>
  <c r="I82"/>
  <c r="J82"/>
  <c r="K82"/>
  <c r="L82"/>
  <c r="AF42"/>
  <c r="M42" s="1"/>
  <c r="Z43"/>
  <c r="G43" s="1"/>
  <c r="AD43"/>
  <c r="K43" s="1"/>
  <c r="AE43"/>
  <c r="L43" s="1"/>
  <c r="AF43"/>
  <c r="M43" s="1"/>
  <c r="G83"/>
  <c r="I83"/>
  <c r="J83"/>
  <c r="K83"/>
  <c r="AA43"/>
  <c r="H43" s="1"/>
  <c r="L83"/>
  <c r="M83"/>
  <c r="H83"/>
  <c r="AB43"/>
  <c r="I43" s="1"/>
  <c r="AC43"/>
  <c r="J43" s="1"/>
  <c r="P467" i="9" l="1"/>
  <c r="S120"/>
  <c r="S234"/>
  <c r="AI24"/>
  <c r="R24" s="1"/>
  <c r="AR65" i="7"/>
  <c r="AQ73" s="1"/>
  <c r="AM65"/>
  <c r="C37" i="4" s="1"/>
  <c r="AO65" i="7"/>
  <c r="AQ24"/>
  <c r="AP24"/>
  <c r="AN24"/>
  <c r="K36" i="1"/>
  <c r="AS24" i="7"/>
  <c r="AQ65"/>
  <c r="AM73" s="1"/>
  <c r="AO24"/>
  <c r="AN65"/>
  <c r="AR24"/>
  <c r="AM24"/>
  <c r="R34" i="9"/>
  <c r="AS65" i="7"/>
  <c r="O37" i="4" s="1"/>
  <c r="K97" i="1"/>
  <c r="K103" s="1"/>
  <c r="K801"/>
  <c r="K807" s="1"/>
  <c r="K757"/>
  <c r="K763" s="1"/>
  <c r="K669"/>
  <c r="K675" s="1"/>
  <c r="K959"/>
  <c r="P72" i="7"/>
  <c r="K46" i="1"/>
  <c r="K42"/>
  <c r="S379" i="9"/>
  <c r="S37"/>
  <c r="S183"/>
  <c r="S455"/>
  <c r="S44"/>
  <c r="S310"/>
  <c r="S462"/>
  <c r="R452"/>
  <c r="S151"/>
  <c r="S417"/>
  <c r="S75"/>
  <c r="S335"/>
  <c r="AR66" i="7"/>
  <c r="AQ74" s="1"/>
  <c r="S31" i="9"/>
  <c r="S259"/>
  <c r="S297"/>
  <c r="S221"/>
  <c r="S107"/>
  <c r="S69"/>
  <c r="S487"/>
  <c r="S180"/>
  <c r="S484"/>
  <c r="S294"/>
  <c r="S256"/>
  <c r="AL28" s="1"/>
  <c r="S66"/>
  <c r="R464"/>
  <c r="R46"/>
  <c r="S29"/>
  <c r="S257"/>
  <c r="S485"/>
  <c r="S105"/>
  <c r="AB45"/>
  <c r="AA38"/>
  <c r="Z31"/>
  <c r="AF48"/>
  <c r="AD42"/>
  <c r="AC35"/>
  <c r="AB28"/>
  <c r="AG44"/>
  <c r="AH38"/>
  <c r="AI33"/>
  <c r="R451" s="1"/>
  <c r="AG40"/>
  <c r="AG36"/>
  <c r="AG28"/>
  <c r="AG29"/>
  <c r="AG32"/>
  <c r="AJ25"/>
  <c r="AI49"/>
  <c r="AJ39"/>
  <c r="AB26"/>
  <c r="AE33"/>
  <c r="AF40"/>
  <c r="AA47"/>
  <c r="AB29"/>
  <c r="AC36"/>
  <c r="AD43"/>
  <c r="AF24"/>
  <c r="AJ30"/>
  <c r="AI39"/>
  <c r="AH35"/>
  <c r="AH29"/>
  <c r="AH48"/>
  <c r="AC27"/>
  <c r="Y31"/>
  <c r="AD34"/>
  <c r="Z38"/>
  <c r="AE41"/>
  <c r="Y45"/>
  <c r="X48"/>
  <c r="AA26"/>
  <c r="AA30"/>
  <c r="AF33"/>
  <c r="AB37"/>
  <c r="X41"/>
  <c r="AC44"/>
  <c r="AF47"/>
  <c r="Y25"/>
  <c r="Z24"/>
  <c r="AE48"/>
  <c r="AH47"/>
  <c r="Z47"/>
  <c r="AA46"/>
  <c r="AD45"/>
  <c r="AE44"/>
  <c r="AF43"/>
  <c r="X43"/>
  <c r="Y42"/>
  <c r="Z41"/>
  <c r="AA40"/>
  <c r="AB39"/>
  <c r="AC38"/>
  <c r="AD37"/>
  <c r="AE36"/>
  <c r="AF35"/>
  <c r="X35"/>
  <c r="Y34"/>
  <c r="Z33"/>
  <c r="AA32"/>
  <c r="AB31"/>
  <c r="AC30"/>
  <c r="AD29"/>
  <c r="AE28"/>
  <c r="AD27"/>
  <c r="AC26"/>
  <c r="AD25"/>
  <c r="X24"/>
  <c r="Y24"/>
  <c r="Z48"/>
  <c r="AC47"/>
  <c r="AF46"/>
  <c r="X46"/>
  <c r="AA45"/>
  <c r="AD44"/>
  <c r="AE43"/>
  <c r="AF42"/>
  <c r="X42"/>
  <c r="Y41"/>
  <c r="Z40"/>
  <c r="AA39"/>
  <c r="AB38"/>
  <c r="AC37"/>
  <c r="AD36"/>
  <c r="AE35"/>
  <c r="AF34"/>
  <c r="X34"/>
  <c r="Y33"/>
  <c r="Z32"/>
  <c r="AA31"/>
  <c r="AB30"/>
  <c r="AC29"/>
  <c r="AD28"/>
  <c r="AE27"/>
  <c r="AD26"/>
  <c r="AE25"/>
  <c r="AJ47"/>
  <c r="AJ46"/>
  <c r="Y49"/>
  <c r="AC49"/>
  <c r="AA49"/>
  <c r="AD49"/>
  <c r="AH39"/>
  <c r="AH28"/>
  <c r="AH34"/>
  <c r="AH40"/>
  <c r="AH41"/>
  <c r="AG26"/>
  <c r="AJ26"/>
  <c r="AJ33"/>
  <c r="AJ32"/>
  <c r="AI32"/>
  <c r="AI28"/>
  <c r="R484" s="1"/>
  <c r="AI40"/>
  <c r="R496" s="1"/>
  <c r="AI37"/>
  <c r="R455" s="1"/>
  <c r="AJ35"/>
  <c r="AJ34"/>
  <c r="AL29"/>
  <c r="AJ49"/>
  <c r="AG49"/>
  <c r="AJ38"/>
  <c r="AI41"/>
  <c r="AI30"/>
  <c r="AJ36"/>
  <c r="S36" s="1"/>
  <c r="AJ24"/>
  <c r="S24" s="1"/>
  <c r="AG31"/>
  <c r="AG41"/>
  <c r="AH43"/>
  <c r="AH42"/>
  <c r="AH24"/>
  <c r="Z49"/>
  <c r="AI44"/>
  <c r="AI45"/>
  <c r="AI48"/>
  <c r="AF26"/>
  <c r="AF28"/>
  <c r="AD30"/>
  <c r="AB32"/>
  <c r="Z34"/>
  <c r="X36"/>
  <c r="AE37"/>
  <c r="AC39"/>
  <c r="AA41"/>
  <c r="Y43"/>
  <c r="AF44"/>
  <c r="Z46"/>
  <c r="AE47"/>
  <c r="AA24"/>
  <c r="AF25"/>
  <c r="Y28"/>
  <c r="AF29"/>
  <c r="AD31"/>
  <c r="AB33"/>
  <c r="Z35"/>
  <c r="X37"/>
  <c r="AE38"/>
  <c r="AC40"/>
  <c r="AA42"/>
  <c r="Y44"/>
  <c r="AF45"/>
  <c r="AB47"/>
  <c r="AG48"/>
  <c r="Y27"/>
  <c r="AM66" i="7"/>
  <c r="AS74" s="1"/>
  <c r="AN66"/>
  <c r="AR74" s="1"/>
  <c r="S272" i="9"/>
  <c r="S82"/>
  <c r="S500"/>
  <c r="S158"/>
  <c r="S424"/>
  <c r="AL44"/>
  <c r="S81"/>
  <c r="S271"/>
  <c r="AL43" s="1"/>
  <c r="S119"/>
  <c r="S233"/>
  <c r="S309"/>
  <c r="S385"/>
  <c r="S189"/>
  <c r="S341"/>
  <c r="S303"/>
  <c r="S227"/>
  <c r="S265"/>
  <c r="AL37" s="1"/>
  <c r="S493"/>
  <c r="S373"/>
  <c r="AL31"/>
  <c r="S411"/>
  <c r="S370"/>
  <c r="AB24"/>
  <c r="AC46"/>
  <c r="Z43"/>
  <c r="AD39"/>
  <c r="Y36"/>
  <c r="AC32"/>
  <c r="X29"/>
  <c r="X25"/>
  <c r="AH46"/>
  <c r="X44"/>
  <c r="AB40"/>
  <c r="AF36"/>
  <c r="AA33"/>
  <c r="AE29"/>
  <c r="X26"/>
  <c r="AJ45"/>
  <c r="S45" s="1"/>
  <c r="AG24"/>
  <c r="AH27"/>
  <c r="AG37"/>
  <c r="AJ41"/>
  <c r="AI42"/>
  <c r="R80" s="1"/>
  <c r="S447"/>
  <c r="S142"/>
  <c r="AJ42"/>
  <c r="AI43"/>
  <c r="R157" s="1"/>
  <c r="AI36"/>
  <c r="R264" s="1"/>
  <c r="AK36" s="1"/>
  <c r="AJ40"/>
  <c r="AJ27"/>
  <c r="AI35"/>
  <c r="R73" s="1"/>
  <c r="AH36"/>
  <c r="AH26"/>
  <c r="AG35"/>
  <c r="AE49"/>
  <c r="AJ48"/>
  <c r="Z26"/>
  <c r="Z28"/>
  <c r="X30"/>
  <c r="AE31"/>
  <c r="AC33"/>
  <c r="AA35"/>
  <c r="Y37"/>
  <c r="AF38"/>
  <c r="AD40"/>
  <c r="AB42"/>
  <c r="Z44"/>
  <c r="AE45"/>
  <c r="Y47"/>
  <c r="AD48"/>
  <c r="Z25"/>
  <c r="X27"/>
  <c r="Z29"/>
  <c r="X31"/>
  <c r="AE32"/>
  <c r="AC34"/>
  <c r="AA36"/>
  <c r="Y38"/>
  <c r="AF39"/>
  <c r="AD41"/>
  <c r="AB43"/>
  <c r="Z45"/>
  <c r="AE46"/>
  <c r="AA48"/>
  <c r="AD24"/>
  <c r="AF49"/>
  <c r="AE42"/>
  <c r="AD35"/>
  <c r="AC28"/>
  <c r="AD46"/>
  <c r="X40"/>
  <c r="AF32"/>
  <c r="AC25"/>
  <c r="AH33"/>
  <c r="AI31"/>
  <c r="R487" s="1"/>
  <c r="X47"/>
  <c r="X33"/>
  <c r="AB44"/>
  <c r="Z30"/>
  <c r="AI38"/>
  <c r="R456" s="1"/>
  <c r="AG27"/>
  <c r="AG25"/>
  <c r="AG30"/>
  <c r="AG42"/>
  <c r="X32"/>
  <c r="AG45"/>
  <c r="AE34"/>
  <c r="AC48"/>
  <c r="R353"/>
  <c r="S429"/>
  <c r="R29"/>
  <c r="R27"/>
  <c r="R25"/>
  <c r="AP26" i="7"/>
  <c r="R30" i="9"/>
  <c r="R37"/>
  <c r="R40"/>
  <c r="R28"/>
  <c r="S367"/>
  <c r="R429"/>
  <c r="R31"/>
  <c r="R63"/>
  <c r="R65"/>
  <c r="R67"/>
  <c r="R69"/>
  <c r="R78"/>
  <c r="R82"/>
  <c r="R84"/>
  <c r="R86"/>
  <c r="R100"/>
  <c r="R104"/>
  <c r="R108"/>
  <c r="R110"/>
  <c r="R112"/>
  <c r="R116"/>
  <c r="R120"/>
  <c r="R124"/>
  <c r="R139"/>
  <c r="R141"/>
  <c r="R143"/>
  <c r="R149"/>
  <c r="R151"/>
  <c r="R153"/>
  <c r="R176"/>
  <c r="R178"/>
  <c r="R180"/>
  <c r="R182"/>
  <c r="R184"/>
  <c r="R186"/>
  <c r="R188"/>
  <c r="R192"/>
  <c r="R194"/>
  <c r="R196"/>
  <c r="R198"/>
  <c r="R200"/>
  <c r="R215"/>
  <c r="R217"/>
  <c r="R219"/>
  <c r="R221"/>
  <c r="R225"/>
  <c r="R227"/>
  <c r="R229"/>
  <c r="R233"/>
  <c r="R235"/>
  <c r="R252"/>
  <c r="AK24" s="1"/>
  <c r="R254"/>
  <c r="AK26" s="1"/>
  <c r="R256"/>
  <c r="AK28" s="1"/>
  <c r="R260"/>
  <c r="AK32" s="1"/>
  <c r="R262"/>
  <c r="AK34" s="1"/>
  <c r="R266"/>
  <c r="AK38" s="1"/>
  <c r="R268"/>
  <c r="AK40" s="1"/>
  <c r="R270"/>
  <c r="AK42" s="1"/>
  <c r="R272"/>
  <c r="AK44" s="1"/>
  <c r="R274"/>
  <c r="AK46" s="1"/>
  <c r="R276"/>
  <c r="AK48" s="1"/>
  <c r="R291"/>
  <c r="R293"/>
  <c r="R295"/>
  <c r="R299"/>
  <c r="R301"/>
  <c r="R303"/>
  <c r="R305"/>
  <c r="R307"/>
  <c r="R309"/>
  <c r="R311"/>
  <c r="R328"/>
  <c r="R332"/>
  <c r="R336"/>
  <c r="R338"/>
  <c r="R340"/>
  <c r="R344"/>
  <c r="R346"/>
  <c r="R348"/>
  <c r="R352"/>
  <c r="R367"/>
  <c r="R369"/>
  <c r="R371"/>
  <c r="R373"/>
  <c r="R375"/>
  <c r="R377"/>
  <c r="R379"/>
  <c r="R381"/>
  <c r="R385"/>
  <c r="R387"/>
  <c r="R404"/>
  <c r="R408"/>
  <c r="R412"/>
  <c r="R414"/>
  <c r="R416"/>
  <c r="R420"/>
  <c r="R422"/>
  <c r="R424"/>
  <c r="R426"/>
  <c r="R428"/>
  <c r="R443"/>
  <c r="R445"/>
  <c r="R447"/>
  <c r="R449"/>
  <c r="R47"/>
  <c r="R239"/>
  <c r="R391"/>
  <c r="R35"/>
  <c r="R32"/>
  <c r="R62"/>
  <c r="R66"/>
  <c r="R68"/>
  <c r="R70"/>
  <c r="R72"/>
  <c r="R77"/>
  <c r="R81"/>
  <c r="R83"/>
  <c r="R75"/>
  <c r="R101"/>
  <c r="R103"/>
  <c r="R105"/>
  <c r="R107"/>
  <c r="R111"/>
  <c r="R113"/>
  <c r="R115"/>
  <c r="R119"/>
  <c r="R138"/>
  <c r="R140"/>
  <c r="R142"/>
  <c r="R146"/>
  <c r="R148"/>
  <c r="R152"/>
  <c r="R154"/>
  <c r="R156"/>
  <c r="R158"/>
  <c r="R160"/>
  <c r="R162"/>
  <c r="R177"/>
  <c r="R179"/>
  <c r="R181"/>
  <c r="R183"/>
  <c r="R187"/>
  <c r="R189"/>
  <c r="R191"/>
  <c r="R195"/>
  <c r="R197"/>
  <c r="R214"/>
  <c r="R218"/>
  <c r="R222"/>
  <c r="R224"/>
  <c r="R228"/>
  <c r="R230"/>
  <c r="R232"/>
  <c r="R234"/>
  <c r="R236"/>
  <c r="R238"/>
  <c r="R253"/>
  <c r="AK25" s="1"/>
  <c r="R255"/>
  <c r="AK27" s="1"/>
  <c r="R257"/>
  <c r="AK29" s="1"/>
  <c r="R259"/>
  <c r="AK31" s="1"/>
  <c r="R263"/>
  <c r="AK35" s="1"/>
  <c r="R265"/>
  <c r="AK37" s="1"/>
  <c r="R267"/>
  <c r="AK39" s="1"/>
  <c r="R271"/>
  <c r="AK43" s="1"/>
  <c r="R273"/>
  <c r="AK45" s="1"/>
  <c r="R290"/>
  <c r="R292"/>
  <c r="R294"/>
  <c r="R298"/>
  <c r="R300"/>
  <c r="R302"/>
  <c r="R306"/>
  <c r="R308"/>
  <c r="R310"/>
  <c r="R312"/>
  <c r="R314"/>
  <c r="R329"/>
  <c r="R331"/>
  <c r="R333"/>
  <c r="R335"/>
  <c r="R339"/>
  <c r="R341"/>
  <c r="R343"/>
  <c r="R347"/>
  <c r="R349"/>
  <c r="R366"/>
  <c r="R370"/>
  <c r="R374"/>
  <c r="R376"/>
  <c r="R378"/>
  <c r="R382"/>
  <c r="R384"/>
  <c r="R386"/>
  <c r="R388"/>
  <c r="R390"/>
  <c r="R405"/>
  <c r="R407"/>
  <c r="R409"/>
  <c r="R411"/>
  <c r="R415"/>
  <c r="R417"/>
  <c r="R419"/>
  <c r="R423"/>
  <c r="R425"/>
  <c r="R442"/>
  <c r="R446"/>
  <c r="R155"/>
  <c r="R223"/>
  <c r="S292"/>
  <c r="S444"/>
  <c r="S254"/>
  <c r="AL26" s="1"/>
  <c r="S64"/>
  <c r="S330"/>
  <c r="S140"/>
  <c r="S261"/>
  <c r="AL33" s="1"/>
  <c r="S109"/>
  <c r="S375"/>
  <c r="S185"/>
  <c r="S451"/>
  <c r="S125"/>
  <c r="S49"/>
  <c r="S465"/>
  <c r="S313"/>
  <c r="S123"/>
  <c r="S351"/>
  <c r="S389"/>
  <c r="S502"/>
  <c r="S464"/>
  <c r="S350"/>
  <c r="S84"/>
  <c r="S426"/>
  <c r="S260"/>
  <c r="AL32" s="1"/>
  <c r="S70"/>
  <c r="S298"/>
  <c r="S222"/>
  <c r="S108"/>
  <c r="S488"/>
  <c r="R458"/>
  <c r="R493"/>
  <c r="S73"/>
  <c r="S263"/>
  <c r="AL35" s="1"/>
  <c r="S111"/>
  <c r="S225"/>
  <c r="S301"/>
  <c r="S377"/>
  <c r="S148"/>
  <c r="S300"/>
  <c r="S186"/>
  <c r="S224"/>
  <c r="S452"/>
  <c r="S262"/>
  <c r="AL34" s="1"/>
  <c r="R497"/>
  <c r="S408"/>
  <c r="S332"/>
  <c r="S218"/>
  <c r="S28"/>
  <c r="S267"/>
  <c r="AL39" s="1"/>
  <c r="AQ25" i="7"/>
  <c r="AM32" s="1"/>
  <c r="R121" i="9"/>
  <c r="S177"/>
  <c r="S329"/>
  <c r="S139"/>
  <c r="S446"/>
  <c r="S104"/>
  <c r="S381"/>
  <c r="S495"/>
  <c r="S343"/>
  <c r="S215"/>
  <c r="R76"/>
  <c r="R216"/>
  <c r="C34" i="4"/>
  <c r="C39" s="1"/>
  <c r="N49" i="9"/>
  <c r="P49" s="1"/>
  <c r="R49" s="1"/>
  <c r="AP66" i="7"/>
  <c r="AN74" s="1"/>
  <c r="R102" i="9"/>
  <c r="R122"/>
  <c r="R482"/>
  <c r="R64"/>
  <c r="R368"/>
  <c r="R444"/>
  <c r="R406"/>
  <c r="R26"/>
  <c r="R330"/>
  <c r="S253"/>
  <c r="AL25" s="1"/>
  <c r="S63"/>
  <c r="S405"/>
  <c r="S101"/>
  <c r="S302"/>
  <c r="S480"/>
  <c r="R427"/>
  <c r="S380"/>
  <c r="S494"/>
  <c r="S38"/>
  <c r="R383"/>
  <c r="S201"/>
  <c r="S152"/>
  <c r="R79"/>
  <c r="R459"/>
  <c r="R41"/>
  <c r="R106"/>
  <c r="R448"/>
  <c r="S416"/>
  <c r="S492"/>
  <c r="S176"/>
  <c r="S138"/>
  <c r="AG65" i="7"/>
  <c r="N65" s="1"/>
  <c r="S304" i="9"/>
  <c r="S190"/>
  <c r="S456"/>
  <c r="S228"/>
  <c r="S266"/>
  <c r="AL38" s="1"/>
  <c r="S342"/>
  <c r="R345"/>
  <c r="R117"/>
  <c r="R193"/>
  <c r="R231"/>
  <c r="R421"/>
  <c r="R269"/>
  <c r="AK41" s="1"/>
  <c r="R486"/>
  <c r="R372"/>
  <c r="R334"/>
  <c r="R220"/>
  <c r="R296"/>
  <c r="S378"/>
  <c r="S340"/>
  <c r="S226"/>
  <c r="S150"/>
  <c r="S328"/>
  <c r="S100"/>
  <c r="S214"/>
  <c r="S442"/>
  <c r="S463"/>
  <c r="S163"/>
  <c r="S391"/>
  <c r="R159"/>
  <c r="R337"/>
  <c r="R258"/>
  <c r="AK30" s="1"/>
  <c r="R410"/>
  <c r="R144"/>
  <c r="S264"/>
  <c r="AL36" s="1"/>
  <c r="S74"/>
  <c r="S188"/>
  <c r="S112"/>
  <c r="S454"/>
  <c r="S290"/>
  <c r="S404"/>
  <c r="S252"/>
  <c r="AL24" s="1"/>
  <c r="S62"/>
  <c r="S366"/>
  <c r="R275"/>
  <c r="AK47" s="1"/>
  <c r="R389"/>
  <c r="R161"/>
  <c r="S467"/>
  <c r="R185"/>
  <c r="AH83" i="7"/>
  <c r="O83" s="1"/>
  <c r="S159" i="9"/>
  <c r="S387"/>
  <c r="R85"/>
  <c r="R313"/>
  <c r="S239"/>
  <c r="R109"/>
  <c r="R467"/>
  <c r="S197"/>
  <c r="S235"/>
  <c r="S311"/>
  <c r="R351"/>
  <c r="R123"/>
  <c r="R465"/>
  <c r="R503"/>
  <c r="R199"/>
  <c r="R237"/>
  <c r="R71"/>
  <c r="R489"/>
  <c r="R33"/>
  <c r="R163"/>
  <c r="S219"/>
  <c r="S419"/>
  <c r="AG64" i="7"/>
  <c r="P76"/>
  <c r="Q76" s="1"/>
  <c r="Q73"/>
  <c r="P77"/>
  <c r="K956" i="1"/>
  <c r="K961"/>
  <c r="K25"/>
  <c r="AG66" i="7"/>
  <c r="N66" s="1"/>
  <c r="K952" i="1"/>
  <c r="AG73" i="7"/>
  <c r="N73" s="1"/>
  <c r="AG76"/>
  <c r="N76" s="1"/>
  <c r="AG77"/>
  <c r="N77" s="1"/>
  <c r="K962" i="1"/>
  <c r="K954"/>
  <c r="S333" i="9"/>
  <c r="S457"/>
  <c r="S143"/>
  <c r="S371"/>
  <c r="K955" i="1"/>
  <c r="K965"/>
  <c r="L966" s="1"/>
  <c r="AF24" i="7"/>
  <c r="M24" s="1"/>
  <c r="AS25" s="1"/>
  <c r="K27" i="1"/>
  <c r="K23"/>
  <c r="AG70" i="7"/>
  <c r="N70" s="1"/>
  <c r="P70"/>
  <c r="K957" i="1"/>
  <c r="P79" i="7"/>
  <c r="K960" i="1"/>
  <c r="L960" s="1"/>
  <c r="J31"/>
  <c r="K57" s="1"/>
  <c r="P24" i="7" s="1"/>
  <c r="Q51" s="1"/>
  <c r="AG72"/>
  <c r="N72" s="1"/>
  <c r="AR31"/>
  <c r="AR33" s="1"/>
  <c r="AN26"/>
  <c r="L980" i="1"/>
  <c r="L982" s="1"/>
  <c r="L986"/>
  <c r="L988" s="1"/>
  <c r="R502" i="9"/>
  <c r="R350"/>
  <c r="R315"/>
  <c r="R201"/>
  <c r="R125"/>
  <c r="R261"/>
  <c r="AK33" s="1"/>
  <c r="S295"/>
  <c r="S181"/>
  <c r="R147"/>
  <c r="AR25" i="7"/>
  <c r="AQ32" s="1"/>
  <c r="R413" i="9"/>
  <c r="P66" i="7"/>
  <c r="G957" i="1"/>
  <c r="G958"/>
  <c r="J958" s="1"/>
  <c r="G960"/>
  <c r="J960" s="1"/>
  <c r="P38" i="7"/>
  <c r="P39"/>
  <c r="G967" i="1"/>
  <c r="J967" s="1"/>
  <c r="P42" i="7"/>
  <c r="P43"/>
  <c r="K28" i="1"/>
  <c r="K26"/>
  <c r="K24"/>
  <c r="AH70" i="7"/>
  <c r="O70" s="1"/>
  <c r="AH74"/>
  <c r="O74" s="1"/>
  <c r="AH78"/>
  <c r="O78" s="1"/>
  <c r="AH82"/>
  <c r="O82" s="1"/>
  <c r="G964" i="1"/>
  <c r="AR67" i="7"/>
  <c r="AQ75" s="1"/>
  <c r="Q77"/>
  <c r="AO73"/>
  <c r="AO67"/>
  <c r="AO75" s="1"/>
  <c r="AM26"/>
  <c r="AS31"/>
  <c r="AS33" s="1"/>
  <c r="AP31"/>
  <c r="G962" i="1"/>
  <c r="K963"/>
  <c r="L963" s="1"/>
  <c r="AN31" i="7"/>
  <c r="AN33" s="1"/>
  <c r="P74"/>
  <c r="Q75" s="1"/>
  <c r="Q72"/>
  <c r="L957" i="1"/>
  <c r="P29" i="7"/>
  <c r="AH65"/>
  <c r="O65" s="1"/>
  <c r="AH67"/>
  <c r="O67" s="1"/>
  <c r="AH69"/>
  <c r="O69" s="1"/>
  <c r="AH71"/>
  <c r="O71" s="1"/>
  <c r="AH73"/>
  <c r="O73" s="1"/>
  <c r="AH75"/>
  <c r="O75" s="1"/>
  <c r="AH77"/>
  <c r="O77" s="1"/>
  <c r="AH79"/>
  <c r="O79" s="1"/>
  <c r="AH81"/>
  <c r="O81" s="1"/>
  <c r="Q71"/>
  <c r="O34" i="4"/>
  <c r="O39" s="1"/>
  <c r="P25" i="7"/>
  <c r="AO26"/>
  <c r="AO31"/>
  <c r="AO33" s="1"/>
  <c r="P37"/>
  <c r="AQ31"/>
  <c r="AM31"/>
  <c r="M69"/>
  <c r="J66"/>
  <c r="P78"/>
  <c r="AV24"/>
  <c r="AR73"/>
  <c r="K958" i="1"/>
  <c r="K51"/>
  <c r="AH64" i="7" s="1"/>
  <c r="O64" s="1"/>
  <c r="AU66" s="1"/>
  <c r="AU74" s="1"/>
  <c r="G70"/>
  <c r="I65"/>
  <c r="AH72"/>
  <c r="O72" s="1"/>
  <c r="AH76"/>
  <c r="O76" s="1"/>
  <c r="AH80"/>
  <c r="O80" s="1"/>
  <c r="AH84"/>
  <c r="O84" s="1"/>
  <c r="AU65" s="1"/>
  <c r="AU73" s="1"/>
  <c r="AS73"/>
  <c r="AN73"/>
  <c r="AV65"/>
  <c r="K9" i="1" s="1"/>
  <c r="R9" i="9" s="1"/>
  <c r="AQ67" i="7"/>
  <c r="AM75" s="1"/>
  <c r="AS67"/>
  <c r="AP75" s="1"/>
  <c r="R480" i="9" l="1"/>
  <c r="AP73" i="7"/>
  <c r="AV74"/>
  <c r="AM67"/>
  <c r="AS75" s="1"/>
  <c r="G951" i="1"/>
  <c r="AG81" i="7"/>
  <c r="N81" s="1"/>
  <c r="AV66"/>
  <c r="AV67" s="1"/>
  <c r="AP67"/>
  <c r="AN75" s="1"/>
  <c r="AN67"/>
  <c r="AR75" s="1"/>
  <c r="S349" i="9"/>
  <c r="S501"/>
  <c r="S273"/>
  <c r="AL45" s="1"/>
  <c r="S425"/>
  <c r="S83"/>
  <c r="S121"/>
  <c r="R494"/>
  <c r="R380"/>
  <c r="R304"/>
  <c r="R226"/>
  <c r="R150"/>
  <c r="R74"/>
  <c r="R418"/>
  <c r="R342"/>
  <c r="R190"/>
  <c r="P30" i="7"/>
  <c r="R297" i="9"/>
  <c r="R145"/>
  <c r="R118"/>
  <c r="G965" i="1"/>
  <c r="R114" i="9"/>
  <c r="S352"/>
  <c r="S200"/>
  <c r="S428"/>
  <c r="S390"/>
  <c r="S124"/>
  <c r="S86"/>
  <c r="S48"/>
  <c r="S162"/>
  <c r="S314"/>
  <c r="S466"/>
  <c r="S504"/>
  <c r="S238"/>
  <c r="S276"/>
  <c r="AL48" s="1"/>
  <c r="S103"/>
  <c r="S65"/>
  <c r="S293"/>
  <c r="S217"/>
  <c r="S369"/>
  <c r="S27"/>
  <c r="S179"/>
  <c r="S407"/>
  <c r="S483"/>
  <c r="S331"/>
  <c r="S255"/>
  <c r="AL27" s="1"/>
  <c r="S445"/>
  <c r="S141"/>
  <c r="R36"/>
  <c r="R454"/>
  <c r="R492"/>
  <c r="S42"/>
  <c r="S270"/>
  <c r="AL42" s="1"/>
  <c r="S460"/>
  <c r="S232"/>
  <c r="S194"/>
  <c r="S308"/>
  <c r="S156"/>
  <c r="S118"/>
  <c r="S498"/>
  <c r="S384"/>
  <c r="S422"/>
  <c r="S80"/>
  <c r="S346"/>
  <c r="S117"/>
  <c r="S345"/>
  <c r="S269"/>
  <c r="AL41" s="1"/>
  <c r="S231"/>
  <c r="S155"/>
  <c r="S307"/>
  <c r="S193"/>
  <c r="S79"/>
  <c r="S421"/>
  <c r="S497"/>
  <c r="S41"/>
  <c r="S383"/>
  <c r="S459"/>
  <c r="R463"/>
  <c r="R501"/>
  <c r="R45"/>
  <c r="S76"/>
  <c r="S114"/>
  <c r="S418"/>
  <c r="S87"/>
  <c r="S315"/>
  <c r="S353"/>
  <c r="S277"/>
  <c r="AL49" s="1"/>
  <c r="S34"/>
  <c r="S490"/>
  <c r="S72"/>
  <c r="S110"/>
  <c r="S414"/>
  <c r="S376"/>
  <c r="S338"/>
  <c r="S32"/>
  <c r="S146"/>
  <c r="S450"/>
  <c r="S374"/>
  <c r="S184"/>
  <c r="S412"/>
  <c r="S336"/>
  <c r="S216"/>
  <c r="S178"/>
  <c r="S368"/>
  <c r="S102"/>
  <c r="S406"/>
  <c r="S26"/>
  <c r="S482"/>
  <c r="S47"/>
  <c r="S199"/>
  <c r="S85"/>
  <c r="S503"/>
  <c r="S161"/>
  <c r="S427"/>
  <c r="S237"/>
  <c r="S275"/>
  <c r="AL47" s="1"/>
  <c r="R39"/>
  <c r="R457"/>
  <c r="R495"/>
  <c r="S153"/>
  <c r="S191"/>
  <c r="S39"/>
  <c r="S77"/>
  <c r="S305"/>
  <c r="S115"/>
  <c r="S229"/>
  <c r="S25"/>
  <c r="S443"/>
  <c r="S481"/>
  <c r="S291"/>
  <c r="R491"/>
  <c r="R453"/>
  <c r="S40"/>
  <c r="S496"/>
  <c r="S116"/>
  <c r="S230"/>
  <c r="S458"/>
  <c r="S192"/>
  <c r="S344"/>
  <c r="S420"/>
  <c r="S154"/>
  <c r="S382"/>
  <c r="S268"/>
  <c r="AL40" s="1"/>
  <c r="S306"/>
  <c r="S78"/>
  <c r="R43"/>
  <c r="R499"/>
  <c r="R461"/>
  <c r="R460"/>
  <c r="R498"/>
  <c r="R42"/>
  <c r="R504"/>
  <c r="R466"/>
  <c r="R48"/>
  <c r="R44"/>
  <c r="R462"/>
  <c r="R500"/>
  <c r="S35"/>
  <c r="S491"/>
  <c r="S149"/>
  <c r="S453"/>
  <c r="S339"/>
  <c r="S187"/>
  <c r="S415"/>
  <c r="R450"/>
  <c r="R488"/>
  <c r="S299"/>
  <c r="S33"/>
  <c r="S489"/>
  <c r="S413"/>
  <c r="S147"/>
  <c r="S223"/>
  <c r="S71"/>
  <c r="S337"/>
  <c r="S46"/>
  <c r="S312"/>
  <c r="S236"/>
  <c r="S388"/>
  <c r="S274"/>
  <c r="AL46" s="1"/>
  <c r="S160"/>
  <c r="S122"/>
  <c r="S198"/>
  <c r="S258"/>
  <c r="AL30" s="1"/>
  <c r="S334"/>
  <c r="S68"/>
  <c r="S30"/>
  <c r="S410"/>
  <c r="S182"/>
  <c r="S486"/>
  <c r="S144"/>
  <c r="S220"/>
  <c r="S296"/>
  <c r="S106"/>
  <c r="S372"/>
  <c r="S448"/>
  <c r="R87"/>
  <c r="R277"/>
  <c r="AK49" s="1"/>
  <c r="R38"/>
  <c r="P68" i="7"/>
  <c r="Q68" s="1"/>
  <c r="AQ26"/>
  <c r="AR26"/>
  <c r="AG68"/>
  <c r="N68" s="1"/>
  <c r="L961" i="1"/>
  <c r="L965"/>
  <c r="G966"/>
  <c r="J966" s="1"/>
  <c r="C42" i="4"/>
  <c r="AI64" i="7"/>
  <c r="P65"/>
  <c r="Q66" s="1"/>
  <c r="AG78"/>
  <c r="N78" s="1"/>
  <c r="G952" i="1"/>
  <c r="I952" s="1"/>
  <c r="P35" i="7"/>
  <c r="L964" i="1"/>
  <c r="AG84" i="7"/>
  <c r="N84" s="1"/>
  <c r="AT65" s="1"/>
  <c r="AT73" s="1"/>
  <c r="P84"/>
  <c r="L955" i="1"/>
  <c r="L962"/>
  <c r="AG79" i="7"/>
  <c r="N79" s="1"/>
  <c r="AG71"/>
  <c r="N71" s="1"/>
  <c r="AG80"/>
  <c r="N80" s="1"/>
  <c r="AG75"/>
  <c r="N75" s="1"/>
  <c r="AG83"/>
  <c r="N83" s="1"/>
  <c r="R30"/>
  <c r="AP32"/>
  <c r="AV32" s="1"/>
  <c r="AV25"/>
  <c r="AV26" s="1"/>
  <c r="AG67"/>
  <c r="N67" s="1"/>
  <c r="L956" i="1"/>
  <c r="P33" i="7"/>
  <c r="G970" i="1"/>
  <c r="J970" s="1"/>
  <c r="P69" i="7"/>
  <c r="Q70" s="1"/>
  <c r="AG69"/>
  <c r="N69" s="1"/>
  <c r="G956" i="1"/>
  <c r="I957" s="1"/>
  <c r="Q74" i="7"/>
  <c r="AG82"/>
  <c r="N82" s="1"/>
  <c r="K31" i="1"/>
  <c r="K53" s="1"/>
  <c r="K59" s="1"/>
  <c r="AI65" i="7"/>
  <c r="AG74"/>
  <c r="N74" s="1"/>
  <c r="P31"/>
  <c r="R31" s="1"/>
  <c r="AS26"/>
  <c r="G969" i="1"/>
  <c r="K953"/>
  <c r="AV75" i="7"/>
  <c r="Q9"/>
  <c r="Q69"/>
  <c r="Q30"/>
  <c r="P40"/>
  <c r="Q40" s="1"/>
  <c r="Q43"/>
  <c r="Q67"/>
  <c r="AQ33"/>
  <c r="P82"/>
  <c r="P80"/>
  <c r="Q80" s="1"/>
  <c r="AV73"/>
  <c r="K967" i="1"/>
  <c r="AU67" i="7"/>
  <c r="AU75" s="1"/>
  <c r="P44"/>
  <c r="G971" i="1"/>
  <c r="G963"/>
  <c r="P36" i="7"/>
  <c r="Q36" s="1"/>
  <c r="P34"/>
  <c r="G961" i="1"/>
  <c r="I962" s="1"/>
  <c r="N64" i="7"/>
  <c r="AT66" s="1"/>
  <c r="AI73"/>
  <c r="AI77"/>
  <c r="AI81"/>
  <c r="J957" i="1"/>
  <c r="I958"/>
  <c r="AI75" i="7"/>
  <c r="AH68"/>
  <c r="P32"/>
  <c r="G959" i="1"/>
  <c r="G954"/>
  <c r="P27" i="7"/>
  <c r="J951" i="1"/>
  <c r="J952"/>
  <c r="P26" i="7"/>
  <c r="G953" i="1"/>
  <c r="I953" s="1"/>
  <c r="K971"/>
  <c r="AM33" i="7"/>
  <c r="AV31"/>
  <c r="R35"/>
  <c r="R37"/>
  <c r="R38"/>
  <c r="Q38"/>
  <c r="I967" i="1"/>
  <c r="AI72" i="7"/>
  <c r="AI76"/>
  <c r="AI84"/>
  <c r="R29"/>
  <c r="AH66"/>
  <c r="P28"/>
  <c r="G955" i="1"/>
  <c r="R43" i="7"/>
  <c r="R25"/>
  <c r="Q25"/>
  <c r="P41"/>
  <c r="G968" i="1"/>
  <c r="L959"/>
  <c r="L958"/>
  <c r="R33" i="7"/>
  <c r="Q79"/>
  <c r="Q78"/>
  <c r="J962" i="1"/>
  <c r="I963"/>
  <c r="J964"/>
  <c r="I965"/>
  <c r="J965"/>
  <c r="I966"/>
  <c r="R39" i="7"/>
  <c r="Q39"/>
  <c r="AI74"/>
  <c r="AI78"/>
  <c r="AI70"/>
  <c r="R44"/>
  <c r="R42"/>
  <c r="J956" i="1" l="1"/>
  <c r="R40" i="7"/>
  <c r="AI79"/>
  <c r="R36"/>
  <c r="AI82"/>
  <c r="AI80"/>
  <c r="AV33"/>
  <c r="Q33"/>
  <c r="AI83"/>
  <c r="AT67"/>
  <c r="AT75" s="1"/>
  <c r="Q35"/>
  <c r="AI69"/>
  <c r="AI71"/>
  <c r="AP33"/>
  <c r="Q31"/>
  <c r="AI67"/>
  <c r="Q37"/>
  <c r="Q34"/>
  <c r="R34"/>
  <c r="AT74"/>
  <c r="L954" i="1"/>
  <c r="L953"/>
  <c r="J969"/>
  <c r="I970"/>
  <c r="K969"/>
  <c r="P83" i="7"/>
  <c r="Q83" s="1"/>
  <c r="K970" i="1"/>
  <c r="L970" s="1"/>
  <c r="P81" i="7"/>
  <c r="Q81" s="1"/>
  <c r="K968" i="1"/>
  <c r="L968" s="1"/>
  <c r="L967"/>
  <c r="L969"/>
  <c r="J963"/>
  <c r="I964"/>
  <c r="Q44" i="7"/>
  <c r="Q53"/>
  <c r="Q55" s="1"/>
  <c r="J961" i="1"/>
  <c r="I961"/>
  <c r="J971"/>
  <c r="I971"/>
  <c r="K11"/>
  <c r="K951"/>
  <c r="L952" s="1"/>
  <c r="P64" i="7"/>
  <c r="Q65" s="1"/>
  <c r="R41"/>
  <c r="Q41"/>
  <c r="Q42"/>
  <c r="R28"/>
  <c r="Q28"/>
  <c r="Q29"/>
  <c r="O66"/>
  <c r="AI66"/>
  <c r="Q93"/>
  <c r="Q84"/>
  <c r="R26"/>
  <c r="Q26"/>
  <c r="I955" i="1"/>
  <c r="J954"/>
  <c r="Q32" i="7"/>
  <c r="R32"/>
  <c r="O68"/>
  <c r="AI68"/>
  <c r="I969" i="1"/>
  <c r="J968"/>
  <c r="I968"/>
  <c r="J955"/>
  <c r="I956"/>
  <c r="J953"/>
  <c r="I954"/>
  <c r="Q27" i="7"/>
  <c r="R27"/>
  <c r="J959" i="1"/>
  <c r="I960"/>
  <c r="I959"/>
  <c r="L971" l="1"/>
  <c r="Q82" i="7"/>
  <c r="L984" i="1"/>
  <c r="R11" i="9"/>
  <c r="K13" i="1"/>
  <c r="Q11" i="7"/>
  <c r="Q91" s="1"/>
  <c r="R15" i="9" l="1"/>
  <c r="Q15" i="7"/>
  <c r="V75"/>
  <c r="V67"/>
  <c r="V77"/>
  <c r="R69"/>
  <c r="V68"/>
  <c r="V82"/>
  <c r="R67"/>
  <c r="R73"/>
  <c r="R78"/>
  <c r="R80"/>
  <c r="R75"/>
  <c r="R81"/>
  <c r="R84"/>
  <c r="V65"/>
  <c r="V83"/>
  <c r="R65"/>
  <c r="V70"/>
  <c r="V84"/>
  <c r="V76"/>
  <c r="R71"/>
  <c r="R70"/>
  <c r="V71"/>
  <c r="V81"/>
  <c r="V73"/>
  <c r="V72"/>
  <c r="R66"/>
  <c r="V78"/>
  <c r="R72"/>
  <c r="Q95"/>
  <c r="R79"/>
  <c r="R82"/>
  <c r="R76"/>
  <c r="R83"/>
  <c r="V69"/>
  <c r="V64"/>
  <c r="V79"/>
  <c r="V74"/>
  <c r="V66"/>
  <c r="V80"/>
  <c r="R68"/>
  <c r="R74"/>
  <c r="R77"/>
  <c r="W72" l="1"/>
  <c r="W64"/>
  <c r="W69"/>
  <c r="W74"/>
  <c r="W84"/>
  <c r="W77"/>
  <c r="W68"/>
  <c r="W78"/>
  <c r="W73"/>
  <c r="W65"/>
  <c r="W82"/>
  <c r="W70"/>
  <c r="W81"/>
  <c r="W75"/>
  <c r="W67"/>
  <c r="W76"/>
  <c r="W79"/>
  <c r="W80"/>
  <c r="W66"/>
  <c r="W71"/>
  <c r="W83"/>
</calcChain>
</file>

<file path=xl/sharedStrings.xml><?xml version="1.0" encoding="utf-8"?>
<sst xmlns="http://schemas.openxmlformats.org/spreadsheetml/2006/main" count="2120" uniqueCount="203">
  <si>
    <t>Fuel Type</t>
  </si>
  <si>
    <t>Units</t>
  </si>
  <si>
    <t>CO2e Coefficient</t>
  </si>
  <si>
    <t>Electricity</t>
  </si>
  <si>
    <t>kWh</t>
  </si>
  <si>
    <t>Natural Gas</t>
  </si>
  <si>
    <t>Therms</t>
  </si>
  <si>
    <t>Propane</t>
  </si>
  <si>
    <t>Steam</t>
  </si>
  <si>
    <t>US Gallons</t>
  </si>
  <si>
    <t>Mlbs</t>
  </si>
  <si>
    <t>Distillate Fuel Oil (#2)</t>
  </si>
  <si>
    <t>Base Year</t>
  </si>
  <si>
    <t>Square Footage</t>
  </si>
  <si>
    <t>Name of Institution</t>
  </si>
  <si>
    <t>CO2e (Mtons)</t>
  </si>
  <si>
    <t>Fuel Consumed</t>
  </si>
  <si>
    <t>TOTAL</t>
  </si>
  <si>
    <t>Mtons CO2/unit energy used</t>
  </si>
  <si>
    <t>MMBtu/unit energy used</t>
  </si>
  <si>
    <t>Submission Year</t>
  </si>
  <si>
    <t xml:space="preserve">OLTPS Year: </t>
  </si>
  <si>
    <t>kg/therm</t>
  </si>
  <si>
    <t>#2 Distillate Fuel Oil</t>
  </si>
  <si>
    <t>#4 Distillate Fuel Oil</t>
  </si>
  <si>
    <t>kg/gallon</t>
  </si>
  <si>
    <t>Per LGOP 2010</t>
  </si>
  <si>
    <t>Per Mayor's Office Calc</t>
  </si>
  <si>
    <t>#6 Residual Fuel Oil</t>
  </si>
  <si>
    <t>Note: All CO2 factors, are in-fact CO2e</t>
  </si>
  <si>
    <t>Distillate Fuel Oil (#4)</t>
  </si>
  <si>
    <t>Residual Fuel Oil (#6)</t>
  </si>
  <si>
    <t>% Change from Base year</t>
  </si>
  <si>
    <t>Summary</t>
  </si>
  <si>
    <t>na</t>
  </si>
  <si>
    <t>% Change from prior year</t>
  </si>
  <si>
    <t>Remaining years through 2020 are hidden</t>
  </si>
  <si>
    <t>Year</t>
  </si>
  <si>
    <t>MMBtu 
Coefficient</t>
  </si>
  <si>
    <t>MMBTUs</t>
  </si>
  <si>
    <t>Carbon Intensity 
(lbs/sq.ft.)</t>
  </si>
  <si>
    <t>MMBTU / sq.ft.</t>
  </si>
  <si>
    <r>
      <t xml:space="preserve">Carbon Intensity </t>
    </r>
    <r>
      <rPr>
        <sz val="10"/>
        <color indexed="9"/>
        <rFont val="Gill Sans MT"/>
        <family val="2"/>
      </rPr>
      <t>(lbs CO2e/sq.ft.)</t>
    </r>
  </si>
  <si>
    <t>Base Year - MMBTU / sq.ft.</t>
  </si>
  <si>
    <t>MMBTU   
per sq.ft.</t>
  </si>
  <si>
    <t xml:space="preserve">Base Year </t>
  </si>
  <si>
    <t xml:space="preserve">Submission Year </t>
  </si>
  <si>
    <t>Submission Year - MMBTU / sq.ft.</t>
  </si>
  <si>
    <t xml:space="preserve">Base Year - Carbon Intensity </t>
  </si>
  <si>
    <t xml:space="preserve">Submission Year - Carbon Intensity </t>
  </si>
  <si>
    <t>% Change from Base Year</t>
  </si>
  <si>
    <t>NG</t>
  </si>
  <si>
    <t>Total 
MMBTU   
per sq.ft.</t>
  </si>
  <si>
    <t>MMBTU / Square Foot  -  by Fuel Type</t>
  </si>
  <si>
    <t xml:space="preserve">Summary:   MMBTU / sq.ft. </t>
  </si>
  <si>
    <t>Summary:   Carbon Intensity (CO2e / sq.ft.)</t>
  </si>
  <si>
    <t xml:space="preserve">Total Carbon Intensity
(C02e / sq.ft.)  </t>
  </si>
  <si>
    <r>
      <t xml:space="preserve">Base Year - Carbon Intensity </t>
    </r>
    <r>
      <rPr>
        <sz val="10"/>
        <color indexed="9"/>
        <rFont val="Gill Sans"/>
      </rPr>
      <t>(CO2e/sq.ft.)</t>
    </r>
  </si>
  <si>
    <r>
      <t xml:space="preserve">Submission Year - Carbon Intensity </t>
    </r>
    <r>
      <rPr>
        <sz val="10"/>
        <color indexed="9"/>
        <rFont val="Gill Sans"/>
      </rPr>
      <t>(CO2e/sq.ft.)</t>
    </r>
  </si>
  <si>
    <t>#2 Oil</t>
  </si>
  <si>
    <t>#4 Oil</t>
  </si>
  <si>
    <t>#6 Oil</t>
  </si>
  <si>
    <t>#2</t>
  </si>
  <si>
    <t>#4</t>
  </si>
  <si>
    <t>#6</t>
  </si>
  <si>
    <t>Carbon Intensity By Fuel Type</t>
  </si>
  <si>
    <t>Baseline</t>
  </si>
  <si>
    <t>Carbon Intensity Pie Chart</t>
  </si>
  <si>
    <t>Carbon Emissions (MMTons)</t>
  </si>
  <si>
    <t>Base year</t>
  </si>
  <si>
    <t>Current Year</t>
  </si>
  <si>
    <t>Total Electricity Emission Intensity reduction due coefficient change</t>
  </si>
  <si>
    <t xml:space="preserve">Steam Coefficient % Change to date </t>
  </si>
  <si>
    <t>Total Benefit to Carbon Intensity of Emission Coefficient Change</t>
  </si>
  <si>
    <t xml:space="preserve">E Coefficientnct % Change to date </t>
  </si>
  <si>
    <t>Change in Electricy Portion of Carbon Intensity from Base Year to Current Year</t>
  </si>
  <si>
    <t>Base</t>
  </si>
  <si>
    <t>Current</t>
  </si>
  <si>
    <t>Change</t>
  </si>
  <si>
    <t>Chart Legend</t>
  </si>
  <si>
    <t>MMBTU Energy Intensity by Fuel Type</t>
  </si>
  <si>
    <t>For Chart</t>
  </si>
  <si>
    <t>Base Year - Carbon Intensity</t>
  </si>
  <si>
    <t>Total</t>
  </si>
  <si>
    <t xml:space="preserve">Submission Year - Electricity portion of Carbon Intensity  </t>
  </si>
  <si>
    <t>Notes on Inventory Calculations</t>
  </si>
  <si>
    <t>Note: It was decided that coefficients would remain constant for the Hospital and University Challenges.  2005 coefficients are used for all years.</t>
  </si>
  <si>
    <t>Campus</t>
  </si>
  <si>
    <t>Total CO2e per sq.ft.</t>
  </si>
  <si>
    <t xml:space="preserve">Total 
MMBTU   </t>
  </si>
  <si>
    <t>Total 
Mtons CO2e</t>
  </si>
  <si>
    <t>MMBtu %Δ  from base year</t>
  </si>
  <si>
    <t>CO2e %Δ  from base year</t>
  </si>
  <si>
    <t>Square Feet</t>
  </si>
  <si>
    <t>Campus Level Energy and Emissions Inventory By Fuel Type</t>
  </si>
  <si>
    <t>#2 Oil (USG)</t>
  </si>
  <si>
    <t>NG (Therms)</t>
  </si>
  <si>
    <t>Electricity (kWh)</t>
  </si>
  <si>
    <t>#4 Oil (USG)</t>
  </si>
  <si>
    <t>#6 Oil (USG)</t>
  </si>
  <si>
    <t>Propane (USG)</t>
  </si>
  <si>
    <t>Steam (Mlbs)</t>
  </si>
  <si>
    <r>
      <t xml:space="preserve">Base Year - Carbon Intensity </t>
    </r>
    <r>
      <rPr>
        <sz val="10"/>
        <color indexed="9"/>
        <rFont val="Arial"/>
        <family val="2"/>
      </rPr>
      <t>(lbs CO2e/sq.ft.)</t>
    </r>
  </si>
  <si>
    <r>
      <t xml:space="preserve">30% Reduction Goal  </t>
    </r>
    <r>
      <rPr>
        <sz val="10"/>
        <color indexed="9"/>
        <rFont val="Arial"/>
        <family val="2"/>
      </rPr>
      <t>(lbs CO2e/sq.ft.)</t>
    </r>
  </si>
  <si>
    <r>
      <t xml:space="preserve">Business As Usual 2017-18 </t>
    </r>
    <r>
      <rPr>
        <sz val="10"/>
        <color indexed="9"/>
        <rFont val="Arial"/>
        <family val="2"/>
      </rPr>
      <t>(CO2e/sq.ft.)</t>
    </r>
  </si>
  <si>
    <r>
      <t xml:space="preserve">Business as Usual - Carbon Intensity </t>
    </r>
    <r>
      <rPr>
        <sz val="10"/>
        <color indexed="9"/>
        <rFont val="Arial"/>
        <family val="2"/>
      </rPr>
      <t>(By 2017-18)</t>
    </r>
  </si>
  <si>
    <r>
      <t xml:space="preserve">30% Reduction Goal  </t>
    </r>
    <r>
      <rPr>
        <sz val="10"/>
        <color indexed="9"/>
        <rFont val="Arial"/>
        <family val="2"/>
      </rPr>
      <t>((By 2017-18)</t>
    </r>
  </si>
  <si>
    <t>Steps for Completing the Carbon Emissions Inventory:</t>
  </si>
  <si>
    <t>Carbon Emissions Inventory</t>
  </si>
  <si>
    <t>Submission Instructions for the Carbon Emissions Inventory</t>
  </si>
  <si>
    <t>1. Identify Facilities</t>
  </si>
  <si>
    <t>3. Retrieve Energy Use Data</t>
  </si>
  <si>
    <t>4. Aggregate Energy Use Data</t>
  </si>
  <si>
    <t>5. Input Your Energy Use Data and Current Square Footage into the Carbon Emissions Inventory</t>
  </si>
  <si>
    <t xml:space="preserve">6. Optional: Input Campus-Level Energy Use Data and Square Footage </t>
  </si>
  <si>
    <t>2. Calculate Gross Square Feet</t>
  </si>
  <si>
    <r>
      <t xml:space="preserve">Principles for a Carbon Emissions Inventory:
  1. Completeness: </t>
    </r>
    <r>
      <rPr>
        <sz val="10"/>
        <color theme="0"/>
        <rFont val="Arial"/>
        <family val="2"/>
      </rPr>
      <t xml:space="preserve">All fuel types and facilities are accounted for in the Inventory.
  </t>
    </r>
    <r>
      <rPr>
        <b/>
        <sz val="10"/>
        <color theme="0"/>
        <rFont val="Arial"/>
        <family val="2"/>
      </rPr>
      <t>2. Consistency:</t>
    </r>
    <r>
      <rPr>
        <sz val="10"/>
        <color theme="0"/>
        <rFont val="Arial"/>
        <family val="2"/>
      </rPr>
      <t xml:space="preserve"> The same methodology is used to calculate energy use and emissions each year.</t>
    </r>
  </si>
  <si>
    <t>Explanations or Assumptions for Inputs</t>
  </si>
  <si>
    <t>Please include any explanations or assumptions for your inputs here.</t>
  </si>
  <si>
    <t>Notes for Completing the Carbon Emissions Inventory</t>
  </si>
  <si>
    <t>Additional Information for Submission Instructions:</t>
  </si>
  <si>
    <t>Once you have compiled your aggregate energy usage for each fuel type, there are two options to input your data:
     1. Input your organization's total energy use by fuel type and total gross square footage for the submission year under the Inventory tab of this
          spreadsheet. 
     2. Input your organization's campus-level energy use and gross square footage for the submission year under the Campus tab of this 
          spreadsheet--see Step 6 for more information on this option.  
Please be sure to also enter the correct Base Year, Submission Year and "Business as Usual" calculation in the upper right hand corner of the Inventory tab of this spreadsheet. For purposes of the Challenge, "Business as Usual" for 2017-2018 is calculated as a 1% compound annual increase in energy use over the baseline year. 
Gross square footage is necessary for the Challenge because emissions reductions are measured in terms of energy intensity, or your organization's reduction in emissions per square foot. If it is not possible to obtain your gross square footage for all years, at a minimum the Inventory must include your gross square footage for the baseline year and the current year. 
The Carbon Emissions Inventory tool will automatically calculate your organization's associated carbon emissions (Mtons CO2e), standardized energy usage (MMBtu), emissions intensity (lbs. of CO2e/ft2), energy use intensity (MMBtu/ft2) and total percentage reductions of carbon emissions (Mtons CO2e) and energy use (MMBtu) since the baseline year. The spreadsheet will also automatically populate the data tables and charts located in the Summary and Graphs tabs. To ensure that all calculations are correct, please be sure that your Inventory includes accurate energy use and gross square footage for every year of the Challenge, beginning with your baseline year through the submission year.</t>
  </si>
  <si>
    <t>All years use 2005 emissions coefficients for electricity to eliminate fluctuations in utility emissions factors. All emissions coefficients for natural gas, heating oil, steam and propane are based on the EPA's 2010 coefficients.</t>
  </si>
  <si>
    <r>
      <t xml:space="preserve">All buildings and facilities required for the Inventory include the following:
     1. All properties that your organization owns or operates, regardless of size. 
     2. All rental properties and tenant spaces greater than 10,000 square feet, including properties that your organization owns and leases to another
         party and properties that your organization does not own and leases from another party.
     3. </t>
    </r>
    <r>
      <rPr>
        <u/>
        <sz val="10"/>
        <color theme="0"/>
        <rFont val="Arial"/>
        <family val="2"/>
      </rPr>
      <t>Optional</t>
    </r>
    <r>
      <rPr>
        <sz val="10"/>
        <color theme="0"/>
        <rFont val="Arial"/>
        <family val="2"/>
      </rPr>
      <t>: All rental properties and tenant spaces less than 10,000 square feet, including properties that your organization owns and leases to 
         another party and properties that you do not own and lease from another party. 
Be sure you understand the full breadth of your organization's facilities and its record-keeping system, including how many buildings and facilities you own, lease, and operate and the utility accounts that correspond to each of these facilities.</t>
    </r>
  </si>
  <si>
    <r>
      <t xml:space="preserve">There are two options for aggregating your energy use data:
     1. Aggregate your organization's total energy usage by fuel type for all buildings and facilities combined.
     2. Aggregate your organization's energy usage broken down by the separate campuses that make up your organization--see Step 6 for more 
          information on this option. 
To aggregate yearly energy use data by fuel type, add together all of your organization's energy use in the calendar year in terms of electricity, natural gas, heating oil #2, #4 and #6, steam and propane or other fuels for backup. Please include energy use from ALL properties owned, leased and operated and check that energy use for each fuel type is measured in the correct metrics. 
For purposes of the Challenge, please aggregate energy use data for your properties in the following ways:
     1. Properties that you own and operate: 
          - Count 100% of energy use.
     2. Rental properties and tenant spaces </t>
    </r>
    <r>
      <rPr>
        <u/>
        <sz val="10"/>
        <color theme="0"/>
        <rFont val="Arial"/>
        <family val="2"/>
      </rPr>
      <t>greater than</t>
    </r>
    <r>
      <rPr>
        <sz val="10"/>
        <color theme="0"/>
        <rFont val="Arial"/>
        <family val="2"/>
      </rPr>
      <t xml:space="preserve"> 10,000 square feet:
          - If you pay the entire utility bill: Count 100% of the energy use.
          - If you do NOT pay the entire utility bill: Count only the proportion that you pay.
     3. </t>
    </r>
    <r>
      <rPr>
        <u/>
        <sz val="10"/>
        <color theme="0"/>
        <rFont val="Arial"/>
        <family val="2"/>
      </rPr>
      <t>Optional</t>
    </r>
    <r>
      <rPr>
        <sz val="10"/>
        <color theme="0"/>
        <rFont val="Arial"/>
        <family val="2"/>
      </rPr>
      <t xml:space="preserve"> (but recommended): Rental properties and tenant spaces </t>
    </r>
    <r>
      <rPr>
        <u/>
        <sz val="10"/>
        <color theme="0"/>
        <rFont val="Arial"/>
        <family val="2"/>
      </rPr>
      <t>less than</t>
    </r>
    <r>
      <rPr>
        <sz val="10"/>
        <color theme="0"/>
        <rFont val="Arial"/>
        <family val="2"/>
      </rPr>
      <t xml:space="preserve"> 10,000 square feet: 
          - If you pay the entire utility bill: Count 100% of the energy use.
          - If you do NOT pay the entire utility bill: Count only the proportion that you pay.
</t>
    </r>
  </si>
  <si>
    <r>
      <t xml:space="preserve">You will need to calculate the total gross square footage of your organization for your baseline year and each additional year thereafter. An accurate calculation of your organization's square footage is necessary for the Challenge because the 30% reduction goal is measured in terms of emissions intensity, or carbon emissions reductions per square foot. 
For purposes of the Challenge, please calculate gross square footage for your properties in the following ways: 
     1. All properties that you own and operate: 
           - Count 100% of the square footage. 
     2. Rental properties and tenant spaces </t>
    </r>
    <r>
      <rPr>
        <u/>
        <sz val="10"/>
        <color theme="0"/>
        <rFont val="Arial"/>
        <family val="2"/>
      </rPr>
      <t>greater than</t>
    </r>
    <r>
      <rPr>
        <sz val="10"/>
        <color theme="0"/>
        <rFont val="Arial"/>
        <family val="2"/>
      </rPr>
      <t xml:space="preserve"> 10,000 square feet:
           - If you pay the entire utility bill: Count 100% of the square footage.
           - If you do NOT pay the entire utility bill, regardless of the proportion that you pay: Count 50% of the square footage. 
     3. </t>
    </r>
    <r>
      <rPr>
        <u/>
        <sz val="10"/>
        <color theme="0"/>
        <rFont val="Arial"/>
        <family val="2"/>
      </rPr>
      <t>Optional</t>
    </r>
    <r>
      <rPr>
        <sz val="10"/>
        <color theme="0"/>
        <rFont val="Arial"/>
        <family val="2"/>
      </rPr>
      <t xml:space="preserve"> (but recommended): Rental properties and tenant spaces </t>
    </r>
    <r>
      <rPr>
        <u/>
        <sz val="10"/>
        <color theme="0"/>
        <rFont val="Arial"/>
        <family val="2"/>
      </rPr>
      <t>less than</t>
    </r>
    <r>
      <rPr>
        <sz val="10"/>
        <color theme="0"/>
        <rFont val="Arial"/>
        <family val="2"/>
      </rPr>
      <t xml:space="preserve"> 10,000 square feet: 
          - If you pay the entire utility bill: Count 100% of the energy use.
          - If you do NOT pay the entire utility bill: Count only the proportion that you pay.</t>
    </r>
  </si>
  <si>
    <t>Waste Type</t>
  </si>
  <si>
    <t>Weight</t>
  </si>
  <si>
    <t>Tons</t>
  </si>
  <si>
    <t>Recycled</t>
  </si>
  <si>
    <t>Composted</t>
  </si>
  <si>
    <t xml:space="preserve">     Mixed Organics</t>
  </si>
  <si>
    <t>collection efficiency</t>
  </si>
  <si>
    <t>oxidation rate</t>
  </si>
  <si>
    <t>mass fraction</t>
  </si>
  <si>
    <t xml:space="preserve">     Mixed Recylables</t>
  </si>
  <si>
    <t>MSW</t>
  </si>
  <si>
    <t xml:space="preserve">     Mixed Recyclables</t>
  </si>
  <si>
    <t>Unsorted MSW</t>
  </si>
  <si>
    <t>example tonnage</t>
  </si>
  <si>
    <t>CO2e</t>
  </si>
  <si>
    <t>Mixed Recyclables</t>
  </si>
  <si>
    <t xml:space="preserve">Mixed Recyclables are made up of approximately 1% aluminum cans, 3% steel cans, 6% glass, 1% HDPE, 1% LDPE, 1% PET, 46% corrugated cardboard, 7% magazines/third-class mail, 22% newspaper, 8% office papers, &lt;1% phonebooks, 1% textbooks, and 3% dimensional lumber. See those definitions for details. </t>
  </si>
  <si>
    <t xml:space="preserve">     Food Scraps/Organics</t>
  </si>
  <si>
    <t>Gasoline</t>
  </si>
  <si>
    <t xml:space="preserve">Diesel Fuel (Distillate Fuel Oil # 2) </t>
  </si>
  <si>
    <t>CO2 EF (kg CO2/gal)</t>
  </si>
  <si>
    <t>CO2 EF (MT CO2/gal)</t>
  </si>
  <si>
    <t xml:space="preserve">     Sorted MSW</t>
  </si>
  <si>
    <t>Mixed Organics</t>
  </si>
  <si>
    <t>Mixed Organics are made up of approximately 48% food waste and 52% yard trimmings</t>
  </si>
  <si>
    <t>Source:</t>
  </si>
  <si>
    <t>http://www.epa.gov/climatechange/waste/calculators/Warm_home.html</t>
  </si>
  <si>
    <t>Source: (ICLEI, v1.0 eq. SW 4.1)</t>
  </si>
  <si>
    <t>http://epa.gov/climateleadership/documents/emission-factors.pdf</t>
  </si>
  <si>
    <t>Source: Emission Factors for Greenhouse Gas Inventories, Table 2</t>
  </si>
  <si>
    <t>Landfill EF (MTCO2e/short ton)</t>
  </si>
  <si>
    <t>Adjusted Landfill EF (MTCO2e/short ton)</t>
  </si>
  <si>
    <t>Waste % of Total</t>
  </si>
  <si>
    <t>example total</t>
  </si>
  <si>
    <t>Fleets GHG EF Calculation</t>
  </si>
  <si>
    <t>Landfill GHG EF Calculation</t>
  </si>
  <si>
    <t>MT CO2e = volume (short tons) * (1-collection efficiency) * (1-oxidation rate) * EF</t>
  </si>
  <si>
    <t>Diesel Fuel (Distillate No. 2)</t>
  </si>
  <si>
    <t>Biodiesel (B20)</t>
  </si>
  <si>
    <t>Biodiesel (B5)</t>
  </si>
  <si>
    <t>Gallons</t>
  </si>
  <si>
    <t>Gasoline (with 10% EtOH)</t>
  </si>
  <si>
    <t>CO2 Coefficient</t>
  </si>
  <si>
    <t>CO2 (Mtons)</t>
  </si>
  <si>
    <t>TOTAL CO2e*</t>
  </si>
  <si>
    <t>Waste Characterization %</t>
  </si>
  <si>
    <t>Waste</t>
  </si>
  <si>
    <t>Fleets</t>
  </si>
  <si>
    <t>-</t>
  </si>
  <si>
    <t>Total MMBTU per sq. ft.</t>
  </si>
  <si>
    <r>
      <t xml:space="preserve">8. Optional: Input Fleet Fuel Use Data
</t>
    </r>
    <r>
      <rPr>
        <sz val="10"/>
        <color theme="0"/>
        <rFont val="Arial"/>
        <family val="2"/>
      </rPr>
      <t>If you choose this option, aggregate your organization's annual fuel consumption (gallons/year) by fuel type (gasoline, diesel, B20 biodiesel, or B5 biodiesel) and input this information on the 'Transportation' section of the inventory. If your institution has additional types of fuel, please contact Jenna Tatum at jtatum@cityhall.nyc.gov.</t>
    </r>
  </si>
  <si>
    <r>
      <t xml:space="preserve">7. Optional: Input Waste Tonnage Data
</t>
    </r>
    <r>
      <rPr>
        <sz val="10"/>
        <color theme="0"/>
        <rFont val="Arial"/>
        <family val="2"/>
      </rPr>
      <t>If you choose this option, aggregate your organization's annual waste tonnage (short tons) by category (Mixed MSW, Mixed Recycled, Compost) using monthly carter bills or an annual report. If you have completed a physical waste audit, fill out the 'Waste Characterization %' column in addition to the annual Mixed MSW tonnage data, otherwise leave that column blank. Annual tonnage of recycled/composted waste is not required, but there is a space to report as it is useful information for your Climate Action Plan.</t>
    </r>
  </si>
  <si>
    <t>Ethanol</t>
  </si>
  <si>
    <t>Category</t>
  </si>
  <si>
    <r>
      <t xml:space="preserve">Was a </t>
    </r>
    <r>
      <rPr>
        <b/>
        <u/>
        <sz val="10"/>
        <color indexed="9"/>
        <rFont val="Gill Sans MT"/>
        <family val="2"/>
      </rPr>
      <t>physical</t>
    </r>
    <r>
      <rPr>
        <sz val="10"/>
        <color indexed="9"/>
        <rFont val="Gill Sans MT"/>
        <family val="2"/>
      </rPr>
      <t xml:space="preserve"> waste audit completed in the past 5 years?</t>
    </r>
  </si>
  <si>
    <t>Energy Use</t>
  </si>
  <si>
    <t>Waste (optional)</t>
  </si>
  <si>
    <t>Fleets (optional)</t>
  </si>
  <si>
    <t>Yes</t>
  </si>
  <si>
    <t>No</t>
  </si>
  <si>
    <t xml:space="preserve">Please see Notes section at the end of this tab for additional information on each step listed below. </t>
  </si>
  <si>
    <r>
      <t xml:space="preserve">9. Submit the Carbon Emissions Inventory
</t>
    </r>
    <r>
      <rPr>
        <sz val="10"/>
        <color theme="0"/>
        <rFont val="Arial"/>
        <family val="2"/>
      </rPr>
      <t xml:space="preserve">Submit the completed Carbon Emissions Inventory to the NYC Mayor's Office of Long-Term Planning and Sustainability by </t>
    </r>
    <r>
      <rPr>
        <b/>
        <sz val="10"/>
        <color theme="0"/>
        <rFont val="Arial"/>
        <family val="2"/>
      </rPr>
      <t>May 15, 2013</t>
    </r>
    <r>
      <rPr>
        <sz val="10"/>
        <color theme="0"/>
        <rFont val="Arial"/>
        <family val="2"/>
      </rPr>
      <t xml:space="preserve"> and save a copy for your records. Please submit your Inventory by emailing the completed spreadsheet as an attachment to jtatum@cityhall.nyc.gov. </t>
    </r>
  </si>
  <si>
    <t>7. Optional: Input Waste Tonnage Data</t>
  </si>
  <si>
    <t xml:space="preserve">The minimum reporting requirement for waste is the total annual tonnage of municipal solid waste (mixed/unsorted MSW), based on carter bills or an annual waste report. Completing a physical waste audit is optional, but will provide waste characterization percentages, which that will make the emissions calculations more accurate and most likely more favorable. The minimum waste characterization of the mixed/unsorted MSW include Mixed Recyclables (waste that could be recycled), Mixed Organics (waste that could be composted), and Sorted MSW (all remaining waste). Hiring waste audit professionals to complete a physical audit is highly recommended, but not required. 
Due to a lack of current available research, at this time the Mayor’s Office is not including regulated medical waste,  regulated medical waste (red bag waste, sharps, trace chemical waste), hazardous waste (RCRA pharmaceutical waste, chemical waste, universal waste), bulk waste, e-waste/technoscrap, or waste from construction and demolition. Recycled and composted waste is are assumed to contribute negligible zero emissions, but reporting the amount of diverted tonnage can be useful for the Climate Action Plan and awareness purposes. 
</t>
  </si>
  <si>
    <t>8. Optional: Input Fleet Fuel Data</t>
  </si>
  <si>
    <t>The minimum reporting requirement for fleets are the total annual gallons of fuel consumed, aggregated by fuel type (gasoline, diesel, biodiesel). The electricity used to fuel hybrid, plug-ins, and electric vehicles are assumed be reported in an institution’s electricity bill, which would be reported in the ‘Energy’ section of the GHG inventory. Fleets are vehicles owned and operated by the institution which includes maintenance vehicles, intercampus bus/shuttles, and security vehicles; this, but does not include personal commuting or employer-owned vehicles that are leased to individuals.</t>
  </si>
  <si>
    <t>9. Submit the Carbon Emissions Inventory</t>
  </si>
  <si>
    <r>
      <rPr>
        <sz val="10"/>
        <color theme="0"/>
        <rFont val="Arial"/>
        <family val="2"/>
      </rPr>
      <t>Please submit your Carbon Emissions Inventory to the NYC Mayor’s Office of Long-Term Planning and Sustainability</t>
    </r>
    <r>
      <rPr>
        <sz val="10"/>
        <color rgb="FFFFFF00"/>
        <rFont val="Arial"/>
        <family val="2"/>
      </rPr>
      <t xml:space="preserve"> </t>
    </r>
    <r>
      <rPr>
        <b/>
        <u/>
        <sz val="10"/>
        <color theme="0"/>
        <rFont val="Arial"/>
        <family val="2"/>
      </rPr>
      <t>no later than May 15, 2013.</t>
    </r>
    <r>
      <rPr>
        <sz val="10"/>
        <color theme="0"/>
        <rFont val="Arial"/>
        <family val="2"/>
      </rPr>
      <t xml:space="preserve"> Please email a completed version of this spreadsheet by that date as an attachment to Jenna Tatum at jtatum@cityhall.nyc.gov. 
If you are having trouble filling out any portion of this Inventory, please contact Jenna Tatum in the NYC Mayor's Office of Long-Term Planning and Sustainability as soon as possible so we can help answer your questions. 
</t>
    </r>
  </si>
  <si>
    <t>Diesel Fuel (Emerg. Gen.)</t>
  </si>
  <si>
    <t>Diesel (USG)</t>
  </si>
  <si>
    <t>Diesel</t>
  </si>
  <si>
    <r>
      <rPr>
        <b/>
        <sz val="10"/>
        <color theme="0"/>
        <rFont val="Arial"/>
        <family val="2"/>
      </rPr>
      <t xml:space="preserve">1. Identify Facilities
</t>
    </r>
    <r>
      <rPr>
        <sz val="10"/>
        <color theme="0"/>
        <rFont val="Arial"/>
        <family val="2"/>
      </rPr>
      <t xml:space="preserve">Identify all buildings and facilities that make up your organization, including all rental properties that your organization owns or operates. This will be used to retrieve your energy use data and calculate your gross square footage.
</t>
    </r>
    <r>
      <rPr>
        <b/>
        <sz val="10"/>
        <color theme="0"/>
        <rFont val="Arial"/>
        <family val="2"/>
      </rPr>
      <t xml:space="preserve">2. Calculate Gross Square Feet
</t>
    </r>
    <r>
      <rPr>
        <sz val="10"/>
        <color theme="0"/>
        <rFont val="Arial"/>
        <family val="2"/>
      </rPr>
      <t xml:space="preserve">Calculate your facility's total gross square feet by adding together the gross square footage of all owned and leased facilities. 
*Note: For information on how to calculate square footage for rental properties, please refer to the Notes tab of this spreadsheet. 
</t>
    </r>
    <r>
      <rPr>
        <b/>
        <sz val="10"/>
        <color theme="0"/>
        <rFont val="Arial"/>
        <family val="2"/>
      </rPr>
      <t>3. Retrieve Energy Use Data</t>
    </r>
    <r>
      <rPr>
        <sz val="10"/>
        <color theme="0"/>
        <rFont val="Arial"/>
        <family val="2"/>
      </rPr>
      <t xml:space="preserve">
Using your oil bills and monthly utility bills, retrieve energy use data by fuel type for the previous calendar year for all buildings and facilities owned or leased. For example, your 2013 submission will include energy usage from January 1, 2012 through December 31, 2012.  
</t>
    </r>
    <r>
      <rPr>
        <b/>
        <sz val="10"/>
        <color theme="0"/>
        <rFont val="Arial"/>
        <family val="2"/>
      </rPr>
      <t>4. Aggregate Energy Use Data</t>
    </r>
    <r>
      <rPr>
        <sz val="10"/>
        <color theme="0"/>
        <rFont val="Arial"/>
        <family val="2"/>
      </rPr>
      <t xml:space="preserve">
Calculate your organization's total energy use by adding together all energy use by fuel type in owned and leased facilities for the submission year. 
*Note: For information on how to calculate energy use from rental properties, please refer to the Notes tab of this spreadsheet. 
*Note: For the 2012 Inventory, aggregating energy use by campus is optional--see Step 6 for more information.
</t>
    </r>
    <r>
      <rPr>
        <b/>
        <sz val="10"/>
        <color theme="0"/>
        <rFont val="Arial"/>
        <family val="2"/>
      </rPr>
      <t xml:space="preserve">5. Input Energy Use Data and Current Square Footage into the Carbon Emissions Inventory
</t>
    </r>
    <r>
      <rPr>
        <sz val="10"/>
        <color theme="0"/>
        <rFont val="Arial"/>
        <family val="2"/>
      </rPr>
      <t xml:space="preserve">Enter your organization's total energy use by fuel type and total gross square footage under the submission year in the Inventory tab of this spreadsheet. Please also enter the correct Base Year, Submission Year and "Business as Usual" calculation at the top of the Inventory tab of this spreadsheet. Please see the Notes tab for instructions on how to calculate your organization's "Business as Usual" emissions. 
*Note: Please be sure that your Inventory includes all previous energy use and square footage from your baseline year through the current year. 
</t>
    </r>
    <r>
      <rPr>
        <b/>
        <sz val="10"/>
        <color theme="0"/>
        <rFont val="Arial"/>
        <family val="2"/>
      </rPr>
      <t xml:space="preserve">6. Optional: Input Campus-Level Energy Use and Square Footage Data
</t>
    </r>
    <r>
      <rPr>
        <sz val="10"/>
        <color theme="0"/>
        <rFont val="Arial"/>
        <family val="2"/>
      </rPr>
      <t>If you choose this option, aggregate your organization's energy use by fuel type and gross square footage for each campus and input this information in the Campus tab of this spreadsheet. For the definition of a "campus," please refer to the Notes tab of this spreadsheet.  
*Note: The sum of your organization's energy use and gross square footage from each campus should match your total energy use data and gross square footage entered in the Inventory.</t>
    </r>
  </si>
  <si>
    <r>
      <t xml:space="preserve">For CY 2012, you have the option to input your organization's campus-level energy use by fuel type and gross square footage in the Campus tab of this spreadsheet. For purposes of the Challenge, a "campus" is defined as a logical geographic grouping of your organization's buildings and facilities. Buildings and facilities do not need to be physically connected, but should include all facilities owned and operated in a general area. For example, Columbia University's Morningside Campus includes all buildings and facilities owned and leased by Columbia University in Morningside Heights from West 110th St. to West 125th St. 
Please aggregate your campus-level energy use data by adding together your organization's total energy use on each campus in terms of electricity, natural gas, heating oil #2, #4 and #6, steam and propane or other fuels used for backup. Please include energy use from ALL properties owned, leased and operated on each campus and check that energy use for each fuel type is measured in the correct metrics. 
Please input your energy use data by fuel type and square footage in the Campus tab of this spreadsheet for the submission year. The spreadsheet will automatically calculate your organization's total energy use by fuel type, total gross square footage, associated carbon emissions, energy intensity and percentage reductions of carbon emissions and energy usage since your baseline year. </t>
    </r>
    <r>
      <rPr>
        <u/>
        <sz val="10"/>
        <color theme="0"/>
        <rFont val="Arial"/>
        <family val="2"/>
      </rPr>
      <t xml:space="preserve">Please be sure to enter the total energy use and total gross square footage generated in this section into the Inventory tab, or make sure that the information you have entered in both sections match. </t>
    </r>
  </si>
  <si>
    <t xml:space="preserve">For each of the properties included above, locate your organization's energy use in terms of electricity, natural gas, heating oil #2, #4 and #6, steam and propane or other fuels used for backup generation. You will be able to obtain this information from your organization's heating oil and monthly utility bills. Please be sure to include energy use data from all energy sources and aggregate these sources either in total or by campus for all 12 months of the year. Please also be sure to account for all shared meters and leased properties where costs are divided by contractual agreements. 
For purposes of the Challenge, energy use data is reported using the following metrics:
     1. Electricity: Kilowatt-Hours (kWh)
     2. Natural gas: Thermal Units (Therms)
     3. Heating oil distillates  #2, #4 and #6: US Gallons (US Gal)
     4. Steam: Million Pounds (Mlbs)
     5. Diesel or other fuels used for backup generation: US Gallons (US Gal)
*Note: If you cannot locate records of your monthly utility bills, ConEdison will be able to provide you with copies. If you have any trouble obtaining these records, please email Jenna Tatum in the Mayor’s Office of Long-Term Planning and Sustainability at jtatum@cityhall.nyc.gov and we will help you obtain them. 
</t>
  </si>
  <si>
    <t>Diesel Fuel (Back-up Gen.)</t>
  </si>
  <si>
    <t>Mayor's Carbon Challenge - Hospitals</t>
  </si>
  <si>
    <r>
      <t xml:space="preserve">
What is the Carbon Emissions Inventory?
</t>
    </r>
    <r>
      <rPr>
        <sz val="10"/>
        <color theme="0"/>
        <rFont val="Arial"/>
        <family val="2"/>
      </rPr>
      <t>The Carbon Emissions Inventory is an accounting of your organization's total carbon emissions for each year of the Mayor's Carbon Challenge. The NYC Mayor’s Office of Long-Term Planning and Sustainability has created this spreadsheet as a tool to calculate your organization's energy use and associated carbon emissions. The Inventory begins with your baseline year and requires your energy use data for each additional year thereafter until the last year of the Challenge.
Please see the Notes tab for further instruction on each of the steps below.</t>
    </r>
  </si>
</sst>
</file>

<file path=xl/styles.xml><?xml version="1.0" encoding="utf-8"?>
<styleSheet xmlns="http://schemas.openxmlformats.org/spreadsheetml/2006/main">
  <numFmts count="5">
    <numFmt numFmtId="43" formatCode="_(* #,##0.00_);_(* \(#,##0.00\);_(* &quot;-&quot;??_);_(@_)"/>
    <numFmt numFmtId="164" formatCode="_(* #,##0_);_(* \(#,##0\);_(* &quot;-&quot;??_);_(@_)"/>
    <numFmt numFmtId="165" formatCode="0.0000"/>
    <numFmt numFmtId="166" formatCode="0.000000"/>
    <numFmt numFmtId="167" formatCode="0.000"/>
  </numFmts>
  <fonts count="69">
    <font>
      <sz val="10"/>
      <name val="Arial"/>
    </font>
    <font>
      <sz val="10"/>
      <name val="Arial"/>
      <family val="2"/>
    </font>
    <font>
      <sz val="10"/>
      <color indexed="9"/>
      <name val="Arial"/>
      <family val="2"/>
    </font>
    <font>
      <b/>
      <sz val="10"/>
      <color indexed="9"/>
      <name val="Gill Sans MT"/>
      <family val="2"/>
    </font>
    <font>
      <sz val="10"/>
      <color indexed="9"/>
      <name val="Gill Sans MT"/>
      <family val="2"/>
    </font>
    <font>
      <sz val="10"/>
      <name val="Gill Sans MT"/>
      <family val="2"/>
    </font>
    <font>
      <b/>
      <sz val="10"/>
      <name val="Gill Sans MT"/>
      <family val="2"/>
    </font>
    <font>
      <sz val="8"/>
      <name val="Arial"/>
      <family val="2"/>
    </font>
    <font>
      <sz val="10"/>
      <color indexed="10"/>
      <name val="Arial"/>
      <family val="2"/>
    </font>
    <font>
      <sz val="10"/>
      <color indexed="20"/>
      <name val="Arial"/>
      <family val="2"/>
    </font>
    <font>
      <b/>
      <sz val="10"/>
      <name val="Arial"/>
      <family val="2"/>
    </font>
    <font>
      <sz val="10"/>
      <name val="Gill Sans"/>
    </font>
    <font>
      <sz val="10"/>
      <color indexed="9"/>
      <name val="Gill Sans"/>
    </font>
    <font>
      <b/>
      <sz val="10"/>
      <color indexed="9"/>
      <name val="Gill Sans"/>
    </font>
    <font>
      <sz val="10"/>
      <name val="Arial"/>
      <family val="2"/>
    </font>
    <font>
      <sz val="10"/>
      <color theme="9"/>
      <name val="Arial"/>
      <family val="2"/>
    </font>
    <font>
      <sz val="8"/>
      <color theme="0" tint="-0.249977111117893"/>
      <name val="Arial"/>
      <family val="2"/>
    </font>
    <font>
      <i/>
      <sz val="8"/>
      <color theme="0" tint="-0.249977111117893"/>
      <name val="Arial"/>
      <family val="2"/>
    </font>
    <font>
      <b/>
      <sz val="10"/>
      <name val="Arial"/>
      <family val="2"/>
    </font>
    <font>
      <b/>
      <sz val="14"/>
      <color indexed="9"/>
      <name val="Gill Sans"/>
    </font>
    <font>
      <b/>
      <sz val="10"/>
      <color rgb="FFC00000"/>
      <name val="Arial"/>
      <family val="2"/>
    </font>
    <font>
      <b/>
      <sz val="15"/>
      <color indexed="9"/>
      <name val="Gill Sans MT"/>
      <family val="2"/>
    </font>
    <font>
      <b/>
      <sz val="15"/>
      <name val="Arial"/>
      <family val="2"/>
    </font>
    <font>
      <sz val="15"/>
      <name val="Arial"/>
      <family val="2"/>
    </font>
    <font>
      <sz val="15"/>
      <color indexed="9"/>
      <name val="Gill Sans MT"/>
      <family val="2"/>
    </font>
    <font>
      <b/>
      <sz val="15"/>
      <color rgb="FFC00000"/>
      <name val="Arial"/>
      <family val="2"/>
    </font>
    <font>
      <b/>
      <sz val="10"/>
      <color indexed="9"/>
      <name val="Arial"/>
      <family val="2"/>
    </font>
    <font>
      <b/>
      <sz val="25"/>
      <color indexed="9"/>
      <name val="Arial"/>
      <family val="2"/>
    </font>
    <font>
      <sz val="12"/>
      <color indexed="9"/>
      <name val="Arial"/>
      <family val="2"/>
    </font>
    <font>
      <sz val="11.5"/>
      <color theme="0"/>
      <name val="Arial"/>
      <family val="2"/>
    </font>
    <font>
      <b/>
      <sz val="16"/>
      <color indexed="9"/>
      <name val="Arial"/>
      <family val="2"/>
    </font>
    <font>
      <b/>
      <sz val="17"/>
      <color rgb="FFFFFF66"/>
      <name val="Gill Sans"/>
    </font>
    <font>
      <sz val="11"/>
      <color indexed="9"/>
      <name val="Gill Sans"/>
    </font>
    <font>
      <b/>
      <sz val="12"/>
      <color indexed="9"/>
      <name val="Arial"/>
      <family val="2"/>
    </font>
    <font>
      <b/>
      <sz val="25"/>
      <color rgb="FFFFFF66"/>
      <name val="Arial"/>
      <family val="2"/>
    </font>
    <font>
      <sz val="25"/>
      <color theme="0"/>
      <name val="Arial"/>
      <family val="2"/>
    </font>
    <font>
      <b/>
      <sz val="34"/>
      <color indexed="9"/>
      <name val="Arial"/>
      <family val="2"/>
    </font>
    <font>
      <sz val="25"/>
      <color indexed="9"/>
      <name val="Gill Sans"/>
    </font>
    <font>
      <sz val="25"/>
      <name val="Arial"/>
      <family val="2"/>
    </font>
    <font>
      <sz val="10"/>
      <color theme="0"/>
      <name val="Arial"/>
      <family val="2"/>
    </font>
    <font>
      <b/>
      <sz val="12"/>
      <color theme="0"/>
      <name val="Arial"/>
      <family val="2"/>
    </font>
    <font>
      <sz val="8.5"/>
      <color theme="0"/>
      <name val="Arial"/>
      <family val="2"/>
    </font>
    <font>
      <sz val="20"/>
      <name val="Arial"/>
      <family val="2"/>
    </font>
    <font>
      <sz val="20"/>
      <color indexed="9"/>
      <name val="Arial"/>
      <family val="2"/>
    </font>
    <font>
      <sz val="7"/>
      <name val="Arial"/>
      <family val="2"/>
    </font>
    <font>
      <b/>
      <sz val="25"/>
      <color theme="0"/>
      <name val="Arial"/>
      <family val="2"/>
    </font>
    <font>
      <b/>
      <sz val="20"/>
      <color rgb="FFFFFF00"/>
      <name val="Arial"/>
      <family val="2"/>
    </font>
    <font>
      <sz val="10"/>
      <color theme="3" tint="-0.249977111117893"/>
      <name val="Arial"/>
      <family val="2"/>
    </font>
    <font>
      <sz val="10"/>
      <color rgb="FF003366"/>
      <name val="Arial"/>
      <family val="2"/>
    </font>
    <font>
      <sz val="11"/>
      <color indexed="9"/>
      <name val="Arial"/>
      <family val="2"/>
    </font>
    <font>
      <b/>
      <sz val="20"/>
      <color indexed="9"/>
      <name val="Arial"/>
      <family val="2"/>
    </font>
    <font>
      <b/>
      <sz val="12"/>
      <color indexed="9"/>
      <name val="Gill Sans MT"/>
      <family val="2"/>
    </font>
    <font>
      <b/>
      <sz val="17"/>
      <color rgb="FFFFFF66"/>
      <name val="Gill Sans MT"/>
      <family val="2"/>
    </font>
    <font>
      <b/>
      <sz val="10"/>
      <color theme="0"/>
      <name val="Arial"/>
      <family val="2"/>
    </font>
    <font>
      <i/>
      <sz val="10"/>
      <color theme="0"/>
      <name val="Arial"/>
      <family val="2"/>
    </font>
    <font>
      <sz val="10"/>
      <color rgb="FFFFFF00"/>
      <name val="Arial"/>
      <family val="2"/>
    </font>
    <font>
      <u/>
      <sz val="10"/>
      <color theme="0"/>
      <name val="Arial"/>
      <family val="2"/>
    </font>
    <font>
      <b/>
      <u/>
      <sz val="10"/>
      <color theme="0"/>
      <name val="Arial"/>
      <family val="2"/>
    </font>
    <font>
      <sz val="10"/>
      <color theme="0"/>
      <name val="Gill Sans MT"/>
      <family val="2"/>
    </font>
    <font>
      <b/>
      <sz val="10"/>
      <color theme="0"/>
      <name val="Gill Sans MT"/>
      <family val="2"/>
    </font>
    <font>
      <sz val="9"/>
      <color rgb="FF000000"/>
      <name val="Verdana"/>
      <family val="2"/>
    </font>
    <font>
      <sz val="10"/>
      <name val="Arial"/>
      <family val="2"/>
    </font>
    <font>
      <u/>
      <sz val="10"/>
      <color theme="10"/>
      <name val="Arial"/>
      <family val="2"/>
    </font>
    <font>
      <b/>
      <u/>
      <sz val="10"/>
      <color indexed="9"/>
      <name val="Gill Sans MT"/>
      <family val="2"/>
    </font>
    <font>
      <u/>
      <sz val="10"/>
      <color theme="11"/>
      <name val="Arial"/>
      <family val="2"/>
    </font>
    <font>
      <sz val="16"/>
      <color indexed="9"/>
      <name val="Gill Sans MT"/>
      <family val="2"/>
    </font>
    <font>
      <sz val="10"/>
      <color rgb="FF003366"/>
      <name val="Gill Sans MT"/>
      <family val="2"/>
    </font>
    <font>
      <sz val="16"/>
      <color indexed="9"/>
      <name val="Gill Sans MT"/>
      <family val="2"/>
    </font>
    <font>
      <b/>
      <sz val="10"/>
      <color rgb="FFFF0000"/>
      <name val="Arial"/>
      <family val="2"/>
    </font>
  </fonts>
  <fills count="17">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CCFF66"/>
        <bgColor indexed="64"/>
      </patternFill>
    </fill>
    <fill>
      <patternFill patternType="solid">
        <fgColor rgb="FFCCFFFF"/>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003366"/>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0"/>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0" fontId="62"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527">
    <xf numFmtId="0" fontId="0" fillId="0" borderId="0" xfId="0"/>
    <xf numFmtId="0" fontId="8" fillId="0" borderId="0" xfId="0" applyFont="1"/>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0" fontId="0" fillId="0" borderId="5" xfId="0" applyBorder="1"/>
    <xf numFmtId="0" fontId="0" fillId="0" borderId="0" xfId="0" applyBorder="1" applyAlignment="1">
      <alignment wrapText="1"/>
    </xf>
    <xf numFmtId="0" fontId="0" fillId="0" borderId="0" xfId="0" applyBorder="1"/>
    <xf numFmtId="0" fontId="0" fillId="0" borderId="7" xfId="0" applyBorder="1"/>
    <xf numFmtId="0" fontId="8" fillId="0" borderId="5" xfId="0" applyFont="1" applyBorder="1"/>
    <xf numFmtId="0" fontId="9" fillId="0" borderId="5" xfId="0" applyFont="1" applyBorder="1"/>
    <xf numFmtId="0" fontId="9" fillId="0" borderId="0" xfId="0" applyFont="1"/>
    <xf numFmtId="0" fontId="1" fillId="0" borderId="5" xfId="0" applyFont="1" applyBorder="1"/>
    <xf numFmtId="0" fontId="0" fillId="0" borderId="0" xfId="0" applyBorder="1" applyAlignment="1">
      <alignment vertical="center"/>
    </xf>
    <xf numFmtId="0" fontId="0" fillId="0" borderId="0" xfId="0" applyAlignment="1">
      <alignment vertical="center"/>
    </xf>
    <xf numFmtId="0" fontId="0" fillId="0" borderId="5" xfId="0" applyFill="1" applyBorder="1"/>
    <xf numFmtId="0" fontId="1" fillId="0" borderId="5" xfId="0" applyFont="1" applyFill="1" applyBorder="1"/>
    <xf numFmtId="0" fontId="0" fillId="0" borderId="0" xfId="0" applyFill="1" applyBorder="1" applyAlignment="1">
      <alignment vertical="center"/>
    </xf>
    <xf numFmtId="0" fontId="0" fillId="0" borderId="0" xfId="0" applyFill="1" applyAlignment="1">
      <alignment vertical="center"/>
    </xf>
    <xf numFmtId="0" fontId="0" fillId="0" borderId="0" xfId="0" applyFill="1"/>
    <xf numFmtId="0" fontId="8" fillId="0" borderId="5" xfId="0" applyFont="1" applyFill="1" applyBorder="1"/>
    <xf numFmtId="0" fontId="8" fillId="0" borderId="0" xfId="0" applyFont="1" applyFill="1"/>
    <xf numFmtId="0" fontId="0" fillId="0" borderId="0" xfId="0" applyAlignment="1">
      <alignment horizontal="center"/>
    </xf>
    <xf numFmtId="0" fontId="15" fillId="0" borderId="5" xfId="0" applyFont="1" applyBorder="1"/>
    <xf numFmtId="0" fontId="15" fillId="0" borderId="5" xfId="0" applyFont="1" applyFill="1" applyBorder="1"/>
    <xf numFmtId="0" fontId="15" fillId="0" borderId="6" xfId="0" applyFont="1" applyBorder="1"/>
    <xf numFmtId="0" fontId="15" fillId="0" borderId="6" xfId="0" applyFont="1" applyFill="1" applyBorder="1"/>
    <xf numFmtId="0" fontId="15" fillId="0" borderId="7" xfId="0" applyFont="1" applyFill="1" applyBorder="1"/>
    <xf numFmtId="0" fontId="15" fillId="0" borderId="9" xfId="0" applyFont="1" applyFill="1" applyBorder="1"/>
    <xf numFmtId="0" fontId="9" fillId="0" borderId="7" xfId="0" applyFont="1" applyBorder="1"/>
    <xf numFmtId="0" fontId="15" fillId="0" borderId="7" xfId="0" applyFont="1" applyBorder="1"/>
    <xf numFmtId="0" fontId="1" fillId="0" borderId="7" xfId="0" applyFont="1" applyBorder="1"/>
    <xf numFmtId="0" fontId="15" fillId="0" borderId="9" xfId="0" applyFont="1" applyBorder="1"/>
    <xf numFmtId="0" fontId="16" fillId="0" borderId="3" xfId="0" applyFont="1" applyBorder="1"/>
    <xf numFmtId="0" fontId="16" fillId="0" borderId="0" xfId="0" applyFont="1" applyBorder="1"/>
    <xf numFmtId="0" fontId="16" fillId="0" borderId="0" xfId="0" applyFont="1" applyFill="1" applyBorder="1"/>
    <xf numFmtId="0" fontId="17" fillId="0" borderId="0" xfId="0" applyFont="1" applyBorder="1"/>
    <xf numFmtId="0" fontId="10" fillId="6" borderId="4" xfId="0" applyFont="1" applyFill="1" applyBorder="1" applyAlignment="1">
      <alignment horizontal="right"/>
    </xf>
    <xf numFmtId="0" fontId="18" fillId="6" borderId="8" xfId="0" applyFont="1" applyFill="1" applyBorder="1"/>
    <xf numFmtId="0" fontId="0" fillId="8" borderId="0" xfId="0" applyFill="1"/>
    <xf numFmtId="0" fontId="5" fillId="3" borderId="1" xfId="0" applyFont="1" applyFill="1" applyBorder="1" applyAlignment="1" applyProtection="1">
      <alignment horizontal="center"/>
      <protection hidden="1"/>
    </xf>
    <xf numFmtId="0" fontId="12" fillId="2" borderId="0" xfId="0" applyFont="1" applyFill="1" applyProtection="1">
      <protection hidden="1"/>
    </xf>
    <xf numFmtId="0" fontId="0" fillId="2" borderId="0" xfId="0" applyFill="1" applyProtection="1">
      <protection hidden="1"/>
    </xf>
    <xf numFmtId="0" fontId="23" fillId="2" borderId="0" xfId="0" applyFont="1" applyFill="1" applyProtection="1">
      <protection hidden="1"/>
    </xf>
    <xf numFmtId="0" fontId="2" fillId="2" borderId="0" xfId="0" applyFont="1" applyFill="1" applyProtection="1">
      <protection hidden="1"/>
    </xf>
    <xf numFmtId="0" fontId="4" fillId="2" borderId="0" xfId="0" applyFont="1" applyFill="1" applyAlignment="1" applyProtection="1">
      <alignment wrapText="1"/>
      <protection hidden="1"/>
    </xf>
    <xf numFmtId="0" fontId="22" fillId="2" borderId="0" xfId="0" applyFont="1" applyFill="1" applyProtection="1">
      <protection hidden="1"/>
    </xf>
    <xf numFmtId="0" fontId="4" fillId="2" borderId="0" xfId="0" applyFont="1" applyFill="1" applyBorder="1" applyAlignment="1" applyProtection="1">
      <alignment wrapText="1"/>
      <protection hidden="1"/>
    </xf>
    <xf numFmtId="0" fontId="4" fillId="2" borderId="0" xfId="0" applyFont="1" applyFill="1" applyBorder="1" applyProtection="1">
      <protection hidden="1"/>
    </xf>
    <xf numFmtId="0" fontId="30" fillId="2" borderId="0" xfId="0" applyFont="1" applyFill="1" applyProtection="1">
      <protection hidden="1"/>
    </xf>
    <xf numFmtId="0" fontId="29" fillId="2" borderId="0" xfId="0" applyFont="1" applyFill="1" applyProtection="1">
      <protection hidden="1"/>
    </xf>
    <xf numFmtId="0" fontId="28" fillId="2" borderId="0" xfId="0" applyFont="1" applyFill="1" applyProtection="1">
      <protection hidden="1"/>
    </xf>
    <xf numFmtId="0" fontId="13" fillId="2" borderId="0" xfId="0" applyFont="1" applyFill="1" applyAlignment="1" applyProtection="1">
      <protection hidden="1"/>
    </xf>
    <xf numFmtId="0" fontId="0" fillId="2" borderId="11" xfId="0" applyFill="1" applyBorder="1" applyProtection="1">
      <protection hidden="1"/>
    </xf>
    <xf numFmtId="0" fontId="22" fillId="2" borderId="12" xfId="0" applyFont="1"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0" fontId="22" fillId="2" borderId="0" xfId="0" applyFont="1" applyFill="1" applyBorder="1" applyProtection="1">
      <protection hidden="1"/>
    </xf>
    <xf numFmtId="0" fontId="2" fillId="2" borderId="0" xfId="0" applyFont="1" applyFill="1" applyBorder="1" applyProtection="1">
      <protection hidden="1"/>
    </xf>
    <xf numFmtId="0" fontId="12" fillId="2" borderId="0" xfId="0" applyFont="1" applyFill="1" applyBorder="1" applyProtection="1">
      <protection hidden="1"/>
    </xf>
    <xf numFmtId="0" fontId="12" fillId="2" borderId="0" xfId="0" applyFont="1" applyFill="1" applyBorder="1" applyAlignment="1" applyProtection="1">
      <alignment horizontal="right"/>
      <protection hidden="1"/>
    </xf>
    <xf numFmtId="0" fontId="12" fillId="2" borderId="15" xfId="0" applyFont="1" applyFill="1" applyBorder="1" applyProtection="1">
      <protection hidden="1"/>
    </xf>
    <xf numFmtId="0" fontId="2" fillId="2" borderId="15" xfId="0" applyFont="1" applyFill="1" applyBorder="1" applyProtection="1">
      <protection hidden="1"/>
    </xf>
    <xf numFmtId="0" fontId="6" fillId="4" borderId="3" xfId="0" applyFont="1" applyFill="1" applyBorder="1" applyAlignment="1" applyProtection="1">
      <alignment horizontal="center"/>
      <protection hidden="1"/>
    </xf>
    <xf numFmtId="0" fontId="5" fillId="4" borderId="2" xfId="0" applyFont="1" applyFill="1" applyBorder="1" applyProtection="1">
      <protection hidden="1"/>
    </xf>
    <xf numFmtId="0" fontId="4" fillId="4" borderId="2" xfId="0" applyFont="1" applyFill="1" applyBorder="1" applyProtection="1">
      <protection hidden="1"/>
    </xf>
    <xf numFmtId="0" fontId="3" fillId="2" borderId="0" xfId="0" applyFont="1" applyFill="1" applyBorder="1" applyProtection="1">
      <protection hidden="1"/>
    </xf>
    <xf numFmtId="0" fontId="3" fillId="2" borderId="0" xfId="0" applyFont="1" applyFill="1" applyBorder="1" applyAlignment="1" applyProtection="1">
      <alignment horizontal="right"/>
      <protection hidden="1"/>
    </xf>
    <xf numFmtId="0" fontId="5" fillId="2" borderId="0" xfId="0" applyFont="1" applyFill="1" applyBorder="1" applyAlignment="1" applyProtection="1">
      <alignment horizontal="center"/>
      <protection hidden="1"/>
    </xf>
    <xf numFmtId="0" fontId="0" fillId="2" borderId="15" xfId="0" applyFill="1" applyBorder="1" applyProtection="1">
      <protection hidden="1"/>
    </xf>
    <xf numFmtId="0" fontId="0" fillId="2" borderId="16" xfId="0" applyFill="1" applyBorder="1" applyProtection="1">
      <protection hidden="1"/>
    </xf>
    <xf numFmtId="0" fontId="22" fillId="2" borderId="10" xfId="0" applyFont="1" applyFill="1" applyBorder="1" applyProtection="1">
      <protection hidden="1"/>
    </xf>
    <xf numFmtId="0" fontId="4" fillId="2" borderId="10" xfId="0" applyFont="1" applyFill="1" applyBorder="1" applyAlignment="1" applyProtection="1">
      <alignment wrapText="1"/>
      <protection hidden="1"/>
    </xf>
    <xf numFmtId="0" fontId="3" fillId="2" borderId="10" xfId="0" applyFont="1" applyFill="1" applyBorder="1" applyAlignment="1" applyProtection="1">
      <alignment horizontal="center" wrapText="1"/>
      <protection hidden="1"/>
    </xf>
    <xf numFmtId="0" fontId="0" fillId="2" borderId="10" xfId="0" applyFill="1" applyBorder="1" applyProtection="1">
      <protection hidden="1"/>
    </xf>
    <xf numFmtId="0" fontId="0" fillId="2" borderId="0" xfId="0" applyFill="1" applyBorder="1" applyProtection="1">
      <protection hidden="1"/>
    </xf>
    <xf numFmtId="0" fontId="23" fillId="2" borderId="12" xfId="0" applyFont="1" applyFill="1" applyBorder="1" applyProtection="1">
      <protection hidden="1"/>
    </xf>
    <xf numFmtId="0" fontId="23" fillId="2" borderId="0" xfId="0" applyFont="1" applyFill="1" applyBorder="1" applyProtection="1">
      <protection hidden="1"/>
    </xf>
    <xf numFmtId="0" fontId="0" fillId="8" borderId="0" xfId="0" applyFill="1" applyProtection="1">
      <protection hidden="1"/>
    </xf>
    <xf numFmtId="0" fontId="23" fillId="8" borderId="0" xfId="0" applyFont="1" applyFill="1" applyProtection="1">
      <protection hidden="1"/>
    </xf>
    <xf numFmtId="0" fontId="20" fillId="8" borderId="0" xfId="0" applyFont="1" applyFill="1" applyProtection="1">
      <protection hidden="1"/>
    </xf>
    <xf numFmtId="0" fontId="25" fillId="8" borderId="0" xfId="0" applyFont="1" applyFill="1" applyProtection="1">
      <protection hidden="1"/>
    </xf>
    <xf numFmtId="0" fontId="0" fillId="2" borderId="14" xfId="0" applyFill="1" applyBorder="1" applyAlignment="1" applyProtection="1">
      <protection hidden="1"/>
    </xf>
    <xf numFmtId="9" fontId="5" fillId="6" borderId="1" xfId="0" applyNumberFormat="1" applyFont="1" applyFill="1" applyBorder="1" applyAlignment="1" applyProtection="1">
      <alignment horizontal="center" vertical="center"/>
      <protection hidden="1"/>
    </xf>
    <xf numFmtId="165" fontId="0" fillId="2" borderId="0" xfId="0" applyNumberFormat="1" applyFill="1" applyProtection="1">
      <protection hidden="1"/>
    </xf>
    <xf numFmtId="165" fontId="3" fillId="2" borderId="0" xfId="0" applyNumberFormat="1" applyFont="1" applyFill="1" applyAlignment="1" applyProtection="1">
      <alignment horizontal="center" wrapText="1"/>
      <protection hidden="1"/>
    </xf>
    <xf numFmtId="165" fontId="4" fillId="2" borderId="0" xfId="0" applyNumberFormat="1" applyFont="1" applyFill="1" applyProtection="1">
      <protection hidden="1"/>
    </xf>
    <xf numFmtId="165" fontId="0" fillId="2" borderId="12" xfId="0" applyNumberFormat="1" applyFill="1" applyBorder="1" applyProtection="1">
      <protection hidden="1"/>
    </xf>
    <xf numFmtId="165" fontId="13" fillId="2" borderId="0" xfId="0" applyNumberFormat="1" applyFont="1" applyFill="1" applyBorder="1" applyAlignment="1" applyProtection="1">
      <alignment horizontal="right"/>
      <protection hidden="1"/>
    </xf>
    <xf numFmtId="165" fontId="12" fillId="2" borderId="0" xfId="0" applyNumberFormat="1" applyFont="1" applyFill="1" applyBorder="1" applyProtection="1">
      <protection hidden="1"/>
    </xf>
    <xf numFmtId="165" fontId="3" fillId="2" borderId="0" xfId="0" applyNumberFormat="1" applyFont="1" applyFill="1" applyBorder="1" applyAlignment="1" applyProtection="1">
      <alignment horizontal="center" wrapText="1"/>
      <protection hidden="1"/>
    </xf>
    <xf numFmtId="165" fontId="4" fillId="4" borderId="2" xfId="0" applyNumberFormat="1" applyFont="1" applyFill="1" applyBorder="1" applyProtection="1">
      <protection hidden="1"/>
    </xf>
    <xf numFmtId="165" fontId="3" fillId="2" borderId="0" xfId="0" applyNumberFormat="1" applyFont="1" applyFill="1" applyBorder="1" applyAlignment="1" applyProtection="1">
      <alignment horizontal="right"/>
      <protection hidden="1"/>
    </xf>
    <xf numFmtId="165" fontId="4" fillId="2" borderId="0" xfId="0" applyNumberFormat="1" applyFont="1" applyFill="1" applyBorder="1" applyProtection="1">
      <protection hidden="1"/>
    </xf>
    <xf numFmtId="165" fontId="3" fillId="2" borderId="10" xfId="0" applyNumberFormat="1" applyFont="1" applyFill="1" applyBorder="1" applyAlignment="1" applyProtection="1">
      <alignment horizontal="center" wrapText="1"/>
      <protection hidden="1"/>
    </xf>
    <xf numFmtId="165" fontId="0" fillId="8" borderId="0" xfId="0" applyNumberFormat="1" applyFill="1" applyProtection="1">
      <protection hidden="1"/>
    </xf>
    <xf numFmtId="165" fontId="0" fillId="2" borderId="0" xfId="0" applyNumberFormat="1" applyFill="1" applyBorder="1" applyProtection="1">
      <protection hidden="1"/>
    </xf>
    <xf numFmtId="164" fontId="5" fillId="3" borderId="4" xfId="0" applyNumberFormat="1" applyFont="1" applyFill="1" applyBorder="1" applyProtection="1">
      <protection hidden="1"/>
    </xf>
    <xf numFmtId="166" fontId="0" fillId="2" borderId="0" xfId="0" applyNumberFormat="1" applyFill="1" applyProtection="1">
      <protection hidden="1"/>
    </xf>
    <xf numFmtId="166" fontId="13" fillId="2" borderId="0" xfId="0" applyNumberFormat="1" applyFont="1" applyFill="1" applyAlignment="1" applyProtection="1">
      <alignment horizontal="right"/>
      <protection hidden="1"/>
    </xf>
    <xf numFmtId="166" fontId="13" fillId="2" borderId="0" xfId="0" applyNumberFormat="1" applyFont="1" applyFill="1" applyAlignment="1" applyProtection="1">
      <alignment horizontal="right" indent="2"/>
      <protection hidden="1"/>
    </xf>
    <xf numFmtId="166" fontId="12" fillId="2" borderId="0" xfId="0" applyNumberFormat="1" applyFont="1" applyFill="1" applyAlignment="1" applyProtection="1">
      <alignment horizontal="right" indent="2"/>
      <protection hidden="1"/>
    </xf>
    <xf numFmtId="166" fontId="13" fillId="2" borderId="0" xfId="0" applyNumberFormat="1" applyFont="1" applyFill="1" applyAlignment="1" applyProtection="1">
      <protection hidden="1"/>
    </xf>
    <xf numFmtId="166" fontId="12" fillId="2" borderId="0" xfId="0" applyNumberFormat="1" applyFont="1" applyFill="1" applyProtection="1">
      <protection hidden="1"/>
    </xf>
    <xf numFmtId="166" fontId="3" fillId="2" borderId="0" xfId="0" applyNumberFormat="1" applyFont="1" applyFill="1" applyAlignment="1" applyProtection="1">
      <alignment horizontal="center" wrapText="1"/>
      <protection hidden="1"/>
    </xf>
    <xf numFmtId="166" fontId="4" fillId="2" borderId="0" xfId="0" applyNumberFormat="1" applyFont="1" applyFill="1" applyProtection="1">
      <protection hidden="1"/>
    </xf>
    <xf numFmtId="166" fontId="0" fillId="2" borderId="12" xfId="0" applyNumberFormat="1" applyFill="1" applyBorder="1" applyProtection="1">
      <protection hidden="1"/>
    </xf>
    <xf numFmtId="166" fontId="13" fillId="2" borderId="0" xfId="0" applyNumberFormat="1" applyFont="1" applyFill="1" applyBorder="1" applyAlignment="1" applyProtection="1">
      <alignment horizontal="right"/>
      <protection hidden="1"/>
    </xf>
    <xf numFmtId="166" fontId="12" fillId="2" borderId="0" xfId="0" applyNumberFormat="1" applyFont="1" applyFill="1" applyBorder="1" applyProtection="1">
      <protection hidden="1"/>
    </xf>
    <xf numFmtId="166" fontId="4" fillId="4" borderId="2" xfId="0" applyNumberFormat="1" applyFont="1" applyFill="1" applyBorder="1" applyProtection="1">
      <protection hidden="1"/>
    </xf>
    <xf numFmtId="166" fontId="5" fillId="3" borderId="1" xfId="0" applyNumberFormat="1" applyFont="1" applyFill="1" applyBorder="1" applyProtection="1">
      <protection hidden="1"/>
    </xf>
    <xf numFmtId="166" fontId="3" fillId="2" borderId="10" xfId="0" applyNumberFormat="1" applyFont="1" applyFill="1" applyBorder="1" applyAlignment="1" applyProtection="1">
      <alignment horizontal="center" wrapText="1"/>
      <protection hidden="1"/>
    </xf>
    <xf numFmtId="166" fontId="0" fillId="8" borderId="0" xfId="0" applyNumberFormat="1" applyFill="1" applyProtection="1">
      <protection hidden="1"/>
    </xf>
    <xf numFmtId="166" fontId="0" fillId="2" borderId="0" xfId="0" applyNumberFormat="1" applyFill="1" applyBorder="1" applyProtection="1">
      <protection hidden="1"/>
    </xf>
    <xf numFmtId="166" fontId="5" fillId="4" borderId="2" xfId="0" applyNumberFormat="1" applyFont="1" applyFill="1" applyBorder="1" applyProtection="1">
      <protection hidden="1"/>
    </xf>
    <xf numFmtId="0" fontId="6" fillId="4" borderId="0" xfId="0" applyFont="1" applyFill="1" applyBorder="1" applyAlignment="1" applyProtection="1">
      <alignment horizontal="center"/>
      <protection hidden="1"/>
    </xf>
    <xf numFmtId="166" fontId="4" fillId="4" borderId="0" xfId="0" applyNumberFormat="1" applyFont="1" applyFill="1" applyBorder="1" applyProtection="1">
      <protection hidden="1"/>
    </xf>
    <xf numFmtId="165" fontId="4" fillId="4" borderId="0" xfId="0" applyNumberFormat="1" applyFont="1" applyFill="1" applyBorder="1" applyProtection="1">
      <protection hidden="1"/>
    </xf>
    <xf numFmtId="0" fontId="3" fillId="2" borderId="0" xfId="0" applyFont="1" applyFill="1" applyBorder="1" applyAlignment="1" applyProtection="1">
      <alignment horizontal="right" indent="1"/>
      <protection hidden="1"/>
    </xf>
    <xf numFmtId="0" fontId="0" fillId="2" borderId="0" xfId="0" applyFill="1" applyAlignment="1" applyProtection="1">
      <alignment horizontal="left" indent="1"/>
      <protection hidden="1"/>
    </xf>
    <xf numFmtId="0" fontId="2" fillId="2" borderId="0" xfId="0" applyFont="1" applyFill="1" applyAlignment="1" applyProtection="1">
      <alignment horizontal="left" indent="1"/>
      <protection hidden="1"/>
    </xf>
    <xf numFmtId="0" fontId="3" fillId="2" borderId="0" xfId="0" applyFont="1" applyFill="1" applyAlignment="1" applyProtection="1">
      <alignment horizontal="left" wrapText="1" indent="1"/>
      <protection hidden="1"/>
    </xf>
    <xf numFmtId="0" fontId="4" fillId="2" borderId="0" xfId="0" applyFont="1" applyFill="1" applyBorder="1" applyAlignment="1" applyProtection="1">
      <alignment horizontal="left" indent="1"/>
      <protection hidden="1"/>
    </xf>
    <xf numFmtId="0" fontId="0" fillId="2" borderId="12" xfId="0" applyFill="1" applyBorder="1" applyAlignment="1" applyProtection="1">
      <alignment horizontal="left" indent="1"/>
      <protection hidden="1"/>
    </xf>
    <xf numFmtId="0" fontId="27" fillId="2" borderId="0" xfId="0" applyFont="1" applyFill="1" applyBorder="1" applyAlignment="1" applyProtection="1">
      <alignment horizontal="left" indent="1"/>
      <protection hidden="1"/>
    </xf>
    <xf numFmtId="0" fontId="2" fillId="2" borderId="0" xfId="0" applyFont="1" applyFill="1" applyBorder="1" applyAlignment="1" applyProtection="1">
      <alignment horizontal="left" indent="1"/>
      <protection hidden="1"/>
    </xf>
    <xf numFmtId="0" fontId="3" fillId="2" borderId="0" xfId="0" applyFont="1" applyFill="1" applyBorder="1" applyAlignment="1" applyProtection="1">
      <alignment horizontal="left" wrapText="1" indent="1"/>
      <protection hidden="1"/>
    </xf>
    <xf numFmtId="0" fontId="5" fillId="3" borderId="1" xfId="0" applyFont="1" applyFill="1" applyBorder="1" applyAlignment="1" applyProtection="1">
      <alignment horizontal="left" indent="1"/>
      <protection hidden="1"/>
    </xf>
    <xf numFmtId="0" fontId="5" fillId="4" borderId="2" xfId="0" applyFont="1" applyFill="1" applyBorder="1" applyAlignment="1" applyProtection="1">
      <alignment horizontal="left" indent="1"/>
      <protection hidden="1"/>
    </xf>
    <xf numFmtId="0" fontId="3" fillId="2" borderId="0" xfId="0" applyFont="1" applyFill="1" applyBorder="1" applyAlignment="1" applyProtection="1">
      <alignment horizontal="left" indent="1"/>
      <protection hidden="1"/>
    </xf>
    <xf numFmtId="0" fontId="4" fillId="2" borderId="10" xfId="0" applyFont="1" applyFill="1" applyBorder="1" applyAlignment="1" applyProtection="1">
      <alignment horizontal="left" indent="1"/>
      <protection hidden="1"/>
    </xf>
    <xf numFmtId="0" fontId="0" fillId="8" borderId="0" xfId="0" applyFill="1" applyAlignment="1" applyProtection="1">
      <alignment horizontal="left" indent="1"/>
      <protection hidden="1"/>
    </xf>
    <xf numFmtId="0" fontId="20" fillId="8" borderId="0" xfId="0" applyFont="1" applyFill="1" applyAlignment="1" applyProtection="1">
      <alignment horizontal="left" indent="1"/>
      <protection hidden="1"/>
    </xf>
    <xf numFmtId="0" fontId="0" fillId="2" borderId="0" xfId="0" applyFill="1" applyBorder="1" applyAlignment="1" applyProtection="1">
      <alignment horizontal="left" indent="1"/>
      <protection hidden="1"/>
    </xf>
    <xf numFmtId="166" fontId="3" fillId="2" borderId="18" xfId="0" applyNumberFormat="1" applyFont="1" applyFill="1" applyBorder="1" applyAlignment="1" applyProtection="1">
      <alignment horizontal="center" wrapText="1"/>
      <protection hidden="1"/>
    </xf>
    <xf numFmtId="164" fontId="5" fillId="9" borderId="1" xfId="1" applyNumberFormat="1" applyFont="1" applyFill="1" applyBorder="1" applyAlignment="1" applyProtection="1">
      <alignment horizontal="center" vertical="center"/>
      <protection hidden="1"/>
    </xf>
    <xf numFmtId="166" fontId="13" fillId="2" borderId="0" xfId="0" applyNumberFormat="1" applyFont="1" applyFill="1" applyAlignment="1" applyProtection="1">
      <alignment horizontal="right" indent="1"/>
      <protection hidden="1"/>
    </xf>
    <xf numFmtId="0" fontId="26" fillId="2" borderId="0" xfId="0" applyFont="1" applyFill="1" applyBorder="1" applyAlignment="1" applyProtection="1">
      <alignment horizontal="center" wrapText="1"/>
      <protection hidden="1"/>
    </xf>
    <xf numFmtId="0" fontId="5" fillId="3" borderId="1" xfId="0" applyNumberFormat="1" applyFont="1" applyFill="1" applyBorder="1" applyProtection="1">
      <protection hidden="1"/>
    </xf>
    <xf numFmtId="0" fontId="32" fillId="2" borderId="0" xfId="0" applyFont="1" applyFill="1" applyAlignment="1" applyProtection="1">
      <alignment horizontal="center" vertical="center"/>
      <protection hidden="1"/>
    </xf>
    <xf numFmtId="166" fontId="3" fillId="2" borderId="0" xfId="0" applyNumberFormat="1" applyFont="1" applyFill="1" applyBorder="1" applyAlignment="1" applyProtection="1">
      <alignment horizontal="right" indent="1"/>
      <protection hidden="1"/>
    </xf>
    <xf numFmtId="0" fontId="5" fillId="10" borderId="8" xfId="1" applyNumberFormat="1" applyFont="1" applyFill="1" applyBorder="1" applyAlignment="1" applyProtection="1">
      <alignment horizontal="center" vertical="center"/>
      <protection hidden="1"/>
    </xf>
    <xf numFmtId="0" fontId="5" fillId="10" borderId="8" xfId="0" applyFont="1" applyFill="1" applyBorder="1" applyAlignment="1" applyProtection="1">
      <alignment horizontal="center" vertical="center"/>
      <protection hidden="1"/>
    </xf>
    <xf numFmtId="166" fontId="13" fillId="2" borderId="0" xfId="0" applyNumberFormat="1" applyFont="1" applyFill="1" applyBorder="1" applyAlignment="1" applyProtection="1">
      <alignment horizontal="right" indent="1"/>
      <protection hidden="1"/>
    </xf>
    <xf numFmtId="166" fontId="13" fillId="2" borderId="0" xfId="0" applyNumberFormat="1" applyFont="1" applyFill="1" applyBorder="1" applyAlignment="1" applyProtection="1">
      <alignment horizontal="right" indent="2"/>
      <protection hidden="1"/>
    </xf>
    <xf numFmtId="0" fontId="23" fillId="2" borderId="10" xfId="0" applyFont="1" applyFill="1" applyBorder="1" applyProtection="1">
      <protection hidden="1"/>
    </xf>
    <xf numFmtId="166" fontId="12" fillId="2" borderId="10" xfId="0" applyNumberFormat="1" applyFont="1" applyFill="1" applyBorder="1" applyProtection="1">
      <protection hidden="1"/>
    </xf>
    <xf numFmtId="0" fontId="2" fillId="2" borderId="10" xfId="0" applyFont="1" applyFill="1" applyBorder="1" applyAlignment="1" applyProtection="1">
      <alignment horizontal="left" indent="1"/>
      <protection hidden="1"/>
    </xf>
    <xf numFmtId="166" fontId="13" fillId="2" borderId="10" xfId="0" applyNumberFormat="1" applyFont="1" applyFill="1" applyBorder="1" applyAlignment="1" applyProtection="1">
      <alignment horizontal="right" indent="2"/>
      <protection hidden="1"/>
    </xf>
    <xf numFmtId="0" fontId="12" fillId="2" borderId="10" xfId="0" applyFont="1" applyFill="1" applyBorder="1" applyProtection="1">
      <protection hidden="1"/>
    </xf>
    <xf numFmtId="165" fontId="4" fillId="2" borderId="10" xfId="0" applyNumberFormat="1" applyFont="1" applyFill="1" applyBorder="1" applyProtection="1">
      <protection hidden="1"/>
    </xf>
    <xf numFmtId="0" fontId="0" fillId="2" borderId="17" xfId="0" applyFill="1" applyBorder="1" applyProtection="1">
      <protection hidden="1"/>
    </xf>
    <xf numFmtId="0" fontId="6" fillId="4" borderId="9" xfId="0" applyFont="1" applyFill="1" applyBorder="1" applyAlignment="1" applyProtection="1">
      <alignment horizontal="center"/>
      <protection hidden="1"/>
    </xf>
    <xf numFmtId="0" fontId="24" fillId="2" borderId="0" xfId="0" applyFont="1" applyFill="1" applyBorder="1" applyAlignment="1" applyProtection="1">
      <alignment horizontal="center" vertical="center" textRotation="90" shrinkToFit="1"/>
      <protection hidden="1"/>
    </xf>
    <xf numFmtId="164" fontId="5" fillId="3" borderId="4" xfId="0" applyNumberFormat="1" applyFont="1" applyFill="1" applyBorder="1" applyAlignment="1" applyProtection="1">
      <alignment horizontal="center"/>
      <protection hidden="1"/>
    </xf>
    <xf numFmtId="0" fontId="3" fillId="2" borderId="18" xfId="0" applyFont="1" applyFill="1" applyBorder="1" applyAlignment="1" applyProtection="1">
      <alignment horizontal="center" wrapText="1"/>
      <protection hidden="1"/>
    </xf>
    <xf numFmtId="164" fontId="5" fillId="3" borderId="4" xfId="0" applyNumberFormat="1" applyFont="1" applyFill="1" applyBorder="1" applyAlignment="1" applyProtection="1">
      <alignment horizontal="right"/>
      <protection hidden="1"/>
    </xf>
    <xf numFmtId="0" fontId="12" fillId="2" borderId="0" xfId="0" applyFont="1" applyFill="1" applyAlignment="1" applyProtection="1">
      <alignment horizontal="right"/>
      <protection hidden="1"/>
    </xf>
    <xf numFmtId="0" fontId="3" fillId="2" borderId="0" xfId="0" applyFont="1" applyFill="1" applyBorder="1" applyAlignment="1" applyProtection="1">
      <alignment horizontal="center" wrapText="1"/>
      <protection hidden="1"/>
    </xf>
    <xf numFmtId="0" fontId="19" fillId="2" borderId="14" xfId="0" applyFont="1" applyFill="1" applyBorder="1" applyAlignment="1" applyProtection="1">
      <alignment horizontal="center"/>
      <protection hidden="1"/>
    </xf>
    <xf numFmtId="166" fontId="3" fillId="2" borderId="0" xfId="0" applyNumberFormat="1"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166" fontId="3" fillId="2" borderId="0" xfId="0" applyNumberFormat="1" applyFont="1" applyFill="1" applyBorder="1" applyAlignment="1" applyProtection="1">
      <alignment horizontal="right"/>
      <protection hidden="1"/>
    </xf>
    <xf numFmtId="0" fontId="6" fillId="4" borderId="18" xfId="0" applyFont="1" applyFill="1" applyBorder="1" applyAlignment="1" applyProtection="1">
      <alignment horizontal="center"/>
      <protection hidden="1"/>
    </xf>
    <xf numFmtId="0" fontId="4" fillId="4" borderId="18" xfId="0" applyFont="1" applyFill="1" applyBorder="1" applyProtection="1">
      <protection hidden="1"/>
    </xf>
    <xf numFmtId="0" fontId="0" fillId="2" borderId="14" xfId="0"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left" vertical="center"/>
      <protection hidden="1"/>
    </xf>
    <xf numFmtId="0" fontId="12" fillId="2" borderId="0" xfId="0" applyFont="1" applyFill="1" applyBorder="1" applyAlignment="1" applyProtection="1">
      <alignment vertical="center"/>
      <protection hidden="1"/>
    </xf>
    <xf numFmtId="0" fontId="0" fillId="2" borderId="15" xfId="0" applyFill="1" applyBorder="1" applyAlignment="1" applyProtection="1">
      <alignment vertical="center"/>
      <protection hidden="1"/>
    </xf>
    <xf numFmtId="0" fontId="2" fillId="2" borderId="0" xfId="0" applyFont="1" applyFill="1" applyAlignment="1" applyProtection="1">
      <protection hidden="1"/>
    </xf>
    <xf numFmtId="0" fontId="12" fillId="2" borderId="0" xfId="0" applyFont="1" applyFill="1" applyAlignment="1" applyProtection="1">
      <protection hidden="1"/>
    </xf>
    <xf numFmtId="0" fontId="0" fillId="8" borderId="0" xfId="0" applyFill="1" applyAlignment="1" applyProtection="1">
      <protection hidden="1"/>
    </xf>
    <xf numFmtId="0" fontId="0" fillId="8" borderId="0" xfId="0" applyFill="1" applyAlignment="1" applyProtection="1">
      <alignment vertical="center"/>
      <protection hidden="1"/>
    </xf>
    <xf numFmtId="0" fontId="10" fillId="8" borderId="18" xfId="0" applyFont="1" applyFill="1" applyBorder="1" applyAlignment="1" applyProtection="1">
      <alignment horizontal="center" vertical="center"/>
      <protection hidden="1"/>
    </xf>
    <xf numFmtId="0" fontId="1" fillId="8" borderId="0" xfId="0" applyFont="1" applyFill="1" applyProtection="1">
      <protection hidden="1"/>
    </xf>
    <xf numFmtId="9" fontId="0" fillId="8" borderId="0" xfId="0" applyNumberFormat="1" applyFill="1" applyProtection="1">
      <protection hidden="1"/>
    </xf>
    <xf numFmtId="164" fontId="1" fillId="8" borderId="0" xfId="0" applyNumberFormat="1" applyFont="1" applyFill="1" applyProtection="1">
      <protection hidden="1"/>
    </xf>
    <xf numFmtId="0" fontId="34" fillId="2" borderId="0" xfId="0" applyFont="1" applyFill="1" applyBorder="1" applyProtection="1">
      <protection hidden="1"/>
    </xf>
    <xf numFmtId="164" fontId="5" fillId="3" borderId="4" xfId="0" applyNumberFormat="1" applyFont="1" applyFill="1" applyBorder="1" applyAlignment="1" applyProtection="1">
      <alignment horizontal="center"/>
      <protection hidden="1"/>
    </xf>
    <xf numFmtId="164" fontId="5" fillId="3" borderId="4" xfId="0" applyNumberFormat="1" applyFont="1" applyFill="1" applyBorder="1" applyAlignment="1" applyProtection="1">
      <alignment horizontal="right"/>
      <protection hidden="1"/>
    </xf>
    <xf numFmtId="0" fontId="3" fillId="2" borderId="0" xfId="0" applyFont="1" applyFill="1" applyBorder="1" applyAlignment="1" applyProtection="1">
      <alignment horizontal="center" wrapText="1"/>
      <protection hidden="1"/>
    </xf>
    <xf numFmtId="0" fontId="11" fillId="11" borderId="4" xfId="0" applyFont="1" applyFill="1" applyBorder="1" applyAlignment="1" applyProtection="1">
      <alignment horizontal="center"/>
      <protection hidden="1"/>
    </xf>
    <xf numFmtId="166" fontId="3" fillId="2" borderId="0" xfId="0" applyNumberFormat="1" applyFont="1" applyFill="1" applyBorder="1" applyAlignment="1" applyProtection="1">
      <alignment horizontal="center" wrapText="1"/>
      <protection hidden="1"/>
    </xf>
    <xf numFmtId="0" fontId="35" fillId="2" borderId="0" xfId="0" applyFont="1" applyFill="1" applyProtection="1">
      <protection hidden="1"/>
    </xf>
    <xf numFmtId="0" fontId="36" fillId="2" borderId="0" xfId="0" applyFont="1" applyFill="1" applyProtection="1">
      <protection hidden="1"/>
    </xf>
    <xf numFmtId="0" fontId="0" fillId="8" borderId="21" xfId="0" applyFill="1" applyBorder="1" applyProtection="1">
      <protection hidden="1"/>
    </xf>
    <xf numFmtId="0" fontId="0" fillId="2" borderId="21" xfId="0" applyFill="1" applyBorder="1" applyProtection="1">
      <protection hidden="1"/>
    </xf>
    <xf numFmtId="0" fontId="0" fillId="8" borderId="21" xfId="0" applyFill="1" applyBorder="1"/>
    <xf numFmtId="166" fontId="37" fillId="2" borderId="0" xfId="0" applyNumberFormat="1" applyFont="1" applyFill="1" applyAlignment="1" applyProtection="1">
      <alignment horizontal="right" indent="2"/>
      <protection hidden="1"/>
    </xf>
    <xf numFmtId="0" fontId="38" fillId="2" borderId="0" xfId="0" applyFont="1" applyFill="1" applyProtection="1">
      <protection hidden="1"/>
    </xf>
    <xf numFmtId="0" fontId="39" fillId="8" borderId="0" xfId="0" applyFont="1" applyFill="1" applyAlignment="1" applyProtection="1">
      <alignment wrapText="1"/>
      <protection hidden="1"/>
    </xf>
    <xf numFmtId="0" fontId="39" fillId="2" borderId="0" xfId="0" applyFont="1" applyFill="1" applyAlignment="1" applyProtection="1">
      <alignment wrapText="1"/>
      <protection hidden="1"/>
    </xf>
    <xf numFmtId="0" fontId="39" fillId="0" borderId="0" xfId="0" applyFont="1" applyAlignment="1">
      <alignment wrapText="1"/>
    </xf>
    <xf numFmtId="0" fontId="39" fillId="8" borderId="0" xfId="0" applyFont="1" applyFill="1" applyAlignment="1" applyProtection="1">
      <alignment horizontal="center" vertical="center"/>
      <protection hidden="1"/>
    </xf>
    <xf numFmtId="0" fontId="39" fillId="2" borderId="0" xfId="0" applyFont="1" applyFill="1" applyAlignment="1" applyProtection="1">
      <alignment horizontal="center" vertical="center"/>
      <protection hidden="1"/>
    </xf>
    <xf numFmtId="0" fontId="39" fillId="0" borderId="0" xfId="0" applyFont="1" applyAlignment="1">
      <alignment horizontal="center" vertical="center"/>
    </xf>
    <xf numFmtId="0" fontId="33" fillId="2" borderId="0" xfId="0" applyFont="1" applyFill="1" applyProtection="1">
      <protection hidden="1"/>
    </xf>
    <xf numFmtId="0" fontId="41" fillId="2" borderId="0" xfId="0" applyFont="1" applyFill="1" applyProtection="1">
      <protection hidden="1"/>
    </xf>
    <xf numFmtId="0" fontId="39" fillId="2" borderId="21" xfId="0" applyFont="1" applyFill="1" applyBorder="1" applyAlignment="1" applyProtection="1">
      <alignment horizontal="center" vertical="center"/>
      <protection hidden="1"/>
    </xf>
    <xf numFmtId="0" fontId="39" fillId="2" borderId="21" xfId="0" applyFont="1" applyFill="1" applyBorder="1" applyAlignment="1" applyProtection="1">
      <alignment wrapText="1"/>
      <protection hidden="1"/>
    </xf>
    <xf numFmtId="0" fontId="37" fillId="2" borderId="0" xfId="0" applyFont="1" applyFill="1" applyAlignment="1" applyProtection="1">
      <alignment horizontal="center" vertical="center"/>
      <protection hidden="1"/>
    </xf>
    <xf numFmtId="0" fontId="5" fillId="2" borderId="0" xfId="0" applyFont="1" applyFill="1" applyBorder="1" applyAlignment="1" applyProtection="1">
      <alignment horizontal="right"/>
      <protection hidden="1"/>
    </xf>
    <xf numFmtId="165" fontId="0" fillId="6" borderId="1" xfId="0" applyNumberFormat="1" applyFill="1" applyBorder="1" applyAlignment="1" applyProtection="1">
      <alignment horizontal="center"/>
      <protection hidden="1"/>
    </xf>
    <xf numFmtId="165" fontId="5" fillId="9" borderId="1" xfId="1" applyNumberFormat="1" applyFont="1" applyFill="1" applyBorder="1" applyAlignment="1" applyProtection="1">
      <alignment horizontal="center" vertical="center"/>
      <protection hidden="1"/>
    </xf>
    <xf numFmtId="165" fontId="13" fillId="2" borderId="0" xfId="0" applyNumberFormat="1" applyFont="1" applyFill="1" applyAlignment="1" applyProtection="1">
      <alignment horizontal="right" indent="2"/>
      <protection hidden="1"/>
    </xf>
    <xf numFmtId="165" fontId="13" fillId="2" borderId="0" xfId="0" applyNumberFormat="1" applyFont="1" applyFill="1" applyBorder="1" applyAlignment="1" applyProtection="1">
      <alignment horizontal="right" indent="2"/>
      <protection hidden="1"/>
    </xf>
    <xf numFmtId="165" fontId="5" fillId="6" borderId="4" xfId="0" applyNumberFormat="1" applyFont="1" applyFill="1" applyBorder="1" applyAlignment="1" applyProtection="1">
      <alignment horizontal="center"/>
      <protection hidden="1"/>
    </xf>
    <xf numFmtId="167" fontId="0" fillId="6" borderId="1" xfId="0" applyNumberFormat="1" applyFill="1" applyBorder="1" applyAlignment="1" applyProtection="1">
      <alignment horizontal="center"/>
      <protection hidden="1"/>
    </xf>
    <xf numFmtId="167" fontId="1" fillId="6" borderId="1" xfId="0" applyNumberFormat="1" applyFont="1" applyFill="1" applyBorder="1" applyAlignment="1" applyProtection="1">
      <alignment horizontal="center"/>
      <protection hidden="1"/>
    </xf>
    <xf numFmtId="167" fontId="5" fillId="6" borderId="4" xfId="0" applyNumberFormat="1" applyFont="1" applyFill="1" applyBorder="1" applyAlignment="1" applyProtection="1">
      <alignment horizontal="center"/>
      <protection hidden="1"/>
    </xf>
    <xf numFmtId="167" fontId="5" fillId="9" borderId="1" xfId="1" applyNumberFormat="1" applyFont="1" applyFill="1" applyBorder="1" applyAlignment="1" applyProtection="1">
      <alignment horizontal="center" vertical="center"/>
      <protection hidden="1"/>
    </xf>
    <xf numFmtId="164" fontId="0" fillId="8" borderId="0" xfId="0" applyNumberFormat="1" applyFill="1" applyProtection="1">
      <protection hidden="1"/>
    </xf>
    <xf numFmtId="2" fontId="5" fillId="2" borderId="0" xfId="0" applyNumberFormat="1" applyFont="1" applyFill="1" applyBorder="1" applyAlignment="1" applyProtection="1">
      <alignment horizontal="right"/>
      <protection hidden="1"/>
    </xf>
    <xf numFmtId="0" fontId="42" fillId="2" borderId="0" xfId="0" applyFont="1" applyFill="1" applyProtection="1">
      <protection hidden="1"/>
    </xf>
    <xf numFmtId="0" fontId="43" fillId="2" borderId="0" xfId="0" applyFont="1" applyFill="1" applyAlignment="1" applyProtection="1">
      <alignment horizontal="left" indent="1"/>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0" fontId="24" fillId="2" borderId="0" xfId="0" applyFont="1" applyFill="1" applyBorder="1" applyAlignment="1" applyProtection="1">
      <alignment horizontal="center" vertical="center" textRotation="90" shrinkToFit="1"/>
      <protection hidden="1"/>
    </xf>
    <xf numFmtId="166" fontId="3" fillId="2" borderId="0" xfId="0" applyNumberFormat="1"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166" fontId="3" fillId="2" borderId="0" xfId="0" applyNumberFormat="1" applyFont="1" applyFill="1" applyBorder="1" applyAlignment="1" applyProtection="1">
      <alignment horizontal="right"/>
      <protection hidden="1"/>
    </xf>
    <xf numFmtId="0" fontId="11" fillId="6" borderId="4" xfId="0" applyFont="1" applyFill="1" applyBorder="1" applyAlignment="1" applyProtection="1">
      <alignment horizontal="center"/>
      <protection hidden="1"/>
    </xf>
    <xf numFmtId="0" fontId="44" fillId="0" borderId="0" xfId="0" applyFont="1" applyAlignment="1">
      <alignment horizontal="right" wrapText="1"/>
    </xf>
    <xf numFmtId="0" fontId="15" fillId="0" borderId="6" xfId="0" applyFont="1" applyBorder="1" applyAlignment="1">
      <alignment wrapText="1"/>
    </xf>
    <xf numFmtId="0" fontId="15" fillId="0" borderId="6" xfId="0" applyFont="1" applyFill="1" applyBorder="1" applyAlignment="1">
      <alignment wrapText="1"/>
    </xf>
    <xf numFmtId="0" fontId="1" fillId="0" borderId="0" xfId="0" applyFont="1" applyAlignment="1">
      <alignment horizontal="right" wrapText="1"/>
    </xf>
    <xf numFmtId="0" fontId="1" fillId="10" borderId="0" xfId="0" applyFont="1" applyFill="1" applyAlignment="1">
      <alignment horizontal="right" wrapText="1"/>
    </xf>
    <xf numFmtId="10" fontId="0" fillId="10" borderId="0" xfId="0" applyNumberFormat="1" applyFill="1" applyAlignment="1">
      <alignment wrapText="1"/>
    </xf>
    <xf numFmtId="0" fontId="1" fillId="0" borderId="0" xfId="0" applyFont="1" applyAlignment="1">
      <alignment wrapText="1"/>
    </xf>
    <xf numFmtId="164" fontId="1" fillId="8" borderId="0" xfId="0" applyNumberFormat="1" applyFont="1" applyFill="1" applyAlignment="1" applyProtection="1">
      <alignment horizontal="right"/>
      <protection hidden="1"/>
    </xf>
    <xf numFmtId="0" fontId="1" fillId="8" borderId="0" xfId="0" applyFont="1" applyFill="1" applyAlignment="1" applyProtection="1">
      <alignment horizontal="right"/>
      <protection hidden="1"/>
    </xf>
    <xf numFmtId="0" fontId="45" fillId="2" borderId="0" xfId="0" applyFont="1" applyFill="1" applyAlignment="1" applyProtection="1">
      <alignment horizontal="center" vertical="center"/>
      <protection hidden="1"/>
    </xf>
    <xf numFmtId="0" fontId="0" fillId="2" borderId="0" xfId="0"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164" fontId="5" fillId="5" borderId="1" xfId="1" applyNumberFormat="1" applyFont="1" applyFill="1" applyBorder="1" applyAlignment="1" applyProtection="1">
      <alignment horizontal="center"/>
      <protection locked="0" hidden="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24" fillId="2" borderId="0" xfId="0" applyFont="1" applyFill="1" applyBorder="1" applyAlignment="1" applyProtection="1">
      <alignment horizontal="center" vertical="center" textRotation="90" shrinkToFit="1"/>
      <protection hidden="1"/>
    </xf>
    <xf numFmtId="0" fontId="12" fillId="2" borderId="0" xfId="0" applyFont="1" applyFill="1" applyAlignment="1" applyProtection="1">
      <alignment horizontal="right"/>
      <protection hidden="1"/>
    </xf>
    <xf numFmtId="0" fontId="19" fillId="2" borderId="14"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0" fontId="24" fillId="2" borderId="0" xfId="0" applyFont="1" applyFill="1" applyBorder="1" applyAlignment="1" applyProtection="1">
      <alignment horizontal="center" vertical="center" textRotation="90" shrinkToFit="1"/>
      <protection hidden="1"/>
    </xf>
    <xf numFmtId="166" fontId="3" fillId="2" borderId="0" xfId="0" applyNumberFormat="1" applyFont="1" applyFill="1" applyBorder="1" applyAlignment="1" applyProtection="1">
      <alignment horizontal="right"/>
      <protection hidden="1"/>
    </xf>
    <xf numFmtId="0" fontId="0" fillId="2" borderId="0" xfId="0" applyFill="1" applyBorder="1" applyAlignment="1" applyProtection="1">
      <alignment horizontal="center"/>
      <protection hidden="1"/>
    </xf>
    <xf numFmtId="0" fontId="31" fillId="2" borderId="14" xfId="0" applyFont="1" applyFill="1" applyBorder="1" applyAlignment="1" applyProtection="1">
      <protection hidden="1"/>
    </xf>
    <xf numFmtId="10" fontId="5" fillId="7" borderId="1" xfId="1" applyNumberFormat="1" applyFont="1" applyFill="1" applyBorder="1" applyAlignment="1" applyProtection="1">
      <alignment horizontal="center" vertical="center"/>
      <protection hidden="1"/>
    </xf>
    <xf numFmtId="1" fontId="0" fillId="9" borderId="1" xfId="0" applyNumberFormat="1" applyFill="1" applyBorder="1" applyAlignment="1" applyProtection="1">
      <alignment horizontal="center"/>
      <protection hidden="1"/>
    </xf>
    <xf numFmtId="1" fontId="1" fillId="9" borderId="1" xfId="0" applyNumberFormat="1" applyFont="1" applyFill="1" applyBorder="1" applyAlignment="1" applyProtection="1">
      <alignment horizontal="center"/>
      <protection hidden="1"/>
    </xf>
    <xf numFmtId="0" fontId="6" fillId="10" borderId="20" xfId="1" applyNumberFormat="1" applyFont="1" applyFill="1" applyBorder="1" applyAlignment="1" applyProtection="1">
      <alignment horizontal="center" vertical="center"/>
      <protection hidden="1"/>
    </xf>
    <xf numFmtId="1" fontId="6" fillId="6" borderId="22" xfId="0" applyNumberFormat="1" applyFont="1" applyFill="1" applyBorder="1" applyAlignment="1" applyProtection="1">
      <alignment horizontal="center"/>
      <protection hidden="1"/>
    </xf>
    <xf numFmtId="1" fontId="6" fillId="9" borderId="22" xfId="0" applyNumberFormat="1" applyFont="1" applyFill="1" applyBorder="1" applyAlignment="1" applyProtection="1">
      <alignment horizontal="center"/>
      <protection hidden="1"/>
    </xf>
    <xf numFmtId="167" fontId="6" fillId="9" borderId="20" xfId="1" applyNumberFormat="1" applyFont="1" applyFill="1" applyBorder="1" applyAlignment="1" applyProtection="1">
      <alignment horizontal="center" vertical="center"/>
      <protection hidden="1"/>
    </xf>
    <xf numFmtId="10" fontId="6" fillId="6" borderId="20" xfId="1" applyNumberFormat="1" applyFont="1" applyFill="1" applyBorder="1" applyAlignment="1" applyProtection="1">
      <alignment horizontal="center" vertical="center"/>
      <protection hidden="1"/>
    </xf>
    <xf numFmtId="1" fontId="0" fillId="9" borderId="23" xfId="0" applyNumberFormat="1" applyFill="1" applyBorder="1" applyAlignment="1" applyProtection="1">
      <alignment horizontal="center"/>
      <protection hidden="1"/>
    </xf>
    <xf numFmtId="167" fontId="5" fillId="9" borderId="23" xfId="1" applyNumberFormat="1" applyFont="1" applyFill="1" applyBorder="1" applyAlignment="1" applyProtection="1">
      <alignment horizontal="center" vertical="center"/>
      <protection hidden="1"/>
    </xf>
    <xf numFmtId="10" fontId="5" fillId="7" borderId="23" xfId="1" applyNumberFormat="1"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textRotation="90" shrinkToFit="1"/>
      <protection hidden="1"/>
    </xf>
    <xf numFmtId="0" fontId="19" fillId="2" borderId="14"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166" fontId="3" fillId="2" borderId="0" xfId="0" applyNumberFormat="1" applyFont="1" applyFill="1" applyBorder="1" applyAlignment="1" applyProtection="1">
      <alignment horizontal="right"/>
      <protection hidden="1"/>
    </xf>
    <xf numFmtId="1" fontId="5" fillId="10" borderId="8" xfId="1" applyNumberFormat="1" applyFont="1" applyFill="1" applyBorder="1" applyAlignment="1" applyProtection="1">
      <alignment horizontal="center" vertical="center"/>
      <protection hidden="1"/>
    </xf>
    <xf numFmtId="1" fontId="0" fillId="8" borderId="0" xfId="0" applyNumberFormat="1" applyFill="1" applyProtection="1">
      <protection hidden="1"/>
    </xf>
    <xf numFmtId="0" fontId="46" fillId="2" borderId="0" xfId="0" applyFont="1" applyFill="1" applyBorder="1" applyAlignment="1" applyProtection="1">
      <protection hidden="1"/>
    </xf>
    <xf numFmtId="10" fontId="6" fillId="7" borderId="20" xfId="1" applyNumberFormat="1"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textRotation="90" shrinkToFit="1"/>
      <protection hidden="1"/>
    </xf>
    <xf numFmtId="0" fontId="19" fillId="2" borderId="14"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166" fontId="3" fillId="2" borderId="0" xfId="0" applyNumberFormat="1" applyFont="1" applyFill="1" applyBorder="1" applyAlignment="1" applyProtection="1">
      <alignment horizontal="right"/>
      <protection hidden="1"/>
    </xf>
    <xf numFmtId="10" fontId="6" fillId="6" borderId="25" xfId="1" applyNumberFormat="1" applyFont="1" applyFill="1" applyBorder="1" applyAlignment="1" applyProtection="1">
      <alignment horizontal="center" vertical="center"/>
      <protection hidden="1"/>
    </xf>
    <xf numFmtId="0" fontId="47" fillId="2" borderId="14" xfId="0" applyFont="1" applyFill="1" applyBorder="1" applyAlignment="1" applyProtection="1">
      <protection hidden="1"/>
    </xf>
    <xf numFmtId="0" fontId="48" fillId="2" borderId="14" xfId="0" applyFont="1" applyFill="1" applyBorder="1" applyAlignment="1" applyProtection="1">
      <protection hidden="1"/>
    </xf>
    <xf numFmtId="0" fontId="5" fillId="4" borderId="0" xfId="0" applyFont="1" applyFill="1" applyBorder="1" applyAlignment="1" applyProtection="1">
      <protection hidden="1"/>
    </xf>
    <xf numFmtId="167" fontId="0" fillId="6" borderId="8" xfId="0" applyNumberFormat="1" applyFill="1" applyBorder="1" applyAlignment="1" applyProtection="1">
      <alignment horizontal="center"/>
      <protection hidden="1"/>
    </xf>
    <xf numFmtId="167" fontId="1" fillId="6" borderId="8" xfId="0" applyNumberFormat="1" applyFont="1" applyFill="1" applyBorder="1" applyAlignment="1" applyProtection="1">
      <alignment horizontal="center"/>
      <protection hidden="1"/>
    </xf>
    <xf numFmtId="167" fontId="5" fillId="6" borderId="2" xfId="0" applyNumberFormat="1" applyFont="1" applyFill="1" applyBorder="1" applyAlignment="1" applyProtection="1">
      <alignment horizontal="center"/>
      <protection hidden="1"/>
    </xf>
    <xf numFmtId="0" fontId="5" fillId="4" borderId="3" xfId="0" applyFont="1" applyFill="1" applyBorder="1" applyAlignment="1" applyProtection="1">
      <alignment horizontal="left" indent="1"/>
      <protection hidden="1"/>
    </xf>
    <xf numFmtId="0" fontId="5" fillId="4" borderId="18" xfId="0" applyFont="1" applyFill="1" applyBorder="1" applyAlignment="1" applyProtection="1">
      <alignment horizontal="left" indent="1"/>
      <protection hidden="1"/>
    </xf>
    <xf numFmtId="0" fontId="5" fillId="10" borderId="26" xfId="1" applyNumberFormat="1" applyFont="1" applyFill="1" applyBorder="1" applyAlignment="1" applyProtection="1">
      <alignment horizontal="center" vertical="center"/>
      <protection hidden="1"/>
    </xf>
    <xf numFmtId="0" fontId="5" fillId="10" borderId="4" xfId="0" applyFont="1" applyFill="1" applyBorder="1" applyAlignment="1" applyProtection="1">
      <alignment horizontal="center"/>
      <protection hidden="1"/>
    </xf>
    <xf numFmtId="10" fontId="5" fillId="7" borderId="1" xfId="0" applyNumberFormat="1" applyFont="1" applyFill="1" applyBorder="1" applyAlignment="1" applyProtection="1">
      <alignment horizontal="center" vertical="center"/>
      <protection hidden="1"/>
    </xf>
    <xf numFmtId="0" fontId="2" fillId="8" borderId="0" xfId="0" applyFont="1" applyFill="1" applyBorder="1" applyAlignment="1" applyProtection="1">
      <alignment horizontal="left" vertical="center"/>
      <protection hidden="1"/>
    </xf>
    <xf numFmtId="0" fontId="12" fillId="8" borderId="0" xfId="0" applyFont="1" applyFill="1" applyBorder="1" applyAlignment="1" applyProtection="1">
      <alignment vertical="center"/>
      <protection hidden="1"/>
    </xf>
    <xf numFmtId="0" fontId="3" fillId="8" borderId="0" xfId="0" applyFont="1" applyFill="1" applyBorder="1" applyAlignment="1" applyProtection="1">
      <alignment horizontal="center" wrapText="1"/>
      <protection hidden="1"/>
    </xf>
    <xf numFmtId="0" fontId="2" fillId="8" borderId="0" xfId="0" applyFont="1" applyFill="1" applyBorder="1" applyProtection="1">
      <protection hidden="1"/>
    </xf>
    <xf numFmtId="166" fontId="3" fillId="8" borderId="18" xfId="0" applyNumberFormat="1" applyFont="1" applyFill="1" applyBorder="1" applyAlignment="1" applyProtection="1">
      <alignment horizontal="center" wrapText="1"/>
      <protection hidden="1"/>
    </xf>
    <xf numFmtId="0" fontId="3" fillId="8" borderId="18" xfId="0" applyFont="1" applyFill="1" applyBorder="1" applyAlignment="1" applyProtection="1">
      <alignment horizontal="center" wrapText="1"/>
      <protection hidden="1"/>
    </xf>
    <xf numFmtId="0" fontId="5" fillId="8" borderId="2" xfId="0" applyFont="1" applyFill="1" applyBorder="1" applyAlignment="1" applyProtection="1">
      <alignment horizontal="left" indent="1"/>
      <protection hidden="1"/>
    </xf>
    <xf numFmtId="0" fontId="5" fillId="8" borderId="2" xfId="0" applyFont="1" applyFill="1" applyBorder="1" applyProtection="1">
      <protection hidden="1"/>
    </xf>
    <xf numFmtId="0" fontId="4" fillId="8" borderId="2" xfId="0" applyFont="1" applyFill="1" applyBorder="1" applyProtection="1">
      <protection hidden="1"/>
    </xf>
    <xf numFmtId="166" fontId="5" fillId="8" borderId="2" xfId="0" applyNumberFormat="1" applyFont="1" applyFill="1" applyBorder="1" applyProtection="1">
      <protection hidden="1"/>
    </xf>
    <xf numFmtId="166" fontId="4" fillId="8" borderId="2" xfId="0" applyNumberFormat="1" applyFont="1" applyFill="1" applyBorder="1" applyProtection="1">
      <protection hidden="1"/>
    </xf>
    <xf numFmtId="165" fontId="4" fillId="8" borderId="2" xfId="0" applyNumberFormat="1" applyFont="1" applyFill="1" applyBorder="1" applyProtection="1">
      <protection hidden="1"/>
    </xf>
    <xf numFmtId="0" fontId="6" fillId="8" borderId="9" xfId="0" applyFont="1" applyFill="1" applyBorder="1" applyAlignment="1" applyProtection="1">
      <alignment horizontal="center"/>
      <protection hidden="1"/>
    </xf>
    <xf numFmtId="0" fontId="4" fillId="8" borderId="18" xfId="0" applyFont="1" applyFill="1" applyBorder="1" applyProtection="1">
      <protection hidden="1"/>
    </xf>
    <xf numFmtId="166" fontId="26" fillId="2" borderId="0" xfId="0" applyNumberFormat="1" applyFont="1" applyFill="1" applyAlignment="1" applyProtection="1">
      <alignment horizontal="right"/>
      <protection hidden="1"/>
    </xf>
    <xf numFmtId="166" fontId="26" fillId="2" borderId="0" xfId="0" applyNumberFormat="1" applyFont="1" applyFill="1" applyAlignment="1" applyProtection="1">
      <alignment horizontal="right" indent="2"/>
      <protection hidden="1"/>
    </xf>
    <xf numFmtId="166" fontId="2" fillId="2" borderId="0" xfId="0" applyNumberFormat="1" applyFont="1" applyFill="1" applyAlignment="1" applyProtection="1">
      <alignment horizontal="right" indent="2"/>
      <protection hidden="1"/>
    </xf>
    <xf numFmtId="0" fontId="49" fillId="2" borderId="0" xfId="0" applyFont="1" applyFill="1" applyAlignment="1" applyProtection="1">
      <alignment horizontal="center" vertical="center"/>
      <protection hidden="1"/>
    </xf>
    <xf numFmtId="0" fontId="26" fillId="2" borderId="0" xfId="0" applyFont="1" applyFill="1" applyAlignment="1" applyProtection="1">
      <protection hidden="1"/>
    </xf>
    <xf numFmtId="166" fontId="26" fillId="2" borderId="0" xfId="0" applyNumberFormat="1" applyFont="1" applyFill="1" applyAlignment="1" applyProtection="1">
      <protection hidden="1"/>
    </xf>
    <xf numFmtId="166" fontId="2" fillId="2" borderId="0" xfId="0" applyNumberFormat="1" applyFont="1" applyFill="1" applyProtection="1">
      <protection hidden="1"/>
    </xf>
    <xf numFmtId="165" fontId="26" fillId="2" borderId="0" xfId="0" applyNumberFormat="1"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4" fontId="2" fillId="2" borderId="0" xfId="0" applyNumberFormat="1" applyFont="1" applyFill="1" applyProtection="1">
      <protection hidden="1"/>
    </xf>
    <xf numFmtId="4" fontId="2" fillId="2" borderId="0" xfId="0" applyNumberFormat="1" applyFont="1" applyFill="1" applyAlignment="1" applyProtection="1">
      <alignment horizontal="center" vertical="center"/>
      <protection hidden="1"/>
    </xf>
    <xf numFmtId="0" fontId="1" fillId="2" borderId="0" xfId="0" applyFont="1" applyFill="1" applyProtection="1">
      <protection hidden="1"/>
    </xf>
    <xf numFmtId="166" fontId="50" fillId="2" borderId="0" xfId="0" applyNumberFormat="1" applyFont="1" applyFill="1" applyAlignment="1" applyProtection="1">
      <alignment horizontal="right" indent="2"/>
      <protection hidden="1"/>
    </xf>
    <xf numFmtId="166" fontId="43" fillId="2" borderId="0" xfId="0" applyNumberFormat="1" applyFont="1" applyFill="1" applyAlignment="1" applyProtection="1">
      <alignment horizontal="right" indent="2"/>
      <protection hidden="1"/>
    </xf>
    <xf numFmtId="0" fontId="43" fillId="2" borderId="0" xfId="0" applyFont="1" applyFill="1" applyAlignment="1" applyProtection="1">
      <alignment horizontal="center" vertical="center"/>
      <protection hidden="1"/>
    </xf>
    <xf numFmtId="0" fontId="2" fillId="2" borderId="0" xfId="0" applyFont="1" applyFill="1" applyAlignment="1" applyProtection="1">
      <alignment horizontal="right"/>
      <protection hidden="1"/>
    </xf>
    <xf numFmtId="2" fontId="2" fillId="2" borderId="0" xfId="0" applyNumberFormat="1" applyFont="1" applyFill="1" applyAlignment="1" applyProtection="1">
      <alignment horizontal="center"/>
      <protection hidden="1"/>
    </xf>
    <xf numFmtId="0" fontId="5" fillId="10" borderId="1" xfId="1" applyNumberFormat="1" applyFont="1" applyFill="1" applyBorder="1" applyAlignment="1" applyProtection="1">
      <alignment horizontal="center" vertical="center"/>
      <protection locked="0" hidden="1"/>
    </xf>
    <xf numFmtId="1" fontId="0" fillId="6" borderId="1" xfId="0" applyNumberFormat="1" applyFill="1" applyBorder="1" applyAlignment="1" applyProtection="1">
      <alignment horizontal="center"/>
      <protection locked="0" hidden="1"/>
    </xf>
    <xf numFmtId="0" fontId="5" fillId="10" borderId="1" xfId="0" applyFont="1" applyFill="1" applyBorder="1" applyAlignment="1" applyProtection="1">
      <alignment horizontal="center" vertical="center"/>
      <protection locked="0" hidden="1"/>
    </xf>
    <xf numFmtId="1" fontId="1" fillId="6" borderId="1" xfId="0" applyNumberFormat="1" applyFont="1" applyFill="1" applyBorder="1" applyAlignment="1" applyProtection="1">
      <alignment horizontal="center"/>
      <protection locked="0" hidden="1"/>
    </xf>
    <xf numFmtId="1" fontId="5" fillId="6" borderId="4" xfId="0" applyNumberFormat="1" applyFont="1" applyFill="1" applyBorder="1" applyAlignment="1" applyProtection="1">
      <alignment horizontal="center"/>
      <protection locked="0" hidden="1"/>
    </xf>
    <xf numFmtId="0" fontId="5" fillId="10" borderId="23" xfId="1" applyNumberFormat="1" applyFont="1" applyFill="1" applyBorder="1" applyAlignment="1" applyProtection="1">
      <alignment horizontal="center" vertical="center"/>
      <protection locked="0" hidden="1"/>
    </xf>
    <xf numFmtId="1" fontId="5" fillId="6" borderId="24" xfId="0" applyNumberFormat="1" applyFont="1" applyFill="1" applyBorder="1" applyAlignment="1" applyProtection="1">
      <alignment horizontal="center"/>
      <protection locked="0" hidden="1"/>
    </xf>
    <xf numFmtId="0" fontId="0" fillId="8" borderId="0" xfId="0" applyFill="1" applyProtection="1">
      <protection hidden="1"/>
    </xf>
    <xf numFmtId="166" fontId="3" fillId="2" borderId="0" xfId="0" applyNumberFormat="1" applyFont="1" applyFill="1" applyBorder="1" applyAlignment="1" applyProtection="1">
      <alignment horizontal="center" wrapText="1"/>
      <protection hidden="1"/>
    </xf>
    <xf numFmtId="0" fontId="0" fillId="8" borderId="0" xfId="0" applyFill="1" applyProtection="1">
      <protection hidden="1"/>
    </xf>
    <xf numFmtId="0" fontId="3" fillId="2" borderId="0" xfId="0" applyFont="1" applyFill="1" applyBorder="1" applyAlignment="1" applyProtection="1">
      <alignment horizontal="center"/>
      <protection hidden="1"/>
    </xf>
    <xf numFmtId="0" fontId="5" fillId="3" borderId="1" xfId="0" applyFont="1" applyFill="1" applyBorder="1" applyAlignment="1" applyProtection="1">
      <alignment horizontal="right"/>
      <protection hidden="1"/>
    </xf>
    <xf numFmtId="0" fontId="59" fillId="2" borderId="0" xfId="0" applyFont="1" applyFill="1" applyBorder="1" applyAlignment="1" applyProtection="1">
      <alignment horizontal="center"/>
      <protection hidden="1"/>
    </xf>
    <xf numFmtId="0" fontId="59" fillId="2" borderId="0" xfId="0" applyFont="1" applyFill="1" applyBorder="1" applyAlignment="1" applyProtection="1">
      <alignment horizontal="center" wrapText="1"/>
      <protection hidden="1"/>
    </xf>
    <xf numFmtId="9" fontId="5" fillId="3" borderId="1" xfId="0" applyNumberFormat="1" applyFont="1" applyFill="1" applyBorder="1" applyAlignment="1" applyProtection="1">
      <alignment horizontal="left" indent="1"/>
      <protection hidden="1"/>
    </xf>
    <xf numFmtId="0" fontId="59" fillId="2" borderId="0" xfId="0" applyFont="1" applyFill="1" applyBorder="1" applyAlignment="1" applyProtection="1">
      <alignment horizontal="center" vertical="top" wrapText="1"/>
      <protection hidden="1"/>
    </xf>
    <xf numFmtId="0" fontId="1" fillId="0" borderId="0" xfId="0" applyFont="1"/>
    <xf numFmtId="0" fontId="10" fillId="0" borderId="0" xfId="0" applyFont="1"/>
    <xf numFmtId="0" fontId="5" fillId="3" borderId="27" xfId="0" applyFont="1" applyFill="1" applyBorder="1" applyAlignment="1" applyProtection="1">
      <alignment horizontal="center"/>
      <protection hidden="1"/>
    </xf>
    <xf numFmtId="0" fontId="5" fillId="3" borderId="27" xfId="0" applyFont="1" applyFill="1" applyBorder="1" applyAlignment="1" applyProtection="1">
      <alignment horizontal="right"/>
      <protection hidden="1"/>
    </xf>
    <xf numFmtId="0" fontId="0" fillId="8" borderId="0" xfId="0" applyFill="1" applyProtection="1">
      <protection hidden="1"/>
    </xf>
    <xf numFmtId="43" fontId="0" fillId="8" borderId="0" xfId="0" applyNumberFormat="1" applyFill="1" applyProtection="1">
      <protection hidden="1"/>
    </xf>
    <xf numFmtId="0" fontId="60" fillId="0" borderId="0" xfId="0" applyFont="1"/>
    <xf numFmtId="10" fontId="0" fillId="0" borderId="0" xfId="5" applyNumberFormat="1" applyFont="1"/>
    <xf numFmtId="0" fontId="62" fillId="0" borderId="0" xfId="6" applyAlignment="1" applyProtection="1"/>
    <xf numFmtId="3" fontId="1" fillId="0" borderId="0" xfId="0" applyNumberFormat="1" applyFont="1"/>
    <xf numFmtId="0" fontId="3" fillId="2" borderId="0" xfId="0" applyFont="1" applyFill="1" applyBorder="1" applyAlignment="1" applyProtection="1">
      <alignment horizontal="center" wrapText="1"/>
      <protection hidden="1"/>
    </xf>
    <xf numFmtId="0" fontId="2" fillId="2" borderId="0" xfId="0" applyFont="1" applyFill="1" applyAlignment="1" applyProtection="1">
      <alignment horizontal="right"/>
      <protection hidden="1"/>
    </xf>
    <xf numFmtId="0" fontId="5" fillId="3" borderId="4" xfId="0" applyFont="1" applyFill="1" applyBorder="1" applyAlignment="1" applyProtection="1">
      <alignment horizontal="left" indent="1"/>
      <protection hidden="1"/>
    </xf>
    <xf numFmtId="0" fontId="5" fillId="3" borderId="8" xfId="0" applyFont="1" applyFill="1" applyBorder="1" applyAlignment="1" applyProtection="1">
      <alignment horizontal="left" indent="1"/>
      <protection hidden="1"/>
    </xf>
    <xf numFmtId="166" fontId="3" fillId="2" borderId="0" xfId="0" applyNumberFormat="1" applyFont="1" applyFill="1" applyBorder="1" applyAlignment="1" applyProtection="1">
      <alignment horizontal="right" indent="1"/>
      <protection hidden="1"/>
    </xf>
    <xf numFmtId="166" fontId="3" fillId="2" borderId="0" xfId="0" applyNumberFormat="1"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0" fillId="8" borderId="0" xfId="0" applyFill="1" applyProtection="1">
      <protection hidden="1"/>
    </xf>
    <xf numFmtId="0" fontId="0" fillId="8" borderId="0" xfId="0" applyFill="1" applyProtection="1">
      <protection hidden="1"/>
    </xf>
    <xf numFmtId="0" fontId="40" fillId="2" borderId="14" xfId="0" applyFont="1" applyFill="1" applyBorder="1" applyAlignment="1" applyProtection="1">
      <alignment vertical="center" textRotation="90" readingOrder="2"/>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0" fontId="5" fillId="3" borderId="4" xfId="0" applyFont="1" applyFill="1" applyBorder="1" applyAlignment="1" applyProtection="1">
      <alignment horizontal="left" indent="1"/>
      <protection hidden="1"/>
    </xf>
    <xf numFmtId="0" fontId="5" fillId="3" borderId="8" xfId="0" applyFont="1" applyFill="1" applyBorder="1" applyAlignment="1" applyProtection="1">
      <alignment horizontal="left" indent="1"/>
      <protection hidden="1"/>
    </xf>
    <xf numFmtId="0" fontId="10" fillId="8" borderId="0" xfId="0" applyFont="1" applyFill="1" applyBorder="1" applyAlignment="1" applyProtection="1">
      <alignment horizontal="center" vertical="center"/>
      <protection hidden="1"/>
    </xf>
    <xf numFmtId="166" fontId="3" fillId="2" borderId="0" xfId="0" applyNumberFormat="1" applyFont="1" applyFill="1" applyBorder="1" applyAlignment="1" applyProtection="1">
      <alignment horizontal="center" wrapText="1"/>
      <protection hidden="1"/>
    </xf>
    <xf numFmtId="0" fontId="26" fillId="2" borderId="0" xfId="0" applyFont="1" applyFill="1" applyBorder="1" applyAlignment="1" applyProtection="1">
      <alignment horizontal="center" wrapText="1"/>
      <protection hidden="1"/>
    </xf>
    <xf numFmtId="0" fontId="0" fillId="8" borderId="0" xfId="0" applyFill="1" applyProtection="1">
      <protection hidden="1"/>
    </xf>
    <xf numFmtId="0" fontId="0" fillId="8" borderId="0" xfId="0" applyFill="1" applyProtection="1">
      <protection hidden="1"/>
    </xf>
    <xf numFmtId="164" fontId="5" fillId="3" borderId="1" xfId="0" applyNumberFormat="1" applyFont="1" applyFill="1" applyBorder="1" applyAlignment="1" applyProtection="1">
      <alignment horizontal="right"/>
      <protection hidden="1"/>
    </xf>
    <xf numFmtId="3" fontId="5" fillId="10" borderId="28" xfId="0" applyNumberFormat="1" applyFont="1" applyFill="1" applyBorder="1" applyAlignment="1" applyProtection="1">
      <alignment horizontal="right"/>
      <protection hidden="1"/>
    </xf>
    <xf numFmtId="164" fontId="5" fillId="5" borderId="28" xfId="1" applyNumberFormat="1" applyFont="1" applyFill="1" applyBorder="1" applyAlignment="1" applyProtection="1">
      <alignment horizontal="right"/>
      <protection locked="0" hidden="1"/>
    </xf>
    <xf numFmtId="2" fontId="5" fillId="3" borderId="28" xfId="0" applyNumberFormat="1" applyFont="1" applyFill="1" applyBorder="1" applyAlignment="1" applyProtection="1">
      <alignment horizontal="right"/>
      <protection hidden="1"/>
    </xf>
    <xf numFmtId="164" fontId="5" fillId="3" borderId="1" xfId="0" applyNumberFormat="1" applyFont="1" applyFill="1" applyBorder="1" applyAlignment="1" applyProtection="1">
      <alignment horizontal="center"/>
      <protection hidden="1"/>
    </xf>
    <xf numFmtId="166" fontId="3" fillId="2" borderId="0" xfId="0" applyNumberFormat="1" applyFont="1" applyFill="1" applyBorder="1" applyAlignment="1" applyProtection="1">
      <alignment wrapText="1"/>
      <protection hidden="1"/>
    </xf>
    <xf numFmtId="0" fontId="1" fillId="8" borderId="0" xfId="0" applyFont="1" applyFill="1"/>
    <xf numFmtId="0" fontId="5" fillId="8" borderId="19" xfId="0" applyFont="1" applyFill="1" applyBorder="1" applyAlignment="1" applyProtection="1">
      <protection hidden="1"/>
    </xf>
    <xf numFmtId="0" fontId="58" fillId="14" borderId="4" xfId="0" applyFont="1" applyFill="1" applyBorder="1" applyAlignment="1" applyProtection="1">
      <alignment horizontal="center"/>
      <protection hidden="1"/>
    </xf>
    <xf numFmtId="0" fontId="58" fillId="14" borderId="2" xfId="0" applyFont="1" applyFill="1" applyBorder="1" applyAlignment="1" applyProtection="1">
      <alignment horizontal="center"/>
      <protection hidden="1"/>
    </xf>
    <xf numFmtId="0" fontId="3" fillId="14" borderId="2" xfId="0" applyFont="1" applyFill="1" applyBorder="1" applyAlignment="1" applyProtection="1">
      <alignment horizontal="center"/>
      <protection hidden="1"/>
    </xf>
    <xf numFmtId="166" fontId="3" fillId="14" borderId="2" xfId="0" applyNumberFormat="1" applyFont="1" applyFill="1" applyBorder="1" applyAlignment="1" applyProtection="1">
      <alignment horizontal="center"/>
      <protection hidden="1"/>
    </xf>
    <xf numFmtId="0" fontId="3" fillId="14" borderId="8" xfId="0" applyFont="1" applyFill="1" applyBorder="1" applyAlignment="1" applyProtection="1">
      <alignment horizontal="center" wrapText="1"/>
      <protection hidden="1"/>
    </xf>
    <xf numFmtId="3" fontId="5" fillId="3" borderId="1" xfId="0" applyNumberFormat="1" applyFont="1" applyFill="1" applyBorder="1" applyAlignment="1" applyProtection="1">
      <alignment horizontal="right"/>
      <protection hidden="1"/>
    </xf>
    <xf numFmtId="166" fontId="10" fillId="15" borderId="0" xfId="0" applyNumberFormat="1" applyFont="1" applyFill="1"/>
    <xf numFmtId="0" fontId="10" fillId="15" borderId="0" xfId="0" applyFont="1" applyFill="1"/>
    <xf numFmtId="0" fontId="0" fillId="8" borderId="0" xfId="0" applyFill="1" applyProtection="1">
      <protection hidden="1"/>
    </xf>
    <xf numFmtId="164" fontId="5" fillId="13" borderId="1" xfId="1" applyNumberFormat="1" applyFont="1" applyFill="1" applyBorder="1" applyAlignment="1" applyProtection="1">
      <alignment horizontal="center"/>
      <protection locked="0" hidden="1"/>
    </xf>
    <xf numFmtId="166" fontId="3" fillId="16" borderId="0" xfId="0" applyNumberFormat="1" applyFont="1" applyFill="1" applyBorder="1" applyAlignment="1" applyProtection="1">
      <alignment horizontal="right" indent="1"/>
      <protection hidden="1"/>
    </xf>
    <xf numFmtId="0" fontId="0" fillId="16" borderId="0" xfId="0" applyFill="1" applyBorder="1" applyProtection="1">
      <protection hidden="1"/>
    </xf>
    <xf numFmtId="164" fontId="5" fillId="16" borderId="0" xfId="0" applyNumberFormat="1" applyFont="1" applyFill="1" applyBorder="1" applyProtection="1">
      <protection hidden="1"/>
    </xf>
    <xf numFmtId="164" fontId="5" fillId="16" borderId="0" xfId="0" applyNumberFormat="1" applyFont="1" applyFill="1" applyBorder="1" applyAlignment="1" applyProtection="1">
      <alignment horizontal="center"/>
      <protection hidden="1"/>
    </xf>
    <xf numFmtId="0" fontId="65" fillId="2" borderId="0" xfId="0" applyFont="1" applyFill="1" applyBorder="1" applyAlignment="1" applyProtection="1">
      <alignment horizontal="left"/>
      <protection hidden="1"/>
    </xf>
    <xf numFmtId="0" fontId="0" fillId="8" borderId="0" xfId="0" applyFill="1" applyProtection="1">
      <protection hidden="1"/>
    </xf>
    <xf numFmtId="0" fontId="1" fillId="8" borderId="15" xfId="0" applyFont="1" applyFill="1" applyBorder="1" applyAlignment="1" applyProtection="1">
      <alignment horizontal="center" vertical="center" textRotation="90"/>
      <protection hidden="1"/>
    </xf>
    <xf numFmtId="0" fontId="66" fillId="16" borderId="6" xfId="0" applyFont="1" applyFill="1" applyBorder="1" applyAlignment="1" applyProtection="1">
      <alignment wrapText="1"/>
      <protection hidden="1"/>
    </xf>
    <xf numFmtId="0" fontId="6" fillId="16" borderId="0" xfId="0" applyFont="1" applyFill="1" applyBorder="1" applyAlignment="1" applyProtection="1">
      <alignment horizontal="center"/>
      <protection hidden="1"/>
    </xf>
    <xf numFmtId="0" fontId="67" fillId="2" borderId="0" xfId="0" applyFont="1" applyFill="1" applyBorder="1" applyAlignment="1" applyProtection="1">
      <alignment horizontal="left" vertical="center"/>
      <protection hidden="1"/>
    </xf>
    <xf numFmtId="0" fontId="65" fillId="2" borderId="0" xfId="0" applyFont="1" applyFill="1" applyBorder="1" applyAlignment="1" applyProtection="1">
      <protection hidden="1"/>
    </xf>
    <xf numFmtId="0" fontId="4" fillId="2" borderId="0" xfId="0" applyFont="1" applyFill="1" applyBorder="1" applyAlignment="1" applyProtection="1">
      <protection hidden="1"/>
    </xf>
    <xf numFmtId="0" fontId="66" fillId="2" borderId="0" xfId="0" applyFont="1" applyFill="1" applyBorder="1" applyAlignment="1" applyProtection="1">
      <protection hidden="1"/>
    </xf>
    <xf numFmtId="0" fontId="5" fillId="4" borderId="4" xfId="0" applyFont="1" applyFill="1" applyBorder="1" applyAlignment="1" applyProtection="1">
      <alignment horizontal="left" indent="1"/>
      <protection hidden="1"/>
    </xf>
    <xf numFmtId="0" fontId="4" fillId="4" borderId="8" xfId="0" applyFont="1" applyFill="1" applyBorder="1" applyProtection="1">
      <protection hidden="1"/>
    </xf>
    <xf numFmtId="0" fontId="5" fillId="3" borderId="7" xfId="0" applyFont="1" applyFill="1" applyBorder="1" applyAlignment="1" applyProtection="1">
      <alignment horizontal="left" indent="1"/>
      <protection hidden="1"/>
    </xf>
    <xf numFmtId="3" fontId="5" fillId="3" borderId="27" xfId="0" applyNumberFormat="1" applyFont="1" applyFill="1" applyBorder="1" applyAlignment="1" applyProtection="1">
      <alignment horizontal="right"/>
      <protection hidden="1"/>
    </xf>
    <xf numFmtId="0" fontId="5" fillId="3" borderId="9" xfId="0" applyFont="1" applyFill="1" applyBorder="1" applyAlignment="1" applyProtection="1">
      <alignment horizontal="left" indent="1"/>
      <protection hidden="1"/>
    </xf>
    <xf numFmtId="164" fontId="5" fillId="3" borderId="27" xfId="0" applyNumberFormat="1" applyFont="1" applyFill="1" applyBorder="1" applyAlignment="1" applyProtection="1">
      <alignment horizontal="right"/>
      <protection hidden="1"/>
    </xf>
    <xf numFmtId="164" fontId="5" fillId="3" borderId="20" xfId="0" applyNumberFormat="1" applyFont="1" applyFill="1" applyBorder="1" applyProtection="1">
      <protection hidden="1"/>
    </xf>
    <xf numFmtId="0" fontId="1" fillId="13" borderId="28" xfId="1" applyNumberFormat="1" applyFont="1" applyFill="1" applyBorder="1" applyAlignment="1" applyProtection="1">
      <alignment horizontal="center" vertical="center"/>
      <protection locked="0" hidden="1"/>
    </xf>
    <xf numFmtId="0" fontId="1" fillId="5" borderId="28" xfId="1" applyNumberFormat="1" applyFont="1" applyFill="1" applyBorder="1" applyAlignment="1" applyProtection="1">
      <alignment horizontal="center" vertical="center"/>
      <protection locked="0" hidden="1"/>
    </xf>
    <xf numFmtId="4" fontId="1" fillId="6" borderId="28" xfId="1" applyNumberFormat="1" applyFont="1" applyFill="1" applyBorder="1" applyAlignment="1" applyProtection="1">
      <alignment horizontal="center" vertical="center"/>
      <protection hidden="1"/>
    </xf>
    <xf numFmtId="4" fontId="1" fillId="6" borderId="28" xfId="0" applyNumberFormat="1" applyFont="1" applyFill="1" applyBorder="1" applyAlignment="1" applyProtection="1">
      <alignment horizontal="center"/>
      <protection hidden="1"/>
    </xf>
    <xf numFmtId="4" fontId="1" fillId="6" borderId="28" xfId="0" applyNumberFormat="1" applyFont="1" applyFill="1" applyBorder="1" applyAlignment="1" applyProtection="1">
      <alignment horizontal="center" vertical="center"/>
      <protection hidden="1"/>
    </xf>
    <xf numFmtId="4" fontId="1" fillId="5" borderId="28" xfId="1" applyNumberFormat="1" applyFont="1" applyFill="1" applyBorder="1" applyAlignment="1" applyProtection="1">
      <alignment horizontal="center" vertical="center"/>
      <protection locked="0" hidden="1"/>
    </xf>
    <xf numFmtId="0" fontId="5" fillId="3" borderId="4" xfId="0" applyFont="1" applyFill="1" applyBorder="1" applyAlignment="1" applyProtection="1">
      <alignment horizontal="left" indent="1"/>
      <protection hidden="1"/>
    </xf>
    <xf numFmtId="0" fontId="5" fillId="3" borderId="8" xfId="0" applyFont="1" applyFill="1" applyBorder="1" applyAlignment="1" applyProtection="1">
      <alignment horizontal="left" indent="1"/>
      <protection hidden="1"/>
    </xf>
    <xf numFmtId="0" fontId="1" fillId="8" borderId="15" xfId="0" applyFont="1" applyFill="1" applyBorder="1" applyAlignment="1" applyProtection="1">
      <alignment horizontal="center" vertical="center" textRotation="90"/>
      <protection hidden="1"/>
    </xf>
    <xf numFmtId="0" fontId="3" fillId="2" borderId="0" xfId="0" applyFont="1" applyFill="1" applyBorder="1" applyAlignment="1" applyProtection="1">
      <alignment horizontal="center" wrapText="1"/>
      <protection hidden="1"/>
    </xf>
    <xf numFmtId="166" fontId="3" fillId="2" borderId="0" xfId="0" applyNumberFormat="1" applyFont="1" applyFill="1" applyBorder="1" applyAlignment="1" applyProtection="1">
      <alignment horizontal="center" wrapText="1"/>
      <protection hidden="1"/>
    </xf>
    <xf numFmtId="0" fontId="0" fillId="8" borderId="0" xfId="0" applyFill="1" applyProtection="1">
      <protection hidden="1"/>
    </xf>
    <xf numFmtId="0" fontId="0" fillId="8" borderId="0" xfId="0" applyFill="1" applyProtection="1">
      <protection hidden="1"/>
    </xf>
    <xf numFmtId="0" fontId="0" fillId="13" borderId="28" xfId="0" applyFill="1" applyBorder="1" applyAlignment="1" applyProtection="1">
      <alignment horizontal="left"/>
      <protection locked="0" hidden="1"/>
    </xf>
    <xf numFmtId="3" fontId="5" fillId="13" borderId="1" xfId="0" applyNumberFormat="1" applyFont="1" applyFill="1" applyBorder="1" applyAlignment="1" applyProtection="1">
      <alignment horizontal="right" indent="1"/>
      <protection locked="0" hidden="1"/>
    </xf>
    <xf numFmtId="0" fontId="5" fillId="4" borderId="2" xfId="0" applyFont="1" applyFill="1" applyBorder="1" applyProtection="1">
      <protection locked="0" hidden="1"/>
    </xf>
    <xf numFmtId="0" fontId="0" fillId="2" borderId="21" xfId="0" applyFill="1" applyBorder="1" applyAlignment="1" applyProtection="1">
      <alignment wrapText="1"/>
      <protection hidden="1"/>
    </xf>
    <xf numFmtId="0" fontId="39" fillId="2" borderId="21" xfId="0" applyFont="1" applyFill="1" applyBorder="1" applyAlignment="1" applyProtection="1">
      <alignment horizontal="center" vertical="center" wrapText="1"/>
      <protection hidden="1"/>
    </xf>
    <xf numFmtId="0" fontId="0" fillId="2" borderId="0" xfId="0" applyFill="1" applyBorder="1" applyAlignment="1" applyProtection="1">
      <alignment wrapText="1"/>
      <protection hidden="1"/>
    </xf>
    <xf numFmtId="0" fontId="0" fillId="2" borderId="0" xfId="0" applyFill="1" applyAlignment="1" applyProtection="1">
      <alignment wrapText="1"/>
      <protection hidden="1"/>
    </xf>
    <xf numFmtId="0" fontId="54" fillId="2" borderId="0" xfId="0" applyFont="1" applyFill="1" applyAlignment="1" applyProtection="1">
      <alignment vertical="top" wrapText="1"/>
      <protection locked="0"/>
    </xf>
    <xf numFmtId="0" fontId="0" fillId="2" borderId="0" xfId="0" applyFill="1" applyAlignment="1" applyProtection="1">
      <alignment wrapText="1"/>
      <protection locked="0"/>
    </xf>
    <xf numFmtId="0" fontId="39" fillId="2" borderId="0" xfId="0" applyFont="1" applyFill="1" applyAlignment="1" applyProtection="1">
      <alignment horizontal="center" vertical="center" wrapText="1"/>
      <protection locked="0"/>
    </xf>
    <xf numFmtId="0" fontId="5" fillId="3" borderId="8" xfId="0" applyFont="1" applyFill="1" applyBorder="1" applyAlignment="1" applyProtection="1">
      <alignment horizontal="left" indent="1"/>
      <protection locked="0" hidden="1"/>
    </xf>
    <xf numFmtId="0" fontId="5" fillId="3" borderId="9" xfId="0" applyFont="1" applyFill="1" applyBorder="1" applyAlignment="1" applyProtection="1">
      <alignment horizontal="left" indent="1"/>
      <protection locked="0" hidden="1"/>
    </xf>
    <xf numFmtId="0" fontId="68" fillId="2" borderId="0" xfId="0" applyFont="1" applyFill="1" applyAlignment="1" applyProtection="1">
      <alignment horizontal="right" wrapText="1"/>
      <protection hidden="1"/>
    </xf>
    <xf numFmtId="166" fontId="3" fillId="2" borderId="0" xfId="0" applyNumberFormat="1" applyFont="1" applyFill="1" applyBorder="1" applyAlignment="1" applyProtection="1">
      <alignment horizontal="center" wrapText="1"/>
      <protection hidden="1"/>
    </xf>
    <xf numFmtId="166" fontId="3" fillId="2" borderId="18" xfId="0" applyNumberFormat="1" applyFont="1" applyFill="1" applyBorder="1" applyAlignment="1" applyProtection="1">
      <alignment wrapText="1"/>
      <protection hidden="1"/>
    </xf>
    <xf numFmtId="0" fontId="15" fillId="0" borderId="22" xfId="0" applyFont="1" applyBorder="1"/>
    <xf numFmtId="0" fontId="15" fillId="0" borderId="26" xfId="0" applyFont="1" applyFill="1" applyBorder="1"/>
    <xf numFmtId="0" fontId="1" fillId="0" borderId="22" xfId="0" applyFont="1" applyBorder="1"/>
    <xf numFmtId="0" fontId="15" fillId="0" borderId="26" xfId="0" applyFont="1" applyBorder="1"/>
    <xf numFmtId="0" fontId="40" fillId="2" borderId="0" xfId="0" applyFont="1" applyFill="1" applyAlignment="1" applyProtection="1">
      <alignment horizontal="center" vertical="center" wrapText="1"/>
      <protection locked="0"/>
    </xf>
    <xf numFmtId="0" fontId="0" fillId="8" borderId="0" xfId="0" applyFill="1" applyProtection="1">
      <protection hidden="1"/>
    </xf>
    <xf numFmtId="0" fontId="40" fillId="2" borderId="0" xfId="0" applyFont="1" applyFill="1" applyAlignment="1" applyProtection="1">
      <alignment horizontal="center" vertical="center" wrapText="1"/>
      <protection hidden="1"/>
    </xf>
    <xf numFmtId="0" fontId="39" fillId="2" borderId="0" xfId="0" applyFont="1" applyFill="1" applyAlignment="1" applyProtection="1">
      <alignment horizontal="left" vertical="top" wrapText="1"/>
      <protection hidden="1"/>
    </xf>
    <xf numFmtId="0" fontId="54" fillId="2" borderId="0" xfId="0" applyFont="1" applyFill="1" applyAlignment="1" applyProtection="1">
      <alignment horizontal="center" vertical="center" wrapText="1"/>
      <protection locked="0"/>
    </xf>
    <xf numFmtId="0" fontId="39" fillId="2" borderId="0" xfId="0" applyFont="1" applyFill="1" applyAlignment="1" applyProtection="1">
      <alignment horizontal="left" vertical="top" wrapText="1"/>
      <protection locked="0"/>
    </xf>
    <xf numFmtId="0" fontId="40" fillId="2" borderId="0" xfId="0" applyFont="1" applyFill="1" applyAlignment="1" applyProtection="1">
      <alignment horizontal="center" vertical="center" wrapText="1"/>
      <protection locked="0"/>
    </xf>
    <xf numFmtId="0" fontId="0" fillId="0" borderId="0" xfId="0" applyAlignment="1" applyProtection="1">
      <alignment wrapText="1"/>
      <protection locked="0"/>
    </xf>
    <xf numFmtId="0" fontId="39" fillId="2" borderId="0" xfId="0" applyFont="1" applyFill="1" applyBorder="1" applyAlignment="1" applyProtection="1">
      <alignment horizontal="left" vertical="top" wrapText="1"/>
      <protection hidden="1"/>
    </xf>
    <xf numFmtId="0" fontId="53" fillId="2" borderId="0" xfId="0" applyFont="1" applyFill="1" applyBorder="1" applyAlignment="1" applyProtection="1">
      <alignment horizontal="left" vertical="top" wrapText="1"/>
      <protection hidden="1"/>
    </xf>
    <xf numFmtId="0" fontId="53" fillId="2" borderId="0" xfId="0" applyFont="1" applyFill="1" applyBorder="1" applyAlignment="1" applyProtection="1">
      <alignment horizontal="left" wrapText="1"/>
      <protection hidden="1"/>
    </xf>
    <xf numFmtId="0" fontId="39" fillId="2" borderId="0" xfId="0" applyFont="1" applyFill="1" applyBorder="1" applyAlignment="1" applyProtection="1">
      <alignment horizontal="left" wrapText="1"/>
      <protection hidden="1"/>
    </xf>
    <xf numFmtId="0" fontId="53" fillId="2" borderId="0" xfId="0" applyFont="1" applyFill="1" applyAlignment="1" applyProtection="1">
      <alignment horizontal="left" vertical="top" wrapText="1"/>
      <protection hidden="1"/>
    </xf>
    <xf numFmtId="0" fontId="53" fillId="2" borderId="0" xfId="0" applyFont="1" applyFill="1" applyAlignment="1" applyProtection="1">
      <alignment horizontal="left" vertical="top" wrapText="1" indent="1"/>
      <protection locked="0"/>
    </xf>
    <xf numFmtId="0" fontId="53" fillId="2" borderId="0" xfId="0" applyFont="1" applyFill="1" applyAlignment="1" applyProtection="1">
      <alignment horizontal="left" vertical="top" indent="1"/>
      <protection locked="0"/>
    </xf>
    <xf numFmtId="0" fontId="40" fillId="2" borderId="0" xfId="0" applyFont="1" applyFill="1" applyAlignment="1" applyProtection="1">
      <alignment horizontal="center" wrapText="1"/>
      <protection hidden="1"/>
    </xf>
    <xf numFmtId="0" fontId="40" fillId="2" borderId="0" xfId="0" applyFont="1" applyFill="1" applyAlignment="1" applyProtection="1">
      <alignment horizontal="center"/>
      <protection hidden="1"/>
    </xf>
    <xf numFmtId="0" fontId="40" fillId="2" borderId="0" xfId="0" applyFont="1" applyFill="1" applyAlignment="1" applyProtection="1">
      <alignment horizontal="left" vertical="top" wrapText="1"/>
      <protection hidden="1"/>
    </xf>
    <xf numFmtId="0" fontId="39" fillId="2" borderId="0" xfId="0" applyFont="1" applyFill="1" applyAlignment="1" applyProtection="1">
      <alignment horizontal="left" vertical="top" wrapText="1" indent="1"/>
      <protection hidden="1"/>
    </xf>
    <xf numFmtId="0" fontId="54" fillId="2" borderId="0" xfId="0" applyFont="1" applyFill="1" applyAlignment="1" applyProtection="1">
      <alignment horizontal="center" vertical="center" wrapText="1"/>
      <protection hidden="1"/>
    </xf>
    <xf numFmtId="0" fontId="40" fillId="2" borderId="0" xfId="0" applyFont="1" applyFill="1" applyBorder="1" applyAlignment="1" applyProtection="1">
      <alignment horizontal="center" wrapText="1"/>
      <protection hidden="1"/>
    </xf>
    <xf numFmtId="0" fontId="40" fillId="2" borderId="0" xfId="0" applyFont="1" applyFill="1" applyBorder="1" applyAlignment="1" applyProtection="1">
      <alignment horizontal="left" wrapText="1"/>
      <protection hidden="1"/>
    </xf>
    <xf numFmtId="0" fontId="5" fillId="3" borderId="4" xfId="0" applyFont="1" applyFill="1" applyBorder="1" applyAlignment="1" applyProtection="1">
      <alignment horizontal="left" indent="1"/>
      <protection hidden="1"/>
    </xf>
    <xf numFmtId="0" fontId="5" fillId="3" borderId="8" xfId="0" applyFont="1" applyFill="1" applyBorder="1" applyAlignment="1" applyProtection="1">
      <alignment horizontal="left" indent="1"/>
      <protection hidden="1"/>
    </xf>
    <xf numFmtId="0" fontId="4" fillId="2" borderId="29" xfId="0" applyFont="1" applyFill="1" applyBorder="1" applyAlignment="1" applyProtection="1">
      <alignment wrapText="1"/>
      <protection hidden="1"/>
    </xf>
    <xf numFmtId="0" fontId="4" fillId="2" borderId="6" xfId="0" applyFont="1" applyFill="1" applyBorder="1" applyAlignment="1" applyProtection="1">
      <alignment wrapText="1"/>
      <protection hidden="1"/>
    </xf>
    <xf numFmtId="0" fontId="1" fillId="8" borderId="15" xfId="0" applyFont="1" applyFill="1" applyBorder="1" applyAlignment="1" applyProtection="1">
      <alignment horizontal="center" vertical="center" textRotation="90"/>
      <protection hidden="1"/>
    </xf>
    <xf numFmtId="0" fontId="0" fillId="8" borderId="15" xfId="0" applyFill="1" applyBorder="1" applyAlignment="1" applyProtection="1">
      <alignment horizontal="center" vertical="center" textRotation="90"/>
      <protection hidden="1"/>
    </xf>
    <xf numFmtId="0" fontId="40" fillId="2" borderId="14" xfId="0" applyFont="1" applyFill="1" applyBorder="1" applyAlignment="1" applyProtection="1">
      <alignment horizontal="center" vertical="center" textRotation="90" readingOrder="2"/>
      <protection hidden="1"/>
    </xf>
    <xf numFmtId="0" fontId="21" fillId="2" borderId="0" xfId="0" applyFont="1" applyFill="1" applyBorder="1" applyAlignment="1" applyProtection="1">
      <alignment horizontal="center" vertical="center" textRotation="90" shrinkToFit="1"/>
      <protection hidden="1"/>
    </xf>
    <xf numFmtId="0" fontId="5" fillId="16" borderId="6" xfId="0" applyFont="1" applyFill="1" applyBorder="1" applyAlignment="1" applyProtection="1">
      <alignment horizontal="center"/>
      <protection hidden="1"/>
    </xf>
    <xf numFmtId="0" fontId="1" fillId="8" borderId="0" xfId="0" applyFont="1" applyFill="1" applyAlignment="1" applyProtection="1">
      <alignment horizontal="center" vertical="center" textRotation="90"/>
      <protection hidden="1"/>
    </xf>
    <xf numFmtId="0" fontId="0" fillId="8" borderId="0" xfId="0" applyFill="1" applyAlignment="1" applyProtection="1">
      <alignment horizontal="center" vertical="center" textRotation="90"/>
      <protection hidden="1"/>
    </xf>
    <xf numFmtId="0" fontId="3" fillId="2" borderId="0"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166" fontId="3" fillId="2" borderId="3" xfId="0" applyNumberFormat="1" applyFont="1" applyFill="1" applyBorder="1" applyAlignment="1" applyProtection="1">
      <alignment horizontal="right" indent="1"/>
      <protection hidden="1"/>
    </xf>
    <xf numFmtId="0" fontId="0" fillId="0" borderId="9" xfId="0" applyBorder="1" applyProtection="1">
      <protection hidden="1"/>
    </xf>
    <xf numFmtId="0" fontId="5" fillId="4" borderId="6" xfId="0" applyFont="1" applyFill="1" applyBorder="1" applyAlignment="1" applyProtection="1">
      <alignment horizontal="center"/>
      <protection hidden="1"/>
    </xf>
    <xf numFmtId="0" fontId="5" fillId="6" borderId="4" xfId="1" applyNumberFormat="1" applyFont="1" applyFill="1" applyBorder="1" applyAlignment="1" applyProtection="1">
      <alignment horizontal="center" vertical="center"/>
      <protection hidden="1"/>
    </xf>
    <xf numFmtId="0" fontId="5" fillId="6" borderId="8" xfId="1" applyNumberFormat="1"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protection hidden="1"/>
    </xf>
    <xf numFmtId="0" fontId="5" fillId="6" borderId="8" xfId="0" applyFont="1" applyFill="1" applyBorder="1" applyAlignment="1" applyProtection="1">
      <alignment horizontal="center" vertical="center"/>
      <protection hidden="1"/>
    </xf>
    <xf numFmtId="0" fontId="19" fillId="2" borderId="14" xfId="0" applyFont="1" applyFill="1" applyBorder="1" applyAlignment="1" applyProtection="1">
      <alignment horizontal="center"/>
      <protection hidden="1"/>
    </xf>
    <xf numFmtId="0" fontId="19" fillId="2" borderId="0" xfId="0" applyFont="1" applyFill="1" applyBorder="1" applyAlignment="1" applyProtection="1">
      <alignment horizontal="center"/>
      <protection hidden="1"/>
    </xf>
    <xf numFmtId="0" fontId="19" fillId="2" borderId="15" xfId="0" applyFont="1" applyFill="1" applyBorder="1" applyAlignment="1" applyProtection="1">
      <alignment horizontal="center"/>
      <protection hidden="1"/>
    </xf>
    <xf numFmtId="166" fontId="3" fillId="2" borderId="3" xfId="0" applyNumberFormat="1" applyFont="1" applyFill="1" applyBorder="1" applyAlignment="1" applyProtection="1">
      <alignment horizontal="right"/>
      <protection hidden="1"/>
    </xf>
    <xf numFmtId="0" fontId="1" fillId="8" borderId="0" xfId="0" applyFont="1" applyFill="1" applyAlignment="1" applyProtection="1">
      <alignment horizontal="center" vertical="center"/>
      <protection hidden="1"/>
    </xf>
    <xf numFmtId="0" fontId="0" fillId="0" borderId="0" xfId="0" applyAlignment="1">
      <alignment horizontal="center" vertical="center"/>
    </xf>
    <xf numFmtId="2" fontId="1" fillId="6" borderId="4" xfId="0" applyNumberFormat="1" applyFont="1" applyFill="1" applyBorder="1" applyAlignment="1" applyProtection="1">
      <alignment horizontal="center"/>
      <protection hidden="1"/>
    </xf>
    <xf numFmtId="2" fontId="1" fillId="0" borderId="8" xfId="0" applyNumberFormat="1" applyFont="1" applyBorder="1" applyAlignment="1" applyProtection="1">
      <alignment horizontal="center"/>
      <protection hidden="1"/>
    </xf>
    <xf numFmtId="0" fontId="51" fillId="2" borderId="0" xfId="0" applyFont="1" applyFill="1" applyBorder="1" applyAlignment="1" applyProtection="1">
      <alignment horizontal="center" vertical="center"/>
      <protection hidden="1"/>
    </xf>
    <xf numFmtId="0" fontId="5" fillId="0" borderId="0" xfId="0" applyFont="1" applyAlignment="1">
      <alignment vertical="center"/>
    </xf>
    <xf numFmtId="0" fontId="10" fillId="8"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protection hidden="1"/>
    </xf>
    <xf numFmtId="0" fontId="5" fillId="0" borderId="0" xfId="0" applyFont="1" applyAlignment="1"/>
    <xf numFmtId="0" fontId="0" fillId="0" borderId="0" xfId="0" applyProtection="1">
      <protection hidden="1"/>
    </xf>
    <xf numFmtId="166" fontId="3" fillId="2" borderId="0" xfId="0" applyNumberFormat="1"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11" fillId="6" borderId="4" xfId="0" applyFont="1" applyFill="1" applyBorder="1" applyAlignment="1" applyProtection="1">
      <alignment horizontal="center"/>
      <protection hidden="1"/>
    </xf>
    <xf numFmtId="0" fontId="0" fillId="0" borderId="8" xfId="0" applyBorder="1" applyProtection="1">
      <protection hidden="1"/>
    </xf>
    <xf numFmtId="165" fontId="11" fillId="6" borderId="4" xfId="0" applyNumberFormat="1" applyFont="1" applyFill="1" applyBorder="1" applyAlignment="1" applyProtection="1">
      <alignment horizontal="center"/>
      <protection hidden="1"/>
    </xf>
    <xf numFmtId="165" fontId="0" fillId="0" borderId="8" xfId="0" applyNumberFormat="1" applyBorder="1" applyProtection="1">
      <protection hidden="1"/>
    </xf>
    <xf numFmtId="0" fontId="1" fillId="6" borderId="0" xfId="1" applyNumberFormat="1" applyFont="1" applyFill="1" applyBorder="1" applyAlignment="1" applyProtection="1">
      <alignment horizontal="center" vertical="center"/>
      <protection hidden="1"/>
    </xf>
    <xf numFmtId="10" fontId="11" fillId="12" borderId="4" xfId="0" applyNumberFormat="1" applyFont="1" applyFill="1" applyBorder="1" applyAlignment="1" applyProtection="1">
      <alignment horizontal="center"/>
      <protection hidden="1"/>
    </xf>
    <xf numFmtId="10" fontId="0" fillId="12" borderId="8" xfId="0" applyNumberFormat="1" applyFill="1" applyBorder="1" applyProtection="1">
      <protection hidden="1"/>
    </xf>
    <xf numFmtId="0" fontId="52" fillId="2" borderId="14" xfId="0" applyFont="1" applyFill="1" applyBorder="1" applyAlignment="1" applyProtection="1">
      <alignment horizontal="center"/>
      <protection hidden="1"/>
    </xf>
    <xf numFmtId="0" fontId="5" fillId="0" borderId="0" xfId="0" applyFont="1" applyBorder="1" applyAlignment="1"/>
    <xf numFmtId="0" fontId="5" fillId="0" borderId="15" xfId="0" applyFont="1" applyBorder="1" applyAlignment="1"/>
    <xf numFmtId="0" fontId="5" fillId="4" borderId="19" xfId="0" applyFont="1" applyFill="1" applyBorder="1" applyAlignment="1" applyProtection="1">
      <alignment horizontal="center"/>
      <protection hidden="1"/>
    </xf>
    <xf numFmtId="0" fontId="0" fillId="0" borderId="18" xfId="0" applyBorder="1" applyProtection="1">
      <protection hidden="1"/>
    </xf>
    <xf numFmtId="166" fontId="3" fillId="2" borderId="0" xfId="0" applyNumberFormat="1" applyFont="1" applyFill="1" applyBorder="1" applyAlignment="1" applyProtection="1">
      <alignment horizontal="right"/>
      <protection hidden="1"/>
    </xf>
    <xf numFmtId="0" fontId="26" fillId="2" borderId="0" xfId="0" applyFont="1" applyFill="1" applyBorder="1" applyAlignment="1" applyProtection="1">
      <alignment horizontal="center" wrapText="1"/>
      <protection hidden="1"/>
    </xf>
    <xf numFmtId="0" fontId="33" fillId="2" borderId="0" xfId="0" applyFont="1" applyFill="1" applyBorder="1" applyAlignment="1" applyProtection="1">
      <alignment horizontal="center" vertical="center"/>
      <protection hidden="1"/>
    </xf>
    <xf numFmtId="0" fontId="0" fillId="0" borderId="0" xfId="0" applyAlignment="1">
      <alignment vertical="center"/>
    </xf>
    <xf numFmtId="0" fontId="3" fillId="8" borderId="0" xfId="0" applyFont="1" applyFill="1" applyBorder="1" applyAlignment="1" applyProtection="1">
      <alignment horizontal="center" wrapText="1"/>
      <protection hidden="1"/>
    </xf>
    <xf numFmtId="166" fontId="3" fillId="8" borderId="0" xfId="0" applyNumberFormat="1" applyFont="1" applyFill="1" applyBorder="1" applyAlignment="1" applyProtection="1">
      <alignment horizontal="center" wrapText="1"/>
      <protection hidden="1"/>
    </xf>
    <xf numFmtId="0" fontId="0" fillId="8" borderId="0" xfId="0" applyFill="1" applyProtection="1">
      <protection hidden="1"/>
    </xf>
    <xf numFmtId="0" fontId="3" fillId="8" borderId="18" xfId="0" applyFont="1" applyFill="1" applyBorder="1" applyAlignment="1" applyProtection="1">
      <alignment horizontal="center" wrapText="1"/>
      <protection hidden="1"/>
    </xf>
    <xf numFmtId="0" fontId="0" fillId="8" borderId="18" xfId="0" applyFill="1" applyBorder="1" applyProtection="1">
      <protection hidden="1"/>
    </xf>
    <xf numFmtId="0" fontId="26" fillId="8" borderId="0" xfId="0" applyFont="1" applyFill="1" applyBorder="1" applyAlignment="1" applyProtection="1">
      <alignment horizontal="center" wrapText="1"/>
      <protection hidden="1"/>
    </xf>
    <xf numFmtId="0" fontId="42" fillId="6" borderId="0" xfId="1" applyNumberFormat="1" applyFont="1" applyFill="1" applyBorder="1" applyAlignment="1" applyProtection="1">
      <alignment horizontal="center" vertical="center"/>
      <protection hidden="1"/>
    </xf>
    <xf numFmtId="0" fontId="42" fillId="6" borderId="0" xfId="0" applyFont="1" applyFill="1" applyAlignment="1"/>
    <xf numFmtId="0" fontId="45" fillId="2" borderId="0" xfId="0" applyFont="1" applyFill="1" applyAlignment="1" applyProtection="1">
      <alignment horizontal="center" vertical="center"/>
      <protection hidden="1"/>
    </xf>
    <xf numFmtId="0" fontId="0" fillId="0" borderId="0" xfId="0" applyAlignment="1"/>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1" fillId="0" borderId="7" xfId="0" applyFont="1"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14" fillId="0" borderId="7" xfId="0" applyFont="1" applyBorder="1" applyAlignment="1">
      <alignment horizontal="center"/>
    </xf>
  </cellXfs>
  <cellStyles count="23">
    <cellStyle name="Comma" xfId="1" builtinId="3"/>
    <cellStyle name="Comma 2" xfId="3"/>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6" builtinId="8"/>
    <cellStyle name="Normal" xfId="0" builtinId="0"/>
    <cellStyle name="Normal 2" xfId="2"/>
    <cellStyle name="Percent" xfId="5" builtinId="5"/>
    <cellStyle name="Percent 2" xfId="4"/>
  </cellStyles>
  <dxfs count="23">
    <dxf>
      <font>
        <color theme="0" tint="-0.14996795556505021"/>
      </font>
    </dxf>
    <dxf>
      <font>
        <color theme="0" tint="-0.1499679555650502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3366"/>
      <color rgb="FFDBEEF3"/>
      <color rgb="FF00B050"/>
      <color rgb="FFFFFFFF"/>
      <color rgb="FFCCECFF"/>
      <color rgb="FFCCFF66"/>
      <color rgb="FFC00000"/>
      <color rgb="FFE46C0A"/>
      <color rgb="FFFFC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Energy Intensity by Fuel Type (MMBTU / sq. ft.)</a:t>
            </a:r>
          </a:p>
        </c:rich>
      </c:tx>
      <c:layout>
        <c:manualLayout>
          <c:xMode val="edge"/>
          <c:yMode val="edge"/>
          <c:x val="0.33065999485386638"/>
          <c:y val="4.2338882804044034E-2"/>
        </c:manualLayout>
      </c:layout>
    </c:title>
    <c:plotArea>
      <c:layout>
        <c:manualLayout>
          <c:layoutTarget val="inner"/>
          <c:xMode val="edge"/>
          <c:yMode val="edge"/>
          <c:x val="8.0942367372105195E-2"/>
          <c:y val="0.15429669685719605"/>
          <c:w val="0.72516995100011905"/>
          <c:h val="0.72541886480462758"/>
        </c:manualLayout>
      </c:layout>
      <c:areaChart>
        <c:grouping val="stacked"/>
        <c:ser>
          <c:idx val="0"/>
          <c:order val="0"/>
          <c:tx>
            <c:v>Electricity</c:v>
          </c:tx>
          <c:spPr>
            <a:solidFill>
              <a:srgbClr val="16C7DA"/>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[0]!mmbtuelectricity_range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v>Natural Gas</c:v>
          </c:tx>
          <c:spPr>
            <a:solidFill>
              <a:srgbClr val="7030A0"/>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[0]!mmbtung_range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2"/>
          <c:tx>
            <c:strRef>
              <c:f>Summary!$L$21</c:f>
              <c:strCache>
                <c:ptCount val="1"/>
                <c:pt idx="0">
                  <c:v>Diesel</c:v>
                </c:pt>
              </c:strCache>
            </c:strRef>
          </c:tx>
          <c:spPr>
            <a:solidFill>
              <a:srgbClr val="92AADA"/>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[0]!mmbtupropane_range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3"/>
          <c:tx>
            <c:v>Steam</c:v>
          </c:tx>
          <c:spPr>
            <a:solidFill>
              <a:srgbClr val="0070C0"/>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[0]!mmbtusteam_range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4"/>
          <c:tx>
            <c:strRef>
              <c:f>Summary!$I$21</c:f>
              <c:strCache>
                <c:ptCount val="1"/>
                <c:pt idx="0">
                  <c:v>#2 Oil</c:v>
                </c:pt>
              </c:strCache>
            </c:strRef>
          </c:tx>
          <c:spPr>
            <a:solidFill>
              <a:srgbClr val="FFC000"/>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[0]!mmbtuoil2_range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5"/>
          <c:tx>
            <c:strRef>
              <c:f>Summary!$J$21</c:f>
              <c:strCache>
                <c:ptCount val="1"/>
                <c:pt idx="0">
                  <c:v>#4 Oil</c:v>
                </c:pt>
              </c:strCache>
            </c:strRef>
          </c:tx>
          <c:spPr>
            <a:solidFill>
              <a:schemeClr val="accent6">
                <a:lumMod val="75000"/>
              </a:schemeClr>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[0]!mmbtuoil4_range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6"/>
          <c:tx>
            <c:strRef>
              <c:f>Summary!$K$21</c:f>
              <c:strCache>
                <c:ptCount val="1"/>
                <c:pt idx="0">
                  <c:v>#6 Oil</c:v>
                </c:pt>
              </c:strCache>
            </c:strRef>
          </c:tx>
          <c:spPr>
            <a:solidFill>
              <a:srgbClr val="BD3131"/>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[0]!mmbtuoil6_range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09967616"/>
        <c:axId val="109969408"/>
      </c:areaChart>
      <c:dateAx>
        <c:axId val="109967616"/>
        <c:scaling>
          <c:orientation val="minMax"/>
        </c:scaling>
        <c:axPos val="b"/>
        <c:numFmt formatCode="0" sourceLinked="0"/>
        <c:majorTickMark val="none"/>
        <c:tickLblPos val="nextTo"/>
        <c:crossAx val="109969408"/>
        <c:crosses val="autoZero"/>
        <c:lblOffset val="100"/>
        <c:baseTimeUnit val="days"/>
      </c:dateAx>
      <c:valAx>
        <c:axId val="109969408"/>
        <c:scaling>
          <c:orientation val="minMax"/>
        </c:scaling>
        <c:axPos val="l"/>
        <c:majorGridlines/>
        <c:title>
          <c:tx>
            <c:rich>
              <a:bodyPr/>
              <a:lstStyle/>
              <a:p>
                <a:pPr>
                  <a:defRPr/>
                </a:pPr>
                <a:r>
                  <a:rPr lang="en-US"/>
                  <a:t>MMBTU</a:t>
                </a:r>
                <a:r>
                  <a:rPr lang="en-US" baseline="0"/>
                  <a:t> / </a:t>
                </a:r>
                <a:r>
                  <a:rPr lang="en-US"/>
                  <a:t>square foot</a:t>
                </a:r>
              </a:p>
            </c:rich>
          </c:tx>
          <c:layout>
            <c:manualLayout>
              <c:xMode val="edge"/>
              <c:yMode val="edge"/>
              <c:x val="1.7564993169049404E-2"/>
              <c:y val="0.42465440437852608"/>
            </c:manualLayout>
          </c:layout>
        </c:title>
        <c:numFmt formatCode="0.000" sourceLinked="1"/>
        <c:majorTickMark val="none"/>
        <c:tickLblPos val="nextTo"/>
        <c:crossAx val="109967616"/>
        <c:crosses val="autoZero"/>
        <c:crossBetween val="midCat"/>
      </c:valAx>
    </c:plotArea>
    <c:legend>
      <c:legendPos val="r"/>
      <c:legendEntry>
        <c:idx val="0"/>
        <c:txPr>
          <a:bodyPr/>
          <a:lstStyle/>
          <a:p>
            <a:pPr>
              <a:defRPr sz="1400"/>
            </a:pPr>
            <a:endParaRPr lang="en-US"/>
          </a:p>
        </c:txPr>
      </c:legendEntry>
      <c:legendEntry>
        <c:idx val="1"/>
        <c:txPr>
          <a:bodyPr/>
          <a:lstStyle/>
          <a:p>
            <a:pPr>
              <a:defRPr sz="1400"/>
            </a:pPr>
            <a:endParaRPr lang="en-US"/>
          </a:p>
        </c:txPr>
      </c:legendEntry>
      <c:legendEntry>
        <c:idx val="2"/>
        <c:txPr>
          <a:bodyPr/>
          <a:lstStyle/>
          <a:p>
            <a:pPr>
              <a:defRPr sz="1400"/>
            </a:pPr>
            <a:endParaRPr lang="en-US"/>
          </a:p>
        </c:txPr>
      </c:legendEntry>
      <c:legendEntry>
        <c:idx val="3"/>
        <c:txPr>
          <a:bodyPr/>
          <a:lstStyle/>
          <a:p>
            <a:pPr>
              <a:defRPr sz="1400"/>
            </a:pPr>
            <a:endParaRPr lang="en-US"/>
          </a:p>
        </c:txPr>
      </c:legendEntry>
      <c:legendEntry>
        <c:idx val="4"/>
        <c:txPr>
          <a:bodyPr/>
          <a:lstStyle/>
          <a:p>
            <a:pPr>
              <a:defRPr sz="1400"/>
            </a:pPr>
            <a:endParaRPr lang="en-US"/>
          </a:p>
        </c:txPr>
      </c:legendEntry>
      <c:legendEntry>
        <c:idx val="5"/>
        <c:txPr>
          <a:bodyPr/>
          <a:lstStyle/>
          <a:p>
            <a:pPr>
              <a:defRPr sz="1400"/>
            </a:pPr>
            <a:endParaRPr lang="en-US"/>
          </a:p>
        </c:txPr>
      </c:legendEntry>
      <c:legendEntry>
        <c:idx val="6"/>
        <c:txPr>
          <a:bodyPr/>
          <a:lstStyle/>
          <a:p>
            <a:pPr>
              <a:defRPr sz="1400"/>
            </a:pPr>
            <a:endParaRPr lang="en-US"/>
          </a:p>
        </c:txPr>
      </c:legendEntry>
      <c:layout>
        <c:manualLayout>
          <c:xMode val="edge"/>
          <c:yMode val="edge"/>
          <c:x val="0.84907764577811562"/>
          <c:y val="0.46204273986743638"/>
          <c:w val="8.8583577912434028E-2"/>
          <c:h val="0.29340613560293932"/>
        </c:manualLayout>
      </c:layout>
      <c:txPr>
        <a:bodyPr/>
        <a:lstStyle/>
        <a:p>
          <a:pPr>
            <a:defRPr sz="1400"/>
          </a:pPr>
          <a:endParaRPr lang="en-US"/>
        </a:p>
      </c:txPr>
    </c:legend>
    <c:plotVisOnly val="1"/>
    <c:dispBlanksAs val="zero"/>
  </c:chart>
  <c:printSettings>
    <c:headerFooter/>
    <c:pageMargins b="0.75000000000001155" l="0.70000000000000162" r="0.70000000000000162" t="0.7500000000000115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Carbon Intensity by Fuel Type (lbs</a:t>
            </a:r>
            <a:r>
              <a:rPr lang="en-US" baseline="0"/>
              <a:t> CO2e</a:t>
            </a:r>
            <a:r>
              <a:rPr lang="en-US"/>
              <a:t> / sq. ft.)</a:t>
            </a:r>
          </a:p>
        </c:rich>
      </c:tx>
      <c:layout>
        <c:manualLayout>
          <c:xMode val="edge"/>
          <c:yMode val="edge"/>
          <c:x val="0.32257010381295304"/>
          <c:y val="4.2338950422084812E-2"/>
        </c:manualLayout>
      </c:layout>
    </c:title>
    <c:plotArea>
      <c:layout>
        <c:manualLayout>
          <c:layoutTarget val="inner"/>
          <c:xMode val="edge"/>
          <c:yMode val="edge"/>
          <c:x val="8.2973104091406832E-2"/>
          <c:y val="0.15623681353618654"/>
          <c:w val="0.72516995100011905"/>
          <c:h val="0.72541886480462758"/>
        </c:manualLayout>
      </c:layout>
      <c:areaChart>
        <c:grouping val="stacked"/>
        <c:ser>
          <c:idx val="8"/>
          <c:order val="0"/>
          <c:tx>
            <c:v>Fleets</c:v>
          </c:tx>
          <c:spPr>
            <a:solidFill>
              <a:srgbClr val="92D050"/>
            </a:solidFill>
            <a:ln w="25400">
              <a:noFill/>
            </a:ln>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[0]!co2fleets_range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1"/>
          <c:tx>
            <c:v>Waste</c:v>
          </c:tx>
          <c:spPr>
            <a:solidFill>
              <a:schemeClr val="accent6">
                <a:lumMod val="75000"/>
              </a:schemeClr>
            </a:solidFill>
            <a:ln w="25400">
              <a:noFill/>
            </a:ln>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[0]!co2waste_range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2"/>
          <c:tx>
            <c:v>Electricity</c:v>
          </c:tx>
          <c:spPr>
            <a:solidFill>
              <a:srgbClr val="16C7DA"/>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[0]!co2electricity_range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3"/>
          <c:tx>
            <c:v>Natural Gas</c:v>
          </c:tx>
          <c:spPr>
            <a:solidFill>
              <a:srgbClr val="7030A0"/>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[0]!co2ng_range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4"/>
          <c:tx>
            <c:strRef>
              <c:f>Summary!$L$21</c:f>
              <c:strCache>
                <c:ptCount val="1"/>
                <c:pt idx="0">
                  <c:v>Diesel</c:v>
                </c:pt>
              </c:strCache>
            </c:strRef>
          </c:tx>
          <c:spPr>
            <a:ln w="25400">
              <a:noFill/>
            </a:ln>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[0]!co2propane_range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5"/>
          <c:tx>
            <c:v>Steam</c:v>
          </c:tx>
          <c:spPr>
            <a:solidFill>
              <a:srgbClr val="0070C0"/>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[0]!co2steam_range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6"/>
          <c:tx>
            <c:strRef>
              <c:f>Summary!$I$21</c:f>
              <c:strCache>
                <c:ptCount val="1"/>
                <c:pt idx="0">
                  <c:v>#2 Oil</c:v>
                </c:pt>
              </c:strCache>
            </c:strRef>
          </c:tx>
          <c:spPr>
            <a:solidFill>
              <a:srgbClr val="FFC000"/>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[0]!co2oil2_range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7"/>
          <c:tx>
            <c:strRef>
              <c:f>Summary!$J$21</c:f>
              <c:strCache>
                <c:ptCount val="1"/>
                <c:pt idx="0">
                  <c:v>#4 Oil</c:v>
                </c:pt>
              </c:strCache>
            </c:strRef>
          </c:tx>
          <c:spPr>
            <a:solidFill>
              <a:schemeClr val="accent6">
                <a:lumMod val="75000"/>
              </a:schemeClr>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[0]!co2oil4_range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8"/>
          <c:tx>
            <c:strRef>
              <c:f>Summary!$K$21</c:f>
              <c:strCache>
                <c:ptCount val="1"/>
                <c:pt idx="0">
                  <c:v>#6 Oil</c:v>
                </c:pt>
              </c:strCache>
            </c:strRef>
          </c:tx>
          <c:spPr>
            <a:solidFill>
              <a:srgbClr val="BD3131"/>
            </a:solidFill>
          </c:spP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[0]!co2oil6_range</c:f>
              <c:numCache>
                <c:formatCode>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10024192"/>
        <c:axId val="110025728"/>
      </c:areaChart>
      <c:dateAx>
        <c:axId val="110024192"/>
        <c:scaling>
          <c:orientation val="minMax"/>
        </c:scaling>
        <c:axPos val="b"/>
        <c:numFmt formatCode="General" sourceLinked="0"/>
        <c:majorTickMark val="none"/>
        <c:tickLblPos val="nextTo"/>
        <c:crossAx val="110025728"/>
        <c:crosses val="autoZero"/>
        <c:lblOffset val="100"/>
        <c:baseTimeUnit val="days"/>
      </c:dateAx>
      <c:valAx>
        <c:axId val="110025728"/>
        <c:scaling>
          <c:orientation val="minMax"/>
        </c:scaling>
        <c:axPos val="l"/>
        <c:majorGridlines/>
        <c:title>
          <c:tx>
            <c:rich>
              <a:bodyPr/>
              <a:lstStyle/>
              <a:p>
                <a:pPr>
                  <a:defRPr/>
                </a:pPr>
                <a:r>
                  <a:rPr lang="en-US"/>
                  <a:t>CO2e lbs/square foot</a:t>
                </a:r>
              </a:p>
            </c:rich>
          </c:tx>
          <c:layout>
            <c:manualLayout>
              <c:xMode val="edge"/>
              <c:yMode val="edge"/>
              <c:x val="1.4518888090096899E-2"/>
              <c:y val="0.4615192822958219"/>
            </c:manualLayout>
          </c:layout>
        </c:title>
        <c:numFmt formatCode="#,##0" sourceLinked="0"/>
        <c:majorTickMark val="none"/>
        <c:tickLblPos val="nextTo"/>
        <c:crossAx val="110024192"/>
        <c:crosses val="autoZero"/>
        <c:crossBetween val="midCat"/>
      </c:valAx>
    </c:plotArea>
    <c:legend>
      <c:legendPos val="r"/>
      <c:legendEntry>
        <c:idx val="0"/>
        <c:txPr>
          <a:bodyPr/>
          <a:lstStyle/>
          <a:p>
            <a:pPr>
              <a:defRPr sz="1400"/>
            </a:pPr>
            <a:endParaRPr lang="en-US"/>
          </a:p>
        </c:txPr>
      </c:legendEntry>
      <c:legendEntry>
        <c:idx val="1"/>
        <c:txPr>
          <a:bodyPr/>
          <a:lstStyle/>
          <a:p>
            <a:pPr>
              <a:defRPr sz="1400"/>
            </a:pPr>
            <a:endParaRPr lang="en-US"/>
          </a:p>
        </c:txPr>
      </c:legendEntry>
      <c:legendEntry>
        <c:idx val="2"/>
        <c:txPr>
          <a:bodyPr/>
          <a:lstStyle/>
          <a:p>
            <a:pPr>
              <a:defRPr sz="1400"/>
            </a:pPr>
            <a:endParaRPr lang="en-US"/>
          </a:p>
        </c:txPr>
      </c:legendEntry>
      <c:legendEntry>
        <c:idx val="3"/>
        <c:txPr>
          <a:bodyPr/>
          <a:lstStyle/>
          <a:p>
            <a:pPr>
              <a:defRPr sz="1400"/>
            </a:pPr>
            <a:endParaRPr lang="en-US"/>
          </a:p>
        </c:txPr>
      </c:legendEntry>
      <c:legendEntry>
        <c:idx val="4"/>
        <c:txPr>
          <a:bodyPr/>
          <a:lstStyle/>
          <a:p>
            <a:pPr>
              <a:defRPr sz="1400"/>
            </a:pPr>
            <a:endParaRPr lang="en-US"/>
          </a:p>
        </c:txPr>
      </c:legendEntry>
      <c:legendEntry>
        <c:idx val="5"/>
        <c:txPr>
          <a:bodyPr/>
          <a:lstStyle/>
          <a:p>
            <a:pPr>
              <a:defRPr sz="1400"/>
            </a:pPr>
            <a:endParaRPr lang="en-US"/>
          </a:p>
        </c:txPr>
      </c:legendEntry>
      <c:legendEntry>
        <c:idx val="6"/>
        <c:txPr>
          <a:bodyPr/>
          <a:lstStyle/>
          <a:p>
            <a:pPr>
              <a:defRPr sz="1400"/>
            </a:pPr>
            <a:endParaRPr lang="en-US"/>
          </a:p>
        </c:txPr>
      </c:legendEntry>
      <c:layout>
        <c:manualLayout>
          <c:xMode val="edge"/>
          <c:yMode val="edge"/>
          <c:x val="0.84197006726056778"/>
          <c:y val="0.45228703889581001"/>
          <c:w val="8.8583577912434028E-2"/>
          <c:h val="0.36304448933389244"/>
        </c:manualLayout>
      </c:layout>
      <c:txPr>
        <a:bodyPr/>
        <a:lstStyle/>
        <a:p>
          <a:pPr>
            <a:defRPr sz="1400"/>
          </a:pPr>
          <a:endParaRPr lang="en-US"/>
        </a:p>
      </c:txPr>
    </c:legend>
    <c:dispBlanksAs val="zero"/>
  </c:chart>
  <c:printSettings>
    <c:headerFooter/>
    <c:pageMargins b="0.75000000000001155" l="0.70000000000000162" r="0.70000000000000162" t="0.7500000000000115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10"/>
  <c:chart>
    <c:title>
      <c:tx>
        <c:rich>
          <a:bodyPr/>
          <a:lstStyle/>
          <a:p>
            <a:pPr>
              <a:defRPr/>
            </a:pPr>
            <a:r>
              <a:rPr lang="en-US"/>
              <a:t>Carbon Intensity and Energy Intensity</a:t>
            </a:r>
            <a:r>
              <a:rPr lang="en-US" baseline="0"/>
              <a:t> (</a:t>
            </a:r>
            <a:r>
              <a:rPr lang="en-US" sz="1800" b="1" i="0" u="none" strike="noStrike" baseline="0"/>
              <a:t>CO2e/square foot)</a:t>
            </a:r>
            <a:r>
              <a:rPr lang="en-US"/>
              <a:t> </a:t>
            </a:r>
          </a:p>
        </c:rich>
      </c:tx>
      <c:layout>
        <c:manualLayout>
          <c:xMode val="edge"/>
          <c:yMode val="edge"/>
          <c:x val="0.22160420938170797"/>
          <c:y val="5.2626718554065408E-2"/>
        </c:manualLayout>
      </c:layout>
    </c:title>
    <c:plotArea>
      <c:layout>
        <c:manualLayout>
          <c:layoutTarget val="inner"/>
          <c:xMode val="edge"/>
          <c:yMode val="edge"/>
          <c:x val="7.3795006411759637E-2"/>
          <c:y val="0.15799487193673942"/>
          <c:w val="0.73938508332736297"/>
          <c:h val="0.72541886480462758"/>
        </c:manualLayout>
      </c:layout>
      <c:lineChart>
        <c:grouping val="standard"/>
        <c:ser>
          <c:idx val="2"/>
          <c:order val="0"/>
          <c:tx>
            <c:v>30% Reduction Target</c:v>
          </c:tx>
          <c:spPr>
            <a:ln w="50800">
              <a:solidFill>
                <a:srgbClr val="00B050"/>
              </a:solidFill>
              <a:prstDash val="sysDash"/>
            </a:ln>
          </c:spPr>
          <c:marker>
            <c:symbol val="none"/>
          </c:marke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Summary!$W$64:$W$84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v>Baseline Year</c:v>
          </c:tx>
          <c:spPr>
            <a:ln w="50800">
              <a:prstDash val="sysDash"/>
            </a:ln>
          </c:spPr>
          <c:marker>
            <c:symbol val="none"/>
          </c:marker>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Summary!$V$64:$V$84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0"/>
          <c:order val="3"/>
          <c:tx>
            <c:v>Carbon Intensity</c:v>
          </c:tx>
          <c:spPr>
            <a:ln w="76200">
              <a:solidFill>
                <a:srgbClr val="0070C0"/>
              </a:solidFill>
            </a:ln>
          </c:spPr>
          <c:marker>
            <c:symbol val="none"/>
          </c:marker>
          <c:dLbls>
            <c:dLbl>
              <c:idx val="41"/>
              <c:dLblPos val="r"/>
              <c:showVal val="1"/>
              <c:showSerName val="1"/>
            </c:dLbl>
            <c:delete val="1"/>
          </c:dLbls>
          <c:cat>
            <c:numRef>
              <c:f>[0]!axis</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[0]!totalco2_range</c:f>
              <c:numCache>
                <c:formatCode>0.0000</c:formatCode>
                <c:ptCount val="14"/>
                <c:pt idx="0" formatCode="_(* #,##0_);_(* \(#,##0\);_(* &quot;-&quot;??_);_(@_)">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marker val="1"/>
        <c:axId val="109931520"/>
        <c:axId val="110543616"/>
      </c:lineChart>
      <c:lineChart>
        <c:grouping val="standard"/>
        <c:ser>
          <c:idx val="3"/>
          <c:order val="2"/>
          <c:tx>
            <c:v>MMBTU/Square Foot</c:v>
          </c:tx>
          <c:spPr>
            <a:ln w="76200">
              <a:solidFill>
                <a:schemeClr val="accent4">
                  <a:lumMod val="75000"/>
                </a:schemeClr>
              </a:solidFill>
              <a:prstDash val="solid"/>
            </a:ln>
          </c:spPr>
          <c:marker>
            <c:symbol val="none"/>
          </c:marker>
          <c:val>
            <c:numRef>
              <c:f>[0]!totalmmbtu_range</c:f>
              <c:numCache>
                <c:formatCode>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marker val="1"/>
        <c:axId val="110572288"/>
        <c:axId val="110545536"/>
      </c:lineChart>
      <c:dateAx>
        <c:axId val="109931520"/>
        <c:scaling>
          <c:orientation val="minMax"/>
        </c:scaling>
        <c:axPos val="b"/>
        <c:numFmt formatCode="General" sourceLinked="1"/>
        <c:majorTickMark val="none"/>
        <c:tickLblPos val="nextTo"/>
        <c:crossAx val="110543616"/>
        <c:crosses val="autoZero"/>
        <c:lblOffset val="100"/>
        <c:baseTimeUnit val="days"/>
        <c:majorUnit val="1"/>
        <c:minorUnit val="1"/>
        <c:minorTimeUnit val="days"/>
      </c:dateAx>
      <c:valAx>
        <c:axId val="110543616"/>
        <c:scaling>
          <c:orientation val="minMax"/>
        </c:scaling>
        <c:axPos val="l"/>
        <c:majorGridlines/>
        <c:title>
          <c:tx>
            <c:rich>
              <a:bodyPr/>
              <a:lstStyle/>
              <a:p>
                <a:pPr>
                  <a:defRPr/>
                </a:pPr>
                <a:r>
                  <a:rPr lang="en-US" sz="1000" b="1" i="0" u="none" strike="noStrike" baseline="0"/>
                  <a:t>CO</a:t>
                </a:r>
                <a:r>
                  <a:rPr lang="en-US" sz="1000" b="1" i="0" u="none" strike="noStrike" baseline="-25000"/>
                  <a:t>2</a:t>
                </a:r>
                <a:r>
                  <a:rPr lang="en-US" sz="1000" b="1" i="0" u="none" strike="noStrike" baseline="0"/>
                  <a:t>e </a:t>
                </a:r>
                <a:r>
                  <a:rPr lang="en-US"/>
                  <a:t>lbs/square</a:t>
                </a:r>
                <a:r>
                  <a:rPr lang="en-US" baseline="0"/>
                  <a:t> foot</a:t>
                </a:r>
                <a:endParaRPr lang="en-US"/>
              </a:p>
            </c:rich>
          </c:tx>
          <c:layout>
            <c:manualLayout>
              <c:xMode val="edge"/>
              <c:yMode val="edge"/>
              <c:x val="2.5687968049831211E-2"/>
              <c:y val="0.42465440258288778"/>
            </c:manualLayout>
          </c:layout>
        </c:title>
        <c:numFmt formatCode="General" sourceLinked="1"/>
        <c:majorTickMark val="none"/>
        <c:tickLblPos val="nextTo"/>
        <c:crossAx val="109931520"/>
        <c:crossesAt val="2005"/>
        <c:crossBetween val="between"/>
      </c:valAx>
      <c:valAx>
        <c:axId val="110545536"/>
        <c:scaling>
          <c:orientation val="minMax"/>
          <c:min val="0"/>
        </c:scaling>
        <c:axPos val="r"/>
        <c:title>
          <c:tx>
            <c:rich>
              <a:bodyPr rot="-5400000" vert="horz"/>
              <a:lstStyle/>
              <a:p>
                <a:pPr>
                  <a:defRPr/>
                </a:pPr>
                <a:r>
                  <a:rPr lang="en-US"/>
                  <a:t>MMBTU/s.f.</a:t>
                </a:r>
              </a:p>
            </c:rich>
          </c:tx>
          <c:layout>
            <c:manualLayout>
              <c:xMode val="edge"/>
              <c:yMode val="edge"/>
              <c:x val="0.84369022475612165"/>
              <c:y val="0.64384438054060023"/>
            </c:manualLayout>
          </c:layout>
        </c:title>
        <c:numFmt formatCode="0.00" sourceLinked="0"/>
        <c:majorTickMark val="none"/>
        <c:tickLblPos val="high"/>
        <c:crossAx val="110572288"/>
        <c:crosses val="max"/>
        <c:crossBetween val="between"/>
      </c:valAx>
      <c:catAx>
        <c:axId val="110572288"/>
        <c:scaling>
          <c:orientation val="minMax"/>
        </c:scaling>
        <c:delete val="1"/>
        <c:axPos val="b"/>
        <c:tickLblPos val="none"/>
        <c:crossAx val="110545536"/>
        <c:crosses val="autoZero"/>
        <c:auto val="1"/>
        <c:lblAlgn val="ctr"/>
        <c:lblOffset val="100"/>
      </c:catAx>
    </c:plotArea>
    <c:legend>
      <c:legendPos val="r"/>
      <c:legendEntry>
        <c:idx val="0"/>
        <c:txPr>
          <a:bodyPr/>
          <a:lstStyle/>
          <a:p>
            <a:pPr>
              <a:defRPr sz="1200"/>
            </a:pPr>
            <a:endParaRPr lang="en-US"/>
          </a:p>
        </c:txPr>
      </c:legendEntry>
      <c:legendEntry>
        <c:idx val="1"/>
        <c:txPr>
          <a:bodyPr/>
          <a:lstStyle/>
          <a:p>
            <a:pPr>
              <a:defRPr sz="1200"/>
            </a:pPr>
            <a:endParaRPr lang="en-US"/>
          </a:p>
        </c:txPr>
      </c:legendEntry>
      <c:legendEntry>
        <c:idx val="2"/>
        <c:txPr>
          <a:bodyPr/>
          <a:lstStyle/>
          <a:p>
            <a:pPr>
              <a:defRPr sz="1200"/>
            </a:pPr>
            <a:endParaRPr lang="en-US"/>
          </a:p>
        </c:txPr>
      </c:legendEntry>
      <c:legendEntry>
        <c:idx val="3"/>
        <c:txPr>
          <a:bodyPr/>
          <a:lstStyle/>
          <a:p>
            <a:pPr>
              <a:defRPr sz="1200"/>
            </a:pPr>
            <a:endParaRPr lang="en-US"/>
          </a:p>
        </c:txPr>
      </c:legendEntry>
      <c:layout>
        <c:manualLayout>
          <c:xMode val="edge"/>
          <c:yMode val="edge"/>
          <c:x val="0.84019375997695356"/>
          <c:y val="0.41798040640625478"/>
          <c:w val="0.14459488867380604"/>
          <c:h val="0.13790541275898521"/>
        </c:manualLayout>
      </c:layout>
      <c:txPr>
        <a:bodyPr/>
        <a:lstStyle/>
        <a:p>
          <a:pPr>
            <a:defRPr sz="1200"/>
          </a:pPr>
          <a:endParaRPr lang="en-US"/>
        </a:p>
      </c:txPr>
    </c:legend>
    <c:dispBlanksAs val="gap"/>
  </c:chart>
  <c:printSettings>
    <c:headerFooter/>
    <c:pageMargins b="0.75000000000001155" l="0.70000000000000162" r="0.70000000000000162" t="0.7500000000000115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9.8641425552880968E-2"/>
          <c:y val="0.20595133941590854"/>
          <c:w val="0.60966635333963004"/>
          <c:h val="0.73892671448320379"/>
        </c:manualLayout>
      </c:layout>
      <c:doughnutChart>
        <c:varyColors val="1"/>
        <c:ser>
          <c:idx val="0"/>
          <c:order val="0"/>
          <c:dPt>
            <c:idx val="0"/>
            <c:spPr>
              <a:solidFill>
                <a:srgbClr val="BD3131"/>
              </a:solidFill>
            </c:spPr>
          </c:dPt>
          <c:dPt>
            <c:idx val="1"/>
            <c:spPr>
              <a:solidFill>
                <a:srgbClr val="E46C0A"/>
              </a:solidFill>
            </c:spPr>
          </c:dPt>
          <c:dPt>
            <c:idx val="2"/>
            <c:spPr>
              <a:solidFill>
                <a:srgbClr val="FFC000"/>
              </a:solidFill>
            </c:spPr>
          </c:dPt>
          <c:dPt>
            <c:idx val="3"/>
            <c:spPr>
              <a:solidFill>
                <a:srgbClr val="0070C0"/>
              </a:solidFill>
            </c:spPr>
          </c:dPt>
          <c:dPt>
            <c:idx val="4"/>
            <c:spPr>
              <a:solidFill>
                <a:srgbClr val="92AADA"/>
              </a:solidFill>
            </c:spPr>
          </c:dPt>
          <c:dPt>
            <c:idx val="5"/>
            <c:spPr>
              <a:solidFill>
                <a:srgbClr val="7030A0"/>
              </a:solidFill>
            </c:spPr>
          </c:dPt>
          <c:dPt>
            <c:idx val="6"/>
            <c:spPr>
              <a:solidFill>
                <a:srgbClr val="16C7DA"/>
              </a:solidFill>
            </c:spPr>
          </c:dPt>
          <c:dLbls>
            <c:numFmt formatCode="0%" sourceLinked="0"/>
            <c:txPr>
              <a:bodyPr/>
              <a:lstStyle/>
              <a:p>
                <a:pPr>
                  <a:defRPr sz="1800"/>
                </a:pPr>
                <a:endParaRPr lang="en-US"/>
              </a:p>
            </c:txPr>
            <c:showPercent val="1"/>
            <c:showLeaderLines val="1"/>
          </c:dLbls>
          <c:cat>
            <c:strRef>
              <c:f>Summary!$AM$30:$AS$30</c:f>
              <c:strCache>
                <c:ptCount val="7"/>
                <c:pt idx="0">
                  <c:v>#6 Oil</c:v>
                </c:pt>
                <c:pt idx="1">
                  <c:v>#4 Oil</c:v>
                </c:pt>
                <c:pt idx="2">
                  <c:v>#2 Oil</c:v>
                </c:pt>
                <c:pt idx="3">
                  <c:v>Steam</c:v>
                </c:pt>
                <c:pt idx="4">
                  <c:v>Diesel</c:v>
                </c:pt>
                <c:pt idx="5">
                  <c:v>NG</c:v>
                </c:pt>
                <c:pt idx="6">
                  <c:v>Electricity</c:v>
                </c:pt>
              </c:strCache>
            </c:strRef>
          </c:cat>
          <c:val>
            <c:numRef>
              <c:f>Summary!$AM$31:$AS$31</c:f>
              <c:numCache>
                <c:formatCode>General</c:formatCode>
                <c:ptCount val="7"/>
                <c:pt idx="0">
                  <c:v>0</c:v>
                </c:pt>
                <c:pt idx="1">
                  <c:v>0</c:v>
                </c:pt>
                <c:pt idx="2">
                  <c:v>0</c:v>
                </c:pt>
                <c:pt idx="3">
                  <c:v>0</c:v>
                </c:pt>
                <c:pt idx="4">
                  <c:v>0</c:v>
                </c:pt>
                <c:pt idx="5">
                  <c:v>0</c:v>
                </c:pt>
                <c:pt idx="6">
                  <c:v>0</c:v>
                </c:pt>
              </c:numCache>
            </c:numRef>
          </c:val>
        </c:ser>
        <c:dLbls>
          <c:showVal val="1"/>
        </c:dLbls>
        <c:firstSliceAng val="0"/>
        <c:holeSize val="50"/>
      </c:doughnutChart>
    </c:plotArea>
    <c:legend>
      <c:legendPos val="r"/>
      <c:layout>
        <c:manualLayout>
          <c:xMode val="edge"/>
          <c:yMode val="edge"/>
          <c:x val="0.75383975471027265"/>
          <c:y val="0.458696338923894"/>
          <c:w val="0.18186165892555867"/>
          <c:h val="0.30959162711235177"/>
        </c:manualLayout>
      </c:layout>
      <c:overlay val="1"/>
      <c:txPr>
        <a:bodyPr/>
        <a:lstStyle/>
        <a:p>
          <a:pPr rtl="0">
            <a:defRPr sz="1400" baseline="0"/>
          </a:pPr>
          <a:endParaRPr lang="en-US"/>
        </a:p>
      </c:txPr>
    </c:legend>
    <c:dispBlanksAs val="zero"/>
  </c:chart>
  <c:printSettings>
    <c:headerFooter/>
    <c:pageMargins b="0.75000000000001155" l="0.70000000000000162" r="0.70000000000000162" t="0.7500000000000115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9.8641425552879206E-2"/>
          <c:y val="0.20350331208598901"/>
          <c:w val="0.60966635333963004"/>
          <c:h val="0.73892671448320379"/>
        </c:manualLayout>
      </c:layout>
      <c:doughnutChart>
        <c:varyColors val="1"/>
        <c:ser>
          <c:idx val="0"/>
          <c:order val="0"/>
          <c:dPt>
            <c:idx val="0"/>
            <c:spPr>
              <a:solidFill>
                <a:srgbClr val="BD3131"/>
              </a:solidFill>
            </c:spPr>
          </c:dPt>
          <c:dPt>
            <c:idx val="1"/>
            <c:spPr>
              <a:solidFill>
                <a:srgbClr val="E46C0A"/>
              </a:solidFill>
            </c:spPr>
          </c:dPt>
          <c:dPt>
            <c:idx val="2"/>
            <c:spPr>
              <a:solidFill>
                <a:srgbClr val="FFC000"/>
              </a:solidFill>
            </c:spPr>
          </c:dPt>
          <c:dPt>
            <c:idx val="3"/>
            <c:spPr>
              <a:solidFill>
                <a:srgbClr val="0070C0"/>
              </a:solidFill>
            </c:spPr>
          </c:dPt>
          <c:dPt>
            <c:idx val="4"/>
            <c:spPr>
              <a:solidFill>
                <a:srgbClr val="92AADA"/>
              </a:solidFill>
            </c:spPr>
          </c:dPt>
          <c:dPt>
            <c:idx val="5"/>
            <c:spPr>
              <a:solidFill>
                <a:srgbClr val="7030A0"/>
              </a:solidFill>
            </c:spPr>
          </c:dPt>
          <c:dPt>
            <c:idx val="6"/>
            <c:spPr>
              <a:solidFill>
                <a:srgbClr val="16C7DA"/>
              </a:solidFill>
            </c:spPr>
          </c:dPt>
          <c:dPt>
            <c:idx val="7"/>
            <c:spPr>
              <a:solidFill>
                <a:schemeClr val="accent6">
                  <a:lumMod val="75000"/>
                </a:schemeClr>
              </a:solidFill>
            </c:spPr>
          </c:dPt>
          <c:dPt>
            <c:idx val="8"/>
            <c:spPr>
              <a:solidFill>
                <a:srgbClr val="92D050"/>
              </a:solidFill>
            </c:spPr>
          </c:dPt>
          <c:dLbls>
            <c:numFmt formatCode="0%" sourceLinked="0"/>
            <c:txPr>
              <a:bodyPr/>
              <a:lstStyle/>
              <a:p>
                <a:pPr>
                  <a:defRPr sz="1800"/>
                </a:pPr>
                <a:endParaRPr lang="en-US"/>
              </a:p>
            </c:txPr>
            <c:showPercent val="1"/>
            <c:showLeaderLines val="1"/>
          </c:dLbls>
          <c:cat>
            <c:strRef>
              <c:f>Summary!$AM$72:$AU$72</c:f>
              <c:strCache>
                <c:ptCount val="9"/>
                <c:pt idx="0">
                  <c:v>#6 Oil</c:v>
                </c:pt>
                <c:pt idx="1">
                  <c:v>#4 Oil</c:v>
                </c:pt>
                <c:pt idx="2">
                  <c:v>#2 Oil</c:v>
                </c:pt>
                <c:pt idx="3">
                  <c:v>Steam</c:v>
                </c:pt>
                <c:pt idx="4">
                  <c:v>Diesel</c:v>
                </c:pt>
                <c:pt idx="5">
                  <c:v>NG</c:v>
                </c:pt>
                <c:pt idx="6">
                  <c:v>Electricity</c:v>
                </c:pt>
                <c:pt idx="7">
                  <c:v>Waste</c:v>
                </c:pt>
                <c:pt idx="8">
                  <c:v>Fleets</c:v>
                </c:pt>
              </c:strCache>
            </c:strRef>
          </c:cat>
          <c:val>
            <c:numRef>
              <c:f>Summary!$AM$73:$AU$73</c:f>
              <c:numCache>
                <c:formatCode>General</c:formatCode>
                <c:ptCount val="9"/>
                <c:pt idx="0">
                  <c:v>0</c:v>
                </c:pt>
                <c:pt idx="1">
                  <c:v>0</c:v>
                </c:pt>
                <c:pt idx="2">
                  <c:v>0</c:v>
                </c:pt>
                <c:pt idx="3">
                  <c:v>0</c:v>
                </c:pt>
                <c:pt idx="4">
                  <c:v>0</c:v>
                </c:pt>
                <c:pt idx="5">
                  <c:v>0</c:v>
                </c:pt>
                <c:pt idx="6">
                  <c:v>0</c:v>
                </c:pt>
                <c:pt idx="7">
                  <c:v>0</c:v>
                </c:pt>
                <c:pt idx="8">
                  <c:v>0</c:v>
                </c:pt>
              </c:numCache>
            </c:numRef>
          </c:val>
        </c:ser>
        <c:dLbls>
          <c:showVal val="1"/>
        </c:dLbls>
        <c:firstSliceAng val="0"/>
        <c:holeSize val="50"/>
      </c:doughnutChart>
    </c:plotArea>
    <c:legend>
      <c:legendPos val="r"/>
      <c:layout>
        <c:manualLayout>
          <c:xMode val="edge"/>
          <c:yMode val="edge"/>
          <c:x val="0.77916024204990364"/>
          <c:y val="0.46645648087950514"/>
          <c:w val="0.12180778950444388"/>
          <c:h val="0.31831911636046373"/>
        </c:manualLayout>
      </c:layout>
      <c:overlay val="1"/>
      <c:txPr>
        <a:bodyPr/>
        <a:lstStyle/>
        <a:p>
          <a:pPr rtl="0">
            <a:defRPr sz="1400" baseline="0"/>
          </a:pPr>
          <a:endParaRPr lang="en-US"/>
        </a:p>
      </c:txPr>
    </c:legend>
    <c:dispBlanksAs val="zero"/>
  </c:chart>
  <c:printSettings>
    <c:headerFooter/>
    <c:pageMargins b="0.75000000000001255" l="0.70000000000000162" r="0.70000000000000162" t="0.7500000000000125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6117629911361992E-2"/>
          <c:y val="0.19616395172825588"/>
          <c:w val="0.60966635333963004"/>
          <c:h val="0.73892671448320379"/>
        </c:manualLayout>
      </c:layout>
      <c:doughnutChart>
        <c:varyColors val="1"/>
        <c:ser>
          <c:idx val="0"/>
          <c:order val="0"/>
          <c:dPt>
            <c:idx val="0"/>
            <c:spPr>
              <a:solidFill>
                <a:srgbClr val="BD3131"/>
              </a:solidFill>
            </c:spPr>
          </c:dPt>
          <c:dPt>
            <c:idx val="1"/>
            <c:spPr>
              <a:solidFill>
                <a:srgbClr val="E46C0A"/>
              </a:solidFill>
            </c:spPr>
          </c:dPt>
          <c:dPt>
            <c:idx val="2"/>
            <c:spPr>
              <a:solidFill>
                <a:srgbClr val="FFC000"/>
              </a:solidFill>
            </c:spPr>
          </c:dPt>
          <c:dPt>
            <c:idx val="3"/>
            <c:spPr>
              <a:solidFill>
                <a:srgbClr val="0070C0"/>
              </a:solidFill>
            </c:spPr>
          </c:dPt>
          <c:dPt>
            <c:idx val="4"/>
            <c:spPr>
              <a:solidFill>
                <a:srgbClr val="92AADA"/>
              </a:solidFill>
            </c:spPr>
          </c:dPt>
          <c:dPt>
            <c:idx val="5"/>
            <c:spPr>
              <a:solidFill>
                <a:srgbClr val="7030A0"/>
              </a:solidFill>
            </c:spPr>
          </c:dPt>
          <c:dPt>
            <c:idx val="6"/>
            <c:spPr>
              <a:solidFill>
                <a:srgbClr val="16C7DA"/>
              </a:solidFill>
            </c:spPr>
          </c:dPt>
          <c:dLbls>
            <c:numFmt formatCode="0%" sourceLinked="0"/>
            <c:txPr>
              <a:bodyPr/>
              <a:lstStyle/>
              <a:p>
                <a:pPr>
                  <a:defRPr sz="1800"/>
                </a:pPr>
                <a:endParaRPr lang="en-US"/>
              </a:p>
            </c:txPr>
            <c:showPercent val="1"/>
            <c:showLeaderLines val="1"/>
          </c:dLbls>
          <c:cat>
            <c:strRef>
              <c:f>Summary!$AM$30:$AS$30</c:f>
              <c:strCache>
                <c:ptCount val="7"/>
                <c:pt idx="0">
                  <c:v>#6 Oil</c:v>
                </c:pt>
                <c:pt idx="1">
                  <c:v>#4 Oil</c:v>
                </c:pt>
                <c:pt idx="2">
                  <c:v>#2 Oil</c:v>
                </c:pt>
                <c:pt idx="3">
                  <c:v>Steam</c:v>
                </c:pt>
                <c:pt idx="4">
                  <c:v>Diesel</c:v>
                </c:pt>
                <c:pt idx="5">
                  <c:v>NG</c:v>
                </c:pt>
                <c:pt idx="6">
                  <c:v>Electricity</c:v>
                </c:pt>
              </c:strCache>
            </c:strRef>
          </c:cat>
          <c:val>
            <c:numRef>
              <c:f>Summary!$AM$32:$AS$32</c:f>
              <c:numCache>
                <c:formatCode>General</c:formatCode>
                <c:ptCount val="7"/>
                <c:pt idx="0">
                  <c:v>0</c:v>
                </c:pt>
                <c:pt idx="1">
                  <c:v>0</c:v>
                </c:pt>
                <c:pt idx="2">
                  <c:v>0</c:v>
                </c:pt>
                <c:pt idx="3">
                  <c:v>0</c:v>
                </c:pt>
                <c:pt idx="4">
                  <c:v>0</c:v>
                </c:pt>
                <c:pt idx="5">
                  <c:v>0</c:v>
                </c:pt>
                <c:pt idx="6">
                  <c:v>0</c:v>
                </c:pt>
              </c:numCache>
            </c:numRef>
          </c:val>
        </c:ser>
        <c:dLbls>
          <c:showVal val="1"/>
        </c:dLbls>
        <c:firstSliceAng val="0"/>
        <c:holeSize val="50"/>
      </c:doughnutChart>
    </c:plotArea>
    <c:legend>
      <c:legendPos val="r"/>
      <c:layout>
        <c:manualLayout>
          <c:xMode val="edge"/>
          <c:yMode val="edge"/>
          <c:x val="0.77286638278178399"/>
          <c:y val="0.47033655185730538"/>
          <c:w val="0.14229836850637786"/>
          <c:h val="0.30571155613454531"/>
        </c:manualLayout>
      </c:layout>
      <c:overlay val="1"/>
      <c:txPr>
        <a:bodyPr/>
        <a:lstStyle/>
        <a:p>
          <a:pPr rtl="0">
            <a:defRPr sz="1400" baseline="0"/>
          </a:pPr>
          <a:endParaRPr lang="en-US"/>
        </a:p>
      </c:txPr>
    </c:legend>
    <c:dispBlanksAs val="zero"/>
  </c:chart>
  <c:printSettings>
    <c:headerFooter/>
    <c:pageMargins b="0.75000000000001255" l="0.70000000000000162" r="0.70000000000000162" t="0.7500000000000125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8.6050043180865496E-2"/>
          <c:y val="0.21349497979419463"/>
          <c:w val="0.61102256872186356"/>
          <c:h val="0.67706661667292278"/>
        </c:manualLayout>
      </c:layout>
      <c:doughnutChart>
        <c:varyColors val="1"/>
        <c:ser>
          <c:idx val="0"/>
          <c:order val="0"/>
          <c:dPt>
            <c:idx val="0"/>
            <c:spPr>
              <a:solidFill>
                <a:srgbClr val="BD3131"/>
              </a:solidFill>
            </c:spPr>
          </c:dPt>
          <c:dPt>
            <c:idx val="1"/>
            <c:spPr>
              <a:solidFill>
                <a:srgbClr val="E46C0A"/>
              </a:solidFill>
            </c:spPr>
          </c:dPt>
          <c:dPt>
            <c:idx val="2"/>
            <c:spPr>
              <a:solidFill>
                <a:srgbClr val="FFC000"/>
              </a:solidFill>
            </c:spPr>
          </c:dPt>
          <c:dPt>
            <c:idx val="3"/>
            <c:spPr>
              <a:solidFill>
                <a:srgbClr val="0070C0"/>
              </a:solidFill>
            </c:spPr>
          </c:dPt>
          <c:dPt>
            <c:idx val="4"/>
            <c:spPr>
              <a:solidFill>
                <a:srgbClr val="92AADA"/>
              </a:solidFill>
            </c:spPr>
          </c:dPt>
          <c:dPt>
            <c:idx val="5"/>
            <c:spPr>
              <a:solidFill>
                <a:srgbClr val="7030A0"/>
              </a:solidFill>
            </c:spPr>
          </c:dPt>
          <c:dPt>
            <c:idx val="6"/>
            <c:spPr>
              <a:solidFill>
                <a:srgbClr val="16C7DA"/>
              </a:solidFill>
            </c:spPr>
          </c:dPt>
          <c:dPt>
            <c:idx val="7"/>
            <c:spPr>
              <a:solidFill>
                <a:srgbClr val="F79646">
                  <a:lumMod val="75000"/>
                </a:srgbClr>
              </a:solidFill>
            </c:spPr>
          </c:dPt>
          <c:dPt>
            <c:idx val="8"/>
            <c:spPr>
              <a:solidFill>
                <a:srgbClr val="92D050"/>
              </a:solidFill>
            </c:spPr>
          </c:dPt>
          <c:dLbls>
            <c:txPr>
              <a:bodyPr anchor="ctr" anchorCtr="1"/>
              <a:lstStyle/>
              <a:p>
                <a:pPr>
                  <a:defRPr sz="1800"/>
                </a:pPr>
                <a:endParaRPr lang="en-US"/>
              </a:p>
            </c:txPr>
            <c:showPercent val="1"/>
            <c:showLeaderLines val="1"/>
          </c:dLbls>
          <c:cat>
            <c:strRef>
              <c:f>Summary!$AM$72:$AU$72</c:f>
              <c:strCache>
                <c:ptCount val="9"/>
                <c:pt idx="0">
                  <c:v>#6 Oil</c:v>
                </c:pt>
                <c:pt idx="1">
                  <c:v>#4 Oil</c:v>
                </c:pt>
                <c:pt idx="2">
                  <c:v>#2 Oil</c:v>
                </c:pt>
                <c:pt idx="3">
                  <c:v>Steam</c:v>
                </c:pt>
                <c:pt idx="4">
                  <c:v>Diesel</c:v>
                </c:pt>
                <c:pt idx="5">
                  <c:v>NG</c:v>
                </c:pt>
                <c:pt idx="6">
                  <c:v>Electricity</c:v>
                </c:pt>
                <c:pt idx="7">
                  <c:v>Waste</c:v>
                </c:pt>
                <c:pt idx="8">
                  <c:v>Fleets</c:v>
                </c:pt>
              </c:strCache>
            </c:strRef>
          </c:cat>
          <c:val>
            <c:numRef>
              <c:f>Summary!$AM$74:$AU$74</c:f>
              <c:numCache>
                <c:formatCode>General</c:formatCode>
                <c:ptCount val="9"/>
                <c:pt idx="0">
                  <c:v>0</c:v>
                </c:pt>
                <c:pt idx="1">
                  <c:v>0</c:v>
                </c:pt>
                <c:pt idx="2">
                  <c:v>0</c:v>
                </c:pt>
                <c:pt idx="3">
                  <c:v>0</c:v>
                </c:pt>
                <c:pt idx="4">
                  <c:v>0</c:v>
                </c:pt>
                <c:pt idx="5">
                  <c:v>0</c:v>
                </c:pt>
                <c:pt idx="6">
                  <c:v>0</c:v>
                </c:pt>
                <c:pt idx="7">
                  <c:v>0</c:v>
                </c:pt>
                <c:pt idx="8">
                  <c:v>0</c:v>
                </c:pt>
              </c:numCache>
            </c:numRef>
          </c:val>
        </c:ser>
        <c:dLbls>
          <c:showPercent val="1"/>
        </c:dLbls>
        <c:firstSliceAng val="0"/>
        <c:holeSize val="50"/>
      </c:doughnutChart>
    </c:plotArea>
    <c:legend>
      <c:legendPos val="r"/>
      <c:layout>
        <c:manualLayout>
          <c:xMode val="edge"/>
          <c:yMode val="edge"/>
          <c:x val="0.75924816796209305"/>
          <c:y val="0.45905386826646732"/>
          <c:w val="0.1229710289051742"/>
          <c:h val="0.28295032565373801"/>
        </c:manualLayout>
      </c:layout>
      <c:txPr>
        <a:bodyPr/>
        <a:lstStyle/>
        <a:p>
          <a:pPr rtl="0">
            <a:defRPr sz="1400" baseline="0"/>
          </a:pPr>
          <a:endParaRPr lang="en-US"/>
        </a:p>
      </c:txPr>
    </c:legend>
    <c:dispBlanksAs val="zero"/>
  </c:chart>
  <c:printSettings>
    <c:headerFooter/>
    <c:pageMargins b="0.75000000000001255" l="0.70000000000000162" r="0.70000000000000162" t="0.7500000000000125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0270441952331702"/>
          <c:y val="0.200156061573384"/>
          <c:w val="0.55634274503565095"/>
          <c:h val="0.67663306828661263"/>
        </c:manualLayout>
      </c:layout>
      <c:doughnutChart>
        <c:varyColors val="1"/>
        <c:ser>
          <c:idx val="0"/>
          <c:order val="0"/>
          <c:dPt>
            <c:idx val="0"/>
            <c:spPr>
              <a:solidFill>
                <a:srgbClr val="BD3131"/>
              </a:solidFill>
            </c:spPr>
          </c:dPt>
          <c:dPt>
            <c:idx val="1"/>
            <c:spPr>
              <a:solidFill>
                <a:srgbClr val="E46C0A"/>
              </a:solidFill>
            </c:spPr>
          </c:dPt>
          <c:dPt>
            <c:idx val="2"/>
            <c:spPr>
              <a:solidFill>
                <a:srgbClr val="FFC000"/>
              </a:solidFill>
            </c:spPr>
          </c:dPt>
          <c:dPt>
            <c:idx val="3"/>
            <c:spPr>
              <a:solidFill>
                <a:srgbClr val="0070C0"/>
              </a:solidFill>
            </c:spPr>
          </c:dPt>
          <c:dPt>
            <c:idx val="4"/>
            <c:spPr>
              <a:solidFill>
                <a:srgbClr val="92AADA"/>
              </a:solidFill>
            </c:spPr>
          </c:dPt>
          <c:dPt>
            <c:idx val="5"/>
            <c:spPr>
              <a:solidFill>
                <a:srgbClr val="7030A0"/>
              </a:solidFill>
            </c:spPr>
          </c:dPt>
          <c:dPt>
            <c:idx val="6"/>
            <c:spPr>
              <a:solidFill>
                <a:srgbClr val="16C7DA"/>
              </a:solidFill>
            </c:spPr>
          </c:dPt>
          <c:dPt>
            <c:idx val="7"/>
            <c:spPr>
              <a:solidFill>
                <a:schemeClr val="accent6">
                  <a:lumMod val="75000"/>
                </a:schemeClr>
              </a:solidFill>
            </c:spPr>
          </c:dPt>
          <c:dPt>
            <c:idx val="8"/>
            <c:spPr>
              <a:solidFill>
                <a:srgbClr val="92D050"/>
              </a:solidFill>
            </c:spPr>
          </c:dPt>
          <c:dLbls>
            <c:dLbl>
              <c:idx val="4"/>
              <c:showPercent val="1"/>
              <c:separator>, </c:separator>
            </c:dLbl>
            <c:spPr>
              <a:ln>
                <a:solidFill>
                  <a:schemeClr val="accent1"/>
                </a:solidFill>
              </a:ln>
            </c:spPr>
            <c:txPr>
              <a:bodyPr/>
              <a:lstStyle/>
              <a:p>
                <a:pPr>
                  <a:defRPr sz="1800"/>
                </a:pPr>
                <a:endParaRPr lang="en-US"/>
              </a:p>
            </c:txPr>
            <c:showPercent val="1"/>
            <c:showLeaderLines val="1"/>
          </c:dLbls>
          <c:cat>
            <c:strRef>
              <c:f>Summary!$AM$72:$AU$72</c:f>
              <c:strCache>
                <c:ptCount val="9"/>
                <c:pt idx="0">
                  <c:v>#6 Oil</c:v>
                </c:pt>
                <c:pt idx="1">
                  <c:v>#4 Oil</c:v>
                </c:pt>
                <c:pt idx="2">
                  <c:v>#2 Oil</c:v>
                </c:pt>
                <c:pt idx="3">
                  <c:v>Steam</c:v>
                </c:pt>
                <c:pt idx="4">
                  <c:v>Diesel</c:v>
                </c:pt>
                <c:pt idx="5">
                  <c:v>NG</c:v>
                </c:pt>
                <c:pt idx="6">
                  <c:v>Electricity</c:v>
                </c:pt>
                <c:pt idx="7">
                  <c:v>Waste</c:v>
                </c:pt>
                <c:pt idx="8">
                  <c:v>Fleets</c:v>
                </c:pt>
              </c:strCache>
            </c:strRef>
          </c:cat>
          <c:val>
            <c:numRef>
              <c:f>Summary!$AM$75:$AU$75</c:f>
              <c:numCache>
                <c:formatCode>General</c:formatCode>
                <c:ptCount val="9"/>
                <c:pt idx="0">
                  <c:v>0</c:v>
                </c:pt>
                <c:pt idx="1">
                  <c:v>0</c:v>
                </c:pt>
                <c:pt idx="2">
                  <c:v>0</c:v>
                </c:pt>
                <c:pt idx="3">
                  <c:v>0</c:v>
                </c:pt>
                <c:pt idx="4">
                  <c:v>0</c:v>
                </c:pt>
                <c:pt idx="5">
                  <c:v>0</c:v>
                </c:pt>
                <c:pt idx="6">
                  <c:v>0</c:v>
                </c:pt>
                <c:pt idx="7">
                  <c:v>0</c:v>
                </c:pt>
                <c:pt idx="8">
                  <c:v>0</c:v>
                </c:pt>
              </c:numCache>
            </c:numRef>
          </c:val>
        </c:ser>
        <c:dLbls>
          <c:showPercent val="1"/>
        </c:dLbls>
        <c:firstSliceAng val="0"/>
        <c:holeSize val="50"/>
      </c:doughnutChart>
    </c:plotArea>
    <c:legend>
      <c:legendPos val="r"/>
      <c:layout>
        <c:manualLayout>
          <c:xMode val="edge"/>
          <c:yMode val="edge"/>
          <c:x val="0.7321218484053198"/>
          <c:y val="0.44954516434831399"/>
          <c:w val="0.13589161960815352"/>
          <c:h val="0.30070498558688008"/>
        </c:manualLayout>
      </c:layout>
      <c:txPr>
        <a:bodyPr/>
        <a:lstStyle/>
        <a:p>
          <a:pPr>
            <a:defRPr sz="1400"/>
          </a:pPr>
          <a:endParaRPr lang="en-US"/>
        </a:p>
      </c:txPr>
    </c:legend>
    <c:dispBlanksAs val="zero"/>
  </c:chart>
  <c:printSettings>
    <c:headerFooter/>
    <c:pageMargins b="0.75000000000001255" l="0.70000000000000162" r="0.70000000000000162" t="0.750000000000012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19051</xdr:colOff>
      <xdr:row>5</xdr:row>
      <xdr:rowOff>95251</xdr:rowOff>
    </xdr:from>
    <xdr:to>
      <xdr:col>3</xdr:col>
      <xdr:colOff>1143001</xdr:colOff>
      <xdr:row>6</xdr:row>
      <xdr:rowOff>401494</xdr:rowOff>
    </xdr:to>
    <xdr:pic>
      <xdr:nvPicPr>
        <xdr:cNvPr id="4" name="Picture 3"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2573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3" name="Picture 2"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5" name="Picture 4"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6" name="Picture 5"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7" name="Picture 6"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8" name="Picture 7"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REF!">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0.22072</cdr:x>
      <cdr:y>0.07178</cdr:y>
    </cdr:from>
    <cdr:to>
      <cdr:x>0.32172</cdr:x>
      <cdr:y>0.12366</cdr:y>
    </cdr:to>
    <cdr:sp macro="" textlink="Summary!$AL$24">
      <cdr:nvSpPr>
        <cdr:cNvPr id="5" name="TextBox 1"/>
        <cdr:cNvSpPr txBox="1"/>
      </cdr:nvSpPr>
      <cdr:spPr>
        <a:xfrm xmlns:a="http://schemas.openxmlformats.org/drawingml/2006/main">
          <a:off x="1777977" y="516881"/>
          <a:ext cx="813598" cy="373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3F239C8-ED5C-4824-BB01-F5E79112246E}"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6"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0.30023</cdr:x>
      <cdr:y>0.06989</cdr:y>
    </cdr:from>
    <cdr:to>
      <cdr:x>0.71182</cdr:x>
      <cdr:y>0.11905</cdr:y>
    </cdr:to>
    <cdr:sp macro="" textlink="">
      <cdr:nvSpPr>
        <cdr:cNvPr id="8" name="TextBox 1"/>
        <cdr:cNvSpPr txBox="1"/>
      </cdr:nvSpPr>
      <cdr:spPr>
        <a:xfrm xmlns:a="http://schemas.openxmlformats.org/drawingml/2006/main">
          <a:off x="2418464" y="503302"/>
          <a:ext cx="3315585" cy="3539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000" b="1" baseline="0"/>
            <a:t>Carbon Intensity by Fuel Type</a:t>
          </a:r>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9"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0"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0.77056</cdr:x>
      <cdr:y>0.25755</cdr:y>
    </cdr:from>
    <cdr:to>
      <cdr:x>0.9899</cdr:x>
      <cdr:y>0.30447</cdr:y>
    </cdr:to>
    <cdr:sp macro="" textlink="Inventory!$K$3:$K$3">
      <cdr:nvSpPr>
        <cdr:cNvPr id="4" name="TextBox 2"/>
        <cdr:cNvSpPr txBox="1"/>
      </cdr:nvSpPr>
      <cdr:spPr>
        <a:xfrm xmlns:a="http://schemas.openxmlformats.org/drawingml/2006/main">
          <a:off x="6113771" y="1685999"/>
          <a:ext cx="1740334" cy="3071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D95D0A2-85AB-4C7E-8EF6-8D199BD1DDCF}" type="TxLink">
            <a:rPr lang="en-US" sz="2000" b="1"/>
            <a:pPr/>
            <a:t> </a:t>
          </a:fld>
          <a:endParaRPr lang="en-US" sz="2000" b="1"/>
        </a:p>
      </cdr:txBody>
    </cdr:sp>
  </cdr:relSizeAnchor>
  <cdr:relSizeAnchor xmlns:cdr="http://schemas.openxmlformats.org/drawingml/2006/chartDrawing">
    <cdr:from>
      <cdr:x>0.77437</cdr:x>
      <cdr:y>0.36226</cdr:y>
    </cdr:from>
    <cdr:to>
      <cdr:x>0.87537</cdr:x>
      <cdr:y>0.41414</cdr:y>
    </cdr:to>
    <cdr:sp macro="" textlink="Inventory!$K$5:$K$5">
      <cdr:nvSpPr>
        <cdr:cNvPr id="7" name="TextBox 1"/>
        <cdr:cNvSpPr txBox="1"/>
      </cdr:nvSpPr>
      <cdr:spPr>
        <a:xfrm xmlns:a="http://schemas.openxmlformats.org/drawingml/2006/main">
          <a:off x="6274762" y="2536150"/>
          <a:ext cx="818408" cy="363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487FC8-2676-4B5C-9B33-42FB37B809DC}"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0.75439</cdr:x>
      <cdr:y>0.89988</cdr:y>
    </cdr:from>
    <cdr:to>
      <cdr:x>0.94946</cdr:x>
      <cdr:y>0.96296</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076948" y="6479976"/>
          <a:ext cx="1571329" cy="454223"/>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REF!">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0.23678</cdr:x>
      <cdr:y>0.07972</cdr:y>
    </cdr:from>
    <cdr:to>
      <cdr:x>0.33778</cdr:x>
      <cdr:y>0.1316</cdr:y>
    </cdr:to>
    <cdr:sp macro="" textlink="Summary!$AL$25">
      <cdr:nvSpPr>
        <cdr:cNvPr id="5" name="TextBox 1"/>
        <cdr:cNvSpPr txBox="1"/>
      </cdr:nvSpPr>
      <cdr:spPr>
        <a:xfrm xmlns:a="http://schemas.openxmlformats.org/drawingml/2006/main">
          <a:off x="1889305" y="574056"/>
          <a:ext cx="805903" cy="373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B2E829-9E00-4052-9DAA-29235FFF3343}" type="TxLink">
            <a:rPr lang="en-US" sz="2000" b="1" i="0" u="none" strike="noStrike">
              <a:solidFill>
                <a:srgbClr val="000000"/>
              </a:solidFill>
              <a:latin typeface="Arialri"/>
            </a:rPr>
            <a:pPr/>
            <a:t>2000</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6"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0.31653</cdr:x>
      <cdr:y>0.07973</cdr:y>
    </cdr:from>
    <cdr:to>
      <cdr:x>0.74906</cdr:x>
      <cdr:y>0.14286</cdr:y>
    </cdr:to>
    <cdr:sp macro="" textlink="">
      <cdr:nvSpPr>
        <cdr:cNvPr id="8" name="TextBox 1"/>
        <cdr:cNvSpPr txBox="1"/>
      </cdr:nvSpPr>
      <cdr:spPr>
        <a:xfrm xmlns:a="http://schemas.openxmlformats.org/drawingml/2006/main">
          <a:off x="2525669" y="574128"/>
          <a:ext cx="3451269" cy="454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000" b="1"/>
            <a:t>Energy</a:t>
          </a:r>
          <a:r>
            <a:rPr lang="en-US" sz="2000" b="1" baseline="0"/>
            <a:t> Intensity by Fuel Type</a:t>
          </a:r>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9"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0"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0.77056</cdr:x>
      <cdr:y>0.25755</cdr:y>
    </cdr:from>
    <cdr:to>
      <cdr:x>0.9899</cdr:x>
      <cdr:y>0.30447</cdr:y>
    </cdr:to>
    <cdr:sp macro="" textlink="Inventory!$K$3:$K$3">
      <cdr:nvSpPr>
        <cdr:cNvPr id="4" name="TextBox 2"/>
        <cdr:cNvSpPr txBox="1"/>
      </cdr:nvSpPr>
      <cdr:spPr>
        <a:xfrm xmlns:a="http://schemas.openxmlformats.org/drawingml/2006/main">
          <a:off x="6113771" y="1685999"/>
          <a:ext cx="1740334" cy="3071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D95D0A2-85AB-4C7E-8EF6-8D199BD1DDCF}" type="TxLink">
            <a:rPr lang="en-US" sz="2000" b="1"/>
            <a:pPr/>
            <a:t> </a:t>
          </a:fld>
          <a:endParaRPr lang="en-US" sz="2000" b="1"/>
        </a:p>
      </cdr:txBody>
    </cdr:sp>
  </cdr:relSizeAnchor>
  <cdr:relSizeAnchor xmlns:cdr="http://schemas.openxmlformats.org/drawingml/2006/chartDrawing">
    <cdr:from>
      <cdr:x>0.77676</cdr:x>
      <cdr:y>0.39741</cdr:y>
    </cdr:from>
    <cdr:to>
      <cdr:x>0.87776</cdr:x>
      <cdr:y>0.44929</cdr:y>
    </cdr:to>
    <cdr:sp macro="" textlink="Inventory!$K$5:$K$5">
      <cdr:nvSpPr>
        <cdr:cNvPr id="7" name="TextBox 1"/>
        <cdr:cNvSpPr txBox="1"/>
      </cdr:nvSpPr>
      <cdr:spPr>
        <a:xfrm xmlns:a="http://schemas.openxmlformats.org/drawingml/2006/main">
          <a:off x="6197926" y="2861681"/>
          <a:ext cx="805902" cy="373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487FC8-2676-4B5C-9B33-42FB37B809DC}"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0.77353</cdr:x>
      <cdr:y>0.90741</cdr:y>
    </cdr:from>
    <cdr:to>
      <cdr:x>0.94697</cdr:x>
      <cdr:y>0.96296</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172200" y="6534150"/>
          <a:ext cx="1383923" cy="400050"/>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REF!">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0.2061</cdr:x>
      <cdr:y>0.07051</cdr:y>
    </cdr:from>
    <cdr:to>
      <cdr:x>0.3071</cdr:x>
      <cdr:y>0.12239</cdr:y>
    </cdr:to>
    <cdr:sp macro="" textlink="Summary!$AL$25">
      <cdr:nvSpPr>
        <cdr:cNvPr id="5" name="TextBox 1"/>
        <cdr:cNvSpPr txBox="1"/>
      </cdr:nvSpPr>
      <cdr:spPr>
        <a:xfrm xmlns:a="http://schemas.openxmlformats.org/drawingml/2006/main">
          <a:off x="1644553" y="507768"/>
          <a:ext cx="805902" cy="373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8B1E1E7-A1FB-4FBC-9BF0-4F739D4C8309}" type="TxLink">
            <a:rPr lang="en-US" sz="2000" b="1" i="0" u="none" strike="noStrike">
              <a:solidFill>
                <a:srgbClr val="000000"/>
              </a:solidFill>
              <a:latin typeface="Arialri"/>
            </a:rPr>
            <a:pPr/>
            <a:t>2000</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6"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9"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0"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0.75201</cdr:x>
      <cdr:y>0.23903</cdr:y>
    </cdr:from>
    <cdr:to>
      <cdr:x>0.97135</cdr:x>
      <cdr:y>0.28595</cdr:y>
    </cdr:to>
    <cdr:sp macro="" textlink="Inventory!$K$3:$K$3">
      <cdr:nvSpPr>
        <cdr:cNvPr id="4" name="TextBox 2"/>
        <cdr:cNvSpPr txBox="1"/>
      </cdr:nvSpPr>
      <cdr:spPr>
        <a:xfrm xmlns:a="http://schemas.openxmlformats.org/drawingml/2006/main">
          <a:off x="6000465" y="1721242"/>
          <a:ext cx="1750164" cy="3378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D95D0A2-85AB-4C7E-8EF6-8D199BD1DDCF}" type="TxLink">
            <a:rPr lang="en-US" sz="2000" b="1"/>
            <a:pPr/>
            <a:t> </a:t>
          </a:fld>
          <a:endParaRPr lang="en-US" sz="2000" b="1"/>
        </a:p>
      </cdr:txBody>
    </cdr:sp>
  </cdr:relSizeAnchor>
  <cdr:relSizeAnchor xmlns:cdr="http://schemas.openxmlformats.org/drawingml/2006/chartDrawing">
    <cdr:from>
      <cdr:x>0.76243</cdr:x>
      <cdr:y>0.34639</cdr:y>
    </cdr:from>
    <cdr:to>
      <cdr:x>0.86343</cdr:x>
      <cdr:y>0.39827</cdr:y>
    </cdr:to>
    <cdr:sp macro="" textlink="Inventory!$K$5:$K$5">
      <cdr:nvSpPr>
        <cdr:cNvPr id="7" name="TextBox 1"/>
        <cdr:cNvSpPr txBox="1"/>
      </cdr:nvSpPr>
      <cdr:spPr>
        <a:xfrm xmlns:a="http://schemas.openxmlformats.org/drawingml/2006/main">
          <a:off x="6083626" y="2494298"/>
          <a:ext cx="805902" cy="373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487FC8-2676-4B5C-9B33-42FB37B809DC}"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0.28266</cdr:x>
      <cdr:y>0.06654</cdr:y>
    </cdr:from>
    <cdr:to>
      <cdr:x>0.7234</cdr:x>
      <cdr:y>0.12434</cdr:y>
    </cdr:to>
    <cdr:sp macro="" textlink="">
      <cdr:nvSpPr>
        <cdr:cNvPr id="14" name="TextBox 1"/>
        <cdr:cNvSpPr txBox="1"/>
      </cdr:nvSpPr>
      <cdr:spPr>
        <a:xfrm xmlns:a="http://schemas.openxmlformats.org/drawingml/2006/main">
          <a:off x="2255443" y="479141"/>
          <a:ext cx="3516707" cy="4162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2000" b="1" baseline="0"/>
            <a:t>Carbon Intensity by Fuel Type</a:t>
          </a:r>
          <a:endParaRPr lang="en-US" sz="2000" b="1"/>
        </a:p>
      </cdr:txBody>
    </cdr:sp>
  </cdr:relSizeAnchor>
  <cdr:relSizeAnchor xmlns:cdr="http://schemas.openxmlformats.org/drawingml/2006/chartDrawing">
    <cdr:from>
      <cdr:x>0.7616</cdr:x>
      <cdr:y>0.89947</cdr:y>
    </cdr:from>
    <cdr:to>
      <cdr:x>0.95981</cdr:x>
      <cdr:y>0.96296</cdr:y>
    </cdr:to>
    <cdr:pic>
      <cdr:nvPicPr>
        <cdr:cNvPr id="1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076950" y="6477000"/>
          <a:ext cx="1581627" cy="457200"/>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REF!">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6"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0.12387</cdr:x>
      <cdr:y>0.06613</cdr:y>
    </cdr:from>
    <cdr:to>
      <cdr:x>0.89806</cdr:x>
      <cdr:y>0.13871</cdr:y>
    </cdr:to>
    <cdr:sp macro="" textlink="">
      <cdr:nvSpPr>
        <cdr:cNvPr id="8" name="TextBox 1"/>
        <cdr:cNvSpPr txBox="1"/>
      </cdr:nvSpPr>
      <cdr:spPr>
        <a:xfrm xmlns:a="http://schemas.openxmlformats.org/drawingml/2006/main">
          <a:off x="1168061" y="512698"/>
          <a:ext cx="7300418" cy="562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300" b="1"/>
            <a:t>Change in Carbon Intensity</a:t>
          </a:r>
          <a:r>
            <a:rPr lang="en-US" sz="2300" b="1" baseline="0"/>
            <a:t> from Base Year by Fuel Type</a:t>
          </a:r>
          <a:endParaRPr lang="en-US" sz="2300" b="1"/>
        </a:p>
      </cdr:txBody>
    </cdr:sp>
  </cdr:relSizeAnchor>
  <cdr:relSizeAnchor xmlns:cdr="http://schemas.openxmlformats.org/drawingml/2006/chartDrawing">
    <cdr:from>
      <cdr:x>0.84581</cdr:x>
      <cdr:y>0.24735</cdr:y>
    </cdr:from>
    <cdr:to>
      <cdr:x>0.99862</cdr:x>
      <cdr:y>0.29753</cdr:y>
    </cdr:to>
    <cdr:sp macro="" textlink="Inventory!#REF!">
      <cdr:nvSpPr>
        <cdr:cNvPr id="9"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0"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0.74632</cdr:x>
      <cdr:y>0.25755</cdr:y>
    </cdr:from>
    <cdr:to>
      <cdr:x>0.96566</cdr:x>
      <cdr:y>0.30447</cdr:y>
    </cdr:to>
    <cdr:sp macro="" textlink="Inventory!$K$3:$K$3">
      <cdr:nvSpPr>
        <cdr:cNvPr id="4" name="TextBox 2"/>
        <cdr:cNvSpPr txBox="1"/>
      </cdr:nvSpPr>
      <cdr:spPr>
        <a:xfrm xmlns:a="http://schemas.openxmlformats.org/drawingml/2006/main">
          <a:off x="7037588" y="1776091"/>
          <a:ext cx="2068322" cy="3235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D95D0A2-85AB-4C7E-8EF6-8D199BD1DDCF}" type="TxLink">
            <a:rPr lang="en-US" sz="2000" b="1"/>
            <a:pPr/>
            <a:t> </a:t>
          </a:fld>
          <a:endParaRPr lang="en-US" sz="2000" b="1"/>
        </a:p>
      </cdr:txBody>
    </cdr:sp>
  </cdr:relSizeAnchor>
  <cdr:relSizeAnchor xmlns:cdr="http://schemas.openxmlformats.org/drawingml/2006/chartDrawing">
    <cdr:from>
      <cdr:x>0.75013</cdr:x>
      <cdr:y>0.35583</cdr:y>
    </cdr:from>
    <cdr:to>
      <cdr:x>0.85113</cdr:x>
      <cdr:y>0.40771</cdr:y>
    </cdr:to>
    <cdr:sp macro="" textlink="Inventory!$K$5:$K$5">
      <cdr:nvSpPr>
        <cdr:cNvPr id="7" name="TextBox 1"/>
        <cdr:cNvSpPr txBox="1"/>
      </cdr:nvSpPr>
      <cdr:spPr>
        <a:xfrm xmlns:a="http://schemas.openxmlformats.org/drawingml/2006/main">
          <a:off x="7073538" y="2758890"/>
          <a:ext cx="952405" cy="4022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778286F-654D-4A1B-BC91-8EEE527AFD00}"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0.80404</cdr:x>
      <cdr:y>0.89926</cdr:y>
    </cdr:from>
    <cdr:to>
      <cdr:x>0.96566</cdr:x>
      <cdr:y>0.95356</cdr:y>
    </cdr:to>
    <cdr:pic>
      <cdr:nvPicPr>
        <cdr:cNvPr id="1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581900" y="6972300"/>
          <a:ext cx="1523999" cy="420970"/>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9525</xdr:colOff>
      <xdr:row>8</xdr:row>
      <xdr:rowOff>9525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8658225" y="4695825"/>
          <a:ext cx="9525" cy="952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19051</xdr:colOff>
      <xdr:row>5</xdr:row>
      <xdr:rowOff>95251</xdr:rowOff>
    </xdr:from>
    <xdr:to>
      <xdr:col>3</xdr:col>
      <xdr:colOff>1143001</xdr:colOff>
      <xdr:row>6</xdr:row>
      <xdr:rowOff>401494</xdr:rowOff>
    </xdr:to>
    <xdr:pic>
      <xdr:nvPicPr>
        <xdr:cNvPr id="8" name="Picture 7"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9" name="Picture 8"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10" name="Picture 9"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11" name="Picture 10"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12" name="Picture 11"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twoCellAnchor editAs="oneCell">
    <xdr:from>
      <xdr:col>2</xdr:col>
      <xdr:colOff>19051</xdr:colOff>
      <xdr:row>5</xdr:row>
      <xdr:rowOff>95251</xdr:rowOff>
    </xdr:from>
    <xdr:to>
      <xdr:col>3</xdr:col>
      <xdr:colOff>1143001</xdr:colOff>
      <xdr:row>6</xdr:row>
      <xdr:rowOff>401494</xdr:rowOff>
    </xdr:to>
    <xdr:pic>
      <xdr:nvPicPr>
        <xdr:cNvPr id="13" name="Picture 12"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162051" y="1066801"/>
          <a:ext cx="1733550" cy="52531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4</xdr:row>
      <xdr:rowOff>219075</xdr:rowOff>
    </xdr:from>
    <xdr:to>
      <xdr:col>5</xdr:col>
      <xdr:colOff>361950</xdr:colOff>
      <xdr:row>7</xdr:row>
      <xdr:rowOff>62056</xdr:rowOff>
    </xdr:to>
    <xdr:pic>
      <xdr:nvPicPr>
        <xdr:cNvPr id="3" name="Picture 2"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323975" y="1362075"/>
          <a:ext cx="1933575" cy="58593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19051</xdr:colOff>
      <xdr:row>4</xdr:row>
      <xdr:rowOff>190500</xdr:rowOff>
    </xdr:from>
    <xdr:to>
      <xdr:col>6</xdr:col>
      <xdr:colOff>676276</xdr:colOff>
      <xdr:row>7</xdr:row>
      <xdr:rowOff>64943</xdr:rowOff>
    </xdr:to>
    <xdr:pic>
      <xdr:nvPicPr>
        <xdr:cNvPr id="3" name="Picture 2"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323976" y="1333500"/>
          <a:ext cx="1943100" cy="58881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9526</xdr:colOff>
      <xdr:row>4</xdr:row>
      <xdr:rowOff>161924</xdr:rowOff>
    </xdr:from>
    <xdr:to>
      <xdr:col>4</xdr:col>
      <xdr:colOff>847726</xdr:colOff>
      <xdr:row>7</xdr:row>
      <xdr:rowOff>42140</xdr:rowOff>
    </xdr:to>
    <xdr:pic>
      <xdr:nvPicPr>
        <xdr:cNvPr id="3" name="Picture 2" descr="cid:image001.png@01CD3849.20D5C120"/>
        <xdr:cNvPicPr>
          <a:picLocks noChangeAspect="1" noChangeArrowheads="1"/>
        </xdr:cNvPicPr>
      </xdr:nvPicPr>
      <xdr:blipFill>
        <a:blip xmlns:r="http://schemas.openxmlformats.org/officeDocument/2006/relationships" r:embed="rId1" cstate="print"/>
        <a:srcRect t="9195" r="56291" b="-1149"/>
        <a:stretch>
          <a:fillRect/>
        </a:stretch>
      </xdr:blipFill>
      <xdr:spPr bwMode="auto">
        <a:xfrm>
          <a:off x="1838326" y="1314449"/>
          <a:ext cx="1962150" cy="59459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346363</xdr:colOff>
      <xdr:row>46</xdr:row>
      <xdr:rowOff>69272</xdr:rowOff>
    </xdr:from>
    <xdr:to>
      <xdr:col>21</xdr:col>
      <xdr:colOff>450184</xdr:colOff>
      <xdr:row>48</xdr:row>
      <xdr:rowOff>86543</xdr:rowOff>
    </xdr:to>
    <xdr:sp macro="" textlink="Inventory!K3:K3">
      <xdr:nvSpPr>
        <xdr:cNvPr id="5" name="TextBox 1"/>
        <xdr:cNvSpPr txBox="1"/>
      </xdr:nvSpPr>
      <xdr:spPr>
        <a:xfrm>
          <a:off x="11256818" y="2251363"/>
          <a:ext cx="1922230" cy="3289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fld id="{5C4134B4-09DD-4726-A79B-A5B9123D9BE7}" type="TxLink">
            <a:rPr lang="en-US" sz="2000" b="1"/>
            <a:pPr/>
            <a:t> </a:t>
          </a:fld>
          <a:endParaRPr lang="en-US" sz="2000" b="1"/>
        </a:p>
      </xdr:txBody>
    </xdr:sp>
    <xdr:clientData/>
  </xdr:twoCellAnchor>
  <xdr:twoCellAnchor>
    <xdr:from>
      <xdr:col>18</xdr:col>
      <xdr:colOff>342901</xdr:colOff>
      <xdr:row>89</xdr:row>
      <xdr:rowOff>31170</xdr:rowOff>
    </xdr:from>
    <xdr:to>
      <xdr:col>21</xdr:col>
      <xdr:colOff>446722</xdr:colOff>
      <xdr:row>91</xdr:row>
      <xdr:rowOff>48440</xdr:rowOff>
    </xdr:to>
    <xdr:sp macro="" textlink="Inventory!K3:K3">
      <xdr:nvSpPr>
        <xdr:cNvPr id="8" name="TextBox 1"/>
        <xdr:cNvSpPr txBox="1"/>
      </xdr:nvSpPr>
      <xdr:spPr>
        <a:xfrm>
          <a:off x="11253356" y="8915397"/>
          <a:ext cx="1922230" cy="3289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fld id="{5C4134B4-09DD-4726-A79B-A5B9123D9BE7}" type="TxLink">
            <a:rPr lang="en-US" sz="2000" b="1"/>
            <a:pPr/>
            <a:t> </a:t>
          </a:fld>
          <a:endParaRPr lang="en-US" sz="2000" b="1"/>
        </a:p>
      </xdr:txBody>
    </xdr:sp>
    <xdr:clientData/>
  </xdr:twoCellAnchor>
  <xdr:twoCellAnchor>
    <xdr:from>
      <xdr:col>2</xdr:col>
      <xdr:colOff>190500</xdr:colOff>
      <xdr:row>72</xdr:row>
      <xdr:rowOff>71439</xdr:rowOff>
    </xdr:from>
    <xdr:to>
      <xdr:col>22</xdr:col>
      <xdr:colOff>575549</xdr:colOff>
      <xdr:row>114</xdr:row>
      <xdr:rowOff>81528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239806</xdr:colOff>
      <xdr:row>121</xdr:row>
      <xdr:rowOff>159683</xdr:rowOff>
    </xdr:from>
    <xdr:to>
      <xdr:col>23</xdr:col>
      <xdr:colOff>15255</xdr:colOff>
      <xdr:row>164</xdr:row>
      <xdr:rowOff>3085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184897</xdr:colOff>
      <xdr:row>23</xdr:row>
      <xdr:rowOff>79842</xdr:rowOff>
    </xdr:from>
    <xdr:to>
      <xdr:col>22</xdr:col>
      <xdr:colOff>569946</xdr:colOff>
      <xdr:row>69</xdr:row>
      <xdr:rowOff>38100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250804</xdr:colOff>
      <xdr:row>72</xdr:row>
      <xdr:rowOff>108858</xdr:rowOff>
    </xdr:from>
    <xdr:to>
      <xdr:col>44</xdr:col>
      <xdr:colOff>1448233</xdr:colOff>
      <xdr:row>114</xdr:row>
      <xdr:rowOff>108858</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381001</xdr:colOff>
      <xdr:row>122</xdr:row>
      <xdr:rowOff>0</xdr:rowOff>
    </xdr:from>
    <xdr:to>
      <xdr:col>44</xdr:col>
      <xdr:colOff>1578430</xdr:colOff>
      <xdr:row>164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214312</xdr:colOff>
      <xdr:row>72</xdr:row>
      <xdr:rowOff>95250</xdr:rowOff>
    </xdr:from>
    <xdr:to>
      <xdr:col>38</xdr:col>
      <xdr:colOff>268741</xdr:colOff>
      <xdr:row>114</xdr:row>
      <xdr:rowOff>95250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190500</xdr:colOff>
      <xdr:row>122</xdr:row>
      <xdr:rowOff>0</xdr:rowOff>
    </xdr:from>
    <xdr:to>
      <xdr:col>38</xdr:col>
      <xdr:colOff>244929</xdr:colOff>
      <xdr:row>164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342901</xdr:colOff>
      <xdr:row>24</xdr:row>
      <xdr:rowOff>0</xdr:rowOff>
    </xdr:from>
    <xdr:to>
      <xdr:col>39</xdr:col>
      <xdr:colOff>1238251</xdr:colOff>
      <xdr:row>69</xdr:row>
      <xdr:rowOff>38100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3</xdr:col>
      <xdr:colOff>76200</xdr:colOff>
      <xdr:row>10</xdr:row>
      <xdr:rowOff>323850</xdr:rowOff>
    </xdr:from>
    <xdr:to>
      <xdr:col>9</xdr:col>
      <xdr:colOff>571500</xdr:colOff>
      <xdr:row>15</xdr:row>
      <xdr:rowOff>1154</xdr:rowOff>
    </xdr:to>
    <xdr:pic>
      <xdr:nvPicPr>
        <xdr:cNvPr id="13" name="Picture 12" descr="cid:image001.png@01CD3849.20D5C120"/>
        <xdr:cNvPicPr>
          <a:picLocks noChangeAspect="1" noChangeArrowheads="1"/>
        </xdr:cNvPicPr>
      </xdr:nvPicPr>
      <xdr:blipFill>
        <a:blip xmlns:r="http://schemas.openxmlformats.org/officeDocument/2006/relationships" r:embed="rId9" cstate="print"/>
        <a:srcRect t="9195" r="56291" b="-1149"/>
        <a:stretch>
          <a:fillRect/>
        </a:stretch>
      </xdr:blipFill>
      <xdr:spPr bwMode="auto">
        <a:xfrm>
          <a:off x="2609850" y="3238500"/>
          <a:ext cx="4152900" cy="1258454"/>
        </a:xfrm>
        <a:prstGeom prst="rect">
          <a:avLst/>
        </a:prstGeom>
        <a:noFill/>
        <a:ln w="9525">
          <a:noFill/>
          <a:miter lim="800000"/>
          <a:headEnd/>
          <a:tailEnd/>
        </a:ln>
      </xdr:spPr>
    </xdr:pic>
    <xdr:clientData/>
  </xdr:twoCellAnchor>
</xdr:wsDr>
</file>

<file path=xl/drawings/drawing6.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K$3:$K$3">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D95D0A2-85AB-4C7E-8EF6-8D199BD1DDCF}" type="TxLink">
            <a:rPr lang="en-US" sz="2000" b="1"/>
            <a:pPr/>
            <a:t> </a:t>
          </a:fld>
          <a:endParaRPr lang="en-US" sz="2000" b="1"/>
        </a:p>
      </cdr:txBody>
    </cdr:sp>
  </cdr:relSizeAnchor>
  <cdr:relSizeAnchor xmlns:cdr="http://schemas.openxmlformats.org/drawingml/2006/chartDrawing">
    <cdr:from>
      <cdr:x>0.84531</cdr:x>
      <cdr:y>0.35395</cdr:y>
    </cdr:from>
    <cdr:to>
      <cdr:x>0.94631</cdr:x>
      <cdr:y>0.40583</cdr:y>
    </cdr:to>
    <cdr:sp macro="" textlink="Inventory!$K$5:$K$5">
      <cdr:nvSpPr>
        <cdr:cNvPr id="4" name="TextBox 1"/>
        <cdr:cNvSpPr txBox="1"/>
      </cdr:nvSpPr>
      <cdr:spPr>
        <a:xfrm xmlns:a="http://schemas.openxmlformats.org/drawingml/2006/main">
          <a:off x="10633362" y="2320638"/>
          <a:ext cx="1270442" cy="340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487FC8-2676-4B5C-9B33-42FB37B809DC}"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0.8573</cdr:x>
      <cdr:y>0.89821</cdr:y>
    </cdr:from>
    <cdr:to>
      <cdr:x>0.97382</cdr:x>
      <cdr:y>0.95435</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782300" y="6477000"/>
          <a:ext cx="1465498" cy="404811"/>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K$3:$K$3">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48A8C27-82BC-48BB-8559-C057A8F3105E}" type="TxLink">
            <a:rPr lang="en-US" sz="2000" b="1"/>
            <a:pPr/>
            <a:t> </a:t>
          </a:fld>
          <a:endParaRPr lang="en-US" sz="2000" b="1"/>
        </a:p>
      </cdr:txBody>
    </cdr:sp>
  </cdr:relSizeAnchor>
  <cdr:relSizeAnchor xmlns:cdr="http://schemas.openxmlformats.org/drawingml/2006/chartDrawing">
    <cdr:from>
      <cdr:x>0.84531</cdr:x>
      <cdr:y>0.35395</cdr:y>
    </cdr:from>
    <cdr:to>
      <cdr:x>0.94631</cdr:x>
      <cdr:y>0.40583</cdr:y>
    </cdr:to>
    <cdr:sp macro="" textlink="Inventory!$K$5:$K$5">
      <cdr:nvSpPr>
        <cdr:cNvPr id="4" name="TextBox 1"/>
        <cdr:cNvSpPr txBox="1"/>
      </cdr:nvSpPr>
      <cdr:spPr>
        <a:xfrm xmlns:a="http://schemas.openxmlformats.org/drawingml/2006/main">
          <a:off x="10633362" y="2320638"/>
          <a:ext cx="1270442" cy="340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A4CDE7D-EC2E-4F46-8B43-8D4E053A0F38}"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0.86033</cdr:x>
      <cdr:y>0.90026</cdr:y>
    </cdr:from>
    <cdr:to>
      <cdr:x>0.9736</cdr:x>
      <cdr:y>0.95733</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820400" y="6496050"/>
          <a:ext cx="1424630" cy="41181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0.85415</cdr:x>
      <cdr:y>0.2083</cdr:y>
    </cdr:from>
    <cdr:to>
      <cdr:x>0.99308</cdr:x>
      <cdr:y>0.25686</cdr:y>
    </cdr:to>
    <cdr:sp macro="" textlink="Inventory!$K$3:$K$3">
      <cdr:nvSpPr>
        <cdr:cNvPr id="3" name="TextBox 2"/>
        <cdr:cNvSpPr txBox="1"/>
      </cdr:nvSpPr>
      <cdr:spPr>
        <a:xfrm xmlns:a="http://schemas.openxmlformats.org/drawingml/2006/main">
          <a:off x="10683538" y="1365672"/>
          <a:ext cx="1737648" cy="31838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D359AFB-609C-4E04-839B-49E7450D9219}" type="TxLink">
            <a:rPr lang="en-US" sz="2000" b="1"/>
            <a:pPr/>
            <a:t> </a:t>
          </a:fld>
          <a:endParaRPr lang="en-US" sz="2000" b="1"/>
        </a:p>
      </cdr:txBody>
    </cdr:sp>
  </cdr:relSizeAnchor>
  <cdr:relSizeAnchor xmlns:cdr="http://schemas.openxmlformats.org/drawingml/2006/chartDrawing">
    <cdr:from>
      <cdr:x>0.38113</cdr:x>
      <cdr:y>0.16326</cdr:y>
    </cdr:from>
    <cdr:to>
      <cdr:x>0.38221</cdr:x>
      <cdr:y>0.87725</cdr:y>
    </cdr:to>
    <cdr:sp macro="" textlink="">
      <cdr:nvSpPr>
        <cdr:cNvPr id="7" name="Straight Connector 6"/>
        <cdr:cNvSpPr/>
      </cdr:nvSpPr>
      <cdr:spPr>
        <a:xfrm xmlns:a="http://schemas.openxmlformats.org/drawingml/2006/main" rot="5400000" flipH="1" flipV="1">
          <a:off x="2103950" y="3922633"/>
          <a:ext cx="5392678" cy="13571"/>
        </a:xfrm>
        <a:prstGeom xmlns:a="http://schemas.openxmlformats.org/drawingml/2006/main" prst="line">
          <a:avLst/>
        </a:prstGeom>
        <a:ln xmlns:a="http://schemas.openxmlformats.org/drawingml/2006/main" w="2540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0.38368</cdr:x>
      <cdr:y>0.62236</cdr:y>
    </cdr:from>
    <cdr:to>
      <cdr:x>0.40243</cdr:x>
      <cdr:y>0.82841</cdr:y>
    </cdr:to>
    <cdr:sp macro="" textlink="">
      <cdr:nvSpPr>
        <cdr:cNvPr id="8" name="TextBox 2"/>
        <cdr:cNvSpPr txBox="1"/>
      </cdr:nvSpPr>
      <cdr:spPr>
        <a:xfrm xmlns:a="http://schemas.openxmlformats.org/drawingml/2006/main">
          <a:off x="4791113" y="4465356"/>
          <a:ext cx="234222" cy="1478349"/>
        </a:xfrm>
        <a:prstGeom xmlns:a="http://schemas.openxmlformats.org/drawingml/2006/main" prst="rect">
          <a:avLst/>
        </a:prstGeom>
        <a:solidFill xmlns:a="http://schemas.openxmlformats.org/drawingml/2006/main">
          <a:schemeClr val="bg1"/>
        </a:solidFill>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t>Start of Challenge</a:t>
          </a:r>
        </a:p>
      </cdr:txBody>
    </cdr:sp>
  </cdr:relSizeAnchor>
  <cdr:relSizeAnchor xmlns:cdr="http://schemas.openxmlformats.org/drawingml/2006/chartDrawing">
    <cdr:from>
      <cdr:x>0.85528</cdr:x>
      <cdr:y>0.3277</cdr:y>
    </cdr:from>
    <cdr:to>
      <cdr:x>0.95628</cdr:x>
      <cdr:y>0.3754</cdr:y>
    </cdr:to>
    <cdr:sp macro="" textlink="Inventory!$K$5:$K$5">
      <cdr:nvSpPr>
        <cdr:cNvPr id="10" name="TextBox 1"/>
        <cdr:cNvSpPr txBox="1"/>
      </cdr:nvSpPr>
      <cdr:spPr>
        <a:xfrm xmlns:a="http://schemas.openxmlformats.org/drawingml/2006/main">
          <a:off x="10756898" y="2570804"/>
          <a:ext cx="1270282" cy="3742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F221C76-E425-41A5-9D1E-92775E25A184}"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0.85952</cdr:x>
      <cdr:y>0.90287</cdr:y>
    </cdr:from>
    <cdr:to>
      <cdr:x>0.9739</cdr:x>
      <cdr:y>0.95553</cdr:y>
    </cdr:to>
    <cdr:pic>
      <cdr:nvPicPr>
        <cdr:cNvPr id="11"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810182" y="7082958"/>
          <a:ext cx="1438616" cy="41311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0.84581</cdr:x>
      <cdr:y>0.24735</cdr:y>
    </cdr:from>
    <cdr:to>
      <cdr:x>0.99862</cdr:x>
      <cdr:y>0.29753</cdr:y>
    </cdr:to>
    <cdr:sp macro="" textlink="Inventory!#REF!">
      <cdr:nvSpPr>
        <cdr:cNvPr id="3"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0.21835</cdr:x>
      <cdr:y>0.07443</cdr:y>
    </cdr:from>
    <cdr:to>
      <cdr:x>0.31935</cdr:x>
      <cdr:y>0.12631</cdr:y>
    </cdr:to>
    <cdr:sp macro="" textlink="Summary!$AL$24">
      <cdr:nvSpPr>
        <cdr:cNvPr id="5" name="TextBox 1"/>
        <cdr:cNvSpPr txBox="1"/>
      </cdr:nvSpPr>
      <cdr:spPr>
        <a:xfrm xmlns:a="http://schemas.openxmlformats.org/drawingml/2006/main">
          <a:off x="1758940" y="535970"/>
          <a:ext cx="813598" cy="373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3F239C8-ED5C-4824-BB01-F5E79112246E}"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6"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0.2955</cdr:x>
      <cdr:y>0.07254</cdr:y>
    </cdr:from>
    <cdr:to>
      <cdr:x>0.82192</cdr:x>
      <cdr:y>0.12264</cdr:y>
    </cdr:to>
    <cdr:sp macro="" textlink="">
      <cdr:nvSpPr>
        <cdr:cNvPr id="8" name="TextBox 1"/>
        <cdr:cNvSpPr txBox="1"/>
      </cdr:nvSpPr>
      <cdr:spPr>
        <a:xfrm xmlns:a="http://schemas.openxmlformats.org/drawingml/2006/main">
          <a:off x="2380379" y="522375"/>
          <a:ext cx="4240539" cy="360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000" b="1"/>
            <a:t>Energy</a:t>
          </a:r>
          <a:r>
            <a:rPr lang="en-US" sz="2000" b="1" baseline="0"/>
            <a:t> Intensity by Fuel Type</a:t>
          </a:r>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9"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0"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0.84581</cdr:x>
      <cdr:y>0.24735</cdr:y>
    </cdr:from>
    <cdr:to>
      <cdr:x>0.99862</cdr:x>
      <cdr:y>0.29753</cdr:y>
    </cdr:to>
    <cdr:sp macro="" textlink="Inventory!#REF!">
      <cdr:nvSpPr>
        <cdr:cNvPr id="12" name="TextBox 2"/>
        <cdr:cNvSpPr txBox="1"/>
      </cdr:nvSpPr>
      <cdr:spPr>
        <a:xfrm xmlns:a="http://schemas.openxmlformats.org/drawingml/2006/main">
          <a:off x="10639576" y="1621715"/>
          <a:ext cx="1922318" cy="3290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5585720-277B-45B5-A9CA-A14908B36869}" type="TxLink">
            <a:rPr lang="en-US" sz="2000" b="1"/>
            <a:pPr/>
            <a:t> </a:t>
          </a:fld>
          <a:endParaRPr lang="en-US" sz="2000" b="1"/>
        </a:p>
      </cdr:txBody>
    </cdr:sp>
  </cdr:relSizeAnchor>
  <cdr:relSizeAnchor xmlns:cdr="http://schemas.openxmlformats.org/drawingml/2006/chartDrawing">
    <cdr:from>
      <cdr:x>0.77056</cdr:x>
      <cdr:y>0.25755</cdr:y>
    </cdr:from>
    <cdr:to>
      <cdr:x>0.9899</cdr:x>
      <cdr:y>0.30447</cdr:y>
    </cdr:to>
    <cdr:sp macro="" textlink="Inventory!$K$3:$K$3">
      <cdr:nvSpPr>
        <cdr:cNvPr id="4" name="TextBox 2"/>
        <cdr:cNvSpPr txBox="1"/>
      </cdr:nvSpPr>
      <cdr:spPr>
        <a:xfrm xmlns:a="http://schemas.openxmlformats.org/drawingml/2006/main">
          <a:off x="6113771" y="1685999"/>
          <a:ext cx="1740334" cy="3071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D95D0A2-85AB-4C7E-8EF6-8D199BD1DDCF}" type="TxLink">
            <a:rPr lang="en-US" sz="2000" b="1"/>
            <a:pPr/>
            <a:t> </a:t>
          </a:fld>
          <a:endParaRPr lang="en-US" sz="2000" b="1"/>
        </a:p>
      </cdr:txBody>
    </cdr:sp>
  </cdr:relSizeAnchor>
  <cdr:relSizeAnchor xmlns:cdr="http://schemas.openxmlformats.org/drawingml/2006/chartDrawing">
    <cdr:from>
      <cdr:x>0.7791</cdr:x>
      <cdr:y>0.39741</cdr:y>
    </cdr:from>
    <cdr:to>
      <cdr:x>0.8801</cdr:x>
      <cdr:y>0.44929</cdr:y>
    </cdr:to>
    <cdr:sp macro="" textlink="Inventory!$K$5:$K$5">
      <cdr:nvSpPr>
        <cdr:cNvPr id="7" name="TextBox 1"/>
        <cdr:cNvSpPr txBox="1"/>
      </cdr:nvSpPr>
      <cdr:spPr>
        <a:xfrm xmlns:a="http://schemas.openxmlformats.org/drawingml/2006/main">
          <a:off x="6275983" y="2861681"/>
          <a:ext cx="813598" cy="373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487FC8-2676-4B5C-9B33-42FB37B809DC}" type="TxLink">
            <a:rPr lang="en-US" sz="2000" b="1" i="0" u="none" strike="noStrike">
              <a:solidFill>
                <a:srgbClr val="000000"/>
              </a:solidFill>
              <a:latin typeface="Arialri"/>
            </a:rPr>
            <a:pPr/>
            <a:t>2013</a:t>
          </a:fld>
          <a:endParaRPr lang="en-US" sz="2000" b="1"/>
        </a:p>
      </cdr:txBody>
    </cdr:sp>
  </cdr:relSizeAnchor>
  <cdr:relSizeAnchor xmlns:cdr="http://schemas.openxmlformats.org/drawingml/2006/chartDrawing">
    <cdr:from>
      <cdr:x>0.77095</cdr:x>
      <cdr:y>0.89947</cdr:y>
    </cdr:from>
    <cdr:to>
      <cdr:x>0.95738</cdr:x>
      <cdr:y>0.95976</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210300" y="6477000"/>
          <a:ext cx="1501796" cy="434123"/>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7.bin"/><Relationship Id="rId1" Type="http://schemas.openxmlformats.org/officeDocument/2006/relationships/hyperlink" Target="http://www.epa.gov/climatechange/waste/calculators/Warm_home.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pa.gov/climateleadership/documents/emission-factors.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dimension ref="A1:AL316"/>
  <sheetViews>
    <sheetView tabSelected="1" workbookViewId="0">
      <selection activeCell="B15" sqref="B15"/>
    </sheetView>
  </sheetViews>
  <sheetFormatPr defaultColWidth="8.85546875" defaultRowHeight="12.75"/>
  <cols>
    <col min="1" max="1" width="8.42578125" style="39" customWidth="1"/>
    <col min="2" max="2" width="8.7109375" style="416" customWidth="1"/>
    <col min="3" max="3" width="9.140625" style="198" customWidth="1"/>
    <col min="4" max="4" width="112.42578125" style="195" customWidth="1"/>
    <col min="5" max="5" width="9.140625" customWidth="1"/>
  </cols>
  <sheetData>
    <row r="1" spans="1:38" ht="12" customHeight="1">
      <c r="A1" s="416"/>
      <c r="C1" s="196"/>
      <c r="D1" s="193"/>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row>
    <row r="2" spans="1:38" ht="17.25" customHeight="1">
      <c r="A2" s="416"/>
      <c r="B2" s="42"/>
      <c r="C2" s="197"/>
      <c r="D2" s="429"/>
      <c r="E2" s="42"/>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row>
    <row r="3" spans="1:38" ht="17.25" customHeight="1">
      <c r="A3" s="416"/>
      <c r="B3" s="42"/>
      <c r="C3" s="197"/>
      <c r="D3" s="194"/>
      <c r="E3" s="42"/>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row>
    <row r="4" spans="1:38" ht="17.25" customHeight="1">
      <c r="A4" s="416"/>
      <c r="B4" s="42"/>
      <c r="C4" s="199" t="s">
        <v>201</v>
      </c>
      <c r="D4" s="194"/>
      <c r="E4" s="42"/>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row>
    <row r="5" spans="1:38" ht="12.75" customHeight="1">
      <c r="A5" s="416"/>
      <c r="B5" s="42"/>
      <c r="C5" s="200" t="s">
        <v>108</v>
      </c>
      <c r="D5" s="194"/>
      <c r="E5" s="42"/>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1:38" ht="17.25" customHeight="1">
      <c r="A6" s="416"/>
      <c r="B6" s="42"/>
      <c r="C6" s="197"/>
      <c r="D6" s="194"/>
      <c r="E6" s="42"/>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row>
    <row r="7" spans="1:38" ht="56.25" customHeight="1">
      <c r="A7" s="416"/>
      <c r="B7" s="42"/>
      <c r="C7" s="197"/>
      <c r="D7" s="194"/>
      <c r="E7" s="42"/>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row>
    <row r="8" spans="1:38" ht="20.100000000000001" customHeight="1">
      <c r="A8" s="416"/>
      <c r="B8" s="189"/>
      <c r="C8" s="201"/>
      <c r="D8" s="202"/>
      <c r="E8" s="189"/>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row>
    <row r="9" spans="1:38" ht="20.100000000000001" customHeight="1">
      <c r="A9" s="416"/>
      <c r="B9" s="42"/>
      <c r="C9" s="451" t="s">
        <v>109</v>
      </c>
      <c r="D9" s="452"/>
      <c r="E9" s="42"/>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row>
    <row r="10" spans="1:38" ht="21.95" customHeight="1">
      <c r="A10" s="416"/>
      <c r="B10" s="42"/>
      <c r="C10" s="455" t="s">
        <v>186</v>
      </c>
      <c r="D10" s="438"/>
      <c r="E10" s="42"/>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row>
    <row r="11" spans="1:38" ht="117.75" customHeight="1">
      <c r="A11" s="416"/>
      <c r="B11" s="42"/>
      <c r="C11" s="448" t="s">
        <v>202</v>
      </c>
      <c r="D11" s="453"/>
      <c r="E11" s="42"/>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row>
    <row r="12" spans="1:38" ht="51.75" customHeight="1">
      <c r="A12" s="416"/>
      <c r="B12" s="42"/>
      <c r="C12" s="448" t="s">
        <v>116</v>
      </c>
      <c r="D12" s="448"/>
      <c r="E12" s="42"/>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row>
    <row r="13" spans="1:38" ht="18" customHeight="1">
      <c r="A13" s="416"/>
      <c r="B13" s="42"/>
      <c r="C13" s="448" t="s">
        <v>107</v>
      </c>
      <c r="D13" s="448"/>
      <c r="E13" s="42"/>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row>
    <row r="14" spans="1:38" ht="384" customHeight="1">
      <c r="A14" s="416"/>
      <c r="B14" s="42"/>
      <c r="C14" s="454" t="s">
        <v>197</v>
      </c>
      <c r="D14" s="454"/>
      <c r="E14" s="42"/>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row>
    <row r="15" spans="1:38" ht="74.25" customHeight="1">
      <c r="A15" s="416"/>
      <c r="B15" s="235"/>
      <c r="C15" s="449" t="s">
        <v>177</v>
      </c>
      <c r="D15" s="450"/>
      <c r="E15" s="235"/>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8" ht="57" customHeight="1">
      <c r="A16" s="416"/>
      <c r="B16" s="235"/>
      <c r="C16" s="449" t="s">
        <v>176</v>
      </c>
      <c r="D16" s="450"/>
      <c r="E16" s="235"/>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7" spans="1:38" ht="53.25" customHeight="1">
      <c r="A17" s="416"/>
      <c r="B17" s="235"/>
      <c r="C17" s="449" t="s">
        <v>187</v>
      </c>
      <c r="D17" s="450"/>
      <c r="E17" s="235"/>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row>
    <row r="18" spans="1:38">
      <c r="A18" s="416"/>
      <c r="B18" s="235"/>
      <c r="C18" s="237"/>
      <c r="D18" s="236"/>
      <c r="E18" s="235"/>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1:38">
      <c r="A19" s="416"/>
      <c r="B19" s="235"/>
      <c r="C19" s="237"/>
      <c r="D19" s="236"/>
      <c r="E19" s="235"/>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1:38">
      <c r="A20" s="416"/>
      <c r="B20" s="235"/>
      <c r="C20" s="237"/>
      <c r="D20" s="236"/>
      <c r="E20" s="235"/>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row>
    <row r="21" spans="1:38">
      <c r="A21" s="416"/>
      <c r="B21" s="235"/>
      <c r="C21" s="237"/>
      <c r="D21" s="236"/>
      <c r="E21" s="235"/>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row>
    <row r="22" spans="1:38">
      <c r="A22" s="416"/>
      <c r="B22" s="235"/>
      <c r="C22" s="237"/>
      <c r="D22" s="236"/>
      <c r="E22" s="235"/>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row>
    <row r="23" spans="1:38">
      <c r="A23" s="416"/>
      <c r="B23" s="235"/>
      <c r="C23" s="237"/>
      <c r="D23" s="236"/>
      <c r="E23" s="235"/>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row>
    <row r="24" spans="1:38">
      <c r="A24" s="416"/>
      <c r="B24" s="235"/>
      <c r="C24" s="237"/>
      <c r="D24" s="236"/>
      <c r="E24" s="235"/>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row>
    <row r="25" spans="1:38">
      <c r="A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1:38">
      <c r="A26" s="416"/>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8">
      <c r="A27" s="416"/>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row>
    <row r="28" spans="1:38">
      <c r="A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row>
    <row r="29" spans="1:38">
      <c r="A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row>
    <row r="30" spans="1:38">
      <c r="A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row>
    <row r="31" spans="1:38">
      <c r="A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row>
    <row r="32" spans="1:38">
      <c r="A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row>
    <row r="33" spans="1:38">
      <c r="A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row>
    <row r="34" spans="1:38">
      <c r="A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row>
    <row r="35" spans="1:38">
      <c r="A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row>
    <row r="36" spans="1:38">
      <c r="A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row>
    <row r="37" spans="1:38">
      <c r="A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row>
    <row r="38" spans="1:38">
      <c r="A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row>
    <row r="39" spans="1:38">
      <c r="A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row>
    <row r="40" spans="1:38">
      <c r="A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row>
    <row r="41" spans="1:38">
      <c r="A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row>
    <row r="42" spans="1:38">
      <c r="A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row>
    <row r="43" spans="1:38">
      <c r="A43" s="416"/>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row>
    <row r="44" spans="1:38">
      <c r="A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row>
    <row r="45" spans="1:38">
      <c r="A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row>
    <row r="46" spans="1:38">
      <c r="A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row>
    <row r="47" spans="1:38">
      <c r="A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row>
    <row r="48" spans="1:38">
      <c r="A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row>
    <row r="49" spans="1:38">
      <c r="A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row>
    <row r="50" spans="1:38">
      <c r="A50" s="416"/>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row>
    <row r="51" spans="1:38">
      <c r="A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row>
    <row r="52" spans="1:38">
      <c r="A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row>
    <row r="53" spans="1:38">
      <c r="A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row>
    <row r="54" spans="1:38">
      <c r="A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row>
    <row r="55" spans="1:38">
      <c r="A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row>
    <row r="56" spans="1:38">
      <c r="A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row>
    <row r="57" spans="1:38">
      <c r="A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row>
    <row r="58" spans="1:38">
      <c r="A58" s="416"/>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row>
    <row r="59" spans="1:38">
      <c r="A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row>
    <row r="60" spans="1:38">
      <c r="A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row>
    <row r="61" spans="1:38">
      <c r="A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row>
    <row r="62" spans="1:38">
      <c r="A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row>
    <row r="63" spans="1:38">
      <c r="A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row>
    <row r="64" spans="1:38">
      <c r="A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row>
    <row r="65" spans="1:38">
      <c r="A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row>
    <row r="66" spans="1:38">
      <c r="A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row>
    <row r="67" spans="1:38">
      <c r="A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row>
    <row r="68" spans="1:38">
      <c r="A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row>
    <row r="69" spans="1:38">
      <c r="A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row>
    <row r="70" spans="1:38">
      <c r="A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row>
    <row r="71" spans="1:38">
      <c r="A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row>
    <row r="72" spans="1:38">
      <c r="A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row>
    <row r="73" spans="1:38">
      <c r="A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row>
    <row r="74" spans="1:38">
      <c r="A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row>
    <row r="75" spans="1:38">
      <c r="A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row>
    <row r="76" spans="1:38">
      <c r="A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row>
    <row r="77" spans="1:38">
      <c r="A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row>
    <row r="78" spans="1:38">
      <c r="A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row>
    <row r="79" spans="1:38">
      <c r="A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row>
    <row r="80" spans="1:38">
      <c r="A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row>
    <row r="81" spans="1:38">
      <c r="A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row>
    <row r="82" spans="1:38">
      <c r="A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row>
    <row r="83" spans="1:38">
      <c r="A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row>
    <row r="84" spans="1:38">
      <c r="A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row>
    <row r="85" spans="1:38">
      <c r="A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row>
    <row r="86" spans="1:38">
      <c r="A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row>
    <row r="87" spans="1:38">
      <c r="A87" s="416"/>
      <c r="C87" s="416"/>
      <c r="D87" s="416"/>
      <c r="E87" s="416"/>
      <c r="F87" s="416"/>
      <c r="G87" s="416"/>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c r="AG87" s="416"/>
      <c r="AH87" s="416"/>
      <c r="AI87" s="416"/>
      <c r="AJ87" s="416"/>
      <c r="AK87" s="416"/>
      <c r="AL87" s="416"/>
    </row>
    <row r="88" spans="1:38">
      <c r="A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row>
    <row r="89" spans="1:38">
      <c r="A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row>
    <row r="90" spans="1:38">
      <c r="A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row>
    <row r="91" spans="1:38">
      <c r="A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row>
    <row r="92" spans="1:38">
      <c r="A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row>
    <row r="93" spans="1:38">
      <c r="A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row>
    <row r="94" spans="1:38">
      <c r="A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row>
    <row r="95" spans="1:38">
      <c r="A95" s="416"/>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row>
    <row r="96" spans="1:38">
      <c r="A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row>
    <row r="97" spans="1:38">
      <c r="A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row>
    <row r="98" spans="1:38">
      <c r="A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row>
    <row r="99" spans="1:38">
      <c r="A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row>
    <row r="100" spans="1:38">
      <c r="A100" s="416"/>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row>
    <row r="101" spans="1:38">
      <c r="A101" s="416"/>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row>
    <row r="102" spans="1:38">
      <c r="A102" s="416"/>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row>
    <row r="103" spans="1:38">
      <c r="A103" s="416"/>
      <c r="C103" s="416"/>
      <c r="D103" s="416"/>
      <c r="E103" s="416"/>
      <c r="F103" s="416"/>
      <c r="G103" s="416"/>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416"/>
      <c r="AD103" s="416"/>
      <c r="AE103" s="416"/>
      <c r="AF103" s="416"/>
      <c r="AG103" s="416"/>
      <c r="AH103" s="416"/>
      <c r="AI103" s="416"/>
      <c r="AJ103" s="416"/>
      <c r="AK103" s="416"/>
      <c r="AL103" s="416"/>
    </row>
    <row r="104" spans="1:38">
      <c r="A104" s="416"/>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c r="AG104" s="416"/>
      <c r="AH104" s="416"/>
      <c r="AI104" s="416"/>
      <c r="AJ104" s="416"/>
      <c r="AK104" s="416"/>
      <c r="AL104" s="416"/>
    </row>
    <row r="105" spans="1:38">
      <c r="A105" s="416"/>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row>
    <row r="106" spans="1:38">
      <c r="A106" s="416"/>
      <c r="C106" s="416"/>
      <c r="D106" s="416"/>
      <c r="E106" s="416"/>
      <c r="F106" s="416"/>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16"/>
      <c r="AK106" s="416"/>
      <c r="AL106" s="416"/>
    </row>
    <row r="107" spans="1:38">
      <c r="A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row>
    <row r="108" spans="1:38">
      <c r="A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row>
    <row r="109" spans="1:38">
      <c r="A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row>
    <row r="110" spans="1:38">
      <c r="A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16"/>
      <c r="AG110" s="416"/>
      <c r="AH110" s="416"/>
      <c r="AI110" s="416"/>
      <c r="AJ110" s="416"/>
      <c r="AK110" s="416"/>
      <c r="AL110" s="416"/>
    </row>
    <row r="111" spans="1:38">
      <c r="A111" s="416"/>
      <c r="C111" s="416"/>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row>
    <row r="112" spans="1:38">
      <c r="A112" s="416"/>
      <c r="C112" s="416"/>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row>
    <row r="113" spans="1:38">
      <c r="A113" s="416"/>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416"/>
      <c r="AJ113" s="416"/>
      <c r="AK113" s="416"/>
      <c r="AL113" s="416"/>
    </row>
    <row r="114" spans="1:38">
      <c r="A114" s="416"/>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row>
    <row r="115" spans="1:38">
      <c r="A115" s="416"/>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row>
    <row r="116" spans="1:38">
      <c r="A116" s="416"/>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row>
    <row r="117" spans="1:38">
      <c r="A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row>
    <row r="118" spans="1:38">
      <c r="A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16"/>
      <c r="AA118" s="416"/>
      <c r="AB118" s="416"/>
      <c r="AC118" s="416"/>
      <c r="AD118" s="416"/>
      <c r="AE118" s="416"/>
      <c r="AF118" s="416"/>
      <c r="AG118" s="416"/>
      <c r="AH118" s="416"/>
      <c r="AI118" s="416"/>
      <c r="AJ118" s="416"/>
      <c r="AK118" s="416"/>
      <c r="AL118" s="416"/>
    </row>
    <row r="119" spans="1:38">
      <c r="A119" s="416"/>
      <c r="C119" s="416"/>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6"/>
      <c r="AJ119" s="416"/>
      <c r="AK119" s="416"/>
      <c r="AL119" s="416"/>
    </row>
    <row r="120" spans="1:38">
      <c r="A120" s="416"/>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16"/>
      <c r="AE120" s="416"/>
      <c r="AF120" s="416"/>
      <c r="AG120" s="416"/>
      <c r="AH120" s="416"/>
      <c r="AI120" s="416"/>
      <c r="AJ120" s="416"/>
      <c r="AK120" s="416"/>
      <c r="AL120" s="416"/>
    </row>
    <row r="121" spans="1:38">
      <c r="A121" s="416"/>
      <c r="C121" s="416"/>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416"/>
      <c r="AG121" s="416"/>
      <c r="AH121" s="416"/>
      <c r="AI121" s="416"/>
      <c r="AJ121" s="416"/>
      <c r="AK121" s="416"/>
      <c r="AL121" s="416"/>
    </row>
    <row r="122" spans="1:38">
      <c r="A122" s="416"/>
      <c r="C122" s="416"/>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c r="AG122" s="416"/>
      <c r="AH122" s="416"/>
      <c r="AI122" s="416"/>
      <c r="AJ122" s="416"/>
      <c r="AK122" s="416"/>
      <c r="AL122" s="416"/>
    </row>
    <row r="123" spans="1:38">
      <c r="A123" s="416"/>
      <c r="C123" s="416"/>
      <c r="D123" s="416"/>
      <c r="E123" s="416"/>
      <c r="F123" s="416"/>
      <c r="G123" s="416"/>
      <c r="H123" s="416"/>
      <c r="I123" s="416"/>
      <c r="J123" s="416"/>
      <c r="K123" s="416"/>
      <c r="L123" s="416"/>
      <c r="M123" s="416"/>
      <c r="N123" s="416"/>
      <c r="O123" s="416"/>
      <c r="P123" s="416"/>
      <c r="Q123" s="416"/>
      <c r="R123" s="416"/>
      <c r="S123" s="416"/>
      <c r="T123" s="416"/>
      <c r="U123" s="416"/>
      <c r="V123" s="416"/>
      <c r="W123" s="416"/>
      <c r="X123" s="416"/>
      <c r="Y123" s="416"/>
      <c r="Z123" s="416"/>
      <c r="AA123" s="416"/>
      <c r="AB123" s="416"/>
      <c r="AC123" s="416"/>
      <c r="AD123" s="416"/>
      <c r="AE123" s="416"/>
      <c r="AF123" s="416"/>
      <c r="AG123" s="416"/>
      <c r="AH123" s="416"/>
      <c r="AI123" s="416"/>
      <c r="AJ123" s="416"/>
      <c r="AK123" s="416"/>
      <c r="AL123" s="416"/>
    </row>
    <row r="124" spans="1:38">
      <c r="A124" s="416"/>
      <c r="C124" s="416"/>
      <c r="D124" s="416"/>
      <c r="E124" s="416"/>
      <c r="F124" s="416"/>
      <c r="G124" s="416"/>
      <c r="H124" s="416"/>
      <c r="I124" s="416"/>
      <c r="J124" s="416"/>
      <c r="K124" s="416"/>
      <c r="L124" s="416"/>
      <c r="M124" s="416"/>
      <c r="N124" s="416"/>
      <c r="O124" s="416"/>
      <c r="P124" s="416"/>
      <c r="Q124" s="416"/>
      <c r="R124" s="416"/>
      <c r="S124" s="416"/>
      <c r="T124" s="416"/>
      <c r="U124" s="416"/>
      <c r="V124" s="416"/>
      <c r="W124" s="416"/>
      <c r="X124" s="416"/>
      <c r="Y124" s="416"/>
      <c r="Z124" s="416"/>
      <c r="AA124" s="416"/>
      <c r="AB124" s="416"/>
      <c r="AC124" s="416"/>
      <c r="AD124" s="416"/>
      <c r="AE124" s="416"/>
      <c r="AF124" s="416"/>
      <c r="AG124" s="416"/>
      <c r="AH124" s="416"/>
      <c r="AI124" s="416"/>
      <c r="AJ124" s="416"/>
      <c r="AK124" s="416"/>
      <c r="AL124" s="416"/>
    </row>
    <row r="125" spans="1:38">
      <c r="A125" s="416"/>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6"/>
    </row>
    <row r="126" spans="1:38">
      <c r="A126" s="416"/>
      <c r="C126" s="416"/>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row>
    <row r="127" spans="1:38">
      <c r="A127" s="416"/>
      <c r="C127" s="416"/>
      <c r="D127" s="416"/>
      <c r="E127" s="416"/>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16"/>
      <c r="AH127" s="416"/>
      <c r="AI127" s="416"/>
      <c r="AJ127" s="416"/>
      <c r="AK127" s="416"/>
      <c r="AL127" s="416"/>
    </row>
    <row r="128" spans="1:38">
      <c r="A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6"/>
    </row>
    <row r="129" spans="1:38">
      <c r="A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row>
    <row r="130" spans="1:38">
      <c r="A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row>
    <row r="131" spans="1:38">
      <c r="A131" s="416"/>
      <c r="C131" s="416"/>
      <c r="D131" s="416"/>
      <c r="E131" s="416"/>
      <c r="F131" s="416"/>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row>
    <row r="132" spans="1:38">
      <c r="A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row>
    <row r="133" spans="1:38">
      <c r="A133" s="416"/>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row>
    <row r="134" spans="1:38">
      <c r="A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row>
    <row r="135" spans="1:38">
      <c r="A135" s="416"/>
      <c r="C135" s="416"/>
      <c r="D135" s="416"/>
      <c r="E135" s="416"/>
      <c r="F135" s="416"/>
      <c r="G135" s="416"/>
      <c r="H135" s="416"/>
      <c r="I135" s="416"/>
      <c r="J135" s="416"/>
      <c r="K135" s="416"/>
      <c r="L135" s="416"/>
      <c r="M135" s="416"/>
      <c r="N135" s="416"/>
      <c r="O135" s="416"/>
      <c r="P135" s="416"/>
      <c r="Q135" s="416"/>
      <c r="R135" s="416"/>
      <c r="S135" s="416"/>
      <c r="T135" s="416"/>
      <c r="U135" s="416"/>
      <c r="V135" s="416"/>
      <c r="W135" s="416"/>
      <c r="X135" s="416"/>
      <c r="Y135" s="416"/>
      <c r="Z135" s="416"/>
      <c r="AA135" s="416"/>
      <c r="AB135" s="416"/>
      <c r="AC135" s="416"/>
      <c r="AD135" s="416"/>
      <c r="AE135" s="416"/>
      <c r="AF135" s="416"/>
      <c r="AG135" s="416"/>
      <c r="AH135" s="416"/>
      <c r="AI135" s="416"/>
      <c r="AJ135" s="416"/>
      <c r="AK135" s="416"/>
      <c r="AL135" s="416"/>
    </row>
    <row r="136" spans="1:38">
      <c r="A136" s="416"/>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16"/>
      <c r="AH136" s="416"/>
      <c r="AI136" s="416"/>
      <c r="AJ136" s="416"/>
      <c r="AK136" s="416"/>
      <c r="AL136" s="416"/>
    </row>
    <row r="137" spans="1:38">
      <c r="A137" s="416"/>
      <c r="C137" s="416"/>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416"/>
      <c r="AK137" s="416"/>
      <c r="AL137" s="416"/>
    </row>
    <row r="138" spans="1:38">
      <c r="A138" s="416"/>
      <c r="C138" s="416"/>
      <c r="D138" s="416"/>
      <c r="E138" s="416"/>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6"/>
      <c r="AE138" s="416"/>
      <c r="AF138" s="416"/>
      <c r="AG138" s="416"/>
      <c r="AH138" s="416"/>
      <c r="AI138" s="416"/>
      <c r="AJ138" s="416"/>
      <c r="AK138" s="416"/>
      <c r="AL138" s="416"/>
    </row>
    <row r="139" spans="1:38">
      <c r="A139" s="416"/>
      <c r="C139" s="416"/>
      <c r="D139" s="416"/>
      <c r="E139" s="416"/>
      <c r="F139" s="416"/>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6"/>
      <c r="AD139" s="416"/>
      <c r="AE139" s="416"/>
      <c r="AF139" s="416"/>
      <c r="AG139" s="416"/>
      <c r="AH139" s="416"/>
      <c r="AI139" s="416"/>
      <c r="AJ139" s="416"/>
      <c r="AK139" s="416"/>
      <c r="AL139" s="416"/>
    </row>
    <row r="140" spans="1:38">
      <c r="A140" s="416"/>
      <c r="C140" s="416"/>
      <c r="D140" s="416"/>
      <c r="E140" s="41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16"/>
      <c r="AC140" s="416"/>
      <c r="AD140" s="416"/>
      <c r="AE140" s="416"/>
      <c r="AF140" s="416"/>
      <c r="AG140" s="416"/>
      <c r="AH140" s="416"/>
      <c r="AI140" s="416"/>
      <c r="AJ140" s="416"/>
      <c r="AK140" s="416"/>
      <c r="AL140" s="416"/>
    </row>
    <row r="141" spans="1:38">
      <c r="A141" s="416"/>
      <c r="C141" s="416"/>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6"/>
    </row>
    <row r="142" spans="1:38">
      <c r="A142" s="416"/>
      <c r="C142" s="416"/>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6"/>
      <c r="AE142" s="416"/>
      <c r="AF142" s="416"/>
      <c r="AG142" s="416"/>
      <c r="AH142" s="416"/>
      <c r="AI142" s="416"/>
      <c r="AJ142" s="416"/>
      <c r="AK142" s="416"/>
      <c r="AL142" s="416"/>
    </row>
    <row r="143" spans="1:38">
      <c r="A143" s="416"/>
      <c r="C143" s="416"/>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6"/>
      <c r="AD143" s="416"/>
      <c r="AE143" s="416"/>
      <c r="AF143" s="416"/>
      <c r="AG143" s="416"/>
      <c r="AH143" s="416"/>
      <c r="AI143" s="416"/>
      <c r="AJ143" s="416"/>
      <c r="AK143" s="416"/>
      <c r="AL143" s="416"/>
    </row>
    <row r="144" spans="1:38">
      <c r="A144" s="416"/>
      <c r="C144" s="416"/>
      <c r="D144" s="416"/>
      <c r="E144" s="416"/>
      <c r="F144" s="416"/>
      <c r="G144" s="416"/>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6"/>
      <c r="AD144" s="416"/>
      <c r="AE144" s="416"/>
      <c r="AF144" s="416"/>
      <c r="AG144" s="416"/>
      <c r="AH144" s="416"/>
      <c r="AI144" s="416"/>
      <c r="AJ144" s="416"/>
      <c r="AK144" s="416"/>
      <c r="AL144" s="416"/>
    </row>
    <row r="145" spans="1:38">
      <c r="A145" s="416"/>
      <c r="C145" s="416"/>
      <c r="D145" s="416"/>
      <c r="E145" s="416"/>
      <c r="F145" s="416"/>
      <c r="G145" s="416"/>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16"/>
      <c r="AL145" s="416"/>
    </row>
    <row r="146" spans="1:38">
      <c r="A146" s="416"/>
      <c r="C146" s="416"/>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6"/>
      <c r="AD146" s="416"/>
      <c r="AE146" s="416"/>
      <c r="AF146" s="416"/>
      <c r="AG146" s="416"/>
      <c r="AH146" s="416"/>
      <c r="AI146" s="416"/>
      <c r="AJ146" s="416"/>
      <c r="AK146" s="416"/>
      <c r="AL146" s="416"/>
    </row>
    <row r="147" spans="1:38">
      <c r="A147" s="416"/>
      <c r="C147" s="416"/>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6"/>
      <c r="AE147" s="416"/>
      <c r="AF147" s="416"/>
      <c r="AG147" s="416"/>
      <c r="AH147" s="416"/>
      <c r="AI147" s="416"/>
      <c r="AJ147" s="416"/>
      <c r="AK147" s="416"/>
      <c r="AL147" s="416"/>
    </row>
    <row r="148" spans="1:38">
      <c r="A148" s="416"/>
      <c r="C148" s="416"/>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6"/>
      <c r="AE148" s="416"/>
      <c r="AF148" s="416"/>
      <c r="AG148" s="416"/>
      <c r="AH148" s="416"/>
      <c r="AI148" s="416"/>
      <c r="AJ148" s="416"/>
      <c r="AK148" s="416"/>
      <c r="AL148" s="416"/>
    </row>
    <row r="149" spans="1:38">
      <c r="A149" s="416"/>
      <c r="C149" s="416"/>
      <c r="D149" s="416"/>
      <c r="E149" s="416"/>
      <c r="F149" s="416"/>
      <c r="G149" s="416"/>
      <c r="H149" s="416"/>
      <c r="I149" s="416"/>
      <c r="J149" s="416"/>
      <c r="K149" s="416"/>
      <c r="L149" s="416"/>
      <c r="M149" s="416"/>
      <c r="N149" s="416"/>
      <c r="O149" s="416"/>
      <c r="P149" s="416"/>
      <c r="Q149" s="416"/>
      <c r="R149" s="416"/>
      <c r="S149" s="416"/>
      <c r="T149" s="416"/>
      <c r="U149" s="416"/>
      <c r="V149" s="416"/>
      <c r="W149" s="416"/>
      <c r="X149" s="416"/>
      <c r="Y149" s="416"/>
      <c r="Z149" s="416"/>
      <c r="AA149" s="416"/>
      <c r="AB149" s="416"/>
      <c r="AC149" s="416"/>
      <c r="AD149" s="416"/>
      <c r="AE149" s="416"/>
      <c r="AF149" s="416"/>
      <c r="AG149" s="416"/>
      <c r="AH149" s="416"/>
      <c r="AI149" s="416"/>
      <c r="AJ149" s="416"/>
      <c r="AK149" s="416"/>
      <c r="AL149" s="416"/>
    </row>
    <row r="150" spans="1:38">
      <c r="A150" s="416"/>
      <c r="C150" s="416"/>
      <c r="D150" s="416"/>
      <c r="E150" s="416"/>
      <c r="F150" s="416"/>
      <c r="G150" s="416"/>
      <c r="H150" s="416"/>
      <c r="I150" s="416"/>
      <c r="J150" s="416"/>
      <c r="K150" s="416"/>
      <c r="L150" s="416"/>
      <c r="M150" s="416"/>
      <c r="N150" s="416"/>
      <c r="O150" s="416"/>
      <c r="P150" s="416"/>
      <c r="Q150" s="416"/>
      <c r="R150" s="416"/>
      <c r="S150" s="416"/>
      <c r="T150" s="416"/>
      <c r="U150" s="416"/>
      <c r="V150" s="416"/>
      <c r="W150" s="416"/>
      <c r="X150" s="416"/>
      <c r="Y150" s="416"/>
      <c r="Z150" s="416"/>
      <c r="AA150" s="416"/>
      <c r="AB150" s="416"/>
      <c r="AC150" s="416"/>
      <c r="AD150" s="416"/>
      <c r="AE150" s="416"/>
      <c r="AF150" s="416"/>
      <c r="AG150" s="416"/>
      <c r="AH150" s="416"/>
      <c r="AI150" s="416"/>
      <c r="AJ150" s="416"/>
      <c r="AK150" s="416"/>
      <c r="AL150" s="416"/>
    </row>
    <row r="151" spans="1:38">
      <c r="A151" s="416"/>
      <c r="C151" s="416"/>
      <c r="D151" s="416"/>
      <c r="E151" s="416"/>
      <c r="F151" s="416"/>
      <c r="G151" s="416"/>
      <c r="H151" s="416"/>
      <c r="I151" s="416"/>
      <c r="J151" s="416"/>
      <c r="K151" s="416"/>
      <c r="L151" s="416"/>
      <c r="M151" s="416"/>
      <c r="N151" s="416"/>
      <c r="O151" s="416"/>
      <c r="P151" s="416"/>
      <c r="Q151" s="416"/>
      <c r="R151" s="416"/>
      <c r="S151" s="416"/>
      <c r="T151" s="416"/>
      <c r="U151" s="416"/>
      <c r="V151" s="416"/>
      <c r="W151" s="416"/>
      <c r="X151" s="416"/>
      <c r="Y151" s="416"/>
      <c r="Z151" s="416"/>
      <c r="AA151" s="416"/>
      <c r="AB151" s="416"/>
      <c r="AC151" s="416"/>
      <c r="AD151" s="416"/>
      <c r="AE151" s="416"/>
      <c r="AF151" s="416"/>
      <c r="AG151" s="416"/>
      <c r="AH151" s="416"/>
      <c r="AI151" s="416"/>
      <c r="AJ151" s="416"/>
      <c r="AK151" s="416"/>
      <c r="AL151" s="416"/>
    </row>
    <row r="152" spans="1:38">
      <c r="A152" s="416"/>
      <c r="C152" s="416"/>
      <c r="D152" s="416"/>
      <c r="E152" s="416"/>
      <c r="F152" s="416"/>
      <c r="G152" s="416"/>
      <c r="H152" s="416"/>
      <c r="I152" s="416"/>
      <c r="J152" s="416"/>
      <c r="K152" s="416"/>
      <c r="L152" s="416"/>
      <c r="M152" s="416"/>
      <c r="N152" s="416"/>
      <c r="O152" s="416"/>
      <c r="P152" s="416"/>
      <c r="Q152" s="416"/>
      <c r="R152" s="416"/>
      <c r="S152" s="416"/>
      <c r="T152" s="416"/>
      <c r="U152" s="416"/>
      <c r="V152" s="416"/>
      <c r="W152" s="416"/>
      <c r="X152" s="416"/>
      <c r="Y152" s="416"/>
      <c r="Z152" s="416"/>
      <c r="AA152" s="416"/>
      <c r="AB152" s="416"/>
      <c r="AC152" s="416"/>
      <c r="AD152" s="416"/>
      <c r="AE152" s="416"/>
      <c r="AF152" s="416"/>
      <c r="AG152" s="416"/>
      <c r="AH152" s="416"/>
      <c r="AI152" s="416"/>
      <c r="AJ152" s="416"/>
      <c r="AK152" s="416"/>
      <c r="AL152" s="416"/>
    </row>
    <row r="153" spans="1:38">
      <c r="A153" s="416"/>
      <c r="C153" s="416"/>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16"/>
      <c r="AL153" s="416"/>
    </row>
    <row r="154" spans="1:38">
      <c r="A154" s="416"/>
      <c r="C154" s="416"/>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F154" s="416"/>
      <c r="AG154" s="416"/>
      <c r="AH154" s="416"/>
      <c r="AI154" s="416"/>
      <c r="AJ154" s="416"/>
      <c r="AK154" s="416"/>
      <c r="AL154" s="416"/>
    </row>
    <row r="155" spans="1:38">
      <c r="A155" s="416"/>
      <c r="C155" s="416"/>
      <c r="D155" s="416"/>
      <c r="E155" s="416"/>
      <c r="F155" s="416"/>
      <c r="G155" s="416"/>
      <c r="H155" s="416"/>
      <c r="I155" s="416"/>
      <c r="J155" s="416"/>
      <c r="K155" s="416"/>
      <c r="L155" s="416"/>
      <c r="M155" s="416"/>
      <c r="N155" s="416"/>
      <c r="O155" s="416"/>
      <c r="P155" s="416"/>
      <c r="Q155" s="416"/>
      <c r="R155" s="416"/>
      <c r="S155" s="416"/>
      <c r="T155" s="416"/>
      <c r="U155" s="416"/>
      <c r="V155" s="416"/>
      <c r="W155" s="416"/>
      <c r="X155" s="416"/>
      <c r="Y155" s="416"/>
      <c r="Z155" s="416"/>
      <c r="AA155" s="416"/>
      <c r="AB155" s="416"/>
      <c r="AC155" s="416"/>
      <c r="AD155" s="416"/>
      <c r="AE155" s="416"/>
      <c r="AF155" s="416"/>
      <c r="AG155" s="416"/>
      <c r="AH155" s="416"/>
      <c r="AI155" s="416"/>
      <c r="AJ155" s="416"/>
      <c r="AK155" s="416"/>
      <c r="AL155" s="416"/>
    </row>
    <row r="156" spans="1:38">
      <c r="A156" s="416"/>
      <c r="C156" s="416"/>
      <c r="D156" s="416"/>
      <c r="E156" s="416"/>
      <c r="F156" s="416"/>
      <c r="G156" s="416"/>
      <c r="H156" s="416"/>
      <c r="I156" s="416"/>
      <c r="J156" s="416"/>
      <c r="K156" s="416"/>
      <c r="L156" s="416"/>
      <c r="M156" s="416"/>
      <c r="N156" s="416"/>
      <c r="O156" s="416"/>
      <c r="P156" s="416"/>
      <c r="Q156" s="416"/>
      <c r="R156" s="416"/>
      <c r="S156" s="416"/>
      <c r="T156" s="416"/>
      <c r="U156" s="416"/>
      <c r="V156" s="416"/>
      <c r="W156" s="416"/>
      <c r="X156" s="416"/>
      <c r="Y156" s="416"/>
      <c r="Z156" s="416"/>
      <c r="AA156" s="416"/>
      <c r="AB156" s="416"/>
      <c r="AC156" s="416"/>
      <c r="AD156" s="416"/>
      <c r="AE156" s="416"/>
      <c r="AF156" s="416"/>
      <c r="AG156" s="416"/>
      <c r="AH156" s="416"/>
      <c r="AI156" s="416"/>
      <c r="AJ156" s="416"/>
      <c r="AK156" s="416"/>
      <c r="AL156" s="416"/>
    </row>
    <row r="157" spans="1:38">
      <c r="A157" s="416"/>
      <c r="C157" s="416"/>
      <c r="D157" s="416"/>
      <c r="E157" s="416"/>
      <c r="F157" s="416"/>
      <c r="G157" s="416"/>
      <c r="H157" s="416"/>
      <c r="I157" s="416"/>
      <c r="J157" s="416"/>
      <c r="K157" s="416"/>
      <c r="L157" s="416"/>
      <c r="M157" s="416"/>
      <c r="N157" s="416"/>
      <c r="O157" s="416"/>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16"/>
      <c r="AL157" s="416"/>
    </row>
    <row r="158" spans="1:38">
      <c r="A158" s="416"/>
      <c r="C158" s="416"/>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c r="AG158" s="416"/>
      <c r="AH158" s="416"/>
      <c r="AI158" s="416"/>
      <c r="AJ158" s="416"/>
      <c r="AK158" s="416"/>
      <c r="AL158" s="416"/>
    </row>
    <row r="159" spans="1:38">
      <c r="A159" s="416"/>
      <c r="C159" s="416"/>
      <c r="D159" s="416"/>
      <c r="E159" s="416"/>
      <c r="F159" s="416"/>
      <c r="G159" s="416"/>
      <c r="H159" s="416"/>
      <c r="I159" s="416"/>
      <c r="J159" s="416"/>
      <c r="K159" s="416"/>
      <c r="L159" s="416"/>
      <c r="M159" s="416"/>
      <c r="N159" s="416"/>
      <c r="O159" s="416"/>
      <c r="P159" s="416"/>
      <c r="Q159" s="416"/>
      <c r="R159" s="416"/>
      <c r="S159" s="416"/>
      <c r="T159" s="416"/>
      <c r="U159" s="416"/>
      <c r="V159" s="416"/>
      <c r="W159" s="416"/>
      <c r="X159" s="416"/>
      <c r="Y159" s="416"/>
      <c r="Z159" s="416"/>
      <c r="AA159" s="416"/>
      <c r="AB159" s="416"/>
      <c r="AC159" s="416"/>
      <c r="AD159" s="416"/>
      <c r="AE159" s="416"/>
      <c r="AF159" s="416"/>
      <c r="AG159" s="416"/>
      <c r="AH159" s="416"/>
      <c r="AI159" s="416"/>
      <c r="AJ159" s="416"/>
      <c r="AK159" s="416"/>
      <c r="AL159" s="416"/>
    </row>
    <row r="160" spans="1:38">
      <c r="A160" s="416"/>
      <c r="C160" s="416"/>
      <c r="D160" s="416"/>
      <c r="E160" s="416"/>
      <c r="F160" s="416"/>
      <c r="G160" s="416"/>
      <c r="H160" s="416"/>
      <c r="I160" s="416"/>
      <c r="J160" s="416"/>
      <c r="K160" s="416"/>
      <c r="L160" s="416"/>
      <c r="M160" s="416"/>
      <c r="N160" s="416"/>
      <c r="O160" s="416"/>
      <c r="P160" s="416"/>
      <c r="Q160" s="416"/>
      <c r="R160" s="416"/>
      <c r="S160" s="416"/>
      <c r="T160" s="416"/>
      <c r="U160" s="416"/>
      <c r="V160" s="416"/>
      <c r="W160" s="416"/>
      <c r="X160" s="416"/>
      <c r="Y160" s="416"/>
      <c r="Z160" s="416"/>
      <c r="AA160" s="416"/>
      <c r="AB160" s="416"/>
      <c r="AC160" s="416"/>
      <c r="AD160" s="416"/>
      <c r="AE160" s="416"/>
      <c r="AF160" s="416"/>
      <c r="AG160" s="416"/>
      <c r="AH160" s="416"/>
      <c r="AI160" s="416"/>
      <c r="AJ160" s="416"/>
      <c r="AK160" s="416"/>
      <c r="AL160" s="416"/>
    </row>
    <row r="161" spans="1:38">
      <c r="A161" s="416"/>
      <c r="C161" s="416"/>
      <c r="D161" s="416"/>
      <c r="E161" s="416"/>
      <c r="F161" s="416"/>
      <c r="G161" s="416"/>
      <c r="H161" s="416"/>
      <c r="I161" s="416"/>
      <c r="J161" s="416"/>
      <c r="K161" s="416"/>
      <c r="L161" s="416"/>
      <c r="M161" s="416"/>
      <c r="N161" s="416"/>
      <c r="O161" s="416"/>
      <c r="P161" s="416"/>
      <c r="Q161" s="416"/>
      <c r="R161" s="416"/>
      <c r="S161" s="416"/>
      <c r="T161" s="416"/>
      <c r="U161" s="416"/>
      <c r="V161" s="416"/>
      <c r="W161" s="416"/>
      <c r="X161" s="416"/>
      <c r="Y161" s="416"/>
      <c r="Z161" s="416"/>
      <c r="AA161" s="416"/>
      <c r="AB161" s="416"/>
      <c r="AC161" s="416"/>
      <c r="AD161" s="416"/>
      <c r="AE161" s="416"/>
      <c r="AF161" s="416"/>
      <c r="AG161" s="416"/>
      <c r="AH161" s="416"/>
      <c r="AI161" s="416"/>
      <c r="AJ161" s="416"/>
      <c r="AK161" s="416"/>
      <c r="AL161" s="416"/>
    </row>
    <row r="162" spans="1:38">
      <c r="A162" s="416"/>
      <c r="C162" s="416"/>
      <c r="D162" s="416"/>
      <c r="E162" s="416"/>
      <c r="F162" s="416"/>
      <c r="G162" s="416"/>
      <c r="H162" s="416"/>
      <c r="I162" s="416"/>
      <c r="J162" s="416"/>
      <c r="K162" s="416"/>
      <c r="L162" s="416"/>
      <c r="M162" s="416"/>
      <c r="N162" s="416"/>
      <c r="O162" s="416"/>
      <c r="P162" s="416"/>
      <c r="Q162" s="416"/>
      <c r="R162" s="416"/>
      <c r="S162" s="416"/>
      <c r="T162" s="416"/>
      <c r="U162" s="416"/>
      <c r="V162" s="416"/>
      <c r="W162" s="416"/>
      <c r="X162" s="416"/>
      <c r="Y162" s="416"/>
      <c r="Z162" s="416"/>
      <c r="AA162" s="416"/>
      <c r="AB162" s="416"/>
      <c r="AC162" s="416"/>
      <c r="AD162" s="416"/>
      <c r="AE162" s="416"/>
      <c r="AF162" s="416"/>
      <c r="AG162" s="416"/>
      <c r="AH162" s="416"/>
      <c r="AI162" s="416"/>
      <c r="AJ162" s="416"/>
      <c r="AK162" s="416"/>
      <c r="AL162" s="416"/>
    </row>
    <row r="163" spans="1:38">
      <c r="A163" s="416"/>
      <c r="C163" s="416"/>
      <c r="D163" s="416"/>
      <c r="E163" s="416"/>
      <c r="F163" s="416"/>
      <c r="G163" s="416"/>
      <c r="H163" s="416"/>
      <c r="I163" s="416"/>
      <c r="J163" s="416"/>
      <c r="K163" s="416"/>
      <c r="L163" s="416"/>
      <c r="M163" s="416"/>
      <c r="N163" s="416"/>
      <c r="O163" s="416"/>
      <c r="P163" s="416"/>
      <c r="Q163" s="416"/>
      <c r="R163" s="416"/>
      <c r="S163" s="416"/>
      <c r="T163" s="416"/>
      <c r="U163" s="416"/>
      <c r="V163" s="416"/>
      <c r="W163" s="416"/>
      <c r="X163" s="416"/>
      <c r="Y163" s="416"/>
      <c r="Z163" s="416"/>
      <c r="AA163" s="416"/>
      <c r="AB163" s="416"/>
      <c r="AC163" s="416"/>
      <c r="AD163" s="416"/>
      <c r="AE163" s="416"/>
      <c r="AF163" s="416"/>
      <c r="AG163" s="416"/>
      <c r="AH163" s="416"/>
      <c r="AI163" s="416"/>
      <c r="AJ163" s="416"/>
      <c r="AK163" s="416"/>
      <c r="AL163" s="416"/>
    </row>
    <row r="164" spans="1:38">
      <c r="A164" s="416"/>
      <c r="C164" s="416"/>
      <c r="D164" s="416"/>
      <c r="E164" s="416"/>
      <c r="F164" s="416"/>
      <c r="G164" s="416"/>
      <c r="H164" s="416"/>
      <c r="I164" s="416"/>
      <c r="J164" s="416"/>
      <c r="K164" s="416"/>
      <c r="L164" s="416"/>
      <c r="M164" s="416"/>
      <c r="N164" s="416"/>
      <c r="O164" s="416"/>
      <c r="P164" s="416"/>
      <c r="Q164" s="416"/>
      <c r="R164" s="416"/>
      <c r="S164" s="416"/>
      <c r="T164" s="416"/>
      <c r="U164" s="416"/>
      <c r="V164" s="416"/>
      <c r="W164" s="416"/>
      <c r="X164" s="416"/>
      <c r="Y164" s="416"/>
      <c r="Z164" s="416"/>
      <c r="AA164" s="416"/>
      <c r="AB164" s="416"/>
      <c r="AC164" s="416"/>
      <c r="AD164" s="416"/>
      <c r="AE164" s="416"/>
      <c r="AF164" s="416"/>
      <c r="AG164" s="416"/>
      <c r="AH164" s="416"/>
      <c r="AI164" s="416"/>
      <c r="AJ164" s="416"/>
      <c r="AK164" s="416"/>
      <c r="AL164" s="416"/>
    </row>
    <row r="165" spans="1:38">
      <c r="A165" s="416"/>
      <c r="C165" s="416"/>
      <c r="D165" s="416"/>
      <c r="E165" s="416"/>
      <c r="F165" s="416"/>
      <c r="G165" s="416"/>
      <c r="H165" s="416"/>
      <c r="I165" s="416"/>
      <c r="J165" s="416"/>
      <c r="K165" s="416"/>
      <c r="L165" s="416"/>
      <c r="M165" s="416"/>
      <c r="N165" s="416"/>
      <c r="O165" s="416"/>
      <c r="P165" s="416"/>
      <c r="Q165" s="416"/>
      <c r="R165" s="416"/>
      <c r="S165" s="416"/>
      <c r="T165" s="416"/>
      <c r="U165" s="416"/>
      <c r="V165" s="416"/>
      <c r="W165" s="416"/>
      <c r="X165" s="416"/>
      <c r="Y165" s="416"/>
      <c r="Z165" s="416"/>
      <c r="AA165" s="416"/>
      <c r="AB165" s="416"/>
      <c r="AC165" s="416"/>
      <c r="AD165" s="416"/>
      <c r="AE165" s="416"/>
      <c r="AF165" s="416"/>
      <c r="AG165" s="416"/>
      <c r="AH165" s="416"/>
      <c r="AI165" s="416"/>
      <c r="AJ165" s="416"/>
      <c r="AK165" s="416"/>
      <c r="AL165" s="416"/>
    </row>
    <row r="166" spans="1:38">
      <c r="A166" s="416"/>
      <c r="C166" s="416"/>
      <c r="D166" s="416"/>
      <c r="E166" s="416"/>
      <c r="F166" s="416"/>
      <c r="G166" s="416"/>
      <c r="H166" s="416"/>
      <c r="I166" s="416"/>
      <c r="J166" s="416"/>
      <c r="K166" s="416"/>
      <c r="L166" s="416"/>
      <c r="M166" s="416"/>
      <c r="N166" s="416"/>
      <c r="O166" s="416"/>
      <c r="P166" s="416"/>
      <c r="Q166" s="416"/>
      <c r="R166" s="416"/>
      <c r="S166" s="416"/>
      <c r="T166" s="416"/>
      <c r="U166" s="416"/>
      <c r="V166" s="416"/>
      <c r="W166" s="416"/>
      <c r="X166" s="416"/>
      <c r="Y166" s="416"/>
      <c r="Z166" s="416"/>
      <c r="AA166" s="416"/>
      <c r="AB166" s="416"/>
      <c r="AC166" s="416"/>
      <c r="AD166" s="416"/>
      <c r="AE166" s="416"/>
      <c r="AF166" s="416"/>
      <c r="AG166" s="416"/>
      <c r="AH166" s="416"/>
      <c r="AI166" s="416"/>
      <c r="AJ166" s="416"/>
      <c r="AK166" s="416"/>
      <c r="AL166" s="416"/>
    </row>
    <row r="167" spans="1:38">
      <c r="A167" s="416"/>
      <c r="C167" s="416"/>
      <c r="D167" s="416"/>
      <c r="E167" s="416"/>
      <c r="F167" s="416"/>
      <c r="G167" s="416"/>
      <c r="H167" s="416"/>
      <c r="I167" s="416"/>
      <c r="J167" s="416"/>
      <c r="K167" s="416"/>
      <c r="L167" s="416"/>
      <c r="M167" s="416"/>
      <c r="N167" s="416"/>
      <c r="O167" s="416"/>
      <c r="P167" s="416"/>
      <c r="Q167" s="416"/>
      <c r="R167" s="416"/>
      <c r="S167" s="416"/>
      <c r="T167" s="416"/>
      <c r="U167" s="416"/>
      <c r="V167" s="416"/>
      <c r="W167" s="416"/>
      <c r="X167" s="416"/>
      <c r="Y167" s="416"/>
      <c r="Z167" s="416"/>
      <c r="AA167" s="416"/>
      <c r="AB167" s="416"/>
      <c r="AC167" s="416"/>
      <c r="AD167" s="416"/>
      <c r="AE167" s="416"/>
      <c r="AF167" s="416"/>
      <c r="AG167" s="416"/>
      <c r="AH167" s="416"/>
      <c r="AI167" s="416"/>
      <c r="AJ167" s="416"/>
      <c r="AK167" s="416"/>
      <c r="AL167" s="416"/>
    </row>
    <row r="168" spans="1:38">
      <c r="A168" s="416"/>
      <c r="C168" s="416"/>
      <c r="D168" s="416"/>
      <c r="E168" s="416"/>
      <c r="F168" s="416"/>
      <c r="G168" s="416"/>
      <c r="H168" s="416"/>
      <c r="I168" s="416"/>
      <c r="J168" s="416"/>
      <c r="K168" s="416"/>
      <c r="L168" s="416"/>
      <c r="M168" s="416"/>
      <c r="N168" s="416"/>
      <c r="O168" s="416"/>
      <c r="P168" s="416"/>
      <c r="Q168" s="416"/>
      <c r="R168" s="416"/>
      <c r="S168" s="416"/>
      <c r="T168" s="416"/>
      <c r="U168" s="416"/>
      <c r="V168" s="416"/>
      <c r="W168" s="416"/>
      <c r="X168" s="416"/>
      <c r="Y168" s="416"/>
      <c r="Z168" s="416"/>
      <c r="AA168" s="416"/>
      <c r="AB168" s="416"/>
      <c r="AC168" s="416"/>
      <c r="AD168" s="416"/>
      <c r="AE168" s="416"/>
      <c r="AF168" s="416"/>
      <c r="AG168" s="416"/>
      <c r="AH168" s="416"/>
      <c r="AI168" s="416"/>
      <c r="AJ168" s="416"/>
      <c r="AK168" s="416"/>
      <c r="AL168" s="416"/>
    </row>
    <row r="169" spans="1:38">
      <c r="A169" s="416"/>
      <c r="C169" s="416"/>
      <c r="D169" s="416"/>
      <c r="E169" s="416"/>
      <c r="F169" s="416"/>
      <c r="G169" s="416"/>
      <c r="H169" s="416"/>
      <c r="I169" s="416"/>
      <c r="J169" s="416"/>
      <c r="K169" s="416"/>
      <c r="L169" s="416"/>
      <c r="M169" s="416"/>
      <c r="N169" s="416"/>
      <c r="O169" s="416"/>
      <c r="P169" s="416"/>
      <c r="Q169" s="416"/>
      <c r="R169" s="416"/>
      <c r="S169" s="416"/>
      <c r="T169" s="416"/>
      <c r="U169" s="416"/>
      <c r="V169" s="416"/>
      <c r="W169" s="416"/>
      <c r="X169" s="416"/>
      <c r="Y169" s="416"/>
      <c r="Z169" s="416"/>
      <c r="AA169" s="416"/>
      <c r="AB169" s="416"/>
      <c r="AC169" s="416"/>
      <c r="AD169" s="416"/>
      <c r="AE169" s="416"/>
      <c r="AF169" s="416"/>
      <c r="AG169" s="416"/>
      <c r="AH169" s="416"/>
      <c r="AI169" s="416"/>
      <c r="AJ169" s="416"/>
      <c r="AK169" s="416"/>
      <c r="AL169" s="416"/>
    </row>
    <row r="170" spans="1:38">
      <c r="A170" s="416"/>
      <c r="C170" s="416"/>
      <c r="D170" s="416"/>
      <c r="E170" s="416"/>
      <c r="F170" s="416"/>
      <c r="G170" s="416"/>
      <c r="H170" s="416"/>
      <c r="I170" s="416"/>
      <c r="J170" s="416"/>
      <c r="K170" s="416"/>
      <c r="L170" s="416"/>
      <c r="M170" s="416"/>
      <c r="N170" s="416"/>
      <c r="O170" s="416"/>
      <c r="P170" s="416"/>
      <c r="Q170" s="416"/>
      <c r="R170" s="416"/>
      <c r="S170" s="416"/>
      <c r="T170" s="416"/>
      <c r="U170" s="416"/>
      <c r="V170" s="416"/>
      <c r="W170" s="416"/>
      <c r="X170" s="416"/>
      <c r="Y170" s="416"/>
      <c r="Z170" s="416"/>
      <c r="AA170" s="416"/>
      <c r="AB170" s="416"/>
      <c r="AC170" s="416"/>
      <c r="AD170" s="416"/>
      <c r="AE170" s="416"/>
      <c r="AF170" s="416"/>
      <c r="AG170" s="416"/>
      <c r="AH170" s="416"/>
      <c r="AI170" s="416"/>
      <c r="AJ170" s="416"/>
      <c r="AK170" s="416"/>
      <c r="AL170" s="416"/>
    </row>
    <row r="171" spans="1:38">
      <c r="A171" s="416"/>
      <c r="C171" s="416"/>
      <c r="D171" s="416"/>
      <c r="E171" s="416"/>
      <c r="F171" s="416"/>
      <c r="G171" s="416"/>
      <c r="H171" s="416"/>
      <c r="I171" s="416"/>
      <c r="J171" s="416"/>
      <c r="K171" s="416"/>
      <c r="L171" s="416"/>
      <c r="M171" s="416"/>
      <c r="N171" s="416"/>
      <c r="O171" s="416"/>
      <c r="P171" s="416"/>
      <c r="Q171" s="416"/>
      <c r="R171" s="416"/>
      <c r="S171" s="416"/>
      <c r="T171" s="416"/>
      <c r="U171" s="416"/>
      <c r="V171" s="416"/>
      <c r="W171" s="416"/>
      <c r="X171" s="416"/>
      <c r="Y171" s="416"/>
      <c r="Z171" s="416"/>
      <c r="AA171" s="416"/>
      <c r="AB171" s="416"/>
      <c r="AC171" s="416"/>
      <c r="AD171" s="416"/>
      <c r="AE171" s="416"/>
      <c r="AF171" s="416"/>
      <c r="AG171" s="416"/>
      <c r="AH171" s="416"/>
      <c r="AI171" s="416"/>
      <c r="AJ171" s="416"/>
      <c r="AK171" s="416"/>
      <c r="AL171" s="416"/>
    </row>
    <row r="172" spans="1:38">
      <c r="A172" s="416"/>
      <c r="C172" s="416"/>
      <c r="D172" s="416"/>
      <c r="E172" s="416"/>
      <c r="F172" s="416"/>
      <c r="G172" s="416"/>
      <c r="H172" s="416"/>
      <c r="I172" s="416"/>
      <c r="J172" s="416"/>
      <c r="K172" s="416"/>
      <c r="L172" s="416"/>
      <c r="M172" s="416"/>
      <c r="N172" s="416"/>
      <c r="O172" s="416"/>
      <c r="P172" s="416"/>
      <c r="Q172" s="416"/>
      <c r="R172" s="416"/>
      <c r="S172" s="416"/>
      <c r="T172" s="416"/>
      <c r="U172" s="416"/>
      <c r="V172" s="416"/>
      <c r="W172" s="416"/>
      <c r="X172" s="416"/>
      <c r="Y172" s="416"/>
      <c r="Z172" s="416"/>
      <c r="AA172" s="416"/>
      <c r="AB172" s="416"/>
      <c r="AC172" s="416"/>
      <c r="AD172" s="416"/>
      <c r="AE172" s="416"/>
      <c r="AF172" s="416"/>
      <c r="AG172" s="416"/>
      <c r="AH172" s="416"/>
      <c r="AI172" s="416"/>
      <c r="AJ172" s="416"/>
      <c r="AK172" s="416"/>
      <c r="AL172" s="416"/>
    </row>
    <row r="173" spans="1:38">
      <c r="A173" s="416"/>
      <c r="C173" s="416"/>
      <c r="D173" s="416"/>
      <c r="E173" s="416"/>
      <c r="F173" s="416"/>
      <c r="G173" s="416"/>
      <c r="H173" s="416"/>
      <c r="I173" s="416"/>
      <c r="J173" s="416"/>
      <c r="K173" s="416"/>
      <c r="L173" s="416"/>
      <c r="M173" s="416"/>
      <c r="N173" s="416"/>
      <c r="O173" s="416"/>
      <c r="P173" s="416"/>
      <c r="Q173" s="416"/>
      <c r="R173" s="416"/>
      <c r="S173" s="416"/>
      <c r="T173" s="416"/>
      <c r="U173" s="416"/>
      <c r="V173" s="416"/>
      <c r="W173" s="416"/>
      <c r="X173" s="416"/>
      <c r="Y173" s="416"/>
      <c r="Z173" s="416"/>
      <c r="AA173" s="416"/>
      <c r="AB173" s="416"/>
      <c r="AC173" s="416"/>
      <c r="AD173" s="416"/>
      <c r="AE173" s="416"/>
      <c r="AF173" s="416"/>
      <c r="AG173" s="416"/>
      <c r="AH173" s="416"/>
      <c r="AI173" s="416"/>
      <c r="AJ173" s="416"/>
      <c r="AK173" s="416"/>
      <c r="AL173" s="416"/>
    </row>
    <row r="174" spans="1:38">
      <c r="A174" s="416"/>
      <c r="C174" s="416"/>
      <c r="D174" s="416"/>
      <c r="E174" s="416"/>
      <c r="F174" s="416"/>
      <c r="G174" s="416"/>
      <c r="H174" s="416"/>
      <c r="I174" s="416"/>
      <c r="J174" s="416"/>
      <c r="K174" s="416"/>
      <c r="L174" s="416"/>
      <c r="M174" s="416"/>
      <c r="N174" s="416"/>
      <c r="O174" s="416"/>
      <c r="P174" s="416"/>
      <c r="Q174" s="416"/>
      <c r="R174" s="416"/>
      <c r="S174" s="416"/>
      <c r="T174" s="416"/>
      <c r="U174" s="416"/>
      <c r="V174" s="416"/>
      <c r="W174" s="416"/>
      <c r="X174" s="416"/>
      <c r="Y174" s="416"/>
      <c r="Z174" s="416"/>
      <c r="AA174" s="416"/>
      <c r="AB174" s="416"/>
      <c r="AC174" s="416"/>
      <c r="AD174" s="416"/>
      <c r="AE174" s="416"/>
      <c r="AF174" s="416"/>
      <c r="AG174" s="416"/>
      <c r="AH174" s="416"/>
      <c r="AI174" s="416"/>
      <c r="AJ174" s="416"/>
      <c r="AK174" s="416"/>
      <c r="AL174" s="416"/>
    </row>
    <row r="175" spans="1:38">
      <c r="A175" s="416"/>
      <c r="C175" s="416"/>
      <c r="D175" s="416"/>
      <c r="E175" s="416"/>
      <c r="F175" s="416"/>
      <c r="G175" s="416"/>
      <c r="H175" s="416"/>
      <c r="I175" s="416"/>
      <c r="J175" s="416"/>
      <c r="K175" s="416"/>
      <c r="L175" s="416"/>
      <c r="M175" s="416"/>
      <c r="N175" s="416"/>
      <c r="O175" s="416"/>
      <c r="P175" s="416"/>
      <c r="Q175" s="416"/>
      <c r="R175" s="416"/>
      <c r="S175" s="416"/>
      <c r="T175" s="416"/>
      <c r="U175" s="416"/>
      <c r="V175" s="416"/>
      <c r="W175" s="416"/>
      <c r="X175" s="416"/>
      <c r="Y175" s="416"/>
      <c r="Z175" s="416"/>
      <c r="AA175" s="416"/>
      <c r="AB175" s="416"/>
      <c r="AC175" s="416"/>
      <c r="AD175" s="416"/>
      <c r="AE175" s="416"/>
      <c r="AF175" s="416"/>
      <c r="AG175" s="416"/>
      <c r="AH175" s="416"/>
      <c r="AI175" s="416"/>
      <c r="AJ175" s="416"/>
      <c r="AK175" s="416"/>
      <c r="AL175" s="416"/>
    </row>
    <row r="176" spans="1:38">
      <c r="A176" s="416"/>
      <c r="C176" s="416"/>
      <c r="D176" s="416"/>
      <c r="E176" s="416"/>
      <c r="F176" s="416"/>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16"/>
      <c r="AC176" s="416"/>
      <c r="AD176" s="416"/>
      <c r="AE176" s="416"/>
      <c r="AF176" s="416"/>
      <c r="AG176" s="416"/>
      <c r="AH176" s="416"/>
      <c r="AI176" s="416"/>
      <c r="AJ176" s="416"/>
      <c r="AK176" s="416"/>
      <c r="AL176" s="416"/>
    </row>
    <row r="177" spans="1:38">
      <c r="A177" s="416"/>
      <c r="C177" s="416"/>
      <c r="D177" s="416"/>
      <c r="E177" s="416"/>
      <c r="F177" s="416"/>
      <c r="G177" s="416"/>
      <c r="H177" s="416"/>
      <c r="I177" s="416"/>
      <c r="J177" s="416"/>
      <c r="K177" s="416"/>
      <c r="L177" s="416"/>
      <c r="M177" s="416"/>
      <c r="N177" s="416"/>
      <c r="O177" s="416"/>
      <c r="P177" s="416"/>
      <c r="Q177" s="416"/>
      <c r="R177" s="416"/>
      <c r="S177" s="416"/>
      <c r="T177" s="416"/>
      <c r="U177" s="416"/>
      <c r="V177" s="416"/>
      <c r="W177" s="416"/>
      <c r="X177" s="416"/>
      <c r="Y177" s="416"/>
      <c r="Z177" s="416"/>
      <c r="AA177" s="416"/>
      <c r="AB177" s="416"/>
      <c r="AC177" s="416"/>
      <c r="AD177" s="416"/>
      <c r="AE177" s="416"/>
      <c r="AF177" s="416"/>
      <c r="AG177" s="416"/>
      <c r="AH177" s="416"/>
      <c r="AI177" s="416"/>
      <c r="AJ177" s="416"/>
      <c r="AK177" s="416"/>
      <c r="AL177" s="416"/>
    </row>
    <row r="178" spans="1:38">
      <c r="A178" s="416"/>
      <c r="C178" s="416"/>
      <c r="D178" s="416"/>
      <c r="E178" s="416"/>
      <c r="F178" s="416"/>
      <c r="G178" s="416"/>
      <c r="H178" s="416"/>
      <c r="I178" s="416"/>
      <c r="J178" s="416"/>
      <c r="K178" s="416"/>
      <c r="L178" s="416"/>
      <c r="M178" s="416"/>
      <c r="N178" s="416"/>
      <c r="O178" s="416"/>
      <c r="P178" s="416"/>
      <c r="Q178" s="416"/>
      <c r="R178" s="416"/>
      <c r="S178" s="416"/>
      <c r="T178" s="416"/>
      <c r="U178" s="416"/>
      <c r="V178" s="416"/>
      <c r="W178" s="416"/>
      <c r="X178" s="416"/>
      <c r="Y178" s="416"/>
      <c r="Z178" s="416"/>
      <c r="AA178" s="416"/>
      <c r="AB178" s="416"/>
      <c r="AC178" s="416"/>
      <c r="AD178" s="416"/>
      <c r="AE178" s="416"/>
      <c r="AF178" s="416"/>
      <c r="AG178" s="416"/>
      <c r="AH178" s="416"/>
      <c r="AI178" s="416"/>
      <c r="AJ178" s="416"/>
      <c r="AK178" s="416"/>
      <c r="AL178" s="416"/>
    </row>
    <row r="179" spans="1:38">
      <c r="A179" s="416"/>
      <c r="C179" s="416"/>
      <c r="D179" s="416"/>
      <c r="E179" s="416"/>
      <c r="F179" s="416"/>
      <c r="G179" s="416"/>
      <c r="H179" s="416"/>
      <c r="I179" s="416"/>
      <c r="J179" s="416"/>
      <c r="K179" s="416"/>
      <c r="L179" s="416"/>
      <c r="M179" s="416"/>
      <c r="N179" s="416"/>
      <c r="O179" s="416"/>
      <c r="P179" s="416"/>
      <c r="Q179" s="416"/>
      <c r="R179" s="416"/>
      <c r="S179" s="416"/>
      <c r="T179" s="416"/>
      <c r="U179" s="416"/>
      <c r="V179" s="416"/>
      <c r="W179" s="416"/>
      <c r="X179" s="416"/>
      <c r="Y179" s="416"/>
      <c r="Z179" s="416"/>
      <c r="AA179" s="416"/>
      <c r="AB179" s="416"/>
      <c r="AC179" s="416"/>
      <c r="AD179" s="416"/>
      <c r="AE179" s="416"/>
      <c r="AF179" s="416"/>
      <c r="AG179" s="416"/>
      <c r="AH179" s="416"/>
      <c r="AI179" s="416"/>
      <c r="AJ179" s="416"/>
      <c r="AK179" s="416"/>
      <c r="AL179" s="416"/>
    </row>
    <row r="180" spans="1:38">
      <c r="A180" s="416"/>
      <c r="C180" s="416"/>
      <c r="D180" s="416"/>
      <c r="E180" s="416"/>
      <c r="F180" s="416"/>
      <c r="G180" s="416"/>
      <c r="H180" s="416"/>
      <c r="I180" s="416"/>
      <c r="J180" s="416"/>
      <c r="K180" s="416"/>
      <c r="L180" s="416"/>
      <c r="M180" s="416"/>
      <c r="N180" s="416"/>
      <c r="O180" s="416"/>
      <c r="P180" s="416"/>
      <c r="Q180" s="416"/>
      <c r="R180" s="416"/>
      <c r="S180" s="416"/>
      <c r="T180" s="416"/>
      <c r="U180" s="416"/>
      <c r="V180" s="416"/>
      <c r="W180" s="416"/>
      <c r="X180" s="416"/>
      <c r="Y180" s="416"/>
      <c r="Z180" s="416"/>
      <c r="AA180" s="416"/>
      <c r="AB180" s="416"/>
      <c r="AC180" s="416"/>
      <c r="AD180" s="416"/>
      <c r="AE180" s="416"/>
      <c r="AF180" s="416"/>
      <c r="AG180" s="416"/>
      <c r="AH180" s="416"/>
      <c r="AI180" s="416"/>
      <c r="AJ180" s="416"/>
      <c r="AK180" s="416"/>
      <c r="AL180" s="416"/>
    </row>
    <row r="181" spans="1:38">
      <c r="A181" s="416"/>
      <c r="C181" s="416"/>
      <c r="D181" s="416"/>
      <c r="E181" s="416"/>
      <c r="F181" s="416"/>
      <c r="G181" s="416"/>
      <c r="H181" s="416"/>
      <c r="I181" s="416"/>
      <c r="J181" s="416"/>
      <c r="K181" s="416"/>
      <c r="L181" s="416"/>
      <c r="M181" s="416"/>
      <c r="N181" s="416"/>
      <c r="O181" s="416"/>
      <c r="P181" s="416"/>
      <c r="Q181" s="416"/>
      <c r="R181" s="416"/>
      <c r="S181" s="416"/>
      <c r="T181" s="416"/>
      <c r="U181" s="416"/>
      <c r="V181" s="416"/>
      <c r="W181" s="416"/>
      <c r="X181" s="416"/>
      <c r="Y181" s="416"/>
      <c r="Z181" s="416"/>
      <c r="AA181" s="416"/>
      <c r="AB181" s="416"/>
      <c r="AC181" s="416"/>
      <c r="AD181" s="416"/>
      <c r="AE181" s="416"/>
      <c r="AF181" s="416"/>
      <c r="AG181" s="416"/>
      <c r="AH181" s="416"/>
      <c r="AI181" s="416"/>
      <c r="AJ181" s="416"/>
      <c r="AK181" s="416"/>
      <c r="AL181" s="416"/>
    </row>
    <row r="182" spans="1:38">
      <c r="A182" s="416"/>
      <c r="C182" s="416"/>
      <c r="D182" s="416"/>
      <c r="E182" s="416"/>
      <c r="F182" s="416"/>
      <c r="G182" s="416"/>
      <c r="H182" s="416"/>
      <c r="I182" s="416"/>
      <c r="J182" s="416"/>
      <c r="K182" s="416"/>
      <c r="L182" s="416"/>
      <c r="M182" s="416"/>
      <c r="N182" s="416"/>
      <c r="O182" s="416"/>
      <c r="P182" s="416"/>
      <c r="Q182" s="416"/>
      <c r="R182" s="416"/>
      <c r="S182" s="416"/>
      <c r="T182" s="416"/>
      <c r="U182" s="416"/>
      <c r="V182" s="416"/>
      <c r="W182" s="416"/>
      <c r="X182" s="416"/>
      <c r="Y182" s="416"/>
      <c r="Z182" s="416"/>
      <c r="AA182" s="416"/>
      <c r="AB182" s="416"/>
      <c r="AC182" s="416"/>
      <c r="AD182" s="416"/>
      <c r="AE182" s="416"/>
      <c r="AF182" s="416"/>
      <c r="AG182" s="416"/>
      <c r="AH182" s="416"/>
      <c r="AI182" s="416"/>
      <c r="AJ182" s="416"/>
      <c r="AK182" s="416"/>
      <c r="AL182" s="416"/>
    </row>
    <row r="183" spans="1:38">
      <c r="A183" s="416"/>
      <c r="C183" s="416"/>
      <c r="D183" s="416"/>
      <c r="E183" s="416"/>
      <c r="F183" s="416"/>
      <c r="G183" s="416"/>
      <c r="H183" s="416"/>
      <c r="I183" s="416"/>
      <c r="J183" s="416"/>
      <c r="K183" s="416"/>
      <c r="L183" s="416"/>
      <c r="M183" s="416"/>
      <c r="N183" s="416"/>
      <c r="O183" s="416"/>
      <c r="P183" s="416"/>
      <c r="Q183" s="416"/>
      <c r="R183" s="416"/>
      <c r="S183" s="416"/>
      <c r="T183" s="416"/>
      <c r="U183" s="416"/>
      <c r="V183" s="416"/>
      <c r="W183" s="416"/>
      <c r="X183" s="416"/>
      <c r="Y183" s="416"/>
      <c r="Z183" s="416"/>
      <c r="AA183" s="416"/>
      <c r="AB183" s="416"/>
      <c r="AC183" s="416"/>
      <c r="AD183" s="416"/>
      <c r="AE183" s="416"/>
      <c r="AF183" s="416"/>
      <c r="AG183" s="416"/>
      <c r="AH183" s="416"/>
      <c r="AI183" s="416"/>
      <c r="AJ183" s="416"/>
      <c r="AK183" s="416"/>
      <c r="AL183" s="416"/>
    </row>
    <row r="184" spans="1:38">
      <c r="A184" s="416"/>
      <c r="C184" s="416"/>
      <c r="D184" s="416"/>
      <c r="E184" s="416"/>
      <c r="F184" s="416"/>
      <c r="G184" s="416"/>
      <c r="H184" s="416"/>
      <c r="I184" s="416"/>
      <c r="J184" s="416"/>
      <c r="K184" s="416"/>
      <c r="L184" s="416"/>
      <c r="M184" s="416"/>
      <c r="N184" s="416"/>
      <c r="O184" s="416"/>
      <c r="P184" s="416"/>
      <c r="Q184" s="416"/>
      <c r="R184" s="416"/>
      <c r="S184" s="416"/>
      <c r="T184" s="416"/>
      <c r="U184" s="416"/>
      <c r="V184" s="416"/>
      <c r="W184" s="416"/>
      <c r="X184" s="416"/>
      <c r="Y184" s="416"/>
      <c r="Z184" s="416"/>
      <c r="AA184" s="416"/>
      <c r="AB184" s="416"/>
      <c r="AC184" s="416"/>
      <c r="AD184" s="416"/>
      <c r="AE184" s="416"/>
      <c r="AF184" s="416"/>
      <c r="AG184" s="416"/>
      <c r="AH184" s="416"/>
      <c r="AI184" s="416"/>
      <c r="AJ184" s="416"/>
      <c r="AK184" s="416"/>
      <c r="AL184" s="416"/>
    </row>
    <row r="185" spans="1:38">
      <c r="A185" s="416"/>
      <c r="C185" s="416"/>
      <c r="D185" s="416"/>
      <c r="E185" s="416"/>
      <c r="F185" s="416"/>
      <c r="G185" s="416"/>
      <c r="H185" s="416"/>
      <c r="I185" s="416"/>
      <c r="J185" s="416"/>
      <c r="K185" s="416"/>
      <c r="L185" s="416"/>
      <c r="M185" s="416"/>
      <c r="N185" s="416"/>
      <c r="O185" s="416"/>
      <c r="P185" s="416"/>
      <c r="Q185" s="416"/>
      <c r="R185" s="416"/>
      <c r="S185" s="416"/>
      <c r="T185" s="416"/>
      <c r="U185" s="416"/>
      <c r="V185" s="416"/>
      <c r="W185" s="416"/>
      <c r="X185" s="416"/>
      <c r="Y185" s="416"/>
      <c r="Z185" s="416"/>
      <c r="AA185" s="416"/>
      <c r="AB185" s="416"/>
      <c r="AC185" s="416"/>
      <c r="AD185" s="416"/>
      <c r="AE185" s="416"/>
      <c r="AF185" s="416"/>
      <c r="AG185" s="416"/>
      <c r="AH185" s="416"/>
      <c r="AI185" s="416"/>
      <c r="AJ185" s="416"/>
      <c r="AK185" s="416"/>
      <c r="AL185" s="416"/>
    </row>
    <row r="186" spans="1:38">
      <c r="A186" s="416"/>
      <c r="C186" s="416"/>
      <c r="D186" s="416"/>
      <c r="E186" s="416"/>
      <c r="F186" s="416"/>
      <c r="G186" s="416"/>
      <c r="H186" s="416"/>
      <c r="I186" s="416"/>
      <c r="J186" s="416"/>
      <c r="K186" s="416"/>
      <c r="L186" s="416"/>
      <c r="M186" s="416"/>
      <c r="N186" s="416"/>
      <c r="O186" s="416"/>
      <c r="P186" s="416"/>
      <c r="Q186" s="416"/>
      <c r="R186" s="416"/>
      <c r="S186" s="416"/>
      <c r="T186" s="416"/>
      <c r="U186" s="416"/>
      <c r="V186" s="416"/>
      <c r="W186" s="416"/>
      <c r="X186" s="416"/>
      <c r="Y186" s="416"/>
      <c r="Z186" s="416"/>
      <c r="AA186" s="416"/>
      <c r="AB186" s="416"/>
      <c r="AC186" s="416"/>
      <c r="AD186" s="416"/>
      <c r="AE186" s="416"/>
      <c r="AF186" s="416"/>
      <c r="AG186" s="416"/>
      <c r="AH186" s="416"/>
      <c r="AI186" s="416"/>
      <c r="AJ186" s="416"/>
      <c r="AK186" s="416"/>
      <c r="AL186" s="416"/>
    </row>
    <row r="187" spans="1:38">
      <c r="A187" s="416"/>
      <c r="C187" s="416"/>
      <c r="D187" s="416"/>
      <c r="E187" s="416"/>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row>
    <row r="188" spans="1:38">
      <c r="A188" s="416"/>
      <c r="C188" s="416"/>
      <c r="D188" s="416"/>
      <c r="E188" s="416"/>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row>
    <row r="189" spans="1:38">
      <c r="A189" s="416"/>
      <c r="C189" s="416"/>
      <c r="D189" s="416"/>
      <c r="E189" s="416"/>
      <c r="F189" s="416"/>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416"/>
      <c r="AK189" s="416"/>
      <c r="AL189" s="416"/>
    </row>
    <row r="190" spans="1:38">
      <c r="A190" s="416"/>
      <c r="C190" s="416"/>
      <c r="D190" s="416"/>
      <c r="E190" s="416"/>
      <c r="F190" s="416"/>
      <c r="G190" s="416"/>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416"/>
      <c r="AK190" s="416"/>
      <c r="AL190" s="416"/>
    </row>
    <row r="191" spans="1:38">
      <c r="A191" s="416"/>
      <c r="C191" s="416"/>
      <c r="D191" s="416"/>
      <c r="E191" s="416"/>
      <c r="F191" s="416"/>
      <c r="G191" s="416"/>
      <c r="H191" s="416"/>
      <c r="I191" s="416"/>
      <c r="J191" s="416"/>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416"/>
      <c r="AK191" s="416"/>
      <c r="AL191" s="416"/>
    </row>
    <row r="192" spans="1:38">
      <c r="A192" s="416"/>
      <c r="C192" s="416"/>
      <c r="D192" s="416"/>
      <c r="E192" s="416"/>
      <c r="F192" s="416"/>
      <c r="G192" s="416"/>
      <c r="H192" s="416"/>
      <c r="I192" s="416"/>
      <c r="J192" s="416"/>
      <c r="K192" s="416"/>
      <c r="L192" s="416"/>
      <c r="M192" s="416"/>
      <c r="N192" s="416"/>
      <c r="O192" s="416"/>
      <c r="P192" s="416"/>
      <c r="Q192" s="416"/>
      <c r="R192" s="416"/>
      <c r="S192" s="416"/>
      <c r="T192" s="416"/>
      <c r="U192" s="416"/>
      <c r="V192" s="416"/>
      <c r="W192" s="416"/>
      <c r="X192" s="416"/>
      <c r="Y192" s="416"/>
      <c r="Z192" s="416"/>
      <c r="AA192" s="416"/>
      <c r="AB192" s="416"/>
      <c r="AC192" s="416"/>
      <c r="AD192" s="416"/>
      <c r="AE192" s="416"/>
      <c r="AF192" s="416"/>
      <c r="AG192" s="416"/>
      <c r="AH192" s="416"/>
      <c r="AI192" s="416"/>
      <c r="AJ192" s="416"/>
      <c r="AK192" s="416"/>
      <c r="AL192" s="416"/>
    </row>
    <row r="193" spans="1:38">
      <c r="A193" s="416"/>
      <c r="C193" s="416"/>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c r="Z193" s="416"/>
      <c r="AA193" s="416"/>
      <c r="AB193" s="416"/>
      <c r="AC193" s="416"/>
      <c r="AD193" s="416"/>
      <c r="AE193" s="416"/>
      <c r="AF193" s="416"/>
      <c r="AG193" s="416"/>
      <c r="AH193" s="416"/>
      <c r="AI193" s="416"/>
      <c r="AJ193" s="416"/>
      <c r="AK193" s="416"/>
      <c r="AL193" s="416"/>
    </row>
    <row r="194" spans="1:38">
      <c r="A194" s="416"/>
      <c r="C194" s="416"/>
      <c r="D194" s="416"/>
      <c r="E194" s="416"/>
      <c r="F194" s="416"/>
      <c r="G194" s="416"/>
      <c r="H194" s="416"/>
      <c r="I194" s="416"/>
      <c r="J194" s="416"/>
      <c r="K194" s="416"/>
      <c r="L194" s="416"/>
      <c r="M194" s="416"/>
      <c r="N194" s="416"/>
      <c r="O194" s="416"/>
      <c r="P194" s="416"/>
      <c r="Q194" s="416"/>
      <c r="R194" s="416"/>
      <c r="S194" s="416"/>
      <c r="T194" s="416"/>
      <c r="U194" s="416"/>
      <c r="V194" s="416"/>
      <c r="W194" s="416"/>
      <c r="X194" s="416"/>
      <c r="Y194" s="416"/>
      <c r="Z194" s="416"/>
      <c r="AA194" s="416"/>
      <c r="AB194" s="416"/>
      <c r="AC194" s="416"/>
      <c r="AD194" s="416"/>
      <c r="AE194" s="416"/>
      <c r="AF194" s="416"/>
      <c r="AG194" s="416"/>
      <c r="AH194" s="416"/>
      <c r="AI194" s="416"/>
      <c r="AJ194" s="416"/>
      <c r="AK194" s="416"/>
      <c r="AL194" s="416"/>
    </row>
    <row r="195" spans="1:38">
      <c r="A195" s="416"/>
      <c r="C195" s="416"/>
      <c r="D195" s="416"/>
      <c r="E195" s="416"/>
      <c r="F195" s="416"/>
      <c r="G195" s="416"/>
      <c r="H195" s="416"/>
      <c r="I195" s="416"/>
      <c r="J195" s="416"/>
      <c r="K195" s="416"/>
      <c r="L195" s="416"/>
      <c r="M195" s="416"/>
      <c r="N195" s="416"/>
      <c r="O195" s="416"/>
      <c r="P195" s="416"/>
      <c r="Q195" s="416"/>
      <c r="R195" s="416"/>
      <c r="S195" s="416"/>
      <c r="T195" s="416"/>
      <c r="U195" s="416"/>
      <c r="V195" s="416"/>
      <c r="W195" s="416"/>
      <c r="X195" s="416"/>
      <c r="Y195" s="416"/>
      <c r="Z195" s="416"/>
      <c r="AA195" s="416"/>
      <c r="AB195" s="416"/>
      <c r="AC195" s="416"/>
      <c r="AD195" s="416"/>
      <c r="AE195" s="416"/>
      <c r="AF195" s="416"/>
      <c r="AG195" s="416"/>
      <c r="AH195" s="416"/>
      <c r="AI195" s="416"/>
      <c r="AJ195" s="416"/>
      <c r="AK195" s="416"/>
      <c r="AL195" s="416"/>
    </row>
    <row r="196" spans="1:38">
      <c r="A196" s="416"/>
      <c r="C196" s="416"/>
      <c r="D196" s="416"/>
      <c r="E196" s="416"/>
      <c r="F196" s="416"/>
      <c r="G196" s="416"/>
      <c r="H196" s="416"/>
      <c r="I196" s="416"/>
      <c r="J196" s="416"/>
      <c r="K196" s="416"/>
      <c r="L196" s="416"/>
      <c r="M196" s="416"/>
      <c r="N196" s="416"/>
      <c r="O196" s="416"/>
      <c r="P196" s="416"/>
      <c r="Q196" s="416"/>
      <c r="R196" s="416"/>
      <c r="S196" s="416"/>
      <c r="T196" s="416"/>
      <c r="U196" s="416"/>
      <c r="V196" s="416"/>
      <c r="W196" s="416"/>
      <c r="X196" s="416"/>
      <c r="Y196" s="416"/>
      <c r="Z196" s="416"/>
      <c r="AA196" s="416"/>
      <c r="AB196" s="416"/>
      <c r="AC196" s="416"/>
      <c r="AD196" s="416"/>
      <c r="AE196" s="416"/>
      <c r="AF196" s="416"/>
      <c r="AG196" s="416"/>
      <c r="AH196" s="416"/>
      <c r="AI196" s="416"/>
      <c r="AJ196" s="416"/>
      <c r="AK196" s="416"/>
      <c r="AL196" s="416"/>
    </row>
    <row r="197" spans="1:38">
      <c r="A197" s="416"/>
      <c r="C197" s="416"/>
      <c r="D197" s="416"/>
      <c r="E197" s="416"/>
      <c r="F197" s="416"/>
      <c r="G197" s="416"/>
      <c r="H197" s="416"/>
      <c r="I197" s="416"/>
      <c r="J197" s="416"/>
      <c r="K197" s="416"/>
      <c r="L197" s="416"/>
      <c r="M197" s="416"/>
      <c r="N197" s="416"/>
      <c r="O197" s="416"/>
      <c r="P197" s="416"/>
      <c r="Q197" s="416"/>
      <c r="R197" s="416"/>
      <c r="S197" s="416"/>
      <c r="T197" s="416"/>
      <c r="U197" s="416"/>
      <c r="V197" s="416"/>
      <c r="W197" s="416"/>
      <c r="X197" s="416"/>
      <c r="Y197" s="416"/>
      <c r="Z197" s="416"/>
      <c r="AA197" s="416"/>
      <c r="AB197" s="416"/>
      <c r="AC197" s="416"/>
      <c r="AD197" s="416"/>
      <c r="AE197" s="416"/>
      <c r="AF197" s="416"/>
      <c r="AG197" s="416"/>
      <c r="AH197" s="416"/>
      <c r="AI197" s="416"/>
      <c r="AJ197" s="416"/>
      <c r="AK197" s="416"/>
      <c r="AL197" s="416"/>
    </row>
    <row r="198" spans="1:38">
      <c r="A198" s="416"/>
      <c r="C198" s="416"/>
      <c r="D198" s="416"/>
      <c r="E198" s="416"/>
      <c r="F198" s="416"/>
      <c r="G198" s="416"/>
      <c r="H198" s="416"/>
      <c r="I198" s="416"/>
      <c r="J198" s="416"/>
      <c r="K198" s="416"/>
      <c r="L198" s="416"/>
      <c r="M198" s="416"/>
      <c r="N198" s="416"/>
      <c r="O198" s="416"/>
      <c r="P198" s="416"/>
      <c r="Q198" s="416"/>
      <c r="R198" s="416"/>
      <c r="S198" s="416"/>
      <c r="T198" s="416"/>
      <c r="U198" s="416"/>
      <c r="V198" s="416"/>
      <c r="W198" s="416"/>
      <c r="X198" s="416"/>
      <c r="Y198" s="416"/>
      <c r="Z198" s="416"/>
      <c r="AA198" s="416"/>
      <c r="AB198" s="416"/>
      <c r="AC198" s="416"/>
      <c r="AD198" s="416"/>
      <c r="AE198" s="416"/>
      <c r="AF198" s="416"/>
      <c r="AG198" s="416"/>
      <c r="AH198" s="416"/>
      <c r="AI198" s="416"/>
      <c r="AJ198" s="416"/>
      <c r="AK198" s="416"/>
      <c r="AL198" s="416"/>
    </row>
    <row r="199" spans="1:38">
      <c r="A199" s="416"/>
      <c r="C199" s="416"/>
      <c r="D199" s="416"/>
      <c r="E199" s="416"/>
      <c r="F199" s="416"/>
      <c r="G199" s="416"/>
      <c r="H199" s="416"/>
      <c r="I199" s="416"/>
      <c r="J199" s="416"/>
      <c r="K199" s="416"/>
      <c r="L199" s="416"/>
      <c r="M199" s="416"/>
      <c r="N199" s="416"/>
      <c r="O199" s="416"/>
      <c r="P199" s="416"/>
      <c r="Q199" s="416"/>
      <c r="R199" s="416"/>
      <c r="S199" s="416"/>
      <c r="T199" s="416"/>
      <c r="U199" s="416"/>
      <c r="V199" s="416"/>
      <c r="W199" s="416"/>
      <c r="X199" s="416"/>
      <c r="Y199" s="416"/>
      <c r="Z199" s="416"/>
      <c r="AA199" s="416"/>
      <c r="AB199" s="416"/>
      <c r="AC199" s="416"/>
      <c r="AD199" s="416"/>
      <c r="AE199" s="416"/>
      <c r="AF199" s="416"/>
      <c r="AG199" s="416"/>
      <c r="AH199" s="416"/>
      <c r="AI199" s="416"/>
      <c r="AJ199" s="416"/>
      <c r="AK199" s="416"/>
      <c r="AL199" s="416"/>
    </row>
    <row r="200" spans="1:38">
      <c r="A200" s="416"/>
      <c r="C200" s="416"/>
      <c r="D200" s="416"/>
      <c r="E200" s="416"/>
      <c r="F200" s="416"/>
      <c r="G200" s="416"/>
      <c r="H200" s="416"/>
      <c r="I200" s="416"/>
      <c r="J200" s="416"/>
      <c r="K200" s="416"/>
      <c r="L200" s="416"/>
      <c r="M200" s="416"/>
      <c r="N200" s="416"/>
      <c r="O200" s="416"/>
      <c r="P200" s="416"/>
      <c r="Q200" s="416"/>
      <c r="R200" s="416"/>
      <c r="S200" s="416"/>
      <c r="T200" s="416"/>
      <c r="U200" s="416"/>
      <c r="V200" s="416"/>
      <c r="W200" s="416"/>
      <c r="X200" s="416"/>
      <c r="Y200" s="416"/>
      <c r="Z200" s="416"/>
      <c r="AA200" s="416"/>
      <c r="AB200" s="416"/>
      <c r="AC200" s="416"/>
      <c r="AD200" s="416"/>
      <c r="AE200" s="416"/>
      <c r="AF200" s="416"/>
      <c r="AG200" s="416"/>
      <c r="AH200" s="416"/>
      <c r="AI200" s="416"/>
      <c r="AJ200" s="416"/>
      <c r="AK200" s="416"/>
      <c r="AL200" s="416"/>
    </row>
    <row r="201" spans="1:38">
      <c r="A201" s="416"/>
      <c r="C201" s="416"/>
      <c r="D201" s="416"/>
      <c r="E201" s="416"/>
      <c r="F201" s="416"/>
      <c r="G201" s="416"/>
      <c r="H201" s="416"/>
      <c r="I201" s="416"/>
      <c r="J201" s="416"/>
      <c r="K201" s="416"/>
      <c r="L201" s="416"/>
      <c r="M201" s="416"/>
      <c r="N201" s="416"/>
      <c r="O201" s="416"/>
      <c r="P201" s="416"/>
      <c r="Q201" s="416"/>
      <c r="R201" s="416"/>
      <c r="S201" s="416"/>
      <c r="T201" s="416"/>
      <c r="U201" s="416"/>
      <c r="V201" s="416"/>
      <c r="W201" s="416"/>
      <c r="X201" s="416"/>
      <c r="Y201" s="416"/>
      <c r="Z201" s="416"/>
      <c r="AA201" s="416"/>
      <c r="AB201" s="416"/>
      <c r="AC201" s="416"/>
      <c r="AD201" s="416"/>
      <c r="AE201" s="416"/>
      <c r="AF201" s="416"/>
      <c r="AG201" s="416"/>
      <c r="AH201" s="416"/>
      <c r="AI201" s="416"/>
      <c r="AJ201" s="416"/>
      <c r="AK201" s="416"/>
      <c r="AL201" s="416"/>
    </row>
    <row r="202" spans="1:38">
      <c r="A202" s="416"/>
      <c r="C202" s="416"/>
      <c r="D202" s="416"/>
      <c r="E202" s="416"/>
      <c r="F202" s="416"/>
      <c r="G202" s="416"/>
      <c r="H202" s="416"/>
      <c r="I202" s="416"/>
      <c r="J202" s="416"/>
      <c r="K202" s="416"/>
      <c r="L202" s="416"/>
      <c r="M202" s="416"/>
      <c r="N202" s="416"/>
      <c r="O202" s="416"/>
      <c r="P202" s="416"/>
      <c r="Q202" s="416"/>
      <c r="R202" s="416"/>
      <c r="S202" s="416"/>
      <c r="T202" s="416"/>
      <c r="U202" s="416"/>
      <c r="V202" s="416"/>
      <c r="W202" s="416"/>
      <c r="X202" s="416"/>
      <c r="Y202" s="416"/>
      <c r="Z202" s="416"/>
      <c r="AA202" s="416"/>
      <c r="AB202" s="416"/>
      <c r="AC202" s="416"/>
      <c r="AD202" s="416"/>
      <c r="AE202" s="416"/>
      <c r="AF202" s="416"/>
      <c r="AG202" s="416"/>
      <c r="AH202" s="416"/>
      <c r="AI202" s="416"/>
      <c r="AJ202" s="416"/>
      <c r="AK202" s="416"/>
      <c r="AL202" s="416"/>
    </row>
    <row r="203" spans="1:38">
      <c r="A203" s="416"/>
      <c r="C203" s="416"/>
      <c r="D203" s="416"/>
      <c r="E203" s="416"/>
      <c r="F203" s="416"/>
      <c r="G203" s="416"/>
      <c r="H203" s="416"/>
      <c r="I203" s="416"/>
      <c r="J203" s="416"/>
      <c r="K203" s="416"/>
      <c r="L203" s="416"/>
      <c r="M203" s="416"/>
      <c r="N203" s="416"/>
      <c r="O203" s="416"/>
      <c r="P203" s="416"/>
      <c r="Q203" s="416"/>
      <c r="R203" s="416"/>
      <c r="S203" s="416"/>
      <c r="T203" s="416"/>
      <c r="U203" s="416"/>
      <c r="V203" s="416"/>
      <c r="W203" s="416"/>
      <c r="X203" s="416"/>
      <c r="Y203" s="416"/>
      <c r="Z203" s="416"/>
      <c r="AA203" s="416"/>
      <c r="AB203" s="416"/>
      <c r="AC203" s="416"/>
      <c r="AD203" s="416"/>
      <c r="AE203" s="416"/>
      <c r="AF203" s="416"/>
      <c r="AG203" s="416"/>
      <c r="AH203" s="416"/>
      <c r="AI203" s="416"/>
      <c r="AJ203" s="416"/>
      <c r="AK203" s="416"/>
      <c r="AL203" s="416"/>
    </row>
    <row r="204" spans="1:38">
      <c r="A204" s="416"/>
      <c r="C204" s="416"/>
      <c r="D204" s="416"/>
      <c r="E204" s="416"/>
      <c r="F204" s="416"/>
      <c r="G204" s="416"/>
      <c r="H204" s="416"/>
      <c r="I204" s="416"/>
      <c r="J204" s="416"/>
      <c r="K204" s="416"/>
      <c r="L204" s="416"/>
      <c r="M204" s="416"/>
      <c r="N204" s="416"/>
      <c r="O204" s="416"/>
      <c r="P204" s="416"/>
      <c r="Q204" s="416"/>
      <c r="R204" s="416"/>
      <c r="S204" s="416"/>
      <c r="T204" s="416"/>
      <c r="U204" s="416"/>
      <c r="V204" s="416"/>
      <c r="W204" s="416"/>
      <c r="X204" s="416"/>
      <c r="Y204" s="416"/>
      <c r="Z204" s="416"/>
      <c r="AA204" s="416"/>
      <c r="AB204" s="416"/>
      <c r="AC204" s="416"/>
      <c r="AD204" s="416"/>
      <c r="AE204" s="416"/>
      <c r="AF204" s="416"/>
      <c r="AG204" s="416"/>
      <c r="AH204" s="416"/>
      <c r="AI204" s="416"/>
      <c r="AJ204" s="416"/>
      <c r="AK204" s="416"/>
      <c r="AL204" s="416"/>
    </row>
    <row r="205" spans="1:38">
      <c r="A205" s="416"/>
      <c r="C205" s="416"/>
      <c r="D205" s="416"/>
      <c r="E205" s="416"/>
      <c r="F205" s="416"/>
      <c r="G205" s="416"/>
      <c r="H205" s="416"/>
      <c r="I205" s="416"/>
      <c r="J205" s="416"/>
      <c r="K205" s="416"/>
      <c r="L205" s="416"/>
      <c r="M205" s="416"/>
      <c r="N205" s="416"/>
      <c r="O205" s="416"/>
      <c r="P205" s="416"/>
      <c r="Q205" s="416"/>
      <c r="R205" s="416"/>
      <c r="S205" s="416"/>
      <c r="T205" s="416"/>
      <c r="U205" s="416"/>
      <c r="V205" s="416"/>
      <c r="W205" s="416"/>
      <c r="X205" s="416"/>
      <c r="Y205" s="416"/>
      <c r="Z205" s="416"/>
      <c r="AA205" s="416"/>
      <c r="AB205" s="416"/>
      <c r="AC205" s="416"/>
      <c r="AD205" s="416"/>
      <c r="AE205" s="416"/>
      <c r="AF205" s="416"/>
      <c r="AG205" s="416"/>
      <c r="AH205" s="416"/>
      <c r="AI205" s="416"/>
      <c r="AJ205" s="416"/>
      <c r="AK205" s="416"/>
      <c r="AL205" s="416"/>
    </row>
    <row r="206" spans="1:38">
      <c r="A206" s="416"/>
      <c r="C206" s="416"/>
      <c r="D206" s="416"/>
      <c r="E206" s="416"/>
      <c r="F206" s="416"/>
      <c r="G206" s="416"/>
      <c r="H206" s="416"/>
      <c r="I206" s="416"/>
      <c r="J206" s="416"/>
      <c r="K206" s="416"/>
      <c r="L206" s="416"/>
      <c r="M206" s="416"/>
      <c r="N206" s="416"/>
      <c r="O206" s="416"/>
      <c r="P206" s="416"/>
      <c r="Q206" s="416"/>
      <c r="R206" s="416"/>
      <c r="S206" s="416"/>
      <c r="T206" s="416"/>
      <c r="U206" s="416"/>
      <c r="V206" s="416"/>
      <c r="W206" s="416"/>
      <c r="X206" s="416"/>
      <c r="Y206" s="416"/>
      <c r="Z206" s="416"/>
      <c r="AA206" s="416"/>
      <c r="AB206" s="416"/>
      <c r="AC206" s="416"/>
      <c r="AD206" s="416"/>
      <c r="AE206" s="416"/>
      <c r="AF206" s="416"/>
      <c r="AG206" s="416"/>
      <c r="AH206" s="416"/>
      <c r="AI206" s="416"/>
      <c r="AJ206" s="416"/>
      <c r="AK206" s="416"/>
      <c r="AL206" s="416"/>
    </row>
    <row r="207" spans="1:38">
      <c r="A207" s="416"/>
      <c r="C207" s="416"/>
      <c r="D207" s="416"/>
      <c r="E207" s="416"/>
      <c r="F207" s="416"/>
      <c r="G207" s="416"/>
      <c r="H207" s="416"/>
      <c r="I207" s="416"/>
      <c r="J207" s="416"/>
      <c r="K207" s="416"/>
      <c r="L207" s="416"/>
      <c r="M207" s="416"/>
      <c r="N207" s="416"/>
      <c r="O207" s="416"/>
      <c r="P207" s="416"/>
      <c r="Q207" s="416"/>
      <c r="R207" s="416"/>
      <c r="S207" s="416"/>
      <c r="T207" s="416"/>
      <c r="U207" s="416"/>
      <c r="V207" s="416"/>
      <c r="W207" s="416"/>
      <c r="X207" s="416"/>
      <c r="Y207" s="416"/>
      <c r="Z207" s="416"/>
      <c r="AA207" s="416"/>
      <c r="AB207" s="416"/>
      <c r="AC207" s="416"/>
      <c r="AD207" s="416"/>
      <c r="AE207" s="416"/>
      <c r="AF207" s="416"/>
      <c r="AG207" s="416"/>
      <c r="AH207" s="416"/>
      <c r="AI207" s="416"/>
      <c r="AJ207" s="416"/>
      <c r="AK207" s="416"/>
      <c r="AL207" s="416"/>
    </row>
    <row r="208" spans="1:38">
      <c r="A208" s="416"/>
      <c r="C208" s="416"/>
      <c r="D208" s="416"/>
      <c r="E208" s="416"/>
      <c r="F208" s="416"/>
      <c r="G208" s="416"/>
      <c r="H208" s="416"/>
      <c r="I208" s="416"/>
      <c r="J208" s="416"/>
      <c r="K208" s="416"/>
      <c r="L208" s="416"/>
      <c r="M208" s="416"/>
      <c r="N208" s="416"/>
      <c r="O208" s="416"/>
      <c r="P208" s="416"/>
      <c r="Q208" s="416"/>
      <c r="R208" s="416"/>
      <c r="S208" s="416"/>
      <c r="T208" s="416"/>
      <c r="U208" s="416"/>
      <c r="V208" s="416"/>
      <c r="W208" s="416"/>
      <c r="X208" s="416"/>
      <c r="Y208" s="416"/>
      <c r="Z208" s="416"/>
      <c r="AA208" s="416"/>
      <c r="AB208" s="416"/>
      <c r="AC208" s="416"/>
      <c r="AD208" s="416"/>
      <c r="AE208" s="416"/>
      <c r="AF208" s="416"/>
      <c r="AG208" s="416"/>
      <c r="AH208" s="416"/>
      <c r="AI208" s="416"/>
      <c r="AJ208" s="416"/>
      <c r="AK208" s="416"/>
      <c r="AL208" s="416"/>
    </row>
    <row r="209" spans="1:38">
      <c r="A209" s="416"/>
      <c r="C209" s="416"/>
      <c r="D209" s="416"/>
      <c r="E209" s="416"/>
      <c r="F209" s="416"/>
      <c r="G209" s="416"/>
      <c r="H209" s="416"/>
      <c r="I209" s="416"/>
      <c r="J209" s="416"/>
      <c r="K209" s="416"/>
      <c r="L209" s="416"/>
      <c r="M209" s="416"/>
      <c r="N209" s="416"/>
      <c r="O209" s="416"/>
      <c r="P209" s="416"/>
      <c r="Q209" s="416"/>
      <c r="R209" s="416"/>
      <c r="S209" s="416"/>
      <c r="T209" s="416"/>
      <c r="U209" s="416"/>
      <c r="V209" s="416"/>
      <c r="W209" s="416"/>
      <c r="X209" s="416"/>
      <c r="Y209" s="416"/>
      <c r="Z209" s="416"/>
      <c r="AA209" s="416"/>
      <c r="AB209" s="416"/>
      <c r="AC209" s="416"/>
      <c r="AD209" s="416"/>
      <c r="AE209" s="416"/>
      <c r="AF209" s="416"/>
      <c r="AG209" s="416"/>
      <c r="AH209" s="416"/>
      <c r="AI209" s="416"/>
      <c r="AJ209" s="416"/>
      <c r="AK209" s="416"/>
      <c r="AL209" s="416"/>
    </row>
    <row r="210" spans="1:38">
      <c r="A210" s="416"/>
      <c r="C210" s="416"/>
      <c r="D210" s="416"/>
      <c r="E210" s="416"/>
      <c r="F210" s="416"/>
      <c r="G210" s="416"/>
      <c r="H210" s="416"/>
      <c r="I210" s="416"/>
      <c r="J210" s="416"/>
      <c r="K210" s="416"/>
      <c r="L210" s="416"/>
      <c r="M210" s="416"/>
      <c r="N210" s="416"/>
      <c r="O210" s="416"/>
      <c r="P210" s="416"/>
      <c r="Q210" s="416"/>
      <c r="R210" s="416"/>
      <c r="S210" s="416"/>
      <c r="T210" s="416"/>
      <c r="U210" s="416"/>
      <c r="V210" s="416"/>
      <c r="W210" s="416"/>
      <c r="X210" s="416"/>
      <c r="Y210" s="416"/>
      <c r="Z210" s="416"/>
      <c r="AA210" s="416"/>
      <c r="AB210" s="416"/>
      <c r="AC210" s="416"/>
      <c r="AD210" s="416"/>
      <c r="AE210" s="416"/>
      <c r="AF210" s="416"/>
      <c r="AG210" s="416"/>
      <c r="AH210" s="416"/>
      <c r="AI210" s="416"/>
      <c r="AJ210" s="416"/>
      <c r="AK210" s="416"/>
      <c r="AL210" s="416"/>
    </row>
    <row r="211" spans="1:38">
      <c r="A211" s="416"/>
      <c r="C211" s="416"/>
      <c r="D211" s="416"/>
      <c r="E211" s="416"/>
      <c r="F211" s="416"/>
      <c r="G211" s="416"/>
      <c r="H211" s="416"/>
      <c r="I211" s="416"/>
      <c r="J211" s="416"/>
      <c r="K211" s="416"/>
      <c r="L211" s="416"/>
      <c r="M211" s="416"/>
      <c r="N211" s="416"/>
      <c r="O211" s="416"/>
      <c r="P211" s="416"/>
      <c r="Q211" s="416"/>
      <c r="R211" s="416"/>
      <c r="S211" s="416"/>
      <c r="T211" s="416"/>
      <c r="U211" s="416"/>
      <c r="V211" s="416"/>
      <c r="W211" s="416"/>
      <c r="X211" s="416"/>
      <c r="Y211" s="416"/>
      <c r="Z211" s="416"/>
      <c r="AA211" s="416"/>
      <c r="AB211" s="416"/>
      <c r="AC211" s="416"/>
      <c r="AD211" s="416"/>
      <c r="AE211" s="416"/>
      <c r="AF211" s="416"/>
      <c r="AG211" s="416"/>
      <c r="AH211" s="416"/>
      <c r="AI211" s="416"/>
      <c r="AJ211" s="416"/>
      <c r="AK211" s="416"/>
      <c r="AL211" s="416"/>
    </row>
    <row r="212" spans="1:38">
      <c r="A212" s="416"/>
      <c r="C212" s="416"/>
      <c r="D212" s="416"/>
      <c r="E212" s="416"/>
      <c r="F212" s="416"/>
      <c r="G212" s="416"/>
      <c r="H212" s="416"/>
      <c r="I212" s="416"/>
      <c r="J212" s="416"/>
      <c r="K212" s="416"/>
      <c r="L212" s="416"/>
      <c r="M212" s="416"/>
      <c r="N212" s="416"/>
      <c r="O212" s="416"/>
      <c r="P212" s="416"/>
      <c r="Q212" s="416"/>
      <c r="R212" s="416"/>
      <c r="S212" s="416"/>
      <c r="T212" s="416"/>
      <c r="U212" s="416"/>
      <c r="V212" s="416"/>
      <c r="W212" s="416"/>
      <c r="X212" s="416"/>
      <c r="Y212" s="416"/>
      <c r="Z212" s="416"/>
      <c r="AA212" s="416"/>
      <c r="AB212" s="416"/>
      <c r="AC212" s="416"/>
      <c r="AD212" s="416"/>
      <c r="AE212" s="416"/>
      <c r="AF212" s="416"/>
      <c r="AG212" s="416"/>
      <c r="AH212" s="416"/>
      <c r="AI212" s="416"/>
      <c r="AJ212" s="416"/>
      <c r="AK212" s="416"/>
      <c r="AL212" s="416"/>
    </row>
    <row r="213" spans="1:38">
      <c r="A213" s="416"/>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6"/>
      <c r="AK213" s="416"/>
      <c r="AL213" s="416"/>
    </row>
    <row r="214" spans="1:38">
      <c r="A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row>
    <row r="215" spans="1:38">
      <c r="A215" s="416"/>
      <c r="C215" s="416"/>
      <c r="D215" s="416"/>
      <c r="E215" s="416"/>
      <c r="F215" s="416"/>
      <c r="G215" s="416"/>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row>
    <row r="216" spans="1:38">
      <c r="A216" s="416"/>
      <c r="C216" s="416"/>
      <c r="D216" s="416"/>
      <c r="E216" s="416"/>
      <c r="F216" s="416"/>
      <c r="G216" s="416"/>
      <c r="H216" s="416"/>
      <c r="I216" s="416"/>
      <c r="J216" s="416"/>
      <c r="K216" s="416"/>
      <c r="L216" s="416"/>
      <c r="M216" s="416"/>
      <c r="N216" s="416"/>
      <c r="O216" s="416"/>
      <c r="P216" s="416"/>
      <c r="Q216" s="416"/>
      <c r="R216" s="416"/>
      <c r="S216" s="416"/>
      <c r="T216" s="416"/>
      <c r="U216" s="416"/>
      <c r="V216" s="416"/>
      <c r="W216" s="416"/>
      <c r="X216" s="416"/>
      <c r="Y216" s="416"/>
      <c r="Z216" s="416"/>
      <c r="AA216" s="416"/>
      <c r="AB216" s="416"/>
      <c r="AC216" s="416"/>
      <c r="AD216" s="416"/>
      <c r="AE216" s="416"/>
      <c r="AF216" s="416"/>
      <c r="AG216" s="416"/>
      <c r="AH216" s="416"/>
      <c r="AI216" s="416"/>
      <c r="AJ216" s="416"/>
      <c r="AK216" s="416"/>
      <c r="AL216" s="416"/>
    </row>
    <row r="217" spans="1:38">
      <c r="A217" s="416"/>
      <c r="C217" s="416"/>
      <c r="D217" s="416"/>
      <c r="E217" s="416"/>
      <c r="F217" s="416"/>
      <c r="G217" s="416"/>
      <c r="H217" s="416"/>
      <c r="I217" s="416"/>
      <c r="J217" s="416"/>
      <c r="K217" s="416"/>
      <c r="L217" s="416"/>
      <c r="M217" s="416"/>
      <c r="N217" s="416"/>
      <c r="O217" s="416"/>
      <c r="P217" s="416"/>
      <c r="Q217" s="416"/>
      <c r="R217" s="416"/>
      <c r="S217" s="416"/>
      <c r="T217" s="416"/>
      <c r="U217" s="416"/>
      <c r="V217" s="416"/>
      <c r="W217" s="416"/>
      <c r="X217" s="416"/>
      <c r="Y217" s="416"/>
      <c r="Z217" s="416"/>
      <c r="AA217" s="416"/>
      <c r="AB217" s="416"/>
      <c r="AC217" s="416"/>
      <c r="AD217" s="416"/>
      <c r="AE217" s="416"/>
      <c r="AF217" s="416"/>
      <c r="AG217" s="416"/>
      <c r="AH217" s="416"/>
      <c r="AI217" s="416"/>
      <c r="AJ217" s="416"/>
      <c r="AK217" s="416"/>
      <c r="AL217" s="416"/>
    </row>
    <row r="218" spans="1:38">
      <c r="A218" s="416"/>
      <c r="C218" s="416"/>
      <c r="D218" s="416"/>
      <c r="E218" s="416"/>
      <c r="F218" s="416"/>
      <c r="G218" s="416"/>
      <c r="H218" s="416"/>
      <c r="I218" s="416"/>
      <c r="J218" s="416"/>
      <c r="K218" s="416"/>
      <c r="L218" s="416"/>
      <c r="M218" s="416"/>
      <c r="N218" s="416"/>
      <c r="O218" s="416"/>
      <c r="P218" s="416"/>
      <c r="Q218" s="416"/>
      <c r="R218" s="416"/>
      <c r="S218" s="416"/>
      <c r="T218" s="416"/>
      <c r="U218" s="416"/>
      <c r="V218" s="416"/>
      <c r="W218" s="416"/>
      <c r="X218" s="416"/>
      <c r="Y218" s="416"/>
      <c r="Z218" s="416"/>
      <c r="AA218" s="416"/>
      <c r="AB218" s="416"/>
      <c r="AC218" s="416"/>
      <c r="AD218" s="416"/>
      <c r="AE218" s="416"/>
      <c r="AF218" s="416"/>
      <c r="AG218" s="416"/>
      <c r="AH218" s="416"/>
      <c r="AI218" s="416"/>
      <c r="AJ218" s="416"/>
      <c r="AK218" s="416"/>
      <c r="AL218" s="416"/>
    </row>
    <row r="219" spans="1:38">
      <c r="A219" s="416"/>
      <c r="C219" s="416"/>
      <c r="D219" s="416"/>
      <c r="E219" s="416"/>
      <c r="F219" s="416"/>
      <c r="G219" s="416"/>
      <c r="H219" s="416"/>
      <c r="I219" s="416"/>
      <c r="J219" s="416"/>
      <c r="K219" s="416"/>
      <c r="L219" s="416"/>
      <c r="M219" s="416"/>
      <c r="N219" s="416"/>
      <c r="O219" s="416"/>
      <c r="P219" s="416"/>
      <c r="Q219" s="416"/>
      <c r="R219" s="416"/>
      <c r="S219" s="416"/>
      <c r="T219" s="416"/>
      <c r="U219" s="416"/>
      <c r="V219" s="416"/>
      <c r="W219" s="416"/>
      <c r="X219" s="416"/>
      <c r="Y219" s="416"/>
      <c r="Z219" s="416"/>
      <c r="AA219" s="416"/>
      <c r="AB219" s="416"/>
      <c r="AC219" s="416"/>
      <c r="AD219" s="416"/>
      <c r="AE219" s="416"/>
      <c r="AF219" s="416"/>
      <c r="AG219" s="416"/>
      <c r="AH219" s="416"/>
      <c r="AI219" s="416"/>
      <c r="AJ219" s="416"/>
      <c r="AK219" s="416"/>
      <c r="AL219" s="416"/>
    </row>
    <row r="220" spans="1:38">
      <c r="A220" s="416"/>
      <c r="C220" s="416"/>
      <c r="D220" s="416"/>
      <c r="E220" s="416"/>
      <c r="F220" s="416"/>
      <c r="G220" s="416"/>
      <c r="H220" s="416"/>
      <c r="I220" s="416"/>
      <c r="J220" s="416"/>
      <c r="K220" s="416"/>
      <c r="L220" s="416"/>
      <c r="M220" s="416"/>
      <c r="N220" s="416"/>
      <c r="O220" s="416"/>
      <c r="P220" s="416"/>
      <c r="Q220" s="416"/>
      <c r="R220" s="416"/>
      <c r="S220" s="416"/>
      <c r="T220" s="416"/>
      <c r="U220" s="416"/>
      <c r="V220" s="416"/>
      <c r="W220" s="416"/>
      <c r="X220" s="416"/>
      <c r="Y220" s="416"/>
      <c r="Z220" s="416"/>
      <c r="AA220" s="416"/>
      <c r="AB220" s="416"/>
      <c r="AC220" s="416"/>
      <c r="AD220" s="416"/>
      <c r="AE220" s="416"/>
      <c r="AF220" s="416"/>
      <c r="AG220" s="416"/>
      <c r="AH220" s="416"/>
      <c r="AI220" s="416"/>
      <c r="AJ220" s="416"/>
      <c r="AK220" s="416"/>
      <c r="AL220" s="416"/>
    </row>
    <row r="221" spans="1:38">
      <c r="A221" s="416"/>
      <c r="C221" s="416"/>
      <c r="D221" s="416"/>
      <c r="E221" s="416"/>
      <c r="F221" s="416"/>
      <c r="G221" s="416"/>
      <c r="H221" s="416"/>
      <c r="I221" s="416"/>
      <c r="J221" s="416"/>
      <c r="K221" s="416"/>
      <c r="L221" s="416"/>
      <c r="M221" s="416"/>
      <c r="N221" s="416"/>
      <c r="O221" s="416"/>
      <c r="P221" s="416"/>
      <c r="Q221" s="416"/>
      <c r="R221" s="416"/>
      <c r="S221" s="416"/>
      <c r="T221" s="416"/>
      <c r="U221" s="416"/>
      <c r="V221" s="416"/>
      <c r="W221" s="416"/>
      <c r="X221" s="416"/>
      <c r="Y221" s="416"/>
      <c r="Z221" s="416"/>
      <c r="AA221" s="416"/>
      <c r="AB221" s="416"/>
      <c r="AC221" s="416"/>
      <c r="AD221" s="416"/>
      <c r="AE221" s="416"/>
      <c r="AF221" s="416"/>
      <c r="AG221" s="416"/>
      <c r="AH221" s="416"/>
      <c r="AI221" s="416"/>
      <c r="AJ221" s="416"/>
      <c r="AK221" s="416"/>
      <c r="AL221" s="416"/>
    </row>
    <row r="222" spans="1:38">
      <c r="A222" s="416"/>
      <c r="C222" s="416"/>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c r="Z222" s="416"/>
      <c r="AA222" s="416"/>
      <c r="AB222" s="416"/>
      <c r="AC222" s="416"/>
      <c r="AD222" s="416"/>
      <c r="AE222" s="416"/>
      <c r="AF222" s="416"/>
      <c r="AG222" s="416"/>
      <c r="AH222" s="416"/>
      <c r="AI222" s="416"/>
      <c r="AJ222" s="416"/>
      <c r="AK222" s="416"/>
      <c r="AL222" s="416"/>
    </row>
    <row r="223" spans="1:38">
      <c r="A223" s="416"/>
      <c r="C223" s="416"/>
      <c r="D223" s="416"/>
      <c r="E223" s="416"/>
      <c r="F223" s="416"/>
      <c r="G223" s="416"/>
      <c r="H223" s="416"/>
      <c r="I223" s="416"/>
      <c r="J223" s="416"/>
      <c r="K223" s="416"/>
      <c r="L223" s="416"/>
      <c r="M223" s="416"/>
      <c r="N223" s="416"/>
      <c r="O223" s="416"/>
      <c r="P223" s="416"/>
      <c r="Q223" s="416"/>
      <c r="R223" s="416"/>
      <c r="S223" s="416"/>
      <c r="T223" s="416"/>
      <c r="U223" s="416"/>
      <c r="V223" s="416"/>
      <c r="W223" s="416"/>
      <c r="X223" s="416"/>
      <c r="Y223" s="416"/>
      <c r="Z223" s="416"/>
      <c r="AA223" s="416"/>
      <c r="AB223" s="416"/>
      <c r="AC223" s="416"/>
      <c r="AD223" s="416"/>
      <c r="AE223" s="416"/>
      <c r="AF223" s="416"/>
      <c r="AG223" s="416"/>
      <c r="AH223" s="416"/>
      <c r="AI223" s="416"/>
      <c r="AJ223" s="416"/>
      <c r="AK223" s="416"/>
      <c r="AL223" s="416"/>
    </row>
    <row r="224" spans="1:38">
      <c r="A224" s="416"/>
      <c r="C224" s="416"/>
      <c r="D224" s="416"/>
      <c r="E224" s="416"/>
      <c r="F224" s="416"/>
      <c r="G224" s="416"/>
      <c r="H224" s="416"/>
      <c r="I224" s="416"/>
      <c r="J224" s="416"/>
      <c r="K224" s="416"/>
      <c r="L224" s="416"/>
      <c r="M224" s="416"/>
      <c r="N224" s="416"/>
      <c r="O224" s="416"/>
      <c r="P224" s="416"/>
      <c r="Q224" s="416"/>
      <c r="R224" s="416"/>
      <c r="S224" s="416"/>
      <c r="T224" s="416"/>
      <c r="U224" s="416"/>
      <c r="V224" s="416"/>
      <c r="W224" s="416"/>
      <c r="X224" s="416"/>
      <c r="Y224" s="416"/>
      <c r="Z224" s="416"/>
      <c r="AA224" s="416"/>
      <c r="AB224" s="416"/>
      <c r="AC224" s="416"/>
      <c r="AD224" s="416"/>
      <c r="AE224" s="416"/>
      <c r="AF224" s="416"/>
      <c r="AG224" s="416"/>
      <c r="AH224" s="416"/>
      <c r="AI224" s="416"/>
      <c r="AJ224" s="416"/>
      <c r="AK224" s="416"/>
      <c r="AL224" s="416"/>
    </row>
    <row r="225" spans="1:38">
      <c r="A225" s="416"/>
      <c r="C225" s="416"/>
      <c r="D225" s="416"/>
      <c r="E225" s="416"/>
      <c r="F225" s="416"/>
      <c r="G225" s="416"/>
      <c r="H225" s="416"/>
      <c r="I225" s="416"/>
      <c r="J225" s="416"/>
      <c r="K225" s="416"/>
      <c r="L225" s="416"/>
      <c r="M225" s="416"/>
      <c r="N225" s="416"/>
      <c r="O225" s="416"/>
      <c r="P225" s="416"/>
      <c r="Q225" s="416"/>
      <c r="R225" s="416"/>
      <c r="S225" s="416"/>
      <c r="T225" s="416"/>
      <c r="U225" s="416"/>
      <c r="V225" s="416"/>
      <c r="W225" s="416"/>
      <c r="X225" s="416"/>
      <c r="Y225" s="416"/>
      <c r="Z225" s="416"/>
      <c r="AA225" s="416"/>
      <c r="AB225" s="416"/>
      <c r="AC225" s="416"/>
      <c r="AD225" s="416"/>
      <c r="AE225" s="416"/>
      <c r="AF225" s="416"/>
      <c r="AG225" s="416"/>
      <c r="AH225" s="416"/>
      <c r="AI225" s="416"/>
      <c r="AJ225" s="416"/>
      <c r="AK225" s="416"/>
      <c r="AL225" s="416"/>
    </row>
    <row r="226" spans="1:38">
      <c r="A226" s="416"/>
      <c r="C226" s="416"/>
      <c r="D226" s="416"/>
      <c r="E226" s="416"/>
      <c r="F226" s="416"/>
      <c r="G226" s="416"/>
      <c r="H226" s="416"/>
      <c r="I226" s="416"/>
      <c r="J226" s="416"/>
      <c r="K226" s="416"/>
      <c r="L226" s="416"/>
      <c r="M226" s="416"/>
      <c r="N226" s="416"/>
      <c r="O226" s="416"/>
      <c r="P226" s="416"/>
      <c r="Q226" s="416"/>
      <c r="R226" s="416"/>
      <c r="S226" s="416"/>
      <c r="T226" s="416"/>
      <c r="U226" s="416"/>
      <c r="V226" s="416"/>
      <c r="W226" s="416"/>
      <c r="X226" s="416"/>
      <c r="Y226" s="416"/>
      <c r="Z226" s="416"/>
      <c r="AA226" s="416"/>
      <c r="AB226" s="416"/>
      <c r="AC226" s="416"/>
      <c r="AD226" s="416"/>
      <c r="AE226" s="416"/>
      <c r="AF226" s="416"/>
      <c r="AG226" s="416"/>
      <c r="AH226" s="416"/>
      <c r="AI226" s="416"/>
      <c r="AJ226" s="416"/>
      <c r="AK226" s="416"/>
      <c r="AL226" s="416"/>
    </row>
    <row r="227" spans="1:38">
      <c r="A227" s="416"/>
      <c r="C227" s="416"/>
      <c r="D227" s="416"/>
      <c r="E227" s="416"/>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6"/>
      <c r="AD227" s="416"/>
      <c r="AE227" s="416"/>
      <c r="AF227" s="416"/>
      <c r="AG227" s="416"/>
      <c r="AH227" s="416"/>
      <c r="AI227" s="416"/>
      <c r="AJ227" s="416"/>
      <c r="AK227" s="416"/>
      <c r="AL227" s="416"/>
    </row>
    <row r="228" spans="1:38">
      <c r="A228" s="416"/>
      <c r="C228" s="416"/>
      <c r="D228" s="416"/>
      <c r="E228" s="416"/>
      <c r="F228" s="416"/>
      <c r="G228" s="416"/>
      <c r="H228" s="416"/>
      <c r="I228" s="416"/>
      <c r="J228" s="416"/>
      <c r="K228" s="416"/>
      <c r="L228" s="416"/>
      <c r="M228" s="416"/>
      <c r="N228" s="416"/>
      <c r="O228" s="416"/>
      <c r="P228" s="416"/>
      <c r="Q228" s="416"/>
      <c r="R228" s="416"/>
      <c r="S228" s="416"/>
      <c r="T228" s="416"/>
      <c r="U228" s="416"/>
      <c r="V228" s="416"/>
      <c r="W228" s="416"/>
      <c r="X228" s="416"/>
      <c r="Y228" s="416"/>
      <c r="Z228" s="416"/>
      <c r="AA228" s="416"/>
      <c r="AB228" s="416"/>
      <c r="AC228" s="416"/>
      <c r="AD228" s="416"/>
      <c r="AE228" s="416"/>
      <c r="AF228" s="416"/>
      <c r="AG228" s="416"/>
      <c r="AH228" s="416"/>
      <c r="AI228" s="416"/>
      <c r="AJ228" s="416"/>
      <c r="AK228" s="416"/>
      <c r="AL228" s="416"/>
    </row>
    <row r="229" spans="1:38">
      <c r="A229" s="416"/>
      <c r="C229" s="416"/>
      <c r="D229" s="416"/>
      <c r="E229" s="416"/>
      <c r="F229" s="416"/>
      <c r="G229" s="416"/>
      <c r="H229" s="416"/>
      <c r="I229" s="416"/>
      <c r="J229" s="416"/>
      <c r="K229" s="416"/>
      <c r="L229" s="416"/>
      <c r="M229" s="416"/>
      <c r="N229" s="416"/>
      <c r="O229" s="416"/>
      <c r="P229" s="416"/>
      <c r="Q229" s="416"/>
      <c r="R229" s="416"/>
      <c r="S229" s="416"/>
      <c r="T229" s="416"/>
      <c r="U229" s="416"/>
      <c r="V229" s="416"/>
      <c r="W229" s="416"/>
      <c r="X229" s="416"/>
      <c r="Y229" s="416"/>
      <c r="Z229" s="416"/>
      <c r="AA229" s="416"/>
      <c r="AB229" s="416"/>
      <c r="AC229" s="416"/>
      <c r="AD229" s="416"/>
      <c r="AE229" s="416"/>
      <c r="AF229" s="416"/>
      <c r="AG229" s="416"/>
      <c r="AH229" s="416"/>
      <c r="AI229" s="416"/>
      <c r="AJ229" s="416"/>
      <c r="AK229" s="416"/>
      <c r="AL229" s="416"/>
    </row>
    <row r="230" spans="1:38">
      <c r="A230" s="416"/>
      <c r="C230" s="416"/>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6"/>
      <c r="AE230" s="416"/>
      <c r="AF230" s="416"/>
      <c r="AG230" s="416"/>
      <c r="AH230" s="416"/>
      <c r="AI230" s="416"/>
      <c r="AJ230" s="416"/>
      <c r="AK230" s="416"/>
      <c r="AL230" s="416"/>
    </row>
    <row r="231" spans="1:38">
      <c r="A231" s="416"/>
      <c r="C231" s="416"/>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6"/>
      <c r="AE231" s="416"/>
      <c r="AF231" s="416"/>
      <c r="AG231" s="416"/>
      <c r="AH231" s="416"/>
      <c r="AI231" s="416"/>
      <c r="AJ231" s="416"/>
      <c r="AK231" s="416"/>
      <c r="AL231" s="416"/>
    </row>
    <row r="232" spans="1:38">
      <c r="A232" s="416"/>
      <c r="C232" s="416"/>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16"/>
      <c r="AD232" s="416"/>
      <c r="AE232" s="416"/>
      <c r="AF232" s="416"/>
      <c r="AG232" s="416"/>
      <c r="AH232" s="416"/>
      <c r="AI232" s="416"/>
      <c r="AJ232" s="416"/>
      <c r="AK232" s="416"/>
      <c r="AL232" s="416"/>
    </row>
    <row r="233" spans="1:38">
      <c r="A233" s="416"/>
      <c r="C233" s="416"/>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16"/>
      <c r="AD233" s="416"/>
      <c r="AE233" s="416"/>
      <c r="AF233" s="416"/>
      <c r="AG233" s="416"/>
      <c r="AH233" s="416"/>
      <c r="AI233" s="416"/>
      <c r="AJ233" s="416"/>
      <c r="AK233" s="416"/>
      <c r="AL233" s="416"/>
    </row>
    <row r="234" spans="1:38">
      <c r="A234" s="416"/>
      <c r="C234" s="416"/>
      <c r="D234" s="416"/>
      <c r="E234" s="416"/>
      <c r="F234" s="416"/>
      <c r="G234" s="416"/>
      <c r="H234" s="416"/>
      <c r="I234" s="416"/>
      <c r="J234" s="416"/>
      <c r="K234" s="416"/>
      <c r="L234" s="416"/>
      <c r="M234" s="416"/>
      <c r="N234" s="416"/>
      <c r="O234" s="416"/>
      <c r="P234" s="416"/>
      <c r="Q234" s="416"/>
      <c r="R234" s="416"/>
      <c r="S234" s="416"/>
      <c r="T234" s="416"/>
      <c r="U234" s="416"/>
      <c r="V234" s="416"/>
      <c r="W234" s="416"/>
      <c r="X234" s="416"/>
      <c r="Y234" s="416"/>
      <c r="Z234" s="416"/>
      <c r="AA234" s="416"/>
      <c r="AB234" s="416"/>
      <c r="AC234" s="416"/>
      <c r="AD234" s="416"/>
      <c r="AE234" s="416"/>
      <c r="AF234" s="416"/>
      <c r="AG234" s="416"/>
      <c r="AH234" s="416"/>
      <c r="AI234" s="416"/>
      <c r="AJ234" s="416"/>
      <c r="AK234" s="416"/>
      <c r="AL234" s="416"/>
    </row>
    <row r="235" spans="1:38">
      <c r="A235" s="416"/>
      <c r="C235" s="416"/>
      <c r="D235" s="416"/>
      <c r="E235" s="416"/>
      <c r="F235" s="416"/>
      <c r="G235" s="416"/>
      <c r="H235" s="416"/>
      <c r="I235" s="416"/>
      <c r="J235" s="416"/>
      <c r="K235" s="416"/>
      <c r="L235" s="416"/>
      <c r="M235" s="416"/>
      <c r="N235" s="416"/>
      <c r="O235" s="416"/>
      <c r="P235" s="416"/>
      <c r="Q235" s="416"/>
      <c r="R235" s="416"/>
      <c r="S235" s="416"/>
      <c r="T235" s="416"/>
      <c r="U235" s="416"/>
      <c r="V235" s="416"/>
      <c r="W235" s="416"/>
      <c r="X235" s="416"/>
      <c r="Y235" s="416"/>
      <c r="Z235" s="416"/>
      <c r="AA235" s="416"/>
      <c r="AB235" s="416"/>
      <c r="AC235" s="416"/>
      <c r="AD235" s="416"/>
      <c r="AE235" s="416"/>
      <c r="AF235" s="416"/>
      <c r="AG235" s="416"/>
      <c r="AH235" s="416"/>
      <c r="AI235" s="416"/>
      <c r="AJ235" s="416"/>
      <c r="AK235" s="416"/>
      <c r="AL235" s="416"/>
    </row>
    <row r="236" spans="1:38">
      <c r="A236" s="416"/>
      <c r="C236" s="416"/>
      <c r="D236" s="416"/>
      <c r="E236" s="416"/>
      <c r="F236" s="416"/>
      <c r="G236" s="416"/>
      <c r="H236" s="416"/>
      <c r="I236" s="416"/>
      <c r="J236" s="416"/>
      <c r="K236" s="416"/>
      <c r="L236" s="416"/>
      <c r="M236" s="416"/>
      <c r="N236" s="416"/>
      <c r="O236" s="416"/>
      <c r="P236" s="416"/>
      <c r="Q236" s="416"/>
      <c r="R236" s="416"/>
      <c r="S236" s="416"/>
      <c r="T236" s="416"/>
      <c r="U236" s="416"/>
      <c r="V236" s="416"/>
      <c r="W236" s="416"/>
      <c r="X236" s="416"/>
      <c r="Y236" s="416"/>
      <c r="Z236" s="416"/>
      <c r="AA236" s="416"/>
      <c r="AB236" s="416"/>
      <c r="AC236" s="416"/>
      <c r="AD236" s="416"/>
      <c r="AE236" s="416"/>
      <c r="AF236" s="416"/>
      <c r="AG236" s="416"/>
      <c r="AH236" s="416"/>
      <c r="AI236" s="416"/>
      <c r="AJ236" s="416"/>
      <c r="AK236" s="416"/>
      <c r="AL236" s="416"/>
    </row>
    <row r="237" spans="1:38">
      <c r="A237" s="416"/>
      <c r="C237" s="416"/>
      <c r="D237" s="416"/>
      <c r="E237" s="416"/>
      <c r="F237" s="416"/>
      <c r="G237" s="416"/>
      <c r="H237" s="416"/>
      <c r="I237" s="416"/>
      <c r="J237" s="416"/>
      <c r="K237" s="416"/>
      <c r="L237" s="416"/>
      <c r="M237" s="416"/>
      <c r="N237" s="416"/>
      <c r="O237" s="416"/>
      <c r="P237" s="416"/>
      <c r="Q237" s="416"/>
      <c r="R237" s="416"/>
      <c r="S237" s="416"/>
      <c r="T237" s="416"/>
      <c r="U237" s="416"/>
      <c r="V237" s="416"/>
      <c r="W237" s="416"/>
      <c r="X237" s="416"/>
      <c r="Y237" s="416"/>
      <c r="Z237" s="416"/>
      <c r="AA237" s="416"/>
      <c r="AB237" s="416"/>
      <c r="AC237" s="416"/>
      <c r="AD237" s="416"/>
      <c r="AE237" s="416"/>
      <c r="AF237" s="416"/>
      <c r="AG237" s="416"/>
      <c r="AH237" s="416"/>
      <c r="AI237" s="416"/>
      <c r="AJ237" s="416"/>
      <c r="AK237" s="416"/>
      <c r="AL237" s="416"/>
    </row>
    <row r="238" spans="1:38">
      <c r="A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row>
    <row r="239" spans="1:38">
      <c r="A239" s="416"/>
      <c r="C239" s="416"/>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6"/>
      <c r="AE239" s="416"/>
      <c r="AF239" s="416"/>
      <c r="AG239" s="416"/>
      <c r="AH239" s="416"/>
      <c r="AI239" s="416"/>
      <c r="AJ239" s="416"/>
      <c r="AK239" s="416"/>
      <c r="AL239" s="416"/>
    </row>
    <row r="240" spans="1:38">
      <c r="A240" s="416"/>
      <c r="C240" s="416"/>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6"/>
      <c r="AD240" s="416"/>
      <c r="AE240" s="416"/>
      <c r="AF240" s="416"/>
      <c r="AG240" s="416"/>
      <c r="AH240" s="416"/>
      <c r="AI240" s="416"/>
      <c r="AJ240" s="416"/>
      <c r="AK240" s="416"/>
      <c r="AL240" s="416"/>
    </row>
    <row r="241" spans="1:38">
      <c r="A241" s="416"/>
      <c r="C241" s="416"/>
      <c r="D241" s="416"/>
      <c r="E241" s="416"/>
      <c r="F241" s="416"/>
      <c r="G241" s="416"/>
      <c r="H241" s="416"/>
      <c r="I241" s="416"/>
      <c r="J241" s="416"/>
      <c r="K241" s="416"/>
      <c r="L241" s="416"/>
      <c r="M241" s="416"/>
      <c r="N241" s="416"/>
      <c r="O241" s="416"/>
      <c r="P241" s="416"/>
      <c r="Q241" s="416"/>
      <c r="R241" s="416"/>
      <c r="S241" s="416"/>
      <c r="T241" s="416"/>
      <c r="U241" s="416"/>
      <c r="V241" s="416"/>
      <c r="W241" s="416"/>
      <c r="X241" s="416"/>
      <c r="Y241" s="416"/>
      <c r="Z241" s="416"/>
      <c r="AA241" s="416"/>
      <c r="AB241" s="416"/>
      <c r="AC241" s="416"/>
      <c r="AD241" s="416"/>
      <c r="AE241" s="416"/>
      <c r="AF241" s="416"/>
      <c r="AG241" s="416"/>
      <c r="AH241" s="416"/>
      <c r="AI241" s="416"/>
      <c r="AJ241" s="416"/>
      <c r="AK241" s="416"/>
      <c r="AL241" s="416"/>
    </row>
    <row r="242" spans="1:38">
      <c r="A242" s="416"/>
      <c r="C242" s="416"/>
      <c r="D242" s="416"/>
      <c r="E242" s="416"/>
      <c r="F242" s="416"/>
      <c r="G242" s="416"/>
      <c r="H242" s="416"/>
      <c r="I242" s="416"/>
      <c r="J242" s="416"/>
      <c r="K242" s="416"/>
      <c r="L242" s="416"/>
      <c r="M242" s="416"/>
      <c r="N242" s="416"/>
      <c r="O242" s="416"/>
      <c r="P242" s="416"/>
      <c r="Q242" s="416"/>
      <c r="R242" s="416"/>
      <c r="S242" s="416"/>
      <c r="T242" s="416"/>
      <c r="U242" s="416"/>
      <c r="V242" s="416"/>
      <c r="W242" s="416"/>
      <c r="X242" s="416"/>
      <c r="Y242" s="416"/>
      <c r="Z242" s="416"/>
      <c r="AA242" s="416"/>
      <c r="AB242" s="416"/>
      <c r="AC242" s="416"/>
      <c r="AD242" s="416"/>
      <c r="AE242" s="416"/>
      <c r="AF242" s="416"/>
      <c r="AG242" s="416"/>
      <c r="AH242" s="416"/>
      <c r="AI242" s="416"/>
      <c r="AJ242" s="416"/>
      <c r="AK242" s="416"/>
      <c r="AL242" s="416"/>
    </row>
    <row r="243" spans="1:38">
      <c r="A243" s="416"/>
      <c r="C243" s="416"/>
      <c r="D243" s="416"/>
      <c r="E243" s="416"/>
      <c r="F243" s="416"/>
      <c r="G243" s="416"/>
      <c r="H243" s="416"/>
      <c r="I243" s="416"/>
      <c r="J243" s="416"/>
      <c r="K243" s="416"/>
      <c r="L243" s="416"/>
      <c r="M243" s="416"/>
      <c r="N243" s="416"/>
      <c r="O243" s="416"/>
      <c r="P243" s="416"/>
      <c r="Q243" s="416"/>
      <c r="R243" s="416"/>
      <c r="S243" s="416"/>
      <c r="T243" s="416"/>
      <c r="U243" s="416"/>
      <c r="V243" s="416"/>
      <c r="W243" s="416"/>
      <c r="X243" s="416"/>
      <c r="Y243" s="416"/>
      <c r="Z243" s="416"/>
      <c r="AA243" s="416"/>
      <c r="AB243" s="416"/>
      <c r="AC243" s="416"/>
      <c r="AD243" s="416"/>
      <c r="AE243" s="416"/>
      <c r="AF243" s="416"/>
      <c r="AG243" s="416"/>
      <c r="AH243" s="416"/>
      <c r="AI243" s="416"/>
      <c r="AJ243" s="416"/>
      <c r="AK243" s="416"/>
      <c r="AL243" s="416"/>
    </row>
    <row r="244" spans="1:38">
      <c r="A244" s="416"/>
      <c r="C244" s="416"/>
      <c r="D244" s="416"/>
      <c r="E244" s="416"/>
      <c r="F244" s="416"/>
      <c r="G244" s="416"/>
      <c r="H244" s="416"/>
      <c r="I244" s="416"/>
      <c r="J244" s="416"/>
      <c r="K244" s="416"/>
      <c r="L244" s="416"/>
      <c r="M244" s="416"/>
      <c r="N244" s="416"/>
      <c r="O244" s="416"/>
      <c r="P244" s="416"/>
      <c r="Q244" s="416"/>
      <c r="R244" s="416"/>
      <c r="S244" s="416"/>
      <c r="T244" s="416"/>
      <c r="U244" s="416"/>
      <c r="V244" s="416"/>
      <c r="W244" s="416"/>
      <c r="X244" s="416"/>
      <c r="Y244" s="416"/>
      <c r="Z244" s="416"/>
      <c r="AA244" s="416"/>
      <c r="AB244" s="416"/>
      <c r="AC244" s="416"/>
      <c r="AD244" s="416"/>
      <c r="AE244" s="416"/>
      <c r="AF244" s="416"/>
      <c r="AG244" s="416"/>
      <c r="AH244" s="416"/>
      <c r="AI244" s="416"/>
      <c r="AJ244" s="416"/>
      <c r="AK244" s="416"/>
      <c r="AL244" s="416"/>
    </row>
    <row r="245" spans="1:38">
      <c r="A245" s="416"/>
      <c r="C245" s="416"/>
      <c r="D245" s="416"/>
      <c r="E245" s="416"/>
      <c r="F245" s="416"/>
      <c r="G245" s="416"/>
      <c r="H245" s="416"/>
      <c r="I245" s="416"/>
      <c r="J245" s="416"/>
      <c r="K245" s="416"/>
      <c r="L245" s="416"/>
      <c r="M245" s="416"/>
      <c r="N245" s="416"/>
      <c r="O245" s="416"/>
      <c r="P245" s="416"/>
      <c r="Q245" s="416"/>
      <c r="R245" s="416"/>
      <c r="S245" s="416"/>
      <c r="T245" s="416"/>
      <c r="U245" s="416"/>
      <c r="V245" s="416"/>
      <c r="W245" s="416"/>
      <c r="X245" s="416"/>
      <c r="Y245" s="416"/>
      <c r="Z245" s="416"/>
      <c r="AA245" s="416"/>
      <c r="AB245" s="416"/>
      <c r="AC245" s="416"/>
      <c r="AD245" s="416"/>
      <c r="AE245" s="416"/>
      <c r="AF245" s="416"/>
      <c r="AG245" s="416"/>
      <c r="AH245" s="416"/>
      <c r="AI245" s="416"/>
      <c r="AJ245" s="416"/>
      <c r="AK245" s="416"/>
      <c r="AL245" s="416"/>
    </row>
    <row r="246" spans="1:38">
      <c r="A246" s="416"/>
      <c r="C246" s="416"/>
      <c r="D246" s="416"/>
      <c r="E246" s="416"/>
      <c r="F246" s="416"/>
      <c r="G246" s="416"/>
      <c r="H246" s="416"/>
      <c r="I246" s="416"/>
      <c r="J246" s="416"/>
      <c r="K246" s="416"/>
      <c r="L246" s="416"/>
      <c r="M246" s="416"/>
      <c r="N246" s="416"/>
      <c r="O246" s="416"/>
      <c r="P246" s="416"/>
      <c r="Q246" s="416"/>
      <c r="R246" s="416"/>
      <c r="S246" s="416"/>
      <c r="T246" s="416"/>
      <c r="U246" s="416"/>
      <c r="V246" s="416"/>
      <c r="W246" s="416"/>
      <c r="X246" s="416"/>
      <c r="Y246" s="416"/>
      <c r="Z246" s="416"/>
      <c r="AA246" s="416"/>
      <c r="AB246" s="416"/>
      <c r="AC246" s="416"/>
      <c r="AD246" s="416"/>
      <c r="AE246" s="416"/>
      <c r="AF246" s="416"/>
      <c r="AG246" s="416"/>
      <c r="AH246" s="416"/>
      <c r="AI246" s="416"/>
      <c r="AJ246" s="416"/>
      <c r="AK246" s="416"/>
      <c r="AL246" s="416"/>
    </row>
    <row r="247" spans="1:38">
      <c r="A247" s="416"/>
      <c r="C247" s="416"/>
      <c r="D247" s="416"/>
      <c r="E247" s="416"/>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row>
    <row r="248" spans="1:38">
      <c r="A248" s="416"/>
      <c r="C248" s="416"/>
      <c r="D248" s="416"/>
      <c r="E248" s="416"/>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row>
    <row r="249" spans="1:38">
      <c r="A249" s="416"/>
      <c r="C249" s="416"/>
      <c r="D249" s="416"/>
      <c r="E249" s="416"/>
      <c r="F249" s="416"/>
      <c r="G249" s="416"/>
      <c r="H249" s="416"/>
      <c r="I249" s="416"/>
      <c r="J249" s="416"/>
      <c r="K249" s="416"/>
      <c r="L249" s="416"/>
      <c r="M249" s="416"/>
      <c r="N249" s="416"/>
      <c r="O249" s="416"/>
      <c r="P249" s="416"/>
      <c r="Q249" s="416"/>
      <c r="R249" s="416"/>
      <c r="S249" s="416"/>
      <c r="T249" s="416"/>
      <c r="U249" s="416"/>
      <c r="V249" s="416"/>
      <c r="W249" s="416"/>
      <c r="X249" s="416"/>
      <c r="Y249" s="416"/>
      <c r="Z249" s="416"/>
      <c r="AA249" s="416"/>
      <c r="AB249" s="416"/>
      <c r="AC249" s="416"/>
      <c r="AD249" s="416"/>
      <c r="AE249" s="416"/>
      <c r="AF249" s="416"/>
      <c r="AG249" s="416"/>
      <c r="AH249" s="416"/>
      <c r="AI249" s="416"/>
      <c r="AJ249" s="416"/>
      <c r="AK249" s="416"/>
      <c r="AL249" s="416"/>
    </row>
    <row r="250" spans="1:38">
      <c r="A250" s="416"/>
      <c r="C250" s="416"/>
      <c r="D250" s="416"/>
      <c r="E250" s="416"/>
      <c r="F250" s="416"/>
      <c r="G250" s="416"/>
      <c r="H250" s="416"/>
      <c r="I250" s="416"/>
      <c r="J250" s="416"/>
      <c r="K250" s="416"/>
      <c r="L250" s="416"/>
      <c r="M250" s="416"/>
      <c r="N250" s="416"/>
      <c r="O250" s="416"/>
      <c r="P250" s="416"/>
      <c r="Q250" s="416"/>
      <c r="R250" s="416"/>
      <c r="S250" s="416"/>
      <c r="T250" s="416"/>
      <c r="U250" s="416"/>
      <c r="V250" s="416"/>
      <c r="W250" s="416"/>
      <c r="X250" s="416"/>
      <c r="Y250" s="416"/>
      <c r="Z250" s="416"/>
      <c r="AA250" s="416"/>
      <c r="AB250" s="416"/>
      <c r="AC250" s="416"/>
      <c r="AD250" s="416"/>
      <c r="AE250" s="416"/>
      <c r="AF250" s="416"/>
      <c r="AG250" s="416"/>
      <c r="AH250" s="416"/>
      <c r="AI250" s="416"/>
      <c r="AJ250" s="416"/>
      <c r="AK250" s="416"/>
      <c r="AL250" s="416"/>
    </row>
    <row r="251" spans="1:38">
      <c r="A251" s="416"/>
      <c r="C251" s="416"/>
      <c r="D251" s="416"/>
      <c r="E251" s="416"/>
      <c r="F251" s="416"/>
      <c r="G251" s="416"/>
      <c r="H251" s="416"/>
      <c r="I251" s="416"/>
      <c r="J251" s="416"/>
      <c r="K251" s="416"/>
      <c r="L251" s="416"/>
      <c r="M251" s="416"/>
      <c r="N251" s="416"/>
      <c r="O251" s="416"/>
      <c r="P251" s="416"/>
      <c r="Q251" s="416"/>
      <c r="R251" s="416"/>
      <c r="S251" s="416"/>
      <c r="T251" s="416"/>
      <c r="U251" s="416"/>
      <c r="V251" s="416"/>
      <c r="W251" s="416"/>
      <c r="X251" s="416"/>
      <c r="Y251" s="416"/>
      <c r="Z251" s="416"/>
      <c r="AA251" s="416"/>
      <c r="AB251" s="416"/>
      <c r="AC251" s="416"/>
      <c r="AD251" s="416"/>
      <c r="AE251" s="416"/>
      <c r="AF251" s="416"/>
      <c r="AG251" s="416"/>
      <c r="AH251" s="416"/>
      <c r="AI251" s="416"/>
      <c r="AJ251" s="416"/>
      <c r="AK251" s="416"/>
      <c r="AL251" s="416"/>
    </row>
    <row r="252" spans="1:38">
      <c r="A252" s="416"/>
      <c r="C252" s="416"/>
      <c r="D252" s="416"/>
      <c r="E252" s="416"/>
      <c r="F252" s="416"/>
      <c r="G252" s="416"/>
      <c r="H252" s="416"/>
      <c r="I252" s="416"/>
      <c r="J252" s="416"/>
      <c r="K252" s="416"/>
      <c r="L252" s="416"/>
      <c r="M252" s="416"/>
      <c r="N252" s="416"/>
      <c r="O252" s="416"/>
      <c r="P252" s="416"/>
      <c r="Q252" s="416"/>
      <c r="R252" s="416"/>
      <c r="S252" s="416"/>
      <c r="T252" s="416"/>
      <c r="U252" s="416"/>
      <c r="V252" s="416"/>
      <c r="W252" s="416"/>
      <c r="X252" s="416"/>
      <c r="Y252" s="416"/>
      <c r="Z252" s="416"/>
      <c r="AA252" s="416"/>
      <c r="AB252" s="416"/>
      <c r="AC252" s="416"/>
      <c r="AD252" s="416"/>
      <c r="AE252" s="416"/>
      <c r="AF252" s="416"/>
      <c r="AG252" s="416"/>
      <c r="AH252" s="416"/>
      <c r="AI252" s="416"/>
      <c r="AJ252" s="416"/>
      <c r="AK252" s="416"/>
      <c r="AL252" s="416"/>
    </row>
    <row r="253" spans="1:38">
      <c r="A253" s="416"/>
      <c r="C253" s="416"/>
      <c r="D253" s="416"/>
      <c r="E253" s="416"/>
      <c r="F253" s="416"/>
      <c r="G253" s="416"/>
      <c r="H253" s="416"/>
      <c r="I253" s="416"/>
      <c r="J253" s="416"/>
      <c r="K253" s="416"/>
      <c r="L253" s="416"/>
      <c r="M253" s="416"/>
      <c r="N253" s="416"/>
      <c r="O253" s="416"/>
      <c r="P253" s="416"/>
      <c r="Q253" s="416"/>
      <c r="R253" s="416"/>
      <c r="S253" s="416"/>
      <c r="T253" s="416"/>
      <c r="U253" s="416"/>
      <c r="V253" s="416"/>
      <c r="W253" s="416"/>
      <c r="X253" s="416"/>
      <c r="Y253" s="416"/>
      <c r="Z253" s="416"/>
      <c r="AA253" s="416"/>
      <c r="AB253" s="416"/>
      <c r="AC253" s="416"/>
      <c r="AD253" s="416"/>
      <c r="AE253" s="416"/>
      <c r="AF253" s="416"/>
      <c r="AG253" s="416"/>
      <c r="AH253" s="416"/>
      <c r="AI253" s="416"/>
      <c r="AJ253" s="416"/>
      <c r="AK253" s="416"/>
      <c r="AL253" s="416"/>
    </row>
    <row r="254" spans="1:38">
      <c r="A254" s="416"/>
      <c r="C254" s="416"/>
      <c r="D254" s="416"/>
      <c r="E254" s="416"/>
      <c r="F254" s="416"/>
      <c r="G254" s="416"/>
      <c r="H254" s="416"/>
      <c r="I254" s="416"/>
      <c r="J254" s="416"/>
      <c r="K254" s="416"/>
      <c r="L254" s="416"/>
      <c r="M254" s="416"/>
      <c r="N254" s="416"/>
      <c r="O254" s="416"/>
      <c r="P254" s="416"/>
      <c r="Q254" s="416"/>
      <c r="R254" s="416"/>
      <c r="S254" s="416"/>
      <c r="T254" s="416"/>
      <c r="U254" s="416"/>
      <c r="V254" s="416"/>
      <c r="W254" s="416"/>
      <c r="X254" s="416"/>
      <c r="Y254" s="416"/>
      <c r="Z254" s="416"/>
      <c r="AA254" s="416"/>
      <c r="AB254" s="416"/>
      <c r="AC254" s="416"/>
      <c r="AD254" s="416"/>
      <c r="AE254" s="416"/>
      <c r="AF254" s="416"/>
      <c r="AG254" s="416"/>
      <c r="AH254" s="416"/>
      <c r="AI254" s="416"/>
      <c r="AJ254" s="416"/>
      <c r="AK254" s="416"/>
      <c r="AL254" s="416"/>
    </row>
    <row r="255" spans="1:38">
      <c r="A255" s="416"/>
      <c r="C255" s="416"/>
      <c r="D255" s="416"/>
      <c r="E255" s="416"/>
      <c r="F255" s="416"/>
      <c r="G255" s="416"/>
      <c r="H255" s="416"/>
      <c r="I255" s="416"/>
      <c r="J255" s="416"/>
      <c r="K255" s="416"/>
      <c r="L255" s="416"/>
      <c r="M255" s="416"/>
      <c r="N255" s="416"/>
      <c r="O255" s="416"/>
      <c r="P255" s="416"/>
      <c r="Q255" s="416"/>
      <c r="R255" s="416"/>
      <c r="S255" s="416"/>
      <c r="T255" s="416"/>
      <c r="U255" s="416"/>
      <c r="V255" s="416"/>
      <c r="W255" s="416"/>
      <c r="X255" s="416"/>
      <c r="Y255" s="416"/>
      <c r="Z255" s="416"/>
      <c r="AA255" s="416"/>
      <c r="AB255" s="416"/>
      <c r="AC255" s="416"/>
      <c r="AD255" s="416"/>
      <c r="AE255" s="416"/>
      <c r="AF255" s="416"/>
      <c r="AG255" s="416"/>
      <c r="AH255" s="416"/>
      <c r="AI255" s="416"/>
      <c r="AJ255" s="416"/>
      <c r="AK255" s="416"/>
      <c r="AL255" s="416"/>
    </row>
    <row r="256" spans="1:38">
      <c r="A256" s="416"/>
      <c r="C256" s="416"/>
      <c r="D256" s="416"/>
      <c r="E256" s="416"/>
      <c r="F256" s="416"/>
      <c r="G256" s="416"/>
      <c r="H256" s="416"/>
      <c r="I256" s="416"/>
      <c r="J256" s="416"/>
      <c r="K256" s="416"/>
      <c r="L256" s="416"/>
      <c r="M256" s="416"/>
      <c r="N256" s="416"/>
      <c r="O256" s="416"/>
      <c r="P256" s="416"/>
      <c r="Q256" s="416"/>
      <c r="R256" s="416"/>
      <c r="S256" s="416"/>
      <c r="T256" s="416"/>
      <c r="U256" s="416"/>
      <c r="V256" s="416"/>
      <c r="W256" s="416"/>
      <c r="X256" s="416"/>
      <c r="Y256" s="416"/>
      <c r="Z256" s="416"/>
      <c r="AA256" s="416"/>
      <c r="AB256" s="416"/>
      <c r="AC256" s="416"/>
      <c r="AD256" s="416"/>
      <c r="AE256" s="416"/>
      <c r="AF256" s="416"/>
      <c r="AG256" s="416"/>
      <c r="AH256" s="416"/>
      <c r="AI256" s="416"/>
      <c r="AJ256" s="416"/>
      <c r="AK256" s="416"/>
      <c r="AL256" s="416"/>
    </row>
    <row r="257" spans="1:38">
      <c r="A257" s="416"/>
      <c r="C257" s="416"/>
      <c r="D257" s="416"/>
      <c r="E257" s="416"/>
      <c r="F257" s="416"/>
      <c r="G257" s="416"/>
      <c r="H257" s="416"/>
      <c r="I257" s="416"/>
      <c r="J257" s="416"/>
      <c r="K257" s="416"/>
      <c r="L257" s="416"/>
      <c r="M257" s="416"/>
      <c r="N257" s="416"/>
      <c r="O257" s="416"/>
      <c r="P257" s="416"/>
      <c r="Q257" s="416"/>
      <c r="R257" s="416"/>
      <c r="S257" s="416"/>
      <c r="T257" s="416"/>
      <c r="U257" s="416"/>
      <c r="V257" s="416"/>
      <c r="W257" s="416"/>
      <c r="X257" s="416"/>
      <c r="Y257" s="416"/>
      <c r="Z257" s="416"/>
      <c r="AA257" s="416"/>
      <c r="AB257" s="416"/>
      <c r="AC257" s="416"/>
      <c r="AD257" s="416"/>
      <c r="AE257" s="416"/>
      <c r="AF257" s="416"/>
      <c r="AG257" s="416"/>
      <c r="AH257" s="416"/>
      <c r="AI257" s="416"/>
      <c r="AJ257" s="416"/>
      <c r="AK257" s="416"/>
      <c r="AL257" s="416"/>
    </row>
    <row r="258" spans="1:38">
      <c r="A258" s="416"/>
      <c r="C258" s="416"/>
      <c r="D258" s="416"/>
      <c r="E258" s="416"/>
      <c r="F258" s="416"/>
      <c r="G258" s="416"/>
      <c r="H258" s="416"/>
      <c r="I258" s="416"/>
      <c r="J258" s="416"/>
      <c r="K258" s="416"/>
      <c r="L258" s="416"/>
      <c r="M258" s="416"/>
      <c r="N258" s="416"/>
      <c r="O258" s="416"/>
      <c r="P258" s="416"/>
      <c r="Q258" s="416"/>
      <c r="R258" s="416"/>
      <c r="S258" s="416"/>
      <c r="T258" s="416"/>
      <c r="U258" s="416"/>
      <c r="V258" s="416"/>
      <c r="W258" s="416"/>
      <c r="X258" s="416"/>
      <c r="Y258" s="416"/>
      <c r="Z258" s="416"/>
      <c r="AA258" s="416"/>
      <c r="AB258" s="416"/>
      <c r="AC258" s="416"/>
      <c r="AD258" s="416"/>
      <c r="AE258" s="416"/>
      <c r="AF258" s="416"/>
      <c r="AG258" s="416"/>
      <c r="AH258" s="416"/>
      <c r="AI258" s="416"/>
      <c r="AJ258" s="416"/>
      <c r="AK258" s="416"/>
      <c r="AL258" s="416"/>
    </row>
    <row r="259" spans="1:38">
      <c r="A259" s="416"/>
      <c r="C259" s="416"/>
      <c r="D259" s="416"/>
      <c r="E259" s="416"/>
      <c r="F259" s="416"/>
      <c r="G259" s="416"/>
      <c r="H259" s="416"/>
      <c r="I259" s="416"/>
      <c r="J259" s="416"/>
      <c r="K259" s="416"/>
      <c r="L259" s="416"/>
      <c r="M259" s="416"/>
      <c r="N259" s="416"/>
      <c r="O259" s="416"/>
      <c r="P259" s="416"/>
      <c r="Q259" s="416"/>
      <c r="R259" s="416"/>
      <c r="S259" s="416"/>
      <c r="T259" s="416"/>
      <c r="U259" s="416"/>
      <c r="V259" s="416"/>
      <c r="W259" s="416"/>
      <c r="X259" s="416"/>
      <c r="Y259" s="416"/>
      <c r="Z259" s="416"/>
      <c r="AA259" s="416"/>
      <c r="AB259" s="416"/>
      <c r="AC259" s="416"/>
      <c r="AD259" s="416"/>
      <c r="AE259" s="416"/>
      <c r="AF259" s="416"/>
      <c r="AG259" s="416"/>
      <c r="AH259" s="416"/>
      <c r="AI259" s="416"/>
      <c r="AJ259" s="416"/>
      <c r="AK259" s="416"/>
      <c r="AL259" s="416"/>
    </row>
    <row r="260" spans="1:38">
      <c r="A260" s="416"/>
      <c r="C260" s="416"/>
      <c r="D260" s="416"/>
      <c r="E260" s="416"/>
      <c r="F260" s="416"/>
      <c r="G260" s="416"/>
      <c r="H260" s="416"/>
      <c r="I260" s="416"/>
      <c r="J260" s="416"/>
      <c r="K260" s="416"/>
      <c r="L260" s="416"/>
      <c r="M260" s="416"/>
      <c r="N260" s="416"/>
      <c r="O260" s="416"/>
      <c r="P260" s="416"/>
      <c r="Q260" s="416"/>
      <c r="R260" s="416"/>
      <c r="S260" s="416"/>
      <c r="T260" s="416"/>
      <c r="U260" s="416"/>
      <c r="V260" s="416"/>
      <c r="W260" s="416"/>
      <c r="X260" s="416"/>
      <c r="Y260" s="416"/>
      <c r="Z260" s="416"/>
      <c r="AA260" s="416"/>
      <c r="AB260" s="416"/>
      <c r="AC260" s="416"/>
      <c r="AD260" s="416"/>
      <c r="AE260" s="416"/>
      <c r="AF260" s="416"/>
      <c r="AG260" s="416"/>
      <c r="AH260" s="416"/>
      <c r="AI260" s="416"/>
      <c r="AJ260" s="416"/>
      <c r="AK260" s="416"/>
      <c r="AL260" s="416"/>
    </row>
    <row r="261" spans="1:38">
      <c r="A261" s="416"/>
      <c r="C261" s="416"/>
      <c r="D261" s="416"/>
      <c r="E261" s="416"/>
      <c r="F261" s="416"/>
      <c r="G261" s="416"/>
      <c r="H261" s="416"/>
      <c r="I261" s="416"/>
      <c r="J261" s="416"/>
      <c r="K261" s="416"/>
      <c r="L261" s="416"/>
      <c r="M261" s="416"/>
      <c r="N261" s="416"/>
      <c r="O261" s="416"/>
      <c r="P261" s="416"/>
      <c r="Q261" s="416"/>
      <c r="R261" s="416"/>
      <c r="S261" s="416"/>
      <c r="T261" s="416"/>
      <c r="U261" s="416"/>
      <c r="V261" s="416"/>
      <c r="W261" s="416"/>
      <c r="X261" s="416"/>
      <c r="Y261" s="416"/>
      <c r="Z261" s="416"/>
      <c r="AA261" s="416"/>
      <c r="AB261" s="416"/>
      <c r="AC261" s="416"/>
      <c r="AD261" s="416"/>
      <c r="AE261" s="416"/>
      <c r="AF261" s="416"/>
      <c r="AG261" s="416"/>
      <c r="AH261" s="416"/>
      <c r="AI261" s="416"/>
      <c r="AJ261" s="416"/>
      <c r="AK261" s="416"/>
      <c r="AL261" s="416"/>
    </row>
    <row r="262" spans="1:38">
      <c r="A262" s="416"/>
      <c r="C262" s="416"/>
      <c r="D262" s="416"/>
      <c r="E262" s="416"/>
      <c r="F262" s="416"/>
      <c r="G262" s="416"/>
      <c r="H262" s="416"/>
      <c r="I262" s="416"/>
      <c r="J262" s="416"/>
      <c r="K262" s="416"/>
      <c r="L262" s="416"/>
      <c r="M262" s="416"/>
      <c r="N262" s="416"/>
      <c r="O262" s="416"/>
      <c r="P262" s="416"/>
      <c r="Q262" s="416"/>
      <c r="R262" s="416"/>
      <c r="S262" s="416"/>
      <c r="T262" s="416"/>
      <c r="U262" s="416"/>
      <c r="V262" s="416"/>
      <c r="W262" s="416"/>
      <c r="X262" s="416"/>
      <c r="Y262" s="416"/>
      <c r="Z262" s="416"/>
      <c r="AA262" s="416"/>
      <c r="AB262" s="416"/>
      <c r="AC262" s="416"/>
      <c r="AD262" s="416"/>
      <c r="AE262" s="416"/>
      <c r="AF262" s="416"/>
      <c r="AG262" s="416"/>
      <c r="AH262" s="416"/>
      <c r="AI262" s="416"/>
      <c r="AJ262" s="416"/>
      <c r="AK262" s="416"/>
      <c r="AL262" s="416"/>
    </row>
    <row r="263" spans="1:38">
      <c r="A263" s="416"/>
      <c r="C263" s="416"/>
      <c r="D263" s="416"/>
      <c r="E263" s="416"/>
      <c r="F263" s="416"/>
      <c r="G263" s="416"/>
      <c r="H263" s="416"/>
      <c r="I263" s="416"/>
      <c r="J263" s="416"/>
      <c r="K263" s="416"/>
      <c r="L263" s="416"/>
      <c r="M263" s="416"/>
      <c r="N263" s="416"/>
      <c r="O263" s="416"/>
      <c r="P263" s="416"/>
      <c r="Q263" s="416"/>
      <c r="R263" s="416"/>
      <c r="S263" s="416"/>
      <c r="T263" s="416"/>
      <c r="U263" s="416"/>
      <c r="V263" s="416"/>
      <c r="W263" s="416"/>
      <c r="X263" s="416"/>
      <c r="Y263" s="416"/>
      <c r="Z263" s="416"/>
      <c r="AA263" s="416"/>
      <c r="AB263" s="416"/>
      <c r="AC263" s="416"/>
      <c r="AD263" s="416"/>
      <c r="AE263" s="416"/>
      <c r="AF263" s="416"/>
      <c r="AG263" s="416"/>
      <c r="AH263" s="416"/>
      <c r="AI263" s="416"/>
      <c r="AJ263" s="416"/>
      <c r="AK263" s="416"/>
      <c r="AL263" s="416"/>
    </row>
    <row r="264" spans="1:38">
      <c r="A264" s="416"/>
      <c r="C264" s="416"/>
      <c r="D264" s="416"/>
      <c r="E264" s="416"/>
      <c r="F264" s="416"/>
      <c r="G264" s="416"/>
      <c r="H264" s="416"/>
      <c r="I264" s="416"/>
      <c r="J264" s="416"/>
      <c r="K264" s="416"/>
      <c r="L264" s="416"/>
      <c r="M264" s="416"/>
      <c r="N264" s="416"/>
      <c r="O264" s="416"/>
      <c r="P264" s="416"/>
      <c r="Q264" s="416"/>
      <c r="R264" s="416"/>
      <c r="S264" s="416"/>
      <c r="T264" s="416"/>
      <c r="U264" s="416"/>
      <c r="V264" s="416"/>
      <c r="W264" s="416"/>
      <c r="X264" s="416"/>
      <c r="Y264" s="416"/>
      <c r="Z264" s="416"/>
      <c r="AA264" s="416"/>
      <c r="AB264" s="416"/>
      <c r="AC264" s="416"/>
      <c r="AD264" s="416"/>
      <c r="AE264" s="416"/>
      <c r="AF264" s="416"/>
      <c r="AG264" s="416"/>
      <c r="AH264" s="416"/>
      <c r="AI264" s="416"/>
      <c r="AJ264" s="416"/>
      <c r="AK264" s="416"/>
      <c r="AL264" s="416"/>
    </row>
    <row r="265" spans="1:38">
      <c r="A265" s="416"/>
      <c r="C265" s="416"/>
      <c r="D265" s="416"/>
      <c r="E265" s="416"/>
      <c r="F265" s="416"/>
      <c r="G265" s="416"/>
      <c r="H265" s="416"/>
      <c r="I265" s="416"/>
      <c r="J265" s="416"/>
      <c r="K265" s="416"/>
      <c r="L265" s="416"/>
      <c r="M265" s="416"/>
      <c r="N265" s="416"/>
      <c r="O265" s="416"/>
      <c r="P265" s="416"/>
      <c r="Q265" s="416"/>
      <c r="R265" s="416"/>
      <c r="S265" s="416"/>
      <c r="T265" s="416"/>
      <c r="U265" s="416"/>
      <c r="V265" s="416"/>
      <c r="W265" s="416"/>
      <c r="X265" s="416"/>
      <c r="Y265" s="416"/>
      <c r="Z265" s="416"/>
      <c r="AA265" s="416"/>
      <c r="AB265" s="416"/>
      <c r="AC265" s="416"/>
      <c r="AD265" s="416"/>
      <c r="AE265" s="416"/>
      <c r="AF265" s="416"/>
      <c r="AG265" s="416"/>
      <c r="AH265" s="416"/>
      <c r="AI265" s="416"/>
      <c r="AJ265" s="416"/>
      <c r="AK265" s="416"/>
      <c r="AL265" s="416"/>
    </row>
    <row r="266" spans="1:38">
      <c r="A266" s="416"/>
      <c r="C266" s="416"/>
      <c r="D266" s="416"/>
      <c r="E266" s="416"/>
      <c r="F266" s="416"/>
      <c r="G266" s="416"/>
      <c r="H266" s="416"/>
      <c r="I266" s="416"/>
      <c r="J266" s="416"/>
      <c r="K266" s="416"/>
      <c r="L266" s="416"/>
      <c r="M266" s="416"/>
      <c r="N266" s="416"/>
      <c r="O266" s="416"/>
      <c r="P266" s="416"/>
      <c r="Q266" s="416"/>
      <c r="R266" s="416"/>
      <c r="S266" s="416"/>
      <c r="T266" s="416"/>
      <c r="U266" s="416"/>
      <c r="V266" s="416"/>
      <c r="W266" s="416"/>
      <c r="X266" s="416"/>
      <c r="Y266" s="416"/>
      <c r="Z266" s="416"/>
      <c r="AA266" s="416"/>
      <c r="AB266" s="416"/>
      <c r="AC266" s="416"/>
      <c r="AD266" s="416"/>
      <c r="AE266" s="416"/>
      <c r="AF266" s="416"/>
      <c r="AG266" s="416"/>
      <c r="AH266" s="416"/>
      <c r="AI266" s="416"/>
      <c r="AJ266" s="416"/>
      <c r="AK266" s="416"/>
      <c r="AL266" s="416"/>
    </row>
    <row r="267" spans="1:38">
      <c r="A267" s="416"/>
      <c r="C267" s="416"/>
      <c r="D267" s="416"/>
      <c r="E267" s="416"/>
      <c r="F267" s="416"/>
      <c r="G267" s="416"/>
      <c r="H267" s="416"/>
      <c r="I267" s="416"/>
      <c r="J267" s="416"/>
      <c r="K267" s="416"/>
      <c r="L267" s="416"/>
      <c r="M267" s="416"/>
      <c r="N267" s="416"/>
      <c r="O267" s="416"/>
      <c r="P267" s="416"/>
      <c r="Q267" s="416"/>
      <c r="R267" s="416"/>
      <c r="S267" s="416"/>
      <c r="T267" s="416"/>
      <c r="U267" s="416"/>
      <c r="V267" s="416"/>
      <c r="W267" s="416"/>
      <c r="X267" s="416"/>
      <c r="Y267" s="416"/>
      <c r="Z267" s="416"/>
      <c r="AA267" s="416"/>
      <c r="AB267" s="416"/>
      <c r="AC267" s="416"/>
      <c r="AD267" s="416"/>
      <c r="AE267" s="416"/>
      <c r="AF267" s="416"/>
      <c r="AG267" s="416"/>
      <c r="AH267" s="416"/>
      <c r="AI267" s="416"/>
      <c r="AJ267" s="416"/>
      <c r="AK267" s="416"/>
      <c r="AL267" s="416"/>
    </row>
    <row r="268" spans="1:38">
      <c r="A268" s="416"/>
      <c r="C268" s="416"/>
      <c r="D268" s="416"/>
      <c r="E268" s="416"/>
      <c r="F268" s="416"/>
      <c r="G268" s="416"/>
      <c r="H268" s="416"/>
      <c r="I268" s="416"/>
      <c r="J268" s="416"/>
      <c r="K268" s="416"/>
      <c r="L268" s="416"/>
      <c r="M268" s="416"/>
      <c r="N268" s="416"/>
      <c r="O268" s="416"/>
      <c r="P268" s="416"/>
      <c r="Q268" s="416"/>
      <c r="R268" s="416"/>
      <c r="S268" s="416"/>
      <c r="T268" s="416"/>
      <c r="U268" s="416"/>
      <c r="V268" s="416"/>
      <c r="W268" s="416"/>
      <c r="X268" s="416"/>
      <c r="Y268" s="416"/>
      <c r="Z268" s="416"/>
      <c r="AA268" s="416"/>
      <c r="AB268" s="416"/>
      <c r="AC268" s="416"/>
      <c r="AD268" s="416"/>
      <c r="AE268" s="416"/>
      <c r="AF268" s="416"/>
      <c r="AG268" s="416"/>
      <c r="AH268" s="416"/>
      <c r="AI268" s="416"/>
      <c r="AJ268" s="416"/>
      <c r="AK268" s="416"/>
      <c r="AL268" s="416"/>
    </row>
    <row r="269" spans="1:38">
      <c r="A269" s="416"/>
      <c r="C269" s="416"/>
      <c r="D269" s="416"/>
      <c r="E269" s="416"/>
      <c r="F269" s="416"/>
      <c r="G269" s="416"/>
      <c r="H269" s="416"/>
      <c r="I269" s="416"/>
      <c r="J269" s="416"/>
      <c r="K269" s="416"/>
      <c r="L269" s="416"/>
      <c r="M269" s="416"/>
      <c r="N269" s="416"/>
      <c r="O269" s="416"/>
      <c r="P269" s="416"/>
      <c r="Q269" s="416"/>
      <c r="R269" s="416"/>
      <c r="S269" s="416"/>
      <c r="T269" s="416"/>
      <c r="U269" s="416"/>
      <c r="V269" s="416"/>
      <c r="W269" s="416"/>
      <c r="X269" s="416"/>
      <c r="Y269" s="416"/>
      <c r="Z269" s="416"/>
      <c r="AA269" s="416"/>
      <c r="AB269" s="416"/>
      <c r="AC269" s="416"/>
      <c r="AD269" s="416"/>
      <c r="AE269" s="416"/>
      <c r="AF269" s="416"/>
      <c r="AG269" s="416"/>
      <c r="AH269" s="416"/>
      <c r="AI269" s="416"/>
      <c r="AJ269" s="416"/>
      <c r="AK269" s="416"/>
      <c r="AL269" s="416"/>
    </row>
    <row r="270" spans="1:38">
      <c r="A270" s="416"/>
      <c r="C270" s="416"/>
      <c r="D270" s="416"/>
      <c r="E270" s="416"/>
      <c r="F270" s="416"/>
      <c r="G270" s="416"/>
      <c r="H270" s="416"/>
      <c r="I270" s="416"/>
      <c r="J270" s="416"/>
      <c r="K270" s="416"/>
      <c r="L270" s="416"/>
      <c r="M270" s="416"/>
      <c r="N270" s="416"/>
      <c r="O270" s="416"/>
      <c r="P270" s="416"/>
      <c r="Q270" s="416"/>
      <c r="R270" s="416"/>
      <c r="S270" s="416"/>
      <c r="T270" s="416"/>
      <c r="U270" s="416"/>
      <c r="V270" s="416"/>
      <c r="W270" s="416"/>
      <c r="X270" s="416"/>
      <c r="Y270" s="416"/>
      <c r="Z270" s="416"/>
      <c r="AA270" s="416"/>
      <c r="AB270" s="416"/>
      <c r="AC270" s="416"/>
      <c r="AD270" s="416"/>
      <c r="AE270" s="416"/>
      <c r="AF270" s="416"/>
      <c r="AG270" s="416"/>
      <c r="AH270" s="416"/>
      <c r="AI270" s="416"/>
      <c r="AJ270" s="416"/>
      <c r="AK270" s="416"/>
      <c r="AL270" s="416"/>
    </row>
    <row r="271" spans="1:38">
      <c r="A271" s="416"/>
      <c r="C271" s="416"/>
      <c r="D271" s="416"/>
      <c r="E271" s="416"/>
      <c r="F271" s="416"/>
      <c r="G271" s="416"/>
      <c r="H271" s="416"/>
      <c r="I271" s="416"/>
      <c r="J271" s="416"/>
      <c r="K271" s="416"/>
      <c r="L271" s="416"/>
      <c r="M271" s="416"/>
      <c r="N271" s="416"/>
      <c r="O271" s="416"/>
      <c r="P271" s="416"/>
      <c r="Q271" s="416"/>
      <c r="R271" s="416"/>
      <c r="S271" s="416"/>
      <c r="T271" s="416"/>
      <c r="U271" s="416"/>
      <c r="V271" s="416"/>
      <c r="W271" s="416"/>
      <c r="X271" s="416"/>
      <c r="Y271" s="416"/>
      <c r="Z271" s="416"/>
      <c r="AA271" s="416"/>
      <c r="AB271" s="416"/>
      <c r="AC271" s="416"/>
      <c r="AD271" s="416"/>
      <c r="AE271" s="416"/>
      <c r="AF271" s="416"/>
      <c r="AG271" s="416"/>
      <c r="AH271" s="416"/>
      <c r="AI271" s="416"/>
      <c r="AJ271" s="416"/>
      <c r="AK271" s="416"/>
      <c r="AL271" s="416"/>
    </row>
    <row r="272" spans="1:38">
      <c r="A272" s="416"/>
      <c r="C272" s="416"/>
      <c r="D272" s="416"/>
      <c r="E272" s="416"/>
      <c r="F272" s="416"/>
      <c r="G272" s="416"/>
      <c r="H272" s="416"/>
      <c r="I272" s="416"/>
      <c r="J272" s="416"/>
      <c r="K272" s="416"/>
      <c r="L272" s="416"/>
      <c r="M272" s="416"/>
      <c r="N272" s="416"/>
      <c r="O272" s="416"/>
      <c r="P272" s="416"/>
      <c r="Q272" s="416"/>
      <c r="R272" s="416"/>
      <c r="S272" s="416"/>
      <c r="T272" s="416"/>
      <c r="U272" s="416"/>
      <c r="V272" s="416"/>
      <c r="W272" s="416"/>
      <c r="X272" s="416"/>
      <c r="Y272" s="416"/>
      <c r="Z272" s="416"/>
      <c r="AA272" s="416"/>
      <c r="AB272" s="416"/>
      <c r="AC272" s="416"/>
      <c r="AD272" s="416"/>
      <c r="AE272" s="416"/>
      <c r="AF272" s="416"/>
      <c r="AG272" s="416"/>
      <c r="AH272" s="416"/>
      <c r="AI272" s="416"/>
      <c r="AJ272" s="416"/>
      <c r="AK272" s="416"/>
      <c r="AL272" s="416"/>
    </row>
    <row r="273" spans="1:38">
      <c r="A273" s="416"/>
      <c r="C273" s="416"/>
      <c r="D273" s="416"/>
      <c r="E273" s="416"/>
      <c r="F273" s="416"/>
      <c r="G273" s="416"/>
      <c r="H273" s="416"/>
      <c r="I273" s="416"/>
      <c r="J273" s="416"/>
      <c r="K273" s="416"/>
      <c r="L273" s="416"/>
      <c r="M273" s="416"/>
      <c r="N273" s="416"/>
      <c r="O273" s="416"/>
      <c r="P273" s="416"/>
      <c r="Q273" s="416"/>
      <c r="R273" s="416"/>
      <c r="S273" s="416"/>
      <c r="T273" s="416"/>
      <c r="U273" s="416"/>
      <c r="V273" s="416"/>
      <c r="W273" s="416"/>
      <c r="X273" s="416"/>
      <c r="Y273" s="416"/>
      <c r="Z273" s="416"/>
      <c r="AA273" s="416"/>
      <c r="AB273" s="416"/>
      <c r="AC273" s="416"/>
      <c r="AD273" s="416"/>
      <c r="AE273" s="416"/>
      <c r="AF273" s="416"/>
      <c r="AG273" s="416"/>
      <c r="AH273" s="416"/>
      <c r="AI273" s="416"/>
      <c r="AJ273" s="416"/>
      <c r="AK273" s="416"/>
      <c r="AL273" s="416"/>
    </row>
    <row r="274" spans="1:38">
      <c r="A274" s="416"/>
      <c r="C274" s="416"/>
      <c r="D274" s="416"/>
      <c r="E274" s="416"/>
      <c r="F274" s="416"/>
      <c r="G274" s="416"/>
      <c r="H274" s="416"/>
      <c r="I274" s="416"/>
      <c r="J274" s="416"/>
      <c r="K274" s="416"/>
      <c r="L274" s="416"/>
      <c r="M274" s="416"/>
      <c r="N274" s="416"/>
      <c r="O274" s="416"/>
      <c r="P274" s="416"/>
      <c r="Q274" s="416"/>
      <c r="R274" s="416"/>
      <c r="S274" s="416"/>
      <c r="T274" s="416"/>
      <c r="U274" s="416"/>
      <c r="V274" s="416"/>
      <c r="W274" s="416"/>
      <c r="X274" s="416"/>
      <c r="Y274" s="416"/>
      <c r="Z274" s="416"/>
      <c r="AA274" s="416"/>
      <c r="AB274" s="416"/>
      <c r="AC274" s="416"/>
      <c r="AD274" s="416"/>
      <c r="AE274" s="416"/>
      <c r="AF274" s="416"/>
      <c r="AG274" s="416"/>
      <c r="AH274" s="416"/>
      <c r="AI274" s="416"/>
      <c r="AJ274" s="416"/>
      <c r="AK274" s="416"/>
      <c r="AL274" s="416"/>
    </row>
    <row r="275" spans="1:38">
      <c r="A275" s="416"/>
      <c r="C275" s="416"/>
      <c r="D275" s="416"/>
      <c r="E275" s="416"/>
      <c r="F275" s="416"/>
      <c r="G275" s="416"/>
      <c r="H275" s="416"/>
      <c r="I275" s="416"/>
      <c r="J275" s="416"/>
      <c r="K275" s="416"/>
      <c r="L275" s="416"/>
      <c r="M275" s="416"/>
      <c r="N275" s="416"/>
      <c r="O275" s="416"/>
      <c r="P275" s="416"/>
      <c r="Q275" s="416"/>
      <c r="R275" s="416"/>
      <c r="S275" s="416"/>
      <c r="T275" s="416"/>
      <c r="U275" s="416"/>
      <c r="V275" s="416"/>
      <c r="W275" s="416"/>
      <c r="X275" s="416"/>
      <c r="Y275" s="416"/>
      <c r="Z275" s="416"/>
      <c r="AA275" s="416"/>
      <c r="AB275" s="416"/>
      <c r="AC275" s="416"/>
      <c r="AD275" s="416"/>
      <c r="AE275" s="416"/>
      <c r="AF275" s="416"/>
      <c r="AG275" s="416"/>
      <c r="AH275" s="416"/>
      <c r="AI275" s="416"/>
      <c r="AJ275" s="416"/>
      <c r="AK275" s="416"/>
      <c r="AL275" s="416"/>
    </row>
    <row r="276" spans="1:38">
      <c r="A276" s="416"/>
      <c r="C276" s="416"/>
      <c r="D276" s="416"/>
      <c r="E276" s="416"/>
      <c r="F276" s="416"/>
      <c r="G276" s="416"/>
      <c r="H276" s="416"/>
      <c r="I276" s="416"/>
      <c r="J276" s="416"/>
      <c r="K276" s="416"/>
      <c r="L276" s="416"/>
      <c r="M276" s="416"/>
      <c r="N276" s="416"/>
      <c r="O276" s="416"/>
      <c r="P276" s="416"/>
      <c r="Q276" s="416"/>
      <c r="R276" s="416"/>
      <c r="S276" s="416"/>
      <c r="T276" s="416"/>
      <c r="U276" s="416"/>
      <c r="V276" s="416"/>
      <c r="W276" s="416"/>
      <c r="X276" s="416"/>
      <c r="Y276" s="416"/>
      <c r="Z276" s="416"/>
      <c r="AA276" s="416"/>
      <c r="AB276" s="416"/>
      <c r="AC276" s="416"/>
      <c r="AD276" s="416"/>
      <c r="AE276" s="416"/>
      <c r="AF276" s="416"/>
      <c r="AG276" s="416"/>
      <c r="AH276" s="416"/>
      <c r="AI276" s="416"/>
      <c r="AJ276" s="416"/>
      <c r="AK276" s="416"/>
      <c r="AL276" s="416"/>
    </row>
    <row r="277" spans="1:38">
      <c r="A277" s="416"/>
      <c r="C277" s="416"/>
      <c r="D277" s="416"/>
      <c r="E277" s="416"/>
      <c r="F277" s="416"/>
      <c r="G277" s="416"/>
      <c r="H277" s="416"/>
      <c r="I277" s="416"/>
      <c r="J277" s="416"/>
      <c r="K277" s="416"/>
      <c r="L277" s="416"/>
      <c r="M277" s="416"/>
      <c r="N277" s="416"/>
      <c r="O277" s="416"/>
      <c r="P277" s="416"/>
      <c r="Q277" s="416"/>
      <c r="R277" s="416"/>
      <c r="S277" s="416"/>
      <c r="T277" s="416"/>
      <c r="U277" s="416"/>
      <c r="V277" s="416"/>
      <c r="W277" s="416"/>
      <c r="X277" s="416"/>
      <c r="Y277" s="416"/>
      <c r="Z277" s="416"/>
      <c r="AA277" s="416"/>
      <c r="AB277" s="416"/>
      <c r="AC277" s="416"/>
      <c r="AD277" s="416"/>
      <c r="AE277" s="416"/>
      <c r="AF277" s="416"/>
      <c r="AG277" s="416"/>
      <c r="AH277" s="416"/>
      <c r="AI277" s="416"/>
      <c r="AJ277" s="416"/>
      <c r="AK277" s="416"/>
      <c r="AL277" s="416"/>
    </row>
    <row r="278" spans="1:38">
      <c r="A278" s="416"/>
      <c r="C278" s="416"/>
      <c r="D278" s="416"/>
      <c r="E278" s="416"/>
      <c r="F278" s="416"/>
      <c r="G278" s="416"/>
      <c r="H278" s="416"/>
      <c r="I278" s="416"/>
      <c r="J278" s="416"/>
      <c r="K278" s="416"/>
      <c r="L278" s="416"/>
      <c r="M278" s="416"/>
      <c r="N278" s="416"/>
      <c r="O278" s="416"/>
      <c r="P278" s="416"/>
      <c r="Q278" s="416"/>
      <c r="R278" s="416"/>
      <c r="S278" s="416"/>
      <c r="T278" s="416"/>
      <c r="U278" s="416"/>
      <c r="V278" s="416"/>
      <c r="W278" s="416"/>
      <c r="X278" s="416"/>
      <c r="Y278" s="416"/>
      <c r="Z278" s="416"/>
      <c r="AA278" s="416"/>
      <c r="AB278" s="416"/>
      <c r="AC278" s="416"/>
      <c r="AD278" s="416"/>
      <c r="AE278" s="416"/>
      <c r="AF278" s="416"/>
      <c r="AG278" s="416"/>
      <c r="AH278" s="416"/>
      <c r="AI278" s="416"/>
      <c r="AJ278" s="416"/>
      <c r="AK278" s="416"/>
      <c r="AL278" s="416"/>
    </row>
    <row r="279" spans="1:38">
      <c r="A279" s="416"/>
      <c r="C279" s="416"/>
      <c r="D279" s="416"/>
      <c r="E279" s="416"/>
      <c r="F279" s="416"/>
      <c r="G279" s="416"/>
      <c r="H279" s="416"/>
      <c r="I279" s="416"/>
      <c r="J279" s="416"/>
      <c r="K279" s="416"/>
      <c r="L279" s="416"/>
      <c r="M279" s="416"/>
      <c r="N279" s="416"/>
      <c r="O279" s="416"/>
      <c r="P279" s="416"/>
      <c r="Q279" s="416"/>
      <c r="R279" s="416"/>
      <c r="S279" s="416"/>
      <c r="T279" s="416"/>
      <c r="U279" s="416"/>
      <c r="V279" s="416"/>
      <c r="W279" s="416"/>
      <c r="X279" s="416"/>
      <c r="Y279" s="416"/>
      <c r="Z279" s="416"/>
      <c r="AA279" s="416"/>
      <c r="AB279" s="416"/>
      <c r="AC279" s="416"/>
      <c r="AD279" s="416"/>
      <c r="AE279" s="416"/>
      <c r="AF279" s="416"/>
      <c r="AG279" s="416"/>
      <c r="AH279" s="416"/>
      <c r="AI279" s="416"/>
      <c r="AJ279" s="416"/>
      <c r="AK279" s="416"/>
      <c r="AL279" s="416"/>
    </row>
    <row r="280" spans="1:38">
      <c r="A280" s="416"/>
      <c r="C280" s="416"/>
      <c r="D280" s="416"/>
      <c r="E280" s="416"/>
      <c r="F280" s="416"/>
      <c r="G280" s="416"/>
      <c r="H280" s="416"/>
      <c r="I280" s="416"/>
      <c r="J280" s="416"/>
      <c r="K280" s="416"/>
      <c r="L280" s="416"/>
      <c r="M280" s="416"/>
      <c r="N280" s="416"/>
      <c r="O280" s="416"/>
      <c r="P280" s="416"/>
      <c r="Q280" s="416"/>
      <c r="R280" s="416"/>
      <c r="S280" s="416"/>
      <c r="T280" s="416"/>
      <c r="U280" s="416"/>
      <c r="V280" s="416"/>
      <c r="W280" s="416"/>
      <c r="X280" s="416"/>
      <c r="Y280" s="416"/>
      <c r="Z280" s="416"/>
      <c r="AA280" s="416"/>
      <c r="AB280" s="416"/>
      <c r="AC280" s="416"/>
      <c r="AD280" s="416"/>
      <c r="AE280" s="416"/>
      <c r="AF280" s="416"/>
      <c r="AG280" s="416"/>
      <c r="AH280" s="416"/>
      <c r="AI280" s="416"/>
      <c r="AJ280" s="416"/>
      <c r="AK280" s="416"/>
      <c r="AL280" s="416"/>
    </row>
    <row r="281" spans="1:38">
      <c r="A281" s="416"/>
      <c r="C281" s="416"/>
      <c r="D281" s="416"/>
      <c r="E281" s="416"/>
      <c r="F281" s="416"/>
      <c r="G281" s="416"/>
      <c r="H281" s="416"/>
      <c r="I281" s="416"/>
      <c r="J281" s="416"/>
      <c r="K281" s="416"/>
      <c r="L281" s="416"/>
      <c r="M281" s="416"/>
      <c r="N281" s="416"/>
      <c r="O281" s="416"/>
      <c r="P281" s="416"/>
      <c r="Q281" s="416"/>
      <c r="R281" s="416"/>
      <c r="S281" s="416"/>
      <c r="T281" s="416"/>
      <c r="U281" s="416"/>
      <c r="V281" s="416"/>
      <c r="W281" s="416"/>
      <c r="X281" s="416"/>
      <c r="Y281" s="416"/>
      <c r="Z281" s="416"/>
      <c r="AA281" s="416"/>
      <c r="AB281" s="416"/>
      <c r="AC281" s="416"/>
      <c r="AD281" s="416"/>
      <c r="AE281" s="416"/>
      <c r="AF281" s="416"/>
      <c r="AG281" s="416"/>
      <c r="AH281" s="416"/>
      <c r="AI281" s="416"/>
      <c r="AJ281" s="416"/>
      <c r="AK281" s="416"/>
      <c r="AL281" s="416"/>
    </row>
    <row r="282" spans="1:38">
      <c r="A282" s="416"/>
      <c r="C282" s="416"/>
      <c r="D282" s="416"/>
      <c r="E282" s="416"/>
      <c r="F282" s="416"/>
      <c r="G282" s="416"/>
      <c r="H282" s="416"/>
      <c r="I282" s="416"/>
      <c r="J282" s="416"/>
      <c r="K282" s="416"/>
      <c r="L282" s="416"/>
      <c r="M282" s="416"/>
      <c r="N282" s="416"/>
      <c r="O282" s="416"/>
      <c r="P282" s="416"/>
      <c r="Q282" s="416"/>
      <c r="R282" s="416"/>
      <c r="S282" s="416"/>
      <c r="T282" s="416"/>
      <c r="U282" s="416"/>
      <c r="V282" s="416"/>
      <c r="W282" s="416"/>
      <c r="X282" s="416"/>
      <c r="Y282" s="416"/>
      <c r="Z282" s="416"/>
      <c r="AA282" s="416"/>
      <c r="AB282" s="416"/>
      <c r="AC282" s="416"/>
      <c r="AD282" s="416"/>
      <c r="AE282" s="416"/>
      <c r="AF282" s="416"/>
      <c r="AG282" s="416"/>
      <c r="AH282" s="416"/>
      <c r="AI282" s="416"/>
      <c r="AJ282" s="416"/>
      <c r="AK282" s="416"/>
      <c r="AL282" s="416"/>
    </row>
    <row r="283" spans="1:38">
      <c r="A283" s="416"/>
      <c r="C283" s="416"/>
      <c r="D283" s="416"/>
      <c r="E283" s="416"/>
      <c r="F283" s="416"/>
      <c r="G283" s="416"/>
      <c r="H283" s="416"/>
      <c r="I283" s="416"/>
      <c r="J283" s="416"/>
      <c r="K283" s="416"/>
      <c r="L283" s="416"/>
      <c r="M283" s="416"/>
      <c r="N283" s="416"/>
      <c r="O283" s="416"/>
      <c r="P283" s="416"/>
      <c r="Q283" s="416"/>
      <c r="R283" s="416"/>
      <c r="S283" s="416"/>
      <c r="T283" s="416"/>
      <c r="U283" s="416"/>
      <c r="V283" s="416"/>
      <c r="W283" s="416"/>
      <c r="X283" s="416"/>
      <c r="Y283" s="416"/>
      <c r="Z283" s="416"/>
      <c r="AA283" s="416"/>
      <c r="AB283" s="416"/>
      <c r="AC283" s="416"/>
      <c r="AD283" s="416"/>
      <c r="AE283" s="416"/>
      <c r="AF283" s="416"/>
      <c r="AG283" s="416"/>
      <c r="AH283" s="416"/>
      <c r="AI283" s="416"/>
      <c r="AJ283" s="416"/>
      <c r="AK283" s="416"/>
      <c r="AL283" s="416"/>
    </row>
    <row r="284" spans="1:38">
      <c r="A284" s="416"/>
      <c r="C284" s="416"/>
      <c r="D284" s="416"/>
      <c r="E284" s="416"/>
      <c r="F284" s="416"/>
      <c r="G284" s="416"/>
      <c r="H284" s="416"/>
      <c r="I284" s="416"/>
      <c r="J284" s="416"/>
      <c r="K284" s="416"/>
      <c r="L284" s="416"/>
      <c r="M284" s="416"/>
      <c r="N284" s="416"/>
      <c r="O284" s="416"/>
      <c r="P284" s="416"/>
      <c r="Q284" s="416"/>
      <c r="R284" s="416"/>
      <c r="S284" s="416"/>
      <c r="T284" s="416"/>
      <c r="U284" s="416"/>
      <c r="V284" s="416"/>
      <c r="W284" s="416"/>
      <c r="X284" s="416"/>
      <c r="Y284" s="416"/>
      <c r="Z284" s="416"/>
      <c r="AA284" s="416"/>
      <c r="AB284" s="416"/>
      <c r="AC284" s="416"/>
      <c r="AD284" s="416"/>
      <c r="AE284" s="416"/>
      <c r="AF284" s="416"/>
      <c r="AG284" s="416"/>
      <c r="AH284" s="416"/>
      <c r="AI284" s="416"/>
      <c r="AJ284" s="416"/>
      <c r="AK284" s="416"/>
      <c r="AL284" s="416"/>
    </row>
    <row r="285" spans="1:38">
      <c r="A285" s="416"/>
      <c r="C285" s="416"/>
      <c r="D285" s="416"/>
      <c r="E285" s="416"/>
      <c r="F285" s="416"/>
      <c r="G285" s="416"/>
      <c r="H285" s="416"/>
      <c r="I285" s="416"/>
      <c r="J285" s="416"/>
      <c r="K285" s="416"/>
      <c r="L285" s="416"/>
      <c r="M285" s="416"/>
      <c r="N285" s="416"/>
      <c r="O285" s="416"/>
      <c r="P285" s="416"/>
      <c r="Q285" s="416"/>
      <c r="R285" s="416"/>
      <c r="S285" s="416"/>
      <c r="T285" s="416"/>
      <c r="U285" s="416"/>
      <c r="V285" s="416"/>
      <c r="W285" s="416"/>
      <c r="X285" s="416"/>
      <c r="Y285" s="416"/>
      <c r="Z285" s="416"/>
      <c r="AA285" s="416"/>
      <c r="AB285" s="416"/>
      <c r="AC285" s="416"/>
      <c r="AD285" s="416"/>
      <c r="AE285" s="416"/>
      <c r="AF285" s="416"/>
      <c r="AG285" s="416"/>
      <c r="AH285" s="416"/>
      <c r="AI285" s="416"/>
      <c r="AJ285" s="416"/>
      <c r="AK285" s="416"/>
      <c r="AL285" s="416"/>
    </row>
    <row r="286" spans="1:38">
      <c r="A286" s="416"/>
      <c r="C286" s="416"/>
      <c r="D286" s="416"/>
      <c r="E286" s="416"/>
      <c r="F286" s="416"/>
      <c r="G286" s="416"/>
      <c r="H286" s="416"/>
      <c r="I286" s="416"/>
      <c r="J286" s="416"/>
      <c r="K286" s="416"/>
      <c r="L286" s="416"/>
      <c r="M286" s="416"/>
      <c r="N286" s="416"/>
      <c r="O286" s="416"/>
      <c r="P286" s="416"/>
      <c r="Q286" s="416"/>
      <c r="R286" s="416"/>
      <c r="S286" s="416"/>
      <c r="T286" s="416"/>
      <c r="U286" s="416"/>
      <c r="V286" s="416"/>
      <c r="W286" s="416"/>
      <c r="X286" s="416"/>
      <c r="Y286" s="416"/>
      <c r="Z286" s="416"/>
      <c r="AA286" s="416"/>
      <c r="AB286" s="416"/>
      <c r="AC286" s="416"/>
      <c r="AD286" s="416"/>
      <c r="AE286" s="416"/>
      <c r="AF286" s="416"/>
      <c r="AG286" s="416"/>
      <c r="AH286" s="416"/>
      <c r="AI286" s="416"/>
      <c r="AJ286" s="416"/>
      <c r="AK286" s="416"/>
      <c r="AL286" s="416"/>
    </row>
    <row r="287" spans="1:38">
      <c r="A287" s="416"/>
      <c r="C287" s="416"/>
      <c r="D287" s="416"/>
      <c r="E287" s="416"/>
      <c r="F287" s="416"/>
      <c r="G287" s="416"/>
      <c r="H287" s="416"/>
      <c r="I287" s="416"/>
      <c r="J287" s="416"/>
      <c r="K287" s="416"/>
      <c r="L287" s="416"/>
      <c r="M287" s="416"/>
      <c r="N287" s="416"/>
      <c r="O287" s="416"/>
      <c r="P287" s="416"/>
      <c r="Q287" s="416"/>
      <c r="R287" s="416"/>
      <c r="S287" s="416"/>
      <c r="T287" s="416"/>
      <c r="U287" s="416"/>
      <c r="V287" s="416"/>
      <c r="W287" s="416"/>
      <c r="X287" s="416"/>
      <c r="Y287" s="416"/>
      <c r="Z287" s="416"/>
      <c r="AA287" s="416"/>
      <c r="AB287" s="416"/>
      <c r="AC287" s="416"/>
      <c r="AD287" s="416"/>
      <c r="AE287" s="416"/>
      <c r="AF287" s="416"/>
      <c r="AG287" s="416"/>
      <c r="AH287" s="416"/>
      <c r="AI287" s="416"/>
      <c r="AJ287" s="416"/>
      <c r="AK287" s="416"/>
      <c r="AL287" s="416"/>
    </row>
    <row r="288" spans="1:38">
      <c r="A288" s="416"/>
      <c r="C288" s="416"/>
      <c r="D288" s="416"/>
      <c r="E288" s="416"/>
      <c r="F288" s="416"/>
      <c r="G288" s="416"/>
      <c r="H288" s="416"/>
      <c r="I288" s="416"/>
      <c r="J288" s="416"/>
      <c r="K288" s="416"/>
      <c r="L288" s="416"/>
      <c r="M288" s="416"/>
      <c r="N288" s="416"/>
      <c r="O288" s="416"/>
      <c r="P288" s="416"/>
      <c r="Q288" s="416"/>
      <c r="R288" s="416"/>
      <c r="S288" s="416"/>
      <c r="T288" s="416"/>
      <c r="U288" s="416"/>
      <c r="V288" s="416"/>
      <c r="W288" s="416"/>
      <c r="X288" s="416"/>
      <c r="Y288" s="416"/>
      <c r="Z288" s="416"/>
      <c r="AA288" s="416"/>
      <c r="AB288" s="416"/>
      <c r="AC288" s="416"/>
      <c r="AD288" s="416"/>
      <c r="AE288" s="416"/>
      <c r="AF288" s="416"/>
      <c r="AG288" s="416"/>
      <c r="AH288" s="416"/>
      <c r="AI288" s="416"/>
      <c r="AJ288" s="416"/>
      <c r="AK288" s="416"/>
      <c r="AL288" s="416"/>
    </row>
    <row r="289" spans="1:38">
      <c r="A289" s="416"/>
      <c r="C289" s="416"/>
      <c r="D289" s="416"/>
      <c r="E289" s="416"/>
      <c r="F289" s="416"/>
      <c r="G289" s="416"/>
      <c r="H289" s="416"/>
      <c r="I289" s="416"/>
      <c r="J289" s="416"/>
      <c r="K289" s="416"/>
      <c r="L289" s="416"/>
      <c r="M289" s="416"/>
      <c r="N289" s="416"/>
      <c r="O289" s="416"/>
      <c r="P289" s="416"/>
      <c r="Q289" s="416"/>
      <c r="R289" s="416"/>
      <c r="S289" s="416"/>
      <c r="T289" s="416"/>
      <c r="U289" s="416"/>
      <c r="V289" s="416"/>
      <c r="W289" s="416"/>
      <c r="X289" s="416"/>
      <c r="Y289" s="416"/>
      <c r="Z289" s="416"/>
      <c r="AA289" s="416"/>
      <c r="AB289" s="416"/>
      <c r="AC289" s="416"/>
      <c r="AD289" s="416"/>
      <c r="AE289" s="416"/>
      <c r="AF289" s="416"/>
      <c r="AG289" s="416"/>
      <c r="AH289" s="416"/>
      <c r="AI289" s="416"/>
      <c r="AJ289" s="416"/>
      <c r="AK289" s="416"/>
      <c r="AL289" s="416"/>
    </row>
    <row r="290" spans="1:38">
      <c r="A290" s="416"/>
      <c r="C290" s="416"/>
      <c r="D290" s="416"/>
      <c r="E290" s="416"/>
      <c r="F290" s="416"/>
      <c r="G290" s="416"/>
      <c r="H290" s="416"/>
      <c r="I290" s="416"/>
      <c r="J290" s="416"/>
      <c r="K290" s="416"/>
      <c r="L290" s="416"/>
      <c r="M290" s="416"/>
      <c r="N290" s="416"/>
      <c r="O290" s="416"/>
      <c r="P290" s="416"/>
      <c r="Q290" s="416"/>
      <c r="R290" s="416"/>
      <c r="S290" s="416"/>
      <c r="T290" s="416"/>
      <c r="U290" s="416"/>
      <c r="V290" s="416"/>
      <c r="W290" s="416"/>
      <c r="X290" s="416"/>
      <c r="Y290" s="416"/>
      <c r="Z290" s="416"/>
      <c r="AA290" s="416"/>
      <c r="AB290" s="416"/>
      <c r="AC290" s="416"/>
      <c r="AD290" s="416"/>
      <c r="AE290" s="416"/>
      <c r="AF290" s="416"/>
      <c r="AG290" s="416"/>
      <c r="AH290" s="416"/>
      <c r="AI290" s="416"/>
      <c r="AJ290" s="416"/>
      <c r="AK290" s="416"/>
      <c r="AL290" s="416"/>
    </row>
    <row r="291" spans="1:38">
      <c r="A291" s="416"/>
      <c r="C291" s="416"/>
      <c r="D291" s="416"/>
      <c r="E291" s="416"/>
      <c r="F291" s="416"/>
      <c r="G291" s="416"/>
      <c r="H291" s="416"/>
      <c r="I291" s="416"/>
      <c r="J291" s="416"/>
      <c r="K291" s="416"/>
      <c r="L291" s="416"/>
      <c r="M291" s="416"/>
      <c r="N291" s="416"/>
      <c r="O291" s="416"/>
      <c r="P291" s="416"/>
      <c r="Q291" s="416"/>
      <c r="R291" s="416"/>
      <c r="S291" s="416"/>
      <c r="T291" s="416"/>
      <c r="U291" s="416"/>
      <c r="V291" s="416"/>
      <c r="W291" s="416"/>
      <c r="X291" s="416"/>
      <c r="Y291" s="416"/>
      <c r="Z291" s="416"/>
      <c r="AA291" s="416"/>
      <c r="AB291" s="416"/>
      <c r="AC291" s="416"/>
      <c r="AD291" s="416"/>
      <c r="AE291" s="416"/>
      <c r="AF291" s="416"/>
      <c r="AG291" s="416"/>
      <c r="AH291" s="416"/>
      <c r="AI291" s="416"/>
      <c r="AJ291" s="416"/>
      <c r="AK291" s="416"/>
      <c r="AL291" s="416"/>
    </row>
    <row r="292" spans="1:38">
      <c r="A292" s="416"/>
      <c r="C292" s="416"/>
      <c r="D292" s="416"/>
      <c r="E292" s="416"/>
      <c r="F292" s="416"/>
      <c r="G292" s="416"/>
      <c r="H292" s="416"/>
      <c r="I292" s="416"/>
      <c r="J292" s="416"/>
      <c r="K292" s="416"/>
      <c r="L292" s="416"/>
      <c r="M292" s="416"/>
      <c r="N292" s="416"/>
      <c r="O292" s="416"/>
      <c r="P292" s="416"/>
      <c r="Q292" s="416"/>
      <c r="R292" s="416"/>
      <c r="S292" s="416"/>
      <c r="T292" s="416"/>
      <c r="U292" s="416"/>
      <c r="V292" s="416"/>
      <c r="W292" s="416"/>
      <c r="X292" s="416"/>
      <c r="Y292" s="416"/>
      <c r="Z292" s="416"/>
      <c r="AA292" s="416"/>
      <c r="AB292" s="416"/>
      <c r="AC292" s="416"/>
      <c r="AD292" s="416"/>
      <c r="AE292" s="416"/>
      <c r="AF292" s="416"/>
      <c r="AG292" s="416"/>
      <c r="AH292" s="416"/>
      <c r="AI292" s="416"/>
      <c r="AJ292" s="416"/>
      <c r="AK292" s="416"/>
      <c r="AL292" s="416"/>
    </row>
    <row r="293" spans="1:38">
      <c r="A293" s="416"/>
      <c r="C293" s="416"/>
      <c r="D293" s="416"/>
      <c r="E293" s="416"/>
      <c r="F293" s="416"/>
      <c r="G293" s="416"/>
      <c r="H293" s="416"/>
      <c r="I293" s="416"/>
      <c r="J293" s="416"/>
      <c r="K293" s="416"/>
      <c r="L293" s="416"/>
      <c r="M293" s="416"/>
      <c r="N293" s="416"/>
      <c r="O293" s="416"/>
      <c r="P293" s="416"/>
      <c r="Q293" s="416"/>
      <c r="R293" s="416"/>
      <c r="S293" s="416"/>
      <c r="T293" s="416"/>
      <c r="U293" s="416"/>
      <c r="V293" s="416"/>
      <c r="W293" s="416"/>
      <c r="X293" s="416"/>
      <c r="Y293" s="416"/>
      <c r="Z293" s="416"/>
      <c r="AA293" s="416"/>
      <c r="AB293" s="416"/>
      <c r="AC293" s="416"/>
      <c r="AD293" s="416"/>
      <c r="AE293" s="416"/>
      <c r="AF293" s="416"/>
      <c r="AG293" s="416"/>
      <c r="AH293" s="416"/>
      <c r="AI293" s="416"/>
      <c r="AJ293" s="416"/>
      <c r="AK293" s="416"/>
      <c r="AL293" s="416"/>
    </row>
    <row r="294" spans="1:38">
      <c r="A294" s="416"/>
      <c r="C294" s="416"/>
      <c r="D294" s="416"/>
      <c r="E294" s="416"/>
      <c r="F294" s="416"/>
      <c r="G294" s="416"/>
      <c r="H294" s="416"/>
      <c r="I294" s="416"/>
      <c r="J294" s="416"/>
      <c r="K294" s="416"/>
      <c r="L294" s="416"/>
      <c r="M294" s="416"/>
      <c r="N294" s="416"/>
      <c r="O294" s="416"/>
      <c r="P294" s="416"/>
      <c r="Q294" s="416"/>
      <c r="R294" s="416"/>
      <c r="S294" s="416"/>
      <c r="T294" s="416"/>
      <c r="U294" s="416"/>
      <c r="V294" s="416"/>
      <c r="W294" s="416"/>
      <c r="X294" s="416"/>
      <c r="Y294" s="416"/>
      <c r="Z294" s="416"/>
      <c r="AA294" s="416"/>
      <c r="AB294" s="416"/>
      <c r="AC294" s="416"/>
      <c r="AD294" s="416"/>
      <c r="AE294" s="416"/>
      <c r="AF294" s="416"/>
      <c r="AG294" s="416"/>
      <c r="AH294" s="416"/>
      <c r="AI294" s="416"/>
      <c r="AJ294" s="416"/>
      <c r="AK294" s="416"/>
      <c r="AL294" s="416"/>
    </row>
    <row r="295" spans="1:38">
      <c r="A295" s="416"/>
      <c r="C295" s="416"/>
      <c r="D295" s="416"/>
      <c r="E295" s="416"/>
      <c r="F295" s="416"/>
      <c r="G295" s="416"/>
      <c r="H295" s="416"/>
      <c r="I295" s="416"/>
      <c r="J295" s="416"/>
      <c r="K295" s="416"/>
      <c r="L295" s="416"/>
      <c r="M295" s="416"/>
      <c r="N295" s="416"/>
      <c r="O295" s="416"/>
      <c r="P295" s="416"/>
      <c r="Q295" s="416"/>
      <c r="R295" s="416"/>
      <c r="S295" s="416"/>
      <c r="T295" s="416"/>
      <c r="U295" s="416"/>
      <c r="V295" s="416"/>
      <c r="W295" s="416"/>
      <c r="X295" s="416"/>
      <c r="Y295" s="416"/>
      <c r="Z295" s="416"/>
      <c r="AA295" s="416"/>
      <c r="AB295" s="416"/>
      <c r="AC295" s="416"/>
      <c r="AD295" s="416"/>
      <c r="AE295" s="416"/>
      <c r="AF295" s="416"/>
      <c r="AG295" s="416"/>
      <c r="AH295" s="416"/>
      <c r="AI295" s="416"/>
      <c r="AJ295" s="416"/>
      <c r="AK295" s="416"/>
      <c r="AL295" s="416"/>
    </row>
    <row r="296" spans="1:38">
      <c r="A296" s="416"/>
      <c r="C296" s="416"/>
      <c r="D296" s="416"/>
      <c r="E296" s="416"/>
      <c r="F296" s="416"/>
      <c r="G296" s="416"/>
      <c r="H296" s="416"/>
      <c r="I296" s="416"/>
      <c r="J296" s="416"/>
      <c r="K296" s="416"/>
      <c r="L296" s="416"/>
      <c r="M296" s="416"/>
      <c r="N296" s="416"/>
      <c r="O296" s="416"/>
      <c r="P296" s="416"/>
      <c r="Q296" s="416"/>
      <c r="R296" s="416"/>
      <c r="S296" s="416"/>
      <c r="T296" s="416"/>
      <c r="U296" s="416"/>
      <c r="V296" s="416"/>
      <c r="W296" s="416"/>
      <c r="X296" s="416"/>
      <c r="Y296" s="416"/>
      <c r="Z296" s="416"/>
      <c r="AA296" s="416"/>
      <c r="AB296" s="416"/>
      <c r="AC296" s="416"/>
      <c r="AD296" s="416"/>
      <c r="AE296" s="416"/>
      <c r="AF296" s="416"/>
      <c r="AG296" s="416"/>
      <c r="AH296" s="416"/>
      <c r="AI296" s="416"/>
      <c r="AJ296" s="416"/>
      <c r="AK296" s="416"/>
      <c r="AL296" s="416"/>
    </row>
    <row r="297" spans="1:38">
      <c r="A297" s="416"/>
      <c r="C297" s="416"/>
      <c r="D297" s="416"/>
      <c r="E297" s="416"/>
      <c r="F297" s="416"/>
      <c r="G297" s="416"/>
      <c r="H297" s="416"/>
      <c r="I297" s="416"/>
      <c r="J297" s="416"/>
      <c r="K297" s="416"/>
      <c r="L297" s="416"/>
      <c r="M297" s="416"/>
      <c r="N297" s="416"/>
      <c r="O297" s="416"/>
      <c r="P297" s="416"/>
      <c r="Q297" s="416"/>
      <c r="R297" s="416"/>
      <c r="S297" s="416"/>
      <c r="T297" s="416"/>
      <c r="U297" s="416"/>
      <c r="V297" s="416"/>
      <c r="W297" s="416"/>
      <c r="X297" s="416"/>
      <c r="Y297" s="416"/>
      <c r="Z297" s="416"/>
      <c r="AA297" s="416"/>
      <c r="AB297" s="416"/>
      <c r="AC297" s="416"/>
      <c r="AD297" s="416"/>
      <c r="AE297" s="416"/>
      <c r="AF297" s="416"/>
      <c r="AG297" s="416"/>
      <c r="AH297" s="416"/>
      <c r="AI297" s="416"/>
      <c r="AJ297" s="416"/>
      <c r="AK297" s="416"/>
      <c r="AL297" s="416"/>
    </row>
    <row r="298" spans="1:38">
      <c r="A298" s="416"/>
      <c r="C298" s="416"/>
      <c r="D298" s="416"/>
      <c r="E298" s="416"/>
      <c r="F298" s="416"/>
      <c r="G298" s="416"/>
      <c r="H298" s="416"/>
      <c r="I298" s="416"/>
      <c r="J298" s="416"/>
      <c r="K298" s="416"/>
      <c r="L298" s="416"/>
      <c r="M298" s="416"/>
      <c r="N298" s="416"/>
      <c r="O298" s="416"/>
      <c r="P298" s="416"/>
      <c r="Q298" s="416"/>
      <c r="R298" s="416"/>
      <c r="S298" s="416"/>
      <c r="T298" s="416"/>
      <c r="U298" s="416"/>
      <c r="V298" s="416"/>
      <c r="W298" s="416"/>
      <c r="X298" s="416"/>
      <c r="Y298" s="416"/>
      <c r="Z298" s="416"/>
      <c r="AA298" s="416"/>
      <c r="AB298" s="416"/>
      <c r="AC298" s="416"/>
      <c r="AD298" s="416"/>
      <c r="AE298" s="416"/>
      <c r="AF298" s="416"/>
      <c r="AG298" s="416"/>
      <c r="AH298" s="416"/>
      <c r="AI298" s="416"/>
      <c r="AJ298" s="416"/>
      <c r="AK298" s="416"/>
      <c r="AL298" s="416"/>
    </row>
    <row r="299" spans="1:38">
      <c r="A299" s="416"/>
      <c r="C299" s="416"/>
      <c r="D299" s="416"/>
      <c r="E299" s="416"/>
      <c r="F299" s="416"/>
      <c r="G299" s="416"/>
      <c r="H299" s="416"/>
      <c r="I299" s="416"/>
      <c r="J299" s="416"/>
      <c r="K299" s="416"/>
      <c r="L299" s="416"/>
      <c r="M299" s="416"/>
      <c r="N299" s="416"/>
      <c r="O299" s="416"/>
      <c r="P299" s="416"/>
      <c r="Q299" s="416"/>
      <c r="R299" s="416"/>
      <c r="S299" s="416"/>
      <c r="T299" s="416"/>
      <c r="U299" s="416"/>
      <c r="V299" s="416"/>
      <c r="W299" s="416"/>
      <c r="X299" s="416"/>
      <c r="Y299" s="416"/>
      <c r="Z299" s="416"/>
      <c r="AA299" s="416"/>
      <c r="AB299" s="416"/>
      <c r="AC299" s="416"/>
      <c r="AD299" s="416"/>
      <c r="AE299" s="416"/>
      <c r="AF299" s="416"/>
      <c r="AG299" s="416"/>
      <c r="AH299" s="416"/>
      <c r="AI299" s="416"/>
      <c r="AJ299" s="416"/>
      <c r="AK299" s="416"/>
      <c r="AL299" s="416"/>
    </row>
    <row r="300" spans="1:38">
      <c r="A300" s="416"/>
      <c r="C300" s="416"/>
      <c r="D300" s="416"/>
      <c r="E300" s="416"/>
      <c r="F300" s="416"/>
      <c r="G300" s="416"/>
      <c r="H300" s="416"/>
      <c r="I300" s="416"/>
      <c r="J300" s="416"/>
      <c r="K300" s="416"/>
      <c r="L300" s="416"/>
      <c r="M300" s="416"/>
      <c r="N300" s="416"/>
      <c r="O300" s="416"/>
      <c r="P300" s="416"/>
      <c r="Q300" s="416"/>
      <c r="R300" s="416"/>
      <c r="S300" s="416"/>
      <c r="T300" s="416"/>
      <c r="U300" s="416"/>
      <c r="V300" s="416"/>
      <c r="W300" s="416"/>
      <c r="X300" s="416"/>
      <c r="Y300" s="416"/>
      <c r="Z300" s="416"/>
      <c r="AA300" s="416"/>
      <c r="AB300" s="416"/>
      <c r="AC300" s="416"/>
      <c r="AD300" s="416"/>
      <c r="AE300" s="416"/>
      <c r="AF300" s="416"/>
      <c r="AG300" s="416"/>
      <c r="AH300" s="416"/>
      <c r="AI300" s="416"/>
      <c r="AJ300" s="416"/>
      <c r="AK300" s="416"/>
      <c r="AL300" s="416"/>
    </row>
    <row r="301" spans="1:38">
      <c r="A301" s="416"/>
      <c r="C301" s="416"/>
      <c r="D301" s="416"/>
      <c r="E301" s="416"/>
      <c r="F301" s="416"/>
      <c r="G301" s="416"/>
      <c r="H301" s="416"/>
      <c r="I301" s="416"/>
      <c r="J301" s="416"/>
      <c r="K301" s="416"/>
      <c r="L301" s="416"/>
      <c r="M301" s="416"/>
      <c r="N301" s="416"/>
      <c r="O301" s="416"/>
      <c r="P301" s="416"/>
      <c r="Q301" s="416"/>
      <c r="R301" s="416"/>
      <c r="S301" s="416"/>
      <c r="T301" s="416"/>
      <c r="U301" s="416"/>
      <c r="V301" s="416"/>
      <c r="W301" s="416"/>
      <c r="X301" s="416"/>
      <c r="Y301" s="416"/>
      <c r="Z301" s="416"/>
      <c r="AA301" s="416"/>
      <c r="AB301" s="416"/>
      <c r="AC301" s="416"/>
      <c r="AD301" s="416"/>
      <c r="AE301" s="416"/>
      <c r="AF301" s="416"/>
      <c r="AG301" s="416"/>
      <c r="AH301" s="416"/>
      <c r="AI301" s="416"/>
      <c r="AJ301" s="416"/>
      <c r="AK301" s="416"/>
      <c r="AL301" s="416"/>
    </row>
    <row r="302" spans="1:38">
      <c r="A302" s="416"/>
      <c r="C302" s="416"/>
      <c r="D302" s="416"/>
      <c r="E302" s="416"/>
      <c r="F302" s="416"/>
      <c r="G302" s="416"/>
      <c r="H302" s="416"/>
      <c r="I302" s="416"/>
      <c r="J302" s="416"/>
      <c r="K302" s="416"/>
      <c r="L302" s="416"/>
      <c r="M302" s="416"/>
      <c r="N302" s="416"/>
      <c r="O302" s="416"/>
      <c r="P302" s="416"/>
      <c r="Q302" s="416"/>
      <c r="R302" s="416"/>
      <c r="S302" s="416"/>
      <c r="T302" s="416"/>
      <c r="U302" s="416"/>
      <c r="V302" s="416"/>
      <c r="W302" s="416"/>
      <c r="X302" s="416"/>
      <c r="Y302" s="416"/>
      <c r="Z302" s="416"/>
      <c r="AA302" s="416"/>
      <c r="AB302" s="416"/>
      <c r="AC302" s="416"/>
      <c r="AD302" s="416"/>
      <c r="AE302" s="416"/>
      <c r="AF302" s="416"/>
      <c r="AG302" s="416"/>
      <c r="AH302" s="416"/>
      <c r="AI302" s="416"/>
      <c r="AJ302" s="416"/>
      <c r="AK302" s="416"/>
      <c r="AL302" s="416"/>
    </row>
    <row r="303" spans="1:38">
      <c r="A303" s="416"/>
      <c r="C303" s="416"/>
      <c r="D303" s="416"/>
      <c r="E303" s="416"/>
      <c r="F303" s="416"/>
      <c r="G303" s="416"/>
      <c r="H303" s="416"/>
      <c r="I303" s="416"/>
      <c r="J303" s="416"/>
      <c r="K303" s="416"/>
      <c r="L303" s="416"/>
      <c r="M303" s="416"/>
      <c r="N303" s="416"/>
      <c r="O303" s="416"/>
      <c r="P303" s="416"/>
      <c r="Q303" s="416"/>
      <c r="R303" s="416"/>
      <c r="S303" s="416"/>
      <c r="T303" s="416"/>
      <c r="U303" s="416"/>
      <c r="V303" s="416"/>
      <c r="W303" s="416"/>
      <c r="X303" s="416"/>
      <c r="Y303" s="416"/>
      <c r="Z303" s="416"/>
      <c r="AA303" s="416"/>
      <c r="AB303" s="416"/>
      <c r="AC303" s="416"/>
      <c r="AD303" s="416"/>
      <c r="AE303" s="416"/>
      <c r="AF303" s="416"/>
      <c r="AG303" s="416"/>
      <c r="AH303" s="416"/>
      <c r="AI303" s="416"/>
      <c r="AJ303" s="416"/>
      <c r="AK303" s="416"/>
      <c r="AL303" s="416"/>
    </row>
    <row r="304" spans="1:38">
      <c r="A304" s="416"/>
      <c r="C304" s="416"/>
      <c r="D304" s="416"/>
      <c r="E304" s="416"/>
      <c r="F304" s="416"/>
      <c r="G304" s="416"/>
      <c r="H304" s="416"/>
      <c r="I304" s="416"/>
      <c r="J304" s="416"/>
      <c r="K304" s="416"/>
      <c r="L304" s="416"/>
      <c r="M304" s="416"/>
      <c r="N304" s="416"/>
      <c r="O304" s="416"/>
      <c r="P304" s="416"/>
      <c r="Q304" s="416"/>
      <c r="R304" s="416"/>
      <c r="S304" s="416"/>
      <c r="T304" s="416"/>
      <c r="U304" s="416"/>
      <c r="V304" s="416"/>
      <c r="W304" s="416"/>
      <c r="X304" s="416"/>
      <c r="Y304" s="416"/>
      <c r="Z304" s="416"/>
      <c r="AA304" s="416"/>
      <c r="AB304" s="416"/>
      <c r="AC304" s="416"/>
      <c r="AD304" s="416"/>
      <c r="AE304" s="416"/>
      <c r="AF304" s="416"/>
      <c r="AG304" s="416"/>
      <c r="AH304" s="416"/>
      <c r="AI304" s="416"/>
      <c r="AJ304" s="416"/>
      <c r="AK304" s="416"/>
      <c r="AL304" s="416"/>
    </row>
    <row r="305" spans="1:38">
      <c r="A305" s="416"/>
      <c r="C305" s="416"/>
      <c r="D305" s="416"/>
      <c r="E305" s="416"/>
      <c r="F305" s="416"/>
      <c r="G305" s="416"/>
      <c r="H305" s="416"/>
      <c r="I305" s="416"/>
      <c r="J305" s="416"/>
      <c r="K305" s="416"/>
      <c r="L305" s="416"/>
      <c r="M305" s="416"/>
      <c r="N305" s="416"/>
      <c r="O305" s="416"/>
      <c r="P305" s="416"/>
      <c r="Q305" s="416"/>
      <c r="R305" s="416"/>
      <c r="S305" s="416"/>
      <c r="T305" s="416"/>
      <c r="U305" s="416"/>
      <c r="V305" s="416"/>
      <c r="W305" s="416"/>
      <c r="X305" s="416"/>
      <c r="Y305" s="416"/>
      <c r="Z305" s="416"/>
      <c r="AA305" s="416"/>
      <c r="AB305" s="416"/>
      <c r="AC305" s="416"/>
      <c r="AD305" s="416"/>
      <c r="AE305" s="416"/>
      <c r="AF305" s="416"/>
      <c r="AG305" s="416"/>
      <c r="AH305" s="416"/>
      <c r="AI305" s="416"/>
      <c r="AJ305" s="416"/>
      <c r="AK305" s="416"/>
      <c r="AL305" s="416"/>
    </row>
    <row r="306" spans="1:38">
      <c r="A306" s="416"/>
      <c r="C306" s="416"/>
      <c r="D306" s="416"/>
      <c r="E306" s="416"/>
      <c r="F306" s="416"/>
      <c r="G306" s="416"/>
      <c r="H306" s="416"/>
      <c r="I306" s="416"/>
      <c r="J306" s="416"/>
      <c r="K306" s="416"/>
      <c r="L306" s="416"/>
      <c r="M306" s="416"/>
      <c r="N306" s="416"/>
      <c r="O306" s="416"/>
      <c r="P306" s="416"/>
      <c r="Q306" s="416"/>
      <c r="R306" s="416"/>
      <c r="S306" s="416"/>
      <c r="T306" s="416"/>
      <c r="U306" s="416"/>
      <c r="V306" s="416"/>
      <c r="W306" s="416"/>
      <c r="X306" s="416"/>
      <c r="Y306" s="416"/>
      <c r="Z306" s="416"/>
      <c r="AA306" s="416"/>
      <c r="AB306" s="416"/>
      <c r="AC306" s="416"/>
      <c r="AD306" s="416"/>
      <c r="AE306" s="416"/>
      <c r="AF306" s="416"/>
      <c r="AG306" s="416"/>
      <c r="AH306" s="416"/>
      <c r="AI306" s="416"/>
      <c r="AJ306" s="416"/>
      <c r="AK306" s="416"/>
      <c r="AL306" s="416"/>
    </row>
    <row r="307" spans="1:38">
      <c r="A307" s="416"/>
      <c r="C307" s="416"/>
      <c r="D307" s="416"/>
      <c r="E307" s="416"/>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row>
    <row r="308" spans="1:38">
      <c r="A308" s="416"/>
      <c r="C308" s="416"/>
      <c r="D308" s="416"/>
      <c r="E308" s="416"/>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row>
    <row r="309" spans="1:38">
      <c r="A309" s="416"/>
      <c r="C309" s="416"/>
      <c r="D309" s="416"/>
      <c r="E309" s="416"/>
      <c r="F309" s="416"/>
      <c r="G309" s="416"/>
      <c r="H309" s="416"/>
      <c r="I309" s="416"/>
      <c r="J309" s="416"/>
      <c r="K309" s="416"/>
      <c r="L309" s="416"/>
      <c r="M309" s="416"/>
      <c r="N309" s="416"/>
      <c r="O309" s="416"/>
      <c r="P309" s="416"/>
      <c r="Q309" s="416"/>
      <c r="R309" s="416"/>
      <c r="S309" s="416"/>
      <c r="T309" s="416"/>
      <c r="U309" s="416"/>
      <c r="V309" s="416"/>
      <c r="W309" s="416"/>
      <c r="X309" s="416"/>
      <c r="Y309" s="416"/>
      <c r="Z309" s="416"/>
      <c r="AA309" s="416"/>
      <c r="AB309" s="416"/>
      <c r="AC309" s="416"/>
      <c r="AD309" s="416"/>
      <c r="AE309" s="416"/>
      <c r="AF309" s="416"/>
      <c r="AG309" s="416"/>
      <c r="AH309" s="416"/>
      <c r="AI309" s="416"/>
      <c r="AJ309" s="416"/>
      <c r="AK309" s="416"/>
      <c r="AL309" s="416"/>
    </row>
    <row r="310" spans="1:38">
      <c r="A310" s="416"/>
      <c r="C310" s="416"/>
      <c r="D310" s="416"/>
      <c r="E310" s="416"/>
      <c r="F310" s="416"/>
      <c r="G310" s="416"/>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6"/>
      <c r="AE310" s="416"/>
      <c r="AF310" s="416"/>
      <c r="AG310" s="416"/>
      <c r="AH310" s="416"/>
      <c r="AI310" s="416"/>
      <c r="AJ310" s="416"/>
      <c r="AK310" s="416"/>
      <c r="AL310" s="416"/>
    </row>
    <row r="311" spans="1:38">
      <c r="A311" s="416"/>
      <c r="C311" s="416"/>
      <c r="D311" s="416"/>
      <c r="E311" s="416"/>
      <c r="F311" s="416"/>
      <c r="G311" s="416"/>
      <c r="H311" s="416"/>
      <c r="I311" s="416"/>
      <c r="J311" s="416"/>
      <c r="K311" s="416"/>
      <c r="L311" s="416"/>
      <c r="M311" s="416"/>
      <c r="N311" s="416"/>
      <c r="O311" s="416"/>
      <c r="P311" s="416"/>
      <c r="Q311" s="416"/>
      <c r="R311" s="416"/>
      <c r="S311" s="416"/>
      <c r="T311" s="416"/>
      <c r="U311" s="416"/>
      <c r="V311" s="416"/>
      <c r="W311" s="416"/>
      <c r="X311" s="416"/>
      <c r="Y311" s="416"/>
      <c r="Z311" s="416"/>
      <c r="AA311" s="416"/>
      <c r="AB311" s="416"/>
      <c r="AC311" s="416"/>
      <c r="AD311" s="416"/>
      <c r="AE311" s="416"/>
      <c r="AF311" s="416"/>
      <c r="AG311" s="416"/>
      <c r="AH311" s="416"/>
      <c r="AI311" s="416"/>
      <c r="AJ311" s="416"/>
      <c r="AK311" s="416"/>
      <c r="AL311" s="416"/>
    </row>
    <row r="312" spans="1:38">
      <c r="A312" s="416"/>
      <c r="C312" s="416"/>
      <c r="D312" s="416"/>
      <c r="E312" s="416"/>
      <c r="F312" s="416"/>
      <c r="G312" s="416"/>
      <c r="H312" s="416"/>
      <c r="I312" s="416"/>
      <c r="J312" s="416"/>
      <c r="K312" s="416"/>
      <c r="L312" s="416"/>
      <c r="M312" s="416"/>
      <c r="N312" s="416"/>
      <c r="O312" s="416"/>
      <c r="P312" s="416"/>
      <c r="Q312" s="416"/>
      <c r="R312" s="416"/>
      <c r="S312" s="416"/>
      <c r="T312" s="416"/>
      <c r="U312" s="416"/>
      <c r="V312" s="416"/>
      <c r="W312" s="416"/>
      <c r="X312" s="416"/>
      <c r="Y312" s="416"/>
      <c r="Z312" s="416"/>
      <c r="AA312" s="416"/>
      <c r="AB312" s="416"/>
      <c r="AC312" s="416"/>
      <c r="AD312" s="416"/>
      <c r="AE312" s="416"/>
      <c r="AF312" s="416"/>
      <c r="AG312" s="416"/>
      <c r="AH312" s="416"/>
      <c r="AI312" s="416"/>
      <c r="AJ312" s="416"/>
      <c r="AK312" s="416"/>
      <c r="AL312" s="416"/>
    </row>
    <row r="313" spans="1:38">
      <c r="A313" s="416"/>
      <c r="C313" s="416"/>
      <c r="D313" s="416"/>
      <c r="E313" s="416"/>
      <c r="F313" s="416"/>
      <c r="G313" s="416"/>
      <c r="H313" s="416"/>
      <c r="I313" s="416"/>
      <c r="J313" s="416"/>
      <c r="K313" s="416"/>
      <c r="L313" s="416"/>
      <c r="M313" s="416"/>
      <c r="N313" s="416"/>
      <c r="O313" s="416"/>
      <c r="P313" s="416"/>
      <c r="Q313" s="416"/>
      <c r="R313" s="416"/>
      <c r="S313" s="416"/>
      <c r="T313" s="416"/>
      <c r="U313" s="416"/>
      <c r="V313" s="416"/>
      <c r="W313" s="416"/>
      <c r="X313" s="416"/>
      <c r="Y313" s="416"/>
      <c r="Z313" s="416"/>
      <c r="AA313" s="416"/>
      <c r="AB313" s="416"/>
      <c r="AC313" s="416"/>
      <c r="AD313" s="416"/>
      <c r="AE313" s="416"/>
      <c r="AF313" s="416"/>
      <c r="AG313" s="416"/>
      <c r="AH313" s="416"/>
      <c r="AI313" s="416"/>
      <c r="AJ313" s="416"/>
      <c r="AK313" s="416"/>
      <c r="AL313" s="416"/>
    </row>
    <row r="314" spans="1:38">
      <c r="A314" s="416"/>
      <c r="C314" s="416"/>
      <c r="D314" s="416"/>
      <c r="E314" s="416"/>
      <c r="F314" s="416"/>
      <c r="G314" s="416"/>
      <c r="H314" s="416"/>
      <c r="I314" s="416"/>
      <c r="J314" s="416"/>
      <c r="K314" s="416"/>
      <c r="L314" s="416"/>
      <c r="M314" s="416"/>
      <c r="N314" s="416"/>
      <c r="O314" s="416"/>
      <c r="P314" s="416"/>
      <c r="Q314" s="416"/>
      <c r="R314" s="416"/>
      <c r="S314" s="416"/>
      <c r="T314" s="416"/>
      <c r="U314" s="416"/>
      <c r="V314" s="416"/>
      <c r="W314" s="416"/>
      <c r="X314" s="416"/>
      <c r="Y314" s="416"/>
      <c r="Z314" s="416"/>
      <c r="AA314" s="416"/>
      <c r="AB314" s="416"/>
      <c r="AC314" s="416"/>
      <c r="AD314" s="416"/>
      <c r="AE314" s="416"/>
      <c r="AF314" s="416"/>
      <c r="AG314" s="416"/>
      <c r="AH314" s="416"/>
      <c r="AI314" s="416"/>
      <c r="AJ314" s="416"/>
      <c r="AK314" s="416"/>
      <c r="AL314" s="416"/>
    </row>
    <row r="315" spans="1:38">
      <c r="A315" s="416"/>
      <c r="C315" s="416"/>
      <c r="D315" s="416"/>
      <c r="E315" s="416"/>
      <c r="F315" s="416"/>
      <c r="G315" s="416"/>
      <c r="H315" s="416"/>
      <c r="I315" s="416"/>
      <c r="J315" s="416"/>
      <c r="K315" s="416"/>
      <c r="L315" s="416"/>
      <c r="M315" s="416"/>
      <c r="N315" s="416"/>
      <c r="O315" s="416"/>
      <c r="P315" s="416"/>
      <c r="Q315" s="416"/>
      <c r="R315" s="416"/>
      <c r="S315" s="416"/>
      <c r="T315" s="416"/>
      <c r="U315" s="416"/>
      <c r="V315" s="416"/>
      <c r="W315" s="416"/>
      <c r="X315" s="416"/>
      <c r="Y315" s="416"/>
      <c r="Z315" s="416"/>
      <c r="AA315" s="416"/>
      <c r="AB315" s="416"/>
      <c r="AC315" s="416"/>
      <c r="AD315" s="416"/>
      <c r="AE315" s="416"/>
      <c r="AF315" s="416"/>
      <c r="AG315" s="416"/>
      <c r="AH315" s="416"/>
      <c r="AI315" s="416"/>
      <c r="AJ315" s="416"/>
      <c r="AK315" s="416"/>
      <c r="AL315" s="416"/>
    </row>
    <row r="316" spans="1:38">
      <c r="A316" s="416"/>
      <c r="C316" s="416"/>
      <c r="D316" s="416"/>
      <c r="E316" s="416"/>
      <c r="F316" s="416"/>
      <c r="G316" s="416"/>
      <c r="H316" s="416"/>
      <c r="I316" s="416"/>
      <c r="J316" s="416"/>
      <c r="K316" s="416"/>
      <c r="L316" s="416"/>
      <c r="M316" s="416"/>
      <c r="N316" s="416"/>
      <c r="O316" s="416"/>
      <c r="P316" s="416"/>
      <c r="Q316" s="416"/>
      <c r="R316" s="416"/>
      <c r="S316" s="416"/>
      <c r="T316" s="416"/>
      <c r="U316" s="416"/>
      <c r="V316" s="416"/>
      <c r="W316" s="416"/>
      <c r="X316" s="416"/>
      <c r="Y316" s="416"/>
      <c r="Z316" s="416"/>
      <c r="AA316" s="416"/>
      <c r="AB316" s="416"/>
      <c r="AC316" s="416"/>
      <c r="AD316" s="416"/>
      <c r="AE316" s="416"/>
      <c r="AF316" s="416"/>
      <c r="AG316" s="416"/>
      <c r="AH316" s="416"/>
      <c r="AI316" s="416"/>
      <c r="AJ316" s="416"/>
      <c r="AK316" s="416"/>
      <c r="AL316" s="416"/>
    </row>
  </sheetData>
  <sheetProtection password="C5E0" sheet="1" objects="1" scenarios="1" selectLockedCells="1"/>
  <mergeCells count="9">
    <mergeCell ref="C16:D16"/>
    <mergeCell ref="C17:D17"/>
    <mergeCell ref="C13:D13"/>
    <mergeCell ref="C15:D15"/>
    <mergeCell ref="C9:D9"/>
    <mergeCell ref="C11:D11"/>
    <mergeCell ref="C12:D12"/>
    <mergeCell ref="C14:D14"/>
    <mergeCell ref="C10:D10"/>
  </mergeCells>
  <pageMargins left="0.7" right="0.7" top="0.75" bottom="0.75" header="0.3" footer="0.3"/>
  <pageSetup scale="61" orientation="portrait" r:id="rId1"/>
  <colBreaks count="1" manualBreakCount="1">
    <brk id="5"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Z1133"/>
  <sheetViews>
    <sheetView zoomScale="85" zoomScaleNormal="85" workbookViewId="0">
      <selection activeCell="K3" sqref="K3"/>
    </sheetView>
  </sheetViews>
  <sheetFormatPr defaultColWidth="8.85546875" defaultRowHeight="18.75"/>
  <cols>
    <col min="1" max="1" width="9.28515625" style="382" customWidth="1"/>
    <col min="2" max="2" width="10.28515625" style="79" customWidth="1"/>
    <col min="3" max="3" width="7.85546875" style="80" hidden="1" customWidth="1"/>
    <col min="4" max="4" width="1.42578125" style="79" customWidth="1"/>
    <col min="5" max="5" width="22.42578125" style="132" customWidth="1"/>
    <col min="6" max="6" width="22.28515625" style="79" customWidth="1"/>
    <col min="7" max="7" width="18.42578125" style="79" customWidth="1"/>
    <col min="8" max="8" width="18.7109375" style="330" customWidth="1"/>
    <col min="9" max="9" width="16.140625" style="113" customWidth="1"/>
    <col min="10" max="10" width="14.7109375" style="113" customWidth="1"/>
    <col min="11" max="11" width="28.140625" style="96" customWidth="1"/>
    <col min="12" max="12" width="10.42578125" style="79" customWidth="1"/>
    <col min="13" max="13" width="13.42578125" style="79" customWidth="1"/>
    <col min="14" max="15" width="13.28515625" style="79" customWidth="1"/>
    <col min="16" max="16" width="2.42578125" style="79" customWidth="1"/>
    <col min="17" max="17" width="13.140625" style="79" customWidth="1"/>
    <col min="18" max="18" width="8.85546875" style="79"/>
    <col min="19" max="19" width="9.140625" style="79" customWidth="1"/>
    <col min="20" max="21" width="8.85546875" style="79"/>
    <col min="22" max="25" width="8.85546875" style="79" customWidth="1"/>
    <col min="26" max="26" width="15.42578125" style="174" customWidth="1"/>
    <col min="27" max="16384" width="8.85546875" style="79"/>
  </cols>
  <sheetData>
    <row r="1" spans="1:26" ht="12" customHeight="1"/>
    <row r="2" spans="1:26" ht="39" customHeight="1" thickBot="1">
      <c r="A2" s="467"/>
      <c r="B2" s="42"/>
      <c r="C2" s="43"/>
      <c r="D2" s="42"/>
      <c r="E2" s="120"/>
      <c r="F2" s="42"/>
      <c r="G2" s="42"/>
      <c r="H2" s="99"/>
      <c r="I2" s="99"/>
      <c r="J2" s="85"/>
      <c r="K2" s="42"/>
      <c r="L2" s="42"/>
      <c r="Y2" s="174"/>
      <c r="Z2" s="79"/>
    </row>
    <row r="3" spans="1:26" ht="21" thickBot="1">
      <c r="A3" s="468"/>
      <c r="B3" s="42"/>
      <c r="C3" s="43"/>
      <c r="D3" s="49" t="s">
        <v>201</v>
      </c>
      <c r="E3" s="121"/>
      <c r="F3" s="44"/>
      <c r="G3" s="44"/>
      <c r="H3" s="304"/>
      <c r="I3" s="121"/>
      <c r="J3" s="305" t="s">
        <v>14</v>
      </c>
      <c r="K3" s="404"/>
      <c r="L3" s="41"/>
      <c r="Y3" s="174"/>
      <c r="Z3" s="79"/>
    </row>
    <row r="4" spans="1:26" ht="18.75" customHeight="1" thickBot="1">
      <c r="A4" s="468"/>
      <c r="B4" s="42"/>
      <c r="C4" s="43"/>
      <c r="D4" s="50" t="s">
        <v>108</v>
      </c>
      <c r="E4" s="121"/>
      <c r="F4" s="44"/>
      <c r="G4" s="348"/>
      <c r="H4" s="348"/>
      <c r="I4" s="121"/>
      <c r="J4" s="306"/>
      <c r="K4" s="312"/>
      <c r="L4" s="41"/>
      <c r="Y4" s="174"/>
      <c r="Z4" s="79"/>
    </row>
    <row r="5" spans="1:26" ht="19.5" thickBot="1">
      <c r="A5" s="468"/>
      <c r="B5" s="42"/>
      <c r="C5" s="43"/>
      <c r="D5" s="51"/>
      <c r="E5" s="121"/>
      <c r="F5" s="44"/>
      <c r="G5" s="308"/>
      <c r="H5" s="309"/>
      <c r="I5" s="121"/>
      <c r="J5" s="305" t="s">
        <v>20</v>
      </c>
      <c r="K5" s="404">
        <v>2013</v>
      </c>
      <c r="L5" s="41"/>
      <c r="Y5" s="174"/>
      <c r="Z5" s="79"/>
    </row>
    <row r="6" spans="1:26" ht="19.5" thickBot="1">
      <c r="A6" s="468"/>
      <c r="B6" s="42"/>
      <c r="C6" s="43"/>
      <c r="D6" s="44"/>
      <c r="E6" s="121"/>
      <c r="F6" s="44"/>
      <c r="G6" s="44"/>
      <c r="H6" s="310"/>
      <c r="I6" s="121"/>
      <c r="J6" s="306"/>
      <c r="K6" s="312"/>
      <c r="L6" s="41"/>
      <c r="Y6" s="174"/>
      <c r="Z6" s="79"/>
    </row>
    <row r="7" spans="1:26" ht="19.5" thickBot="1">
      <c r="A7" s="468"/>
      <c r="B7" s="42"/>
      <c r="C7" s="43"/>
      <c r="D7" s="44"/>
      <c r="E7" s="121"/>
      <c r="F7" s="44"/>
      <c r="G7" s="44"/>
      <c r="H7" s="310"/>
      <c r="I7" s="121"/>
      <c r="J7" s="305" t="s">
        <v>12</v>
      </c>
      <c r="K7" s="405">
        <v>2000</v>
      </c>
      <c r="L7" s="41"/>
      <c r="Y7" s="174"/>
      <c r="Z7" s="79"/>
    </row>
    <row r="8" spans="1:26" ht="19.5" thickBot="1">
      <c r="A8" s="468"/>
      <c r="B8" s="42"/>
      <c r="C8" s="43"/>
      <c r="D8" s="44"/>
      <c r="E8" s="121"/>
      <c r="F8" s="44"/>
      <c r="G8" s="44"/>
      <c r="H8" s="310"/>
      <c r="I8" s="121"/>
      <c r="J8" s="306"/>
      <c r="K8" s="44"/>
      <c r="L8" s="41"/>
      <c r="Y8" s="174"/>
      <c r="Z8" s="79"/>
    </row>
    <row r="9" spans="1:26" ht="19.5" thickBot="1">
      <c r="A9" s="468"/>
      <c r="B9" s="42"/>
      <c r="C9" s="43"/>
      <c r="D9" s="44"/>
      <c r="E9" s="121"/>
      <c r="F9" s="44"/>
      <c r="G9" s="44"/>
      <c r="H9" s="310"/>
      <c r="I9" s="121"/>
      <c r="J9" s="305" t="s">
        <v>49</v>
      </c>
      <c r="K9" s="406">
        <f>Summary!$AV$65</f>
        <v>0</v>
      </c>
      <c r="L9" s="41"/>
      <c r="Y9" s="174"/>
      <c r="Z9" s="79"/>
    </row>
    <row r="10" spans="1:26" ht="19.5" thickBot="1">
      <c r="A10" s="468"/>
      <c r="B10" s="42"/>
      <c r="C10" s="43"/>
      <c r="D10" s="44"/>
      <c r="E10" s="121"/>
      <c r="F10" s="44"/>
      <c r="G10" s="44"/>
      <c r="H10" s="310"/>
      <c r="I10" s="121"/>
      <c r="J10" s="306"/>
      <c r="K10" s="313"/>
      <c r="L10" s="41"/>
      <c r="Y10" s="174"/>
      <c r="Z10" s="79"/>
    </row>
    <row r="11" spans="1:26" ht="19.5" thickBot="1">
      <c r="A11" s="468"/>
      <c r="B11" s="42"/>
      <c r="C11" s="43"/>
      <c r="D11" s="44"/>
      <c r="E11" s="121"/>
      <c r="F11" s="44"/>
      <c r="G11" s="44"/>
      <c r="H11" s="310"/>
      <c r="I11" s="121"/>
      <c r="J11" s="305" t="s">
        <v>102</v>
      </c>
      <c r="K11" s="407" t="str">
        <f>IF($K$7=2000,$K$59, IF($K$7=2001,$K$103, IF($K$7=2002,$K$147, IF($K$7=2003,$K$191, IF($K$7=2004,$K$235, IF($K$7=2005,$K$279, IF($K$7=2006,$K$323, IF($K$7=2007,$K$367, IF($K$7=2008,$K$411, IF($K$7=2009,$K$455, IF($K$7=2010,$K$499, IF($K$7=0,0))))))))))))</f>
        <v/>
      </c>
      <c r="L11" s="41"/>
      <c r="Y11" s="174"/>
      <c r="Z11" s="79"/>
    </row>
    <row r="12" spans="1:26" ht="19.5" thickBot="1">
      <c r="A12" s="468"/>
      <c r="B12" s="42"/>
      <c r="C12" s="43"/>
      <c r="D12" s="44"/>
      <c r="E12" s="121"/>
      <c r="F12" s="44"/>
      <c r="G12" s="44"/>
      <c r="H12" s="310"/>
      <c r="I12" s="121"/>
      <c r="J12" s="305"/>
      <c r="K12" s="314"/>
      <c r="L12" s="41"/>
      <c r="Y12" s="174"/>
      <c r="Z12" s="79"/>
    </row>
    <row r="13" spans="1:26" ht="19.5" thickBot="1">
      <c r="A13" s="468"/>
      <c r="B13" s="42"/>
      <c r="C13" s="43"/>
      <c r="D13" s="44"/>
      <c r="E13" s="121"/>
      <c r="F13" s="44"/>
      <c r="G13" s="44"/>
      <c r="H13" s="310"/>
      <c r="I13" s="121"/>
      <c r="J13" s="305" t="s">
        <v>103</v>
      </c>
      <c r="K13" s="408">
        <f>PRODUCT($K$11,0.7)</f>
        <v>0.7</v>
      </c>
      <c r="L13" s="41"/>
      <c r="Y13" s="174"/>
      <c r="Z13" s="79"/>
    </row>
    <row r="14" spans="1:26" ht="19.5" thickBot="1">
      <c r="A14" s="468"/>
      <c r="B14" s="42"/>
      <c r="C14" s="43"/>
      <c r="D14" s="44"/>
      <c r="E14" s="121"/>
      <c r="F14" s="44"/>
      <c r="G14" s="44"/>
      <c r="H14" s="310"/>
      <c r="I14" s="121"/>
      <c r="J14" s="305"/>
      <c r="K14" s="311"/>
      <c r="L14" s="41"/>
      <c r="Y14" s="174"/>
      <c r="Z14" s="79"/>
    </row>
    <row r="15" spans="1:26" ht="19.5" thickBot="1">
      <c r="A15" s="468"/>
      <c r="B15" s="42"/>
      <c r="C15" s="43"/>
      <c r="D15" s="44"/>
      <c r="E15" s="121"/>
      <c r="F15" s="44"/>
      <c r="G15" s="44"/>
      <c r="H15" s="310"/>
      <c r="I15" s="121"/>
      <c r="J15" s="305" t="s">
        <v>104</v>
      </c>
      <c r="K15" s="409"/>
      <c r="L15" s="41"/>
      <c r="Y15" s="174"/>
      <c r="Z15" s="79"/>
    </row>
    <row r="16" spans="1:26" ht="21" customHeight="1">
      <c r="A16" s="468"/>
      <c r="B16" s="42"/>
      <c r="C16" s="43"/>
      <c r="D16" s="45"/>
      <c r="E16" s="122"/>
      <c r="F16" s="222"/>
      <c r="G16" s="353"/>
      <c r="H16" s="105"/>
      <c r="I16" s="105"/>
      <c r="J16" s="86"/>
      <c r="K16" s="222"/>
      <c r="L16" s="44"/>
      <c r="Y16" s="174"/>
      <c r="Z16" s="79"/>
    </row>
    <row r="17" spans="1:26" ht="19.5">
      <c r="A17" s="462"/>
      <c r="B17" s="53"/>
      <c r="C17" s="54"/>
      <c r="D17" s="55"/>
      <c r="E17" s="124"/>
      <c r="F17" s="55"/>
      <c r="G17" s="55"/>
      <c r="H17" s="55"/>
      <c r="I17" s="107"/>
      <c r="J17" s="107"/>
      <c r="K17" s="88"/>
      <c r="L17" s="55"/>
      <c r="Y17" s="174"/>
      <c r="Z17" s="79"/>
    </row>
    <row r="18" spans="1:26" ht="36.75" customHeight="1">
      <c r="A18" s="462"/>
      <c r="B18" s="57"/>
      <c r="C18" s="58"/>
      <c r="D18" s="59"/>
      <c r="E18" s="125">
        <v>2000</v>
      </c>
      <c r="F18" s="180" t="str">
        <f>IF($K$7=2000,"Base Year", "")</f>
        <v>Base Year</v>
      </c>
      <c r="G18" s="60"/>
      <c r="H18" s="60"/>
      <c r="I18" s="108"/>
      <c r="J18" s="108"/>
      <c r="K18" s="89"/>
      <c r="L18" s="61"/>
      <c r="Y18" s="174"/>
      <c r="Z18" s="79"/>
    </row>
    <row r="19" spans="1:26" s="365" customFormat="1" ht="15" customHeight="1">
      <c r="A19" s="462"/>
      <c r="B19" s="57"/>
      <c r="C19" s="58"/>
      <c r="D19" s="59"/>
      <c r="E19" s="125"/>
      <c r="F19" s="180"/>
      <c r="G19" s="60"/>
      <c r="H19" s="60"/>
      <c r="I19" s="108"/>
      <c r="J19" s="108"/>
      <c r="K19" s="89"/>
      <c r="L19" s="61"/>
      <c r="Y19" s="174"/>
    </row>
    <row r="20" spans="1:26" ht="23.1" customHeight="1">
      <c r="A20" s="462"/>
      <c r="B20" s="57"/>
      <c r="C20" s="58"/>
      <c r="D20" s="59"/>
      <c r="E20" s="393" t="s">
        <v>181</v>
      </c>
      <c r="F20" s="59"/>
      <c r="G20" s="60"/>
      <c r="H20" s="60"/>
      <c r="I20" s="109"/>
      <c r="J20" s="109"/>
      <c r="K20" s="90"/>
      <c r="L20" s="60"/>
      <c r="Y20" s="174"/>
      <c r="Z20" s="79"/>
    </row>
    <row r="21" spans="1:26" ht="27" customHeight="1">
      <c r="A21" s="462"/>
      <c r="B21" s="57"/>
      <c r="C21" s="58"/>
      <c r="D21" s="47"/>
      <c r="E21" s="127" t="s">
        <v>0</v>
      </c>
      <c r="F21" s="218" t="s">
        <v>16</v>
      </c>
      <c r="G21" s="218" t="s">
        <v>1</v>
      </c>
      <c r="H21" s="221" t="s">
        <v>2</v>
      </c>
      <c r="I21" s="221" t="s">
        <v>38</v>
      </c>
      <c r="J21" s="91" t="s">
        <v>39</v>
      </c>
      <c r="K21" s="218" t="s">
        <v>15</v>
      </c>
      <c r="L21" s="60"/>
      <c r="Z21" s="79"/>
    </row>
    <row r="22" spans="1:26" ht="9.75" customHeight="1">
      <c r="A22" s="462"/>
      <c r="B22" s="464"/>
      <c r="C22" s="465">
        <v>2000</v>
      </c>
      <c r="D22" s="392"/>
      <c r="E22" s="397"/>
      <c r="F22" s="65"/>
      <c r="G22" s="66"/>
      <c r="H22" s="110"/>
      <c r="I22" s="110"/>
      <c r="J22" s="92"/>
      <c r="K22" s="398"/>
      <c r="L22" s="60"/>
      <c r="Z22" s="79"/>
    </row>
    <row r="23" spans="1:26" ht="18" customHeight="1">
      <c r="A23" s="462"/>
      <c r="B23" s="464"/>
      <c r="C23" s="465"/>
      <c r="D23" s="466"/>
      <c r="E23" s="128" t="s">
        <v>3</v>
      </c>
      <c r="F23" s="238"/>
      <c r="G23" s="40" t="s">
        <v>4</v>
      </c>
      <c r="H23" s="139">
        <f>VLOOKUP($C22,Coefficients!$A$5:$AB$25,3)</f>
        <v>4.2270350071002902E-4</v>
      </c>
      <c r="I23" s="111">
        <f>VLOOKUP(C22,Coefficients!$A$5:$AB$25,2)</f>
        <v>9.5460000000000007E-3</v>
      </c>
      <c r="J23" s="98">
        <f t="shared" ref="J23:J29" si="0">$I23*$F23</f>
        <v>0</v>
      </c>
      <c r="K23" s="182">
        <f t="shared" ref="K23:K29" si="1">$H23*$F23</f>
        <v>0</v>
      </c>
      <c r="L23" s="59"/>
      <c r="Z23" s="79"/>
    </row>
    <row r="24" spans="1:26" ht="18" customHeight="1">
      <c r="A24" s="462"/>
      <c r="B24" s="464"/>
      <c r="C24" s="465"/>
      <c r="D24" s="466"/>
      <c r="E24" s="128" t="s">
        <v>5</v>
      </c>
      <c r="F24" s="238"/>
      <c r="G24" s="40" t="s">
        <v>6</v>
      </c>
      <c r="H24" s="139">
        <f>VLOOKUP(C22,Coefficients!$A$5:$AB$25,5)</f>
        <v>5.3156000000000011E-3</v>
      </c>
      <c r="I24" s="111">
        <f>VLOOKUP(C22,Coefficients!$A$5:$AB$25,4)</f>
        <v>0.1</v>
      </c>
      <c r="J24" s="98">
        <f>$I24*$F24</f>
        <v>0</v>
      </c>
      <c r="K24" s="182">
        <f t="shared" si="1"/>
        <v>0</v>
      </c>
      <c r="L24" s="59"/>
      <c r="Z24" s="79"/>
    </row>
    <row r="25" spans="1:26" ht="18" customHeight="1">
      <c r="A25" s="462"/>
      <c r="B25" s="464"/>
      <c r="C25" s="465"/>
      <c r="D25" s="466"/>
      <c r="E25" s="128" t="s">
        <v>11</v>
      </c>
      <c r="F25" s="238"/>
      <c r="G25" s="40" t="s">
        <v>9</v>
      </c>
      <c r="H25" s="139">
        <f>VLOOKUP(C22,Coefficients!$A$5:$AB$25,7)</f>
        <v>1.0264025999999999E-2</v>
      </c>
      <c r="I25" s="111">
        <f>VLOOKUP(C22,Coefficients!$A$5:$AB$25,6)</f>
        <v>0.13800000000000001</v>
      </c>
      <c r="J25" s="98">
        <f t="shared" si="0"/>
        <v>0</v>
      </c>
      <c r="K25" s="182">
        <f t="shared" si="1"/>
        <v>0</v>
      </c>
      <c r="L25" s="59"/>
      <c r="Z25" s="79"/>
    </row>
    <row r="26" spans="1:26" ht="18" customHeight="1">
      <c r="A26" s="462"/>
      <c r="B26" s="464"/>
      <c r="C26" s="465"/>
      <c r="D26" s="466"/>
      <c r="E26" s="128" t="s">
        <v>30</v>
      </c>
      <c r="F26" s="238"/>
      <c r="G26" s="40" t="s">
        <v>9</v>
      </c>
      <c r="H26" s="139">
        <f>VLOOKUP(C22,Coefficients!$A$5:$AB$25,9)</f>
        <v>1.1016722E-2</v>
      </c>
      <c r="I26" s="111">
        <f>VLOOKUP(C22,Coefficients!$A$5:$AB$25,8)</f>
        <v>0.14599999999999999</v>
      </c>
      <c r="J26" s="98">
        <f t="shared" si="0"/>
        <v>0</v>
      </c>
      <c r="K26" s="182">
        <f t="shared" si="1"/>
        <v>0</v>
      </c>
      <c r="L26" s="59"/>
      <c r="Z26" s="79"/>
    </row>
    <row r="27" spans="1:26" ht="18" customHeight="1">
      <c r="A27" s="462"/>
      <c r="B27" s="464"/>
      <c r="C27" s="465"/>
      <c r="D27" s="466"/>
      <c r="E27" s="128" t="s">
        <v>31</v>
      </c>
      <c r="F27" s="238"/>
      <c r="G27" s="40" t="s">
        <v>9</v>
      </c>
      <c r="H27" s="139">
        <f>VLOOKUP(C22,Coefficients!$A$5:$AB$25,11)</f>
        <v>1.1327549999999999E-2</v>
      </c>
      <c r="I27" s="111">
        <f>VLOOKUP(C22,Coefficients!$A$5:$AB$25,10)</f>
        <v>0.15</v>
      </c>
      <c r="J27" s="98">
        <f t="shared" si="0"/>
        <v>0</v>
      </c>
      <c r="K27" s="182">
        <f t="shared" si="1"/>
        <v>0</v>
      </c>
      <c r="L27" s="59"/>
      <c r="Z27" s="79"/>
    </row>
    <row r="28" spans="1:26" ht="18" customHeight="1">
      <c r="A28" s="462"/>
      <c r="B28" s="464"/>
      <c r="C28" s="465"/>
      <c r="D28" s="466"/>
      <c r="E28" s="128" t="s">
        <v>200</v>
      </c>
      <c r="F28" s="238"/>
      <c r="G28" s="40" t="s">
        <v>9</v>
      </c>
      <c r="H28" s="139">
        <f>VLOOKUP(C22,Coefficients!$A$5:$AB$25,13)</f>
        <v>1.0264025999999999E-2</v>
      </c>
      <c r="I28" s="111">
        <f>VLOOKUP(C22,Coefficients!$A$5:$AB$25,12)</f>
        <v>0.13800000000000001</v>
      </c>
      <c r="J28" s="98">
        <f t="shared" si="0"/>
        <v>0</v>
      </c>
      <c r="K28" s="182">
        <f t="shared" si="1"/>
        <v>0</v>
      </c>
      <c r="L28" s="59"/>
      <c r="Z28" s="79"/>
    </row>
    <row r="29" spans="1:26" ht="17.25" customHeight="1">
      <c r="A29" s="462"/>
      <c r="B29" s="464"/>
      <c r="C29" s="58"/>
      <c r="D29" s="466"/>
      <c r="E29" s="128" t="s">
        <v>8</v>
      </c>
      <c r="F29" s="383"/>
      <c r="G29" s="40" t="s">
        <v>10</v>
      </c>
      <c r="H29" s="139">
        <f>VLOOKUP(C22,Coefficients!$A$5:$AB$25,15)</f>
        <v>8.6629610999999995E-2</v>
      </c>
      <c r="I29" s="111">
        <f>VLOOKUP(C22,Coefficients!$A$5:$AB$25,14)</f>
        <v>1.3301499999999999</v>
      </c>
      <c r="J29" s="98">
        <f t="shared" si="0"/>
        <v>0</v>
      </c>
      <c r="K29" s="182">
        <f t="shared" si="1"/>
        <v>0</v>
      </c>
      <c r="L29" s="59"/>
      <c r="Z29" s="79"/>
    </row>
    <row r="30" spans="1:26" s="355" customFormat="1" ht="9.75" customHeight="1">
      <c r="A30" s="462"/>
      <c r="B30" s="464"/>
      <c r="C30" s="58"/>
      <c r="D30" s="392"/>
      <c r="E30" s="397"/>
      <c r="F30" s="65"/>
      <c r="G30" s="66"/>
      <c r="H30" s="117"/>
      <c r="I30" s="117"/>
      <c r="J30" s="118"/>
      <c r="K30" s="398"/>
      <c r="L30" s="60"/>
    </row>
    <row r="31" spans="1:26" ht="21" customHeight="1">
      <c r="A31" s="462"/>
      <c r="B31" s="57"/>
      <c r="C31" s="58"/>
      <c r="D31" s="48"/>
      <c r="E31" s="123"/>
      <c r="F31" s="119"/>
      <c r="G31" s="119"/>
      <c r="H31" s="471" t="s">
        <v>17</v>
      </c>
      <c r="I31" s="472"/>
      <c r="J31" s="98">
        <f>SUM(J23:J29)</f>
        <v>0</v>
      </c>
      <c r="K31" s="370">
        <f>SUM(K23:K29)</f>
        <v>0</v>
      </c>
      <c r="L31" s="59"/>
      <c r="Z31" s="79"/>
    </row>
    <row r="32" spans="1:26" s="365" customFormat="1" ht="21" customHeight="1">
      <c r="A32" s="390"/>
      <c r="B32" s="57"/>
      <c r="C32" s="58"/>
      <c r="D32" s="48"/>
      <c r="E32" s="394" t="s">
        <v>182</v>
      </c>
      <c r="F32" s="119"/>
      <c r="G32" s="119"/>
      <c r="H32" s="384"/>
      <c r="I32" s="385"/>
      <c r="J32" s="386"/>
      <c r="K32" s="387"/>
      <c r="L32" s="59"/>
    </row>
    <row r="33" spans="1:26" s="328" customFormat="1" ht="27" customHeight="1">
      <c r="A33" s="462"/>
      <c r="B33" s="57"/>
      <c r="C33" s="58"/>
      <c r="D33" s="48"/>
      <c r="E33" s="395"/>
      <c r="F33" s="333" t="s">
        <v>126</v>
      </c>
      <c r="G33" s="331" t="s">
        <v>127</v>
      </c>
      <c r="H33" s="334" t="s">
        <v>171</v>
      </c>
      <c r="I33" s="331" t="s">
        <v>1</v>
      </c>
      <c r="J33" s="352" t="s">
        <v>2</v>
      </c>
      <c r="K33" s="347" t="s">
        <v>15</v>
      </c>
      <c r="L33" s="59"/>
    </row>
    <row r="34" spans="1:26" s="328" customFormat="1" ht="9.75" customHeight="1">
      <c r="A34" s="462"/>
      <c r="B34" s="464"/>
      <c r="C34" s="58"/>
      <c r="D34" s="48"/>
      <c r="E34" s="461" t="s">
        <v>180</v>
      </c>
      <c r="F34" s="374"/>
      <c r="G34" s="376"/>
      <c r="H34" s="375"/>
      <c r="I34" s="376"/>
      <c r="J34" s="377"/>
      <c r="K34" s="378"/>
      <c r="L34" s="59"/>
    </row>
    <row r="35" spans="1:26" s="328" customFormat="1" ht="18" customHeight="1" thickBot="1">
      <c r="A35" s="462"/>
      <c r="B35" s="464"/>
      <c r="C35" s="58"/>
      <c r="D35" s="48"/>
      <c r="E35" s="461"/>
      <c r="F35" s="360" t="s">
        <v>138</v>
      </c>
      <c r="G35" s="418"/>
      <c r="H35" s="335">
        <f>IF(E37="yes", "", 100%)</f>
        <v>1</v>
      </c>
      <c r="I35" s="40" t="s">
        <v>128</v>
      </c>
      <c r="J35" s="332">
        <f>'Waste Coeff.'!$D$9</f>
        <v>0.81900000000000006</v>
      </c>
      <c r="K35" s="366">
        <f>IF($E36="Yes", "", $G35*$J35)</f>
        <v>0</v>
      </c>
      <c r="L35" s="59"/>
    </row>
    <row r="36" spans="1:26" s="328" customFormat="1" ht="18" customHeight="1" thickBot="1">
      <c r="A36" s="462"/>
      <c r="B36" s="464"/>
      <c r="C36" s="58"/>
      <c r="D36" s="48"/>
      <c r="E36" s="417" t="s">
        <v>185</v>
      </c>
      <c r="F36" s="360" t="s">
        <v>137</v>
      </c>
      <c r="G36" s="379">
        <f>$G35*H36</f>
        <v>0</v>
      </c>
      <c r="H36" s="427"/>
      <c r="I36" s="40" t="s">
        <v>128</v>
      </c>
      <c r="J36" s="332">
        <f>'Waste Coeff.'!$D$10</f>
        <v>0.41647499999999993</v>
      </c>
      <c r="K36" s="366" t="str">
        <f>IF($E36="No", "", $G36*$J36)</f>
        <v/>
      </c>
      <c r="L36" s="59"/>
    </row>
    <row r="37" spans="1:26" s="341" customFormat="1" ht="18" customHeight="1">
      <c r="A37" s="462"/>
      <c r="B37" s="464"/>
      <c r="C37" s="58"/>
      <c r="D37" s="48"/>
      <c r="E37" s="460" t="str">
        <f>IF(E36="yes","Enter % values in waste characterization column","Ignore waste characterization column")</f>
        <v>Ignore waste characterization column</v>
      </c>
      <c r="F37" s="360" t="s">
        <v>143</v>
      </c>
      <c r="G37" s="379">
        <f>$G35*H37</f>
        <v>0</v>
      </c>
      <c r="H37" s="427"/>
      <c r="I37" s="40" t="s">
        <v>128</v>
      </c>
      <c r="J37" s="332">
        <f>'Waste Coeff.'!$D$11</f>
        <v>0.28212750000000003</v>
      </c>
      <c r="K37" s="366" t="str">
        <f>IF($E36="No", "", $G37*$J37)</f>
        <v/>
      </c>
      <c r="L37" s="59"/>
    </row>
    <row r="38" spans="1:26" s="328" customFormat="1" ht="18" customHeight="1">
      <c r="A38" s="462"/>
      <c r="B38" s="464"/>
      <c r="C38" s="58"/>
      <c r="D38" s="48"/>
      <c r="E38" s="461"/>
      <c r="F38" s="128" t="s">
        <v>148</v>
      </c>
      <c r="G38" s="379">
        <f>$G35*H38</f>
        <v>0</v>
      </c>
      <c r="H38" s="427"/>
      <c r="I38" s="40" t="s">
        <v>128</v>
      </c>
      <c r="J38" s="332">
        <f>'Waste Coeff.'!$D$9</f>
        <v>0.81900000000000006</v>
      </c>
      <c r="K38" s="366" t="str">
        <f>IF($E36="No", "", $G38*$J38)</f>
        <v/>
      </c>
      <c r="L38" s="59"/>
    </row>
    <row r="39" spans="1:26" s="328" customFormat="1" ht="18" customHeight="1">
      <c r="A39" s="462"/>
      <c r="B39" s="464"/>
      <c r="C39" s="58"/>
      <c r="D39" s="48"/>
      <c r="E39" s="391" t="s">
        <v>184</v>
      </c>
      <c r="F39" s="349" t="s">
        <v>129</v>
      </c>
      <c r="G39" s="379"/>
      <c r="H39" s="350"/>
      <c r="I39" s="40" t="s">
        <v>128</v>
      </c>
      <c r="J39" s="332">
        <v>0</v>
      </c>
      <c r="K39" s="366">
        <f t="shared" ref="K39:K40" si="2">$J39*$G39</f>
        <v>0</v>
      </c>
      <c r="L39" s="59"/>
    </row>
    <row r="40" spans="1:26" s="341" customFormat="1" ht="18" customHeight="1">
      <c r="A40" s="462"/>
      <c r="B40" s="464"/>
      <c r="C40" s="58"/>
      <c r="D40" s="48"/>
      <c r="E40" s="396" t="s">
        <v>185</v>
      </c>
      <c r="F40" s="399" t="s">
        <v>130</v>
      </c>
      <c r="G40" s="400"/>
      <c r="H40" s="401"/>
      <c r="I40" s="339" t="s">
        <v>128</v>
      </c>
      <c r="J40" s="340">
        <v>0</v>
      </c>
      <c r="K40" s="402">
        <f t="shared" si="2"/>
        <v>0</v>
      </c>
      <c r="L40" s="59"/>
    </row>
    <row r="41" spans="1:26" s="355" customFormat="1" ht="9.9499999999999993" customHeight="1">
      <c r="A41" s="462"/>
      <c r="B41" s="464"/>
      <c r="C41" s="58"/>
      <c r="D41" s="48"/>
      <c r="E41" s="395"/>
      <c r="F41" s="374"/>
      <c r="G41" s="376"/>
      <c r="H41" s="375"/>
      <c r="I41" s="376"/>
      <c r="J41" s="377"/>
      <c r="K41" s="378"/>
      <c r="L41" s="59"/>
    </row>
    <row r="42" spans="1:26" ht="19.5">
      <c r="A42" s="462"/>
      <c r="B42" s="57"/>
      <c r="C42" s="58"/>
      <c r="D42" s="48"/>
      <c r="E42" s="123"/>
      <c r="F42" s="351"/>
      <c r="G42" s="351"/>
      <c r="H42" s="119"/>
      <c r="I42" s="351"/>
      <c r="J42" s="351" t="s">
        <v>17</v>
      </c>
      <c r="K42" s="403">
        <f>IF($E36="yes",SUM(K36:K40),SUM(K35,K39:K40))</f>
        <v>0</v>
      </c>
      <c r="L42" s="59"/>
      <c r="N42" s="342"/>
      <c r="Z42" s="79"/>
    </row>
    <row r="43" spans="1:26" s="365" customFormat="1" ht="24.75">
      <c r="A43" s="462"/>
      <c r="B43" s="57"/>
      <c r="C43" s="58"/>
      <c r="D43" s="48"/>
      <c r="E43" s="388" t="s">
        <v>183</v>
      </c>
      <c r="F43" s="351"/>
      <c r="G43" s="351"/>
      <c r="H43" s="119"/>
      <c r="I43" s="351"/>
      <c r="J43" s="351"/>
      <c r="K43" s="351"/>
      <c r="L43" s="59"/>
      <c r="N43" s="342"/>
    </row>
    <row r="44" spans="1:26" ht="27" customHeight="1">
      <c r="A44" s="462"/>
      <c r="B44" s="356"/>
      <c r="C44" s="58"/>
      <c r="D44" s="48"/>
      <c r="E44" s="123"/>
      <c r="F44" s="333" t="s">
        <v>0</v>
      </c>
      <c r="G44" s="336"/>
      <c r="H44" s="331" t="s">
        <v>16</v>
      </c>
      <c r="I44" s="331" t="s">
        <v>1</v>
      </c>
      <c r="J44" s="352" t="s">
        <v>168</v>
      </c>
      <c r="K44" s="347" t="s">
        <v>169</v>
      </c>
      <c r="L44" s="59"/>
      <c r="Z44" s="79"/>
    </row>
    <row r="45" spans="1:26" s="355" customFormat="1" ht="9.9499999999999993" customHeight="1">
      <c r="A45" s="462"/>
      <c r="B45" s="464"/>
      <c r="C45" s="58"/>
      <c r="D45" s="48"/>
      <c r="E45" s="123"/>
      <c r="F45" s="374"/>
      <c r="G45" s="375"/>
      <c r="H45" s="376"/>
      <c r="I45" s="376"/>
      <c r="J45" s="377"/>
      <c r="K45" s="378"/>
      <c r="L45" s="59"/>
    </row>
    <row r="46" spans="1:26" ht="18" customHeight="1">
      <c r="A46" s="462"/>
      <c r="B46" s="464"/>
      <c r="C46" s="58"/>
      <c r="D46" s="48"/>
      <c r="E46" s="123"/>
      <c r="F46" s="458" t="s">
        <v>144</v>
      </c>
      <c r="G46" s="459"/>
      <c r="H46" s="418"/>
      <c r="I46" s="40" t="s">
        <v>166</v>
      </c>
      <c r="J46" s="332">
        <f>'Fleets Coeff.'!$C$4</f>
        <v>8.4769999999999984E-3</v>
      </c>
      <c r="K46" s="366">
        <f>$H46*$J46</f>
        <v>0</v>
      </c>
      <c r="L46" s="59"/>
      <c r="Z46" s="79"/>
    </row>
    <row r="47" spans="1:26" ht="18" customHeight="1">
      <c r="A47" s="462"/>
      <c r="B47" s="464"/>
      <c r="C47" s="58"/>
      <c r="D47" s="48"/>
      <c r="E47" s="123"/>
      <c r="F47" s="458" t="s">
        <v>163</v>
      </c>
      <c r="G47" s="459"/>
      <c r="H47" s="418"/>
      <c r="I47" s="40" t="s">
        <v>166</v>
      </c>
      <c r="J47" s="332">
        <f>'Fleets Coeff.'!$C$5</f>
        <v>1.021E-2</v>
      </c>
      <c r="K47" s="366">
        <f>$H47*$J47</f>
        <v>0</v>
      </c>
      <c r="L47" s="59"/>
      <c r="Z47" s="79"/>
    </row>
    <row r="48" spans="1:26" s="341" customFormat="1" ht="18" customHeight="1">
      <c r="A48" s="462"/>
      <c r="B48" s="464"/>
      <c r="C48" s="58"/>
      <c r="D48" s="48"/>
      <c r="E48" s="123"/>
      <c r="F48" s="458" t="s">
        <v>164</v>
      </c>
      <c r="G48" s="459"/>
      <c r="H48" s="418"/>
      <c r="I48" s="40" t="s">
        <v>166</v>
      </c>
      <c r="J48" s="332">
        <f>'Fleets Coeff.'!$C$6</f>
        <v>8.6715999999999998E-3</v>
      </c>
      <c r="K48" s="366">
        <f>$H48*$J48</f>
        <v>0</v>
      </c>
      <c r="L48" s="59"/>
    </row>
    <row r="49" spans="1:26" s="341" customFormat="1" ht="18" customHeight="1">
      <c r="A49" s="462"/>
      <c r="B49" s="464"/>
      <c r="C49" s="58"/>
      <c r="D49" s="48"/>
      <c r="E49" s="123"/>
      <c r="F49" s="458" t="s">
        <v>165</v>
      </c>
      <c r="G49" s="459"/>
      <c r="H49" s="418"/>
      <c r="I49" s="40" t="s">
        <v>166</v>
      </c>
      <c r="J49" s="332">
        <f>'Fleets Coeff.'!$C$7</f>
        <v>8.5256499999999992E-3</v>
      </c>
      <c r="K49" s="366">
        <f>$H49*$J49</f>
        <v>0</v>
      </c>
      <c r="L49" s="59"/>
    </row>
    <row r="50" spans="1:26" s="355" customFormat="1" ht="9.9499999999999993" customHeight="1">
      <c r="A50" s="462"/>
      <c r="B50" s="464"/>
      <c r="C50" s="58"/>
      <c r="D50" s="48"/>
      <c r="E50" s="123"/>
      <c r="F50" s="374"/>
      <c r="G50" s="375"/>
      <c r="H50" s="376"/>
      <c r="I50" s="376"/>
      <c r="J50" s="377"/>
      <c r="K50" s="378"/>
      <c r="L50" s="59"/>
    </row>
    <row r="51" spans="1:26" ht="18" customHeight="1">
      <c r="A51" s="462"/>
      <c r="B51" s="57"/>
      <c r="C51" s="58"/>
      <c r="D51" s="48"/>
      <c r="E51" s="123"/>
      <c r="F51" s="351"/>
      <c r="G51" s="351"/>
      <c r="H51" s="119"/>
      <c r="I51" s="351"/>
      <c r="J51" s="351" t="s">
        <v>17</v>
      </c>
      <c r="K51" s="403">
        <f>SUM(K46:K49)</f>
        <v>0</v>
      </c>
      <c r="L51" s="59"/>
      <c r="Z51" s="79"/>
    </row>
    <row r="52" spans="1:26" ht="18" customHeight="1" thickBot="1">
      <c r="A52" s="462"/>
      <c r="B52" s="57"/>
      <c r="C52" s="58"/>
      <c r="D52" s="48"/>
      <c r="E52" s="123"/>
      <c r="F52" s="119"/>
      <c r="G52" s="119"/>
      <c r="H52" s="119"/>
      <c r="I52" s="351"/>
      <c r="J52" s="351"/>
      <c r="K52" s="93"/>
      <c r="L52" s="59"/>
      <c r="Z52" s="79"/>
    </row>
    <row r="53" spans="1:26" s="354" customFormat="1" ht="18" customHeight="1" thickBot="1">
      <c r="A53" s="463"/>
      <c r="B53" s="57"/>
      <c r="C53" s="58"/>
      <c r="D53" s="48"/>
      <c r="E53" s="123"/>
      <c r="F53" s="119"/>
      <c r="G53" s="119"/>
      <c r="H53" s="119"/>
      <c r="I53" s="351"/>
      <c r="J53" s="351" t="s">
        <v>170</v>
      </c>
      <c r="K53" s="367">
        <f>SUM($K31,$K42,$K51)</f>
        <v>0</v>
      </c>
      <c r="L53" s="59"/>
    </row>
    <row r="54" spans="1:26" ht="9.9499999999999993" customHeight="1" thickBot="1">
      <c r="A54" s="463"/>
      <c r="B54" s="57"/>
      <c r="C54" s="58"/>
      <c r="D54" s="48"/>
      <c r="E54" s="123"/>
      <c r="F54" s="119"/>
      <c r="G54" s="119"/>
      <c r="H54" s="119"/>
      <c r="I54" s="141"/>
      <c r="J54" s="93"/>
      <c r="K54" s="69"/>
      <c r="L54" s="59"/>
      <c r="Z54" s="79"/>
    </row>
    <row r="55" spans="1:26" ht="19.5" customHeight="1" thickBot="1">
      <c r="A55" s="463"/>
      <c r="B55" s="57"/>
      <c r="C55" s="58"/>
      <c r="D55" s="48"/>
      <c r="E55" s="130"/>
      <c r="F55" s="119"/>
      <c r="G55" s="119"/>
      <c r="H55" s="119"/>
      <c r="I55" s="141"/>
      <c r="J55" s="119" t="s">
        <v>13</v>
      </c>
      <c r="K55" s="368"/>
      <c r="L55" s="59"/>
      <c r="Z55" s="79"/>
    </row>
    <row r="56" spans="1:26" ht="21" customHeight="1" thickBot="1">
      <c r="A56" s="463"/>
      <c r="B56" s="57"/>
      <c r="C56" s="58"/>
      <c r="D56" s="48"/>
      <c r="E56" s="123"/>
      <c r="F56" s="119"/>
      <c r="G56" s="119"/>
      <c r="H56" s="119"/>
      <c r="I56" s="141"/>
      <c r="J56" s="93"/>
      <c r="K56" s="204"/>
      <c r="L56" s="59"/>
      <c r="Z56" s="79"/>
    </row>
    <row r="57" spans="1:26" s="330" customFormat="1" ht="21" customHeight="1" thickBot="1">
      <c r="A57" s="463"/>
      <c r="B57" s="57"/>
      <c r="C57" s="58"/>
      <c r="D57" s="48"/>
      <c r="E57" s="123"/>
      <c r="F57" s="119"/>
      <c r="G57" s="119"/>
      <c r="H57" s="119"/>
      <c r="I57" s="141"/>
      <c r="J57" s="141" t="s">
        <v>41</v>
      </c>
      <c r="K57" s="369" t="str">
        <f>IF(ISERR((J31)/K55),"",((J31)/K55))</f>
        <v/>
      </c>
      <c r="L57" s="59"/>
    </row>
    <row r="58" spans="1:26" s="330" customFormat="1" ht="20.25" thickBot="1">
      <c r="A58" s="463"/>
      <c r="B58" s="57"/>
      <c r="C58" s="58"/>
      <c r="D58" s="48"/>
      <c r="E58" s="123"/>
      <c r="F58" s="119"/>
      <c r="G58" s="119"/>
      <c r="H58" s="119"/>
      <c r="I58" s="141"/>
      <c r="J58" s="93"/>
      <c r="K58" s="215"/>
      <c r="L58" s="59"/>
    </row>
    <row r="59" spans="1:26" s="330" customFormat="1" ht="20.25" thickBot="1">
      <c r="A59" s="463"/>
      <c r="B59" s="57"/>
      <c r="C59" s="58"/>
      <c r="D59" s="48"/>
      <c r="E59" s="123"/>
      <c r="F59" s="141"/>
      <c r="G59" s="119"/>
      <c r="H59" s="119"/>
      <c r="I59" s="119"/>
      <c r="J59" s="119" t="s">
        <v>42</v>
      </c>
      <c r="K59" s="369" t="str">
        <f>IF(ISERR((K53*2205)/K55),"",((K53*2205)/K55))</f>
        <v/>
      </c>
      <c r="L59" s="59"/>
    </row>
    <row r="60" spans="1:26" s="330" customFormat="1" ht="24" customHeight="1">
      <c r="A60" s="463"/>
      <c r="B60" s="71"/>
      <c r="C60" s="72"/>
      <c r="D60" s="73"/>
      <c r="E60" s="131"/>
      <c r="F60" s="74"/>
      <c r="G60" s="74"/>
      <c r="H60" s="74"/>
      <c r="I60" s="112"/>
      <c r="J60" s="112"/>
      <c r="K60" s="95"/>
      <c r="L60" s="75"/>
    </row>
    <row r="61" spans="1:26" s="330" customFormat="1" ht="19.5">
      <c r="A61" s="462"/>
      <c r="B61" s="53"/>
      <c r="C61" s="54"/>
      <c r="D61" s="55"/>
      <c r="E61" s="124"/>
      <c r="F61" s="55"/>
      <c r="G61" s="55"/>
      <c r="H61" s="107"/>
      <c r="I61" s="107"/>
      <c r="J61" s="88"/>
      <c r="K61" s="55"/>
      <c r="L61" s="55"/>
    </row>
    <row r="62" spans="1:26" s="330" customFormat="1" ht="30.75">
      <c r="A62" s="462"/>
      <c r="B62" s="57"/>
      <c r="C62" s="58"/>
      <c r="D62" s="59"/>
      <c r="E62" s="125">
        <v>2001</v>
      </c>
      <c r="F62" s="180" t="str">
        <f>IF($K$7=2001,"Base Year", "")</f>
        <v/>
      </c>
      <c r="G62" s="60"/>
      <c r="H62" s="108"/>
      <c r="I62" s="108"/>
      <c r="J62" s="89"/>
      <c r="K62" s="61"/>
      <c r="L62" s="60"/>
    </row>
    <row r="63" spans="1:26" s="382" customFormat="1" ht="15" customHeight="1">
      <c r="A63" s="462"/>
      <c r="B63" s="57"/>
      <c r="C63" s="58"/>
      <c r="D63" s="59"/>
      <c r="E63" s="125"/>
      <c r="F63" s="180"/>
      <c r="G63" s="60"/>
      <c r="H63" s="108"/>
      <c r="I63" s="108"/>
      <c r="J63" s="89"/>
      <c r="K63" s="61"/>
      <c r="L63" s="60"/>
    </row>
    <row r="64" spans="1:26" s="330" customFormat="1" ht="24.75">
      <c r="A64" s="462"/>
      <c r="B64" s="57"/>
      <c r="C64" s="58"/>
      <c r="D64" s="59"/>
      <c r="E64" s="393" t="s">
        <v>181</v>
      </c>
      <c r="F64" s="59"/>
      <c r="G64" s="60"/>
      <c r="H64" s="60"/>
      <c r="I64" s="109"/>
      <c r="J64" s="109"/>
      <c r="K64" s="90"/>
      <c r="L64" s="60"/>
    </row>
    <row r="65" spans="1:26" s="330" customFormat="1" ht="27" customHeight="1">
      <c r="A65" s="462"/>
      <c r="B65" s="57"/>
      <c r="C65" s="58"/>
      <c r="D65" s="47"/>
      <c r="E65" s="127" t="s">
        <v>0</v>
      </c>
      <c r="F65" s="413" t="s">
        <v>16</v>
      </c>
      <c r="G65" s="413" t="s">
        <v>1</v>
      </c>
      <c r="H65" s="414" t="s">
        <v>2</v>
      </c>
      <c r="I65" s="414" t="s">
        <v>38</v>
      </c>
      <c r="J65" s="91" t="s">
        <v>39</v>
      </c>
      <c r="K65" s="413" t="s">
        <v>15</v>
      </c>
      <c r="L65" s="60"/>
    </row>
    <row r="66" spans="1:26" s="355" customFormat="1" ht="9.75" customHeight="1">
      <c r="A66" s="462"/>
      <c r="B66" s="464"/>
      <c r="C66" s="465">
        <v>2000</v>
      </c>
      <c r="D66" s="392"/>
      <c r="E66" s="397"/>
      <c r="F66" s="65"/>
      <c r="G66" s="66"/>
      <c r="H66" s="110"/>
      <c r="I66" s="110"/>
      <c r="J66" s="92"/>
      <c r="K66" s="398"/>
      <c r="L66" s="60"/>
    </row>
    <row r="67" spans="1:26" s="355" customFormat="1" ht="18" customHeight="1">
      <c r="A67" s="462"/>
      <c r="B67" s="464"/>
      <c r="C67" s="465"/>
      <c r="D67" s="466"/>
      <c r="E67" s="128" t="s">
        <v>3</v>
      </c>
      <c r="F67" s="238"/>
      <c r="G67" s="40" t="s">
        <v>4</v>
      </c>
      <c r="H67" s="139">
        <f>VLOOKUP($C66,Coefficients!$A$5:$AB$25,3)</f>
        <v>4.2270350071002902E-4</v>
      </c>
      <c r="I67" s="111">
        <f>VLOOKUP(C66,Coefficients!$A$5:$AB$25,2)</f>
        <v>9.5460000000000007E-3</v>
      </c>
      <c r="J67" s="98">
        <f t="shared" ref="J67:J73" si="3">$I67*$F67</f>
        <v>0</v>
      </c>
      <c r="K67" s="182">
        <f t="shared" ref="K67:K73" si="4">$H67*$F67</f>
        <v>0</v>
      </c>
      <c r="L67" s="59"/>
    </row>
    <row r="68" spans="1:26" s="355" customFormat="1" ht="18" customHeight="1">
      <c r="A68" s="462"/>
      <c r="B68" s="464"/>
      <c r="C68" s="465"/>
      <c r="D68" s="466"/>
      <c r="E68" s="128" t="s">
        <v>5</v>
      </c>
      <c r="F68" s="238"/>
      <c r="G68" s="40" t="s">
        <v>6</v>
      </c>
      <c r="H68" s="139">
        <f>VLOOKUP(C66,Coefficients!$A$5:$AB$25,5)</f>
        <v>5.3156000000000011E-3</v>
      </c>
      <c r="I68" s="111">
        <f>VLOOKUP(C66,Coefficients!$A$5:$AB$25,4)</f>
        <v>0.1</v>
      </c>
      <c r="J68" s="98">
        <f>$I68*$F68</f>
        <v>0</v>
      </c>
      <c r="K68" s="182">
        <f t="shared" si="4"/>
        <v>0</v>
      </c>
      <c r="L68" s="59"/>
    </row>
    <row r="69" spans="1:26" s="355" customFormat="1" ht="18" customHeight="1">
      <c r="A69" s="462"/>
      <c r="B69" s="464"/>
      <c r="C69" s="465"/>
      <c r="D69" s="466"/>
      <c r="E69" s="128" t="s">
        <v>11</v>
      </c>
      <c r="F69" s="238"/>
      <c r="G69" s="40" t="s">
        <v>9</v>
      </c>
      <c r="H69" s="139">
        <f>VLOOKUP(C66,Coefficients!$A$5:$AB$25,7)</f>
        <v>1.0264025999999999E-2</v>
      </c>
      <c r="I69" s="111">
        <f>VLOOKUP(C66,Coefficients!$A$5:$AB$25,6)</f>
        <v>0.13800000000000001</v>
      </c>
      <c r="J69" s="98">
        <f t="shared" si="3"/>
        <v>0</v>
      </c>
      <c r="K69" s="182">
        <f t="shared" si="4"/>
        <v>0</v>
      </c>
      <c r="L69" s="59"/>
    </row>
    <row r="70" spans="1:26" s="355" customFormat="1" ht="18" customHeight="1">
      <c r="A70" s="462"/>
      <c r="B70" s="464"/>
      <c r="C70" s="465"/>
      <c r="D70" s="466"/>
      <c r="E70" s="128" t="s">
        <v>30</v>
      </c>
      <c r="F70" s="238"/>
      <c r="G70" s="40" t="s">
        <v>9</v>
      </c>
      <c r="H70" s="139">
        <f>VLOOKUP(C66,Coefficients!$A$5:$AB$25,9)</f>
        <v>1.1016722E-2</v>
      </c>
      <c r="I70" s="111">
        <f>VLOOKUP(C66,Coefficients!$A$5:$AB$25,8)</f>
        <v>0.14599999999999999</v>
      </c>
      <c r="J70" s="98">
        <f t="shared" si="3"/>
        <v>0</v>
      </c>
      <c r="K70" s="182">
        <f t="shared" si="4"/>
        <v>0</v>
      </c>
      <c r="L70" s="59"/>
    </row>
    <row r="71" spans="1:26" s="355" customFormat="1" ht="18" customHeight="1">
      <c r="A71" s="462"/>
      <c r="B71" s="464"/>
      <c r="C71" s="465"/>
      <c r="D71" s="466"/>
      <c r="E71" s="128" t="s">
        <v>31</v>
      </c>
      <c r="F71" s="238"/>
      <c r="G71" s="40" t="s">
        <v>9</v>
      </c>
      <c r="H71" s="139">
        <f>VLOOKUP(C66,Coefficients!$A$5:$AB$25,11)</f>
        <v>1.1327549999999999E-2</v>
      </c>
      <c r="I71" s="111">
        <f>VLOOKUP(C66,Coefficients!$A$5:$AB$25,10)</f>
        <v>0.15</v>
      </c>
      <c r="J71" s="98">
        <f t="shared" si="3"/>
        <v>0</v>
      </c>
      <c r="K71" s="182">
        <f t="shared" si="4"/>
        <v>0</v>
      </c>
      <c r="L71" s="59"/>
    </row>
    <row r="72" spans="1:26" s="355" customFormat="1" ht="18" customHeight="1">
      <c r="A72" s="462"/>
      <c r="B72" s="464"/>
      <c r="C72" s="465"/>
      <c r="D72" s="466"/>
      <c r="E72" s="128" t="s">
        <v>200</v>
      </c>
      <c r="F72" s="238"/>
      <c r="G72" s="40" t="s">
        <v>9</v>
      </c>
      <c r="H72" s="139">
        <f>VLOOKUP(C66,Coefficients!$A$5:$AB$25,13)</f>
        <v>1.0264025999999999E-2</v>
      </c>
      <c r="I72" s="111">
        <f>VLOOKUP(C66,Coefficients!$A$5:$AB$25,12)</f>
        <v>0.13800000000000001</v>
      </c>
      <c r="J72" s="98">
        <f t="shared" si="3"/>
        <v>0</v>
      </c>
      <c r="K72" s="182">
        <f t="shared" si="4"/>
        <v>0</v>
      </c>
      <c r="L72" s="59"/>
    </row>
    <row r="73" spans="1:26" s="355" customFormat="1" ht="17.25" customHeight="1">
      <c r="A73" s="462"/>
      <c r="B73" s="464"/>
      <c r="C73" s="58"/>
      <c r="D73" s="466"/>
      <c r="E73" s="128" t="s">
        <v>8</v>
      </c>
      <c r="F73" s="383"/>
      <c r="G73" s="40" t="s">
        <v>10</v>
      </c>
      <c r="H73" s="139">
        <f>VLOOKUP(C66,Coefficients!$A$5:$AB$25,15)</f>
        <v>8.6629610999999995E-2</v>
      </c>
      <c r="I73" s="111">
        <f>VLOOKUP(C66,Coefficients!$A$5:$AB$25,14)</f>
        <v>1.3301499999999999</v>
      </c>
      <c r="J73" s="98">
        <f t="shared" si="3"/>
        <v>0</v>
      </c>
      <c r="K73" s="182">
        <f t="shared" si="4"/>
        <v>0</v>
      </c>
      <c r="L73" s="59"/>
    </row>
    <row r="74" spans="1:26" s="355" customFormat="1" ht="9.75" customHeight="1">
      <c r="A74" s="462"/>
      <c r="B74" s="464"/>
      <c r="C74" s="58"/>
      <c r="D74" s="392"/>
      <c r="E74" s="397"/>
      <c r="F74" s="65"/>
      <c r="G74" s="66"/>
      <c r="H74" s="117"/>
      <c r="I74" s="117"/>
      <c r="J74" s="118"/>
      <c r="K74" s="398"/>
      <c r="L74" s="60"/>
    </row>
    <row r="75" spans="1:26" ht="19.5">
      <c r="A75" s="462"/>
      <c r="B75" s="57"/>
      <c r="C75" s="58"/>
      <c r="D75" s="48"/>
      <c r="E75" s="123"/>
      <c r="F75" s="119"/>
      <c r="G75" s="119"/>
      <c r="H75" s="471" t="s">
        <v>17</v>
      </c>
      <c r="I75" s="472"/>
      <c r="J75" s="98">
        <f>SUM(J67:J73)</f>
        <v>0</v>
      </c>
      <c r="K75" s="370">
        <f>SUM(K67:K73)</f>
        <v>0</v>
      </c>
      <c r="L75" s="59"/>
      <c r="Z75" s="79"/>
    </row>
    <row r="76" spans="1:26" s="382" customFormat="1" ht="24.75">
      <c r="A76" s="390"/>
      <c r="B76" s="57"/>
      <c r="C76" s="58"/>
      <c r="D76" s="48"/>
      <c r="E76" s="394" t="s">
        <v>182</v>
      </c>
      <c r="F76" s="119"/>
      <c r="G76" s="119"/>
      <c r="H76" s="384"/>
      <c r="I76" s="385"/>
      <c r="J76" s="386"/>
      <c r="K76" s="387"/>
      <c r="L76" s="59"/>
    </row>
    <row r="77" spans="1:26" s="354" customFormat="1" ht="27" customHeight="1">
      <c r="A77" s="462"/>
      <c r="B77" s="57"/>
      <c r="C77" s="58"/>
      <c r="D77" s="48"/>
      <c r="E77" s="395"/>
      <c r="F77" s="333" t="s">
        <v>126</v>
      </c>
      <c r="G77" s="331" t="s">
        <v>127</v>
      </c>
      <c r="H77" s="334" t="s">
        <v>171</v>
      </c>
      <c r="I77" s="331" t="s">
        <v>1</v>
      </c>
      <c r="J77" s="414" t="s">
        <v>2</v>
      </c>
      <c r="K77" s="413" t="s">
        <v>15</v>
      </c>
      <c r="L77" s="59"/>
    </row>
    <row r="78" spans="1:26" s="355" customFormat="1" ht="9.9499999999999993" customHeight="1">
      <c r="A78" s="462"/>
      <c r="B78" s="464"/>
      <c r="C78" s="58"/>
      <c r="D78" s="48"/>
      <c r="E78" s="461" t="s">
        <v>180</v>
      </c>
      <c r="F78" s="374"/>
      <c r="G78" s="376"/>
      <c r="H78" s="375"/>
      <c r="I78" s="376"/>
      <c r="J78" s="377"/>
      <c r="K78" s="378"/>
      <c r="L78" s="59"/>
    </row>
    <row r="79" spans="1:26" s="354" customFormat="1" ht="15.75" customHeight="1" thickBot="1">
      <c r="A79" s="462"/>
      <c r="B79" s="464"/>
      <c r="C79" s="58"/>
      <c r="D79" s="48"/>
      <c r="E79" s="461"/>
      <c r="F79" s="411" t="s">
        <v>138</v>
      </c>
      <c r="G79" s="418"/>
      <c r="H79" s="335">
        <f>IF(E81="yes", "", 100%)</f>
        <v>1</v>
      </c>
      <c r="I79" s="40" t="s">
        <v>128</v>
      </c>
      <c r="J79" s="332">
        <f>'Waste Coeff.'!$D$9</f>
        <v>0.81900000000000006</v>
      </c>
      <c r="K79" s="366">
        <f>IF($E80="Yes", "", $G79*$J79)</f>
        <v>0</v>
      </c>
      <c r="L79" s="59"/>
    </row>
    <row r="80" spans="1:26" s="354" customFormat="1" ht="15.75" customHeight="1" thickBot="1">
      <c r="A80" s="462"/>
      <c r="B80" s="464"/>
      <c r="C80" s="58"/>
      <c r="D80" s="48"/>
      <c r="E80" s="417" t="s">
        <v>185</v>
      </c>
      <c r="F80" s="411" t="s">
        <v>137</v>
      </c>
      <c r="G80" s="379">
        <f>$G79*H80</f>
        <v>0</v>
      </c>
      <c r="H80" s="427"/>
      <c r="I80" s="40" t="s">
        <v>128</v>
      </c>
      <c r="J80" s="332">
        <f>'Waste Coeff.'!$D$10</f>
        <v>0.41647499999999993</v>
      </c>
      <c r="K80" s="366" t="str">
        <f>IF($E80="No", "", $G80*$J80)</f>
        <v/>
      </c>
      <c r="L80" s="59"/>
    </row>
    <row r="81" spans="1:12" s="354" customFormat="1" ht="15.75" customHeight="1">
      <c r="A81" s="462"/>
      <c r="B81" s="464"/>
      <c r="C81" s="58"/>
      <c r="D81" s="48"/>
      <c r="E81" s="460" t="str">
        <f>IF(E80="yes","Enter % values in waste characterization column","Ignore waste characterization column")</f>
        <v>Ignore waste characterization column</v>
      </c>
      <c r="F81" s="411" t="s">
        <v>143</v>
      </c>
      <c r="G81" s="379">
        <f>$G79*H81</f>
        <v>0</v>
      </c>
      <c r="H81" s="427"/>
      <c r="I81" s="40" t="s">
        <v>128</v>
      </c>
      <c r="J81" s="332">
        <f>'Waste Coeff.'!$D$11</f>
        <v>0.28212750000000003</v>
      </c>
      <c r="K81" s="366" t="str">
        <f>IF($E80="No", "", $G81*$J81)</f>
        <v/>
      </c>
      <c r="L81" s="59"/>
    </row>
    <row r="82" spans="1:12" s="354" customFormat="1" ht="15.75" customHeight="1">
      <c r="A82" s="462"/>
      <c r="B82" s="464"/>
      <c r="C82" s="58"/>
      <c r="D82" s="48"/>
      <c r="E82" s="461"/>
      <c r="F82" s="128" t="s">
        <v>148</v>
      </c>
      <c r="G82" s="379">
        <f>$G79*H82</f>
        <v>0</v>
      </c>
      <c r="H82" s="427"/>
      <c r="I82" s="40" t="s">
        <v>128</v>
      </c>
      <c r="J82" s="332">
        <f>'Waste Coeff.'!$D$9</f>
        <v>0.81900000000000006</v>
      </c>
      <c r="K82" s="366" t="str">
        <f>IF($E80="No", "", $G82*$J82)</f>
        <v/>
      </c>
      <c r="L82" s="59"/>
    </row>
    <row r="83" spans="1:12" s="354" customFormat="1" ht="15.75" customHeight="1">
      <c r="A83" s="462"/>
      <c r="B83" s="464"/>
      <c r="C83" s="58"/>
      <c r="D83" s="48"/>
      <c r="E83" s="391" t="s">
        <v>184</v>
      </c>
      <c r="F83" s="410" t="s">
        <v>129</v>
      </c>
      <c r="G83" s="379"/>
      <c r="H83" s="411"/>
      <c r="I83" s="40" t="s">
        <v>128</v>
      </c>
      <c r="J83" s="332">
        <v>0</v>
      </c>
      <c r="K83" s="366">
        <f t="shared" ref="K83:K84" si="5">$J83*$G83</f>
        <v>0</v>
      </c>
      <c r="L83" s="59"/>
    </row>
    <row r="84" spans="1:12" s="354" customFormat="1" ht="15.75" customHeight="1">
      <c r="A84" s="462"/>
      <c r="B84" s="464"/>
      <c r="C84" s="58"/>
      <c r="D84" s="48"/>
      <c r="E84" s="396" t="s">
        <v>185</v>
      </c>
      <c r="F84" s="399" t="s">
        <v>130</v>
      </c>
      <c r="G84" s="400"/>
      <c r="H84" s="401"/>
      <c r="I84" s="339" t="s">
        <v>128</v>
      </c>
      <c r="J84" s="340">
        <v>0</v>
      </c>
      <c r="K84" s="402">
        <f t="shared" si="5"/>
        <v>0</v>
      </c>
      <c r="L84" s="59"/>
    </row>
    <row r="85" spans="1:12" s="355" customFormat="1" ht="9.9499999999999993" customHeight="1">
      <c r="A85" s="462"/>
      <c r="B85" s="464"/>
      <c r="C85" s="58"/>
      <c r="D85" s="48"/>
      <c r="E85" s="395"/>
      <c r="F85" s="374"/>
      <c r="G85" s="376"/>
      <c r="H85" s="375"/>
      <c r="I85" s="376"/>
      <c r="J85" s="377"/>
      <c r="K85" s="378"/>
      <c r="L85" s="59"/>
    </row>
    <row r="86" spans="1:12" s="354" customFormat="1" ht="15.75" customHeight="1">
      <c r="A86" s="462"/>
      <c r="B86" s="57"/>
      <c r="C86" s="58"/>
      <c r="D86" s="48"/>
      <c r="E86" s="123"/>
      <c r="F86" s="351"/>
      <c r="G86" s="351"/>
      <c r="H86" s="119"/>
      <c r="I86" s="351"/>
      <c r="J86" s="351" t="s">
        <v>17</v>
      </c>
      <c r="K86" s="403">
        <f>IF($E80="yes",SUM(K80:K84),SUM(K79,K83:K84))</f>
        <v>0</v>
      </c>
      <c r="L86" s="59"/>
    </row>
    <row r="87" spans="1:12" s="382" customFormat="1" ht="24.75">
      <c r="A87" s="462"/>
      <c r="B87" s="57"/>
      <c r="C87" s="58"/>
      <c r="D87" s="48"/>
      <c r="E87" s="388" t="s">
        <v>183</v>
      </c>
      <c r="F87" s="351"/>
      <c r="G87" s="351"/>
      <c r="H87" s="119"/>
      <c r="I87" s="351"/>
      <c r="J87" s="351"/>
      <c r="K87" s="351"/>
      <c r="L87" s="59"/>
    </row>
    <row r="88" spans="1:12" s="354" customFormat="1" ht="27" customHeight="1">
      <c r="A88" s="462"/>
      <c r="B88" s="356"/>
      <c r="C88" s="58"/>
      <c r="D88" s="48"/>
      <c r="E88" s="123"/>
      <c r="F88" s="333" t="s">
        <v>0</v>
      </c>
      <c r="G88" s="336"/>
      <c r="H88" s="331" t="s">
        <v>16</v>
      </c>
      <c r="I88" s="331" t="s">
        <v>1</v>
      </c>
      <c r="J88" s="414" t="s">
        <v>168</v>
      </c>
      <c r="K88" s="413" t="s">
        <v>169</v>
      </c>
      <c r="L88" s="59"/>
    </row>
    <row r="89" spans="1:12" s="355" customFormat="1" ht="9.75" customHeight="1">
      <c r="A89" s="462"/>
      <c r="B89" s="464"/>
      <c r="C89" s="58"/>
      <c r="D89" s="48"/>
      <c r="E89" s="123"/>
      <c r="F89" s="374"/>
      <c r="G89" s="375"/>
      <c r="H89" s="376"/>
      <c r="I89" s="376"/>
      <c r="J89" s="377"/>
      <c r="K89" s="378"/>
      <c r="L89" s="59"/>
    </row>
    <row r="90" spans="1:12" s="354" customFormat="1" ht="15.75" customHeight="1">
      <c r="A90" s="462"/>
      <c r="B90" s="464"/>
      <c r="C90" s="58"/>
      <c r="D90" s="48"/>
      <c r="E90" s="123"/>
      <c r="F90" s="458" t="s">
        <v>144</v>
      </c>
      <c r="G90" s="459"/>
      <c r="H90" s="418"/>
      <c r="I90" s="40" t="s">
        <v>166</v>
      </c>
      <c r="J90" s="332">
        <f>'Fleets Coeff.'!$C$4</f>
        <v>8.4769999999999984E-3</v>
      </c>
      <c r="K90" s="366">
        <f>$H90*$J90</f>
        <v>0</v>
      </c>
      <c r="L90" s="59"/>
    </row>
    <row r="91" spans="1:12" s="354" customFormat="1" ht="15.75" customHeight="1">
      <c r="A91" s="462"/>
      <c r="B91" s="464"/>
      <c r="C91" s="58"/>
      <c r="D91" s="48"/>
      <c r="E91" s="123"/>
      <c r="F91" s="458" t="s">
        <v>163</v>
      </c>
      <c r="G91" s="459"/>
      <c r="H91" s="418"/>
      <c r="I91" s="40" t="s">
        <v>166</v>
      </c>
      <c r="J91" s="332">
        <f>'Fleets Coeff.'!$C$5</f>
        <v>1.021E-2</v>
      </c>
      <c r="K91" s="366">
        <f>$H91*$J91</f>
        <v>0</v>
      </c>
      <c r="L91" s="59"/>
    </row>
    <row r="92" spans="1:12" s="354" customFormat="1" ht="15.75" customHeight="1">
      <c r="A92" s="462"/>
      <c r="B92" s="464"/>
      <c r="C92" s="58"/>
      <c r="D92" s="48"/>
      <c r="E92" s="123"/>
      <c r="F92" s="458" t="s">
        <v>164</v>
      </c>
      <c r="G92" s="459"/>
      <c r="H92" s="418"/>
      <c r="I92" s="40" t="s">
        <v>166</v>
      </c>
      <c r="J92" s="332">
        <f>'Fleets Coeff.'!$C$6</f>
        <v>8.6715999999999998E-3</v>
      </c>
      <c r="K92" s="366">
        <f>$H92*$J92</f>
        <v>0</v>
      </c>
      <c r="L92" s="59"/>
    </row>
    <row r="93" spans="1:12" s="354" customFormat="1" ht="15.75" customHeight="1">
      <c r="A93" s="462"/>
      <c r="B93" s="464"/>
      <c r="C93" s="58"/>
      <c r="D93" s="48"/>
      <c r="E93" s="123"/>
      <c r="F93" s="458" t="s">
        <v>165</v>
      </c>
      <c r="G93" s="459"/>
      <c r="H93" s="418"/>
      <c r="I93" s="40" t="s">
        <v>166</v>
      </c>
      <c r="J93" s="332">
        <f>'Fleets Coeff.'!$C$7</f>
        <v>8.5256499999999992E-3</v>
      </c>
      <c r="K93" s="366">
        <f>$H93*$J93</f>
        <v>0</v>
      </c>
      <c r="L93" s="59"/>
    </row>
    <row r="94" spans="1:12" s="355" customFormat="1" ht="9.9499999999999993" customHeight="1">
      <c r="A94" s="462"/>
      <c r="B94" s="464"/>
      <c r="C94" s="58"/>
      <c r="D94" s="48"/>
      <c r="E94" s="123"/>
      <c r="F94" s="374"/>
      <c r="G94" s="375"/>
      <c r="H94" s="376"/>
      <c r="I94" s="376"/>
      <c r="J94" s="377"/>
      <c r="K94" s="378"/>
      <c r="L94" s="59"/>
    </row>
    <row r="95" spans="1:12" s="354" customFormat="1" ht="15.75" customHeight="1">
      <c r="A95" s="462"/>
      <c r="B95" s="57"/>
      <c r="C95" s="58"/>
      <c r="D95" s="48"/>
      <c r="E95" s="123"/>
      <c r="F95" s="351"/>
      <c r="G95" s="351"/>
      <c r="H95" s="119"/>
      <c r="I95" s="351"/>
      <c r="J95" s="351" t="s">
        <v>17</v>
      </c>
      <c r="K95" s="403">
        <f>SUM(K90:K93)</f>
        <v>0</v>
      </c>
      <c r="L95" s="59"/>
    </row>
    <row r="96" spans="1:12" s="354" customFormat="1" ht="15.75" customHeight="1" thickBot="1">
      <c r="A96" s="462"/>
      <c r="B96" s="57"/>
      <c r="C96" s="58"/>
      <c r="D96" s="48"/>
      <c r="E96" s="123"/>
      <c r="F96" s="119"/>
      <c r="G96" s="119"/>
      <c r="H96" s="119"/>
      <c r="I96" s="351"/>
      <c r="J96" s="351"/>
      <c r="K96" s="93"/>
      <c r="L96" s="59"/>
    </row>
    <row r="97" spans="1:26" s="354" customFormat="1" ht="15.75" customHeight="1" thickBot="1">
      <c r="A97" s="463"/>
      <c r="B97" s="57"/>
      <c r="C97" s="58"/>
      <c r="D97" s="48"/>
      <c r="E97" s="123"/>
      <c r="F97" s="119"/>
      <c r="G97" s="119"/>
      <c r="H97" s="119"/>
      <c r="I97" s="351"/>
      <c r="J97" s="351" t="s">
        <v>170</v>
      </c>
      <c r="K97" s="367">
        <f>SUM($K75,$K86,$K95)</f>
        <v>0</v>
      </c>
      <c r="L97" s="59"/>
    </row>
    <row r="98" spans="1:26" ht="20.25" thickBot="1">
      <c r="A98" s="463"/>
      <c r="B98" s="57"/>
      <c r="C98" s="58"/>
      <c r="D98" s="48"/>
      <c r="E98" s="123"/>
      <c r="F98" s="119"/>
      <c r="G98" s="119"/>
      <c r="H98" s="119"/>
      <c r="I98" s="351"/>
      <c r="J98" s="93"/>
      <c r="K98" s="69"/>
      <c r="L98" s="59"/>
      <c r="Z98" s="79"/>
    </row>
    <row r="99" spans="1:26" ht="20.25" thickBot="1">
      <c r="A99" s="463"/>
      <c r="B99" s="57"/>
      <c r="C99" s="58"/>
      <c r="D99" s="48"/>
      <c r="E99" s="130"/>
      <c r="F99" s="119"/>
      <c r="G99" s="119"/>
      <c r="H99" s="119"/>
      <c r="I99" s="351"/>
      <c r="J99" s="119" t="s">
        <v>13</v>
      </c>
      <c r="K99" s="368"/>
      <c r="L99" s="59"/>
      <c r="Z99" s="79"/>
    </row>
    <row r="100" spans="1:26" ht="20.25" thickBot="1">
      <c r="A100" s="463"/>
      <c r="B100" s="57"/>
      <c r="C100" s="58"/>
      <c r="D100" s="48"/>
      <c r="E100" s="123"/>
      <c r="F100" s="119"/>
      <c r="G100" s="119"/>
      <c r="H100" s="119"/>
      <c r="I100" s="351"/>
      <c r="J100" s="93"/>
      <c r="K100" s="204"/>
      <c r="L100" s="59"/>
      <c r="Z100" s="79"/>
    </row>
    <row r="101" spans="1:26" ht="20.25" thickBot="1">
      <c r="A101" s="463"/>
      <c r="B101" s="57"/>
      <c r="C101" s="58"/>
      <c r="D101" s="48"/>
      <c r="E101" s="123"/>
      <c r="F101" s="119"/>
      <c r="G101" s="119"/>
      <c r="H101" s="119"/>
      <c r="I101" s="351"/>
      <c r="J101" s="351" t="s">
        <v>41</v>
      </c>
      <c r="K101" s="369" t="str">
        <f>IF(ISERR((J75)/K99),"",((J75)/K99))</f>
        <v/>
      </c>
      <c r="L101" s="59"/>
      <c r="Z101" s="79"/>
    </row>
    <row r="102" spans="1:26" ht="20.25" thickBot="1">
      <c r="A102" s="463"/>
      <c r="B102" s="57"/>
      <c r="C102" s="58"/>
      <c r="D102" s="48"/>
      <c r="E102" s="123"/>
      <c r="F102" s="119"/>
      <c r="G102" s="119"/>
      <c r="H102" s="119"/>
      <c r="I102" s="351"/>
      <c r="J102" s="93"/>
      <c r="K102" s="215"/>
      <c r="L102" s="59"/>
      <c r="Z102" s="79"/>
    </row>
    <row r="103" spans="1:26" ht="20.25" thickBot="1">
      <c r="A103" s="463"/>
      <c r="B103" s="57"/>
      <c r="C103" s="58"/>
      <c r="D103" s="48"/>
      <c r="E103" s="123"/>
      <c r="F103" s="351"/>
      <c r="G103" s="119"/>
      <c r="H103" s="119"/>
      <c r="I103" s="119"/>
      <c r="J103" s="119" t="s">
        <v>42</v>
      </c>
      <c r="K103" s="369" t="str">
        <f>IF(ISERR((K97*2205)/K99),"",((K97*2205)/K99))</f>
        <v/>
      </c>
      <c r="L103" s="59"/>
      <c r="Z103" s="79"/>
    </row>
    <row r="104" spans="1:26" ht="19.5">
      <c r="A104" s="463"/>
      <c r="B104" s="71"/>
      <c r="C104" s="72"/>
      <c r="D104" s="73"/>
      <c r="E104" s="131"/>
      <c r="F104" s="74"/>
      <c r="G104" s="74"/>
      <c r="H104" s="74"/>
      <c r="I104" s="112"/>
      <c r="J104" s="112"/>
      <c r="K104" s="95"/>
      <c r="L104" s="75"/>
      <c r="Z104" s="79"/>
    </row>
    <row r="105" spans="1:26" ht="15.75" customHeight="1">
      <c r="A105" s="462"/>
      <c r="B105" s="53"/>
      <c r="C105" s="54"/>
      <c r="D105" s="55"/>
      <c r="E105" s="124"/>
      <c r="F105" s="55"/>
      <c r="G105" s="55"/>
      <c r="H105" s="107"/>
      <c r="I105" s="107"/>
      <c r="J105" s="88"/>
      <c r="K105" s="55"/>
      <c r="L105" s="56"/>
      <c r="Z105" s="79"/>
    </row>
    <row r="106" spans="1:26" ht="30.75">
      <c r="A106" s="462"/>
      <c r="B106" s="57"/>
      <c r="C106" s="58"/>
      <c r="D106" s="59"/>
      <c r="E106" s="125">
        <v>2002</v>
      </c>
      <c r="F106" s="180" t="str">
        <f>IF($K$7=2002,"Base Year", "")</f>
        <v/>
      </c>
      <c r="G106" s="60"/>
      <c r="H106" s="108"/>
      <c r="I106" s="108"/>
      <c r="J106" s="89"/>
      <c r="K106" s="61"/>
      <c r="L106" s="62"/>
      <c r="Z106" s="79"/>
    </row>
    <row r="107" spans="1:26" s="389" customFormat="1" ht="15" customHeight="1">
      <c r="A107" s="462"/>
      <c r="B107" s="57"/>
      <c r="C107" s="58"/>
      <c r="D107" s="59"/>
      <c r="E107" s="125"/>
      <c r="F107" s="180"/>
      <c r="G107" s="60"/>
      <c r="H107" s="108"/>
      <c r="I107" s="108"/>
      <c r="J107" s="89"/>
      <c r="K107" s="61"/>
      <c r="L107" s="62"/>
    </row>
    <row r="108" spans="1:26" ht="24.75">
      <c r="A108" s="462"/>
      <c r="B108" s="57"/>
      <c r="C108" s="58"/>
      <c r="D108" s="59"/>
      <c r="E108" s="393" t="s">
        <v>181</v>
      </c>
      <c r="F108" s="59"/>
      <c r="G108" s="60"/>
      <c r="H108" s="60"/>
      <c r="I108" s="109"/>
      <c r="J108" s="109"/>
      <c r="K108" s="90"/>
      <c r="L108" s="60"/>
      <c r="Z108" s="79"/>
    </row>
    <row r="109" spans="1:26" ht="27" customHeight="1">
      <c r="A109" s="462"/>
      <c r="B109" s="57"/>
      <c r="C109" s="58"/>
      <c r="D109" s="47"/>
      <c r="E109" s="127" t="s">
        <v>0</v>
      </c>
      <c r="F109" s="413" t="s">
        <v>16</v>
      </c>
      <c r="G109" s="413" t="s">
        <v>1</v>
      </c>
      <c r="H109" s="414" t="s">
        <v>2</v>
      </c>
      <c r="I109" s="414" t="s">
        <v>38</v>
      </c>
      <c r="J109" s="91" t="s">
        <v>39</v>
      </c>
      <c r="K109" s="413" t="s">
        <v>15</v>
      </c>
      <c r="L109" s="60"/>
      <c r="Z109" s="79"/>
    </row>
    <row r="110" spans="1:26" s="355" customFormat="1" ht="9.75" customHeight="1">
      <c r="A110" s="462"/>
      <c r="B110" s="464"/>
      <c r="C110" s="465">
        <v>2000</v>
      </c>
      <c r="D110" s="392"/>
      <c r="E110" s="397"/>
      <c r="F110" s="65"/>
      <c r="G110" s="66"/>
      <c r="H110" s="110"/>
      <c r="I110" s="110"/>
      <c r="J110" s="92"/>
      <c r="K110" s="398"/>
      <c r="L110" s="60"/>
    </row>
    <row r="111" spans="1:26" s="355" customFormat="1" ht="18" customHeight="1">
      <c r="A111" s="462"/>
      <c r="B111" s="464"/>
      <c r="C111" s="465"/>
      <c r="D111" s="466"/>
      <c r="E111" s="128" t="s">
        <v>3</v>
      </c>
      <c r="F111" s="238"/>
      <c r="G111" s="40" t="s">
        <v>4</v>
      </c>
      <c r="H111" s="139">
        <f>VLOOKUP($C110,Coefficients!$A$5:$AB$25,3)</f>
        <v>4.2270350071002902E-4</v>
      </c>
      <c r="I111" s="111">
        <f>VLOOKUP(C110,Coefficients!$A$5:$AB$25,2)</f>
        <v>9.5460000000000007E-3</v>
      </c>
      <c r="J111" s="98">
        <f t="shared" ref="J111:J117" si="6">$I111*$F111</f>
        <v>0</v>
      </c>
      <c r="K111" s="182">
        <f t="shared" ref="K111:K117" si="7">$H111*$F111</f>
        <v>0</v>
      </c>
      <c r="L111" s="59"/>
    </row>
    <row r="112" spans="1:26" s="355" customFormat="1" ht="18" customHeight="1">
      <c r="A112" s="462"/>
      <c r="B112" s="464"/>
      <c r="C112" s="465"/>
      <c r="D112" s="466"/>
      <c r="E112" s="128" t="s">
        <v>5</v>
      </c>
      <c r="F112" s="238"/>
      <c r="G112" s="40" t="s">
        <v>6</v>
      </c>
      <c r="H112" s="139">
        <f>VLOOKUP(C110,Coefficients!$A$5:$AB$25,5)</f>
        <v>5.3156000000000011E-3</v>
      </c>
      <c r="I112" s="111">
        <f>VLOOKUP(C110,Coefficients!$A$5:$AB$25,4)</f>
        <v>0.1</v>
      </c>
      <c r="J112" s="98">
        <f>$I112*$F112</f>
        <v>0</v>
      </c>
      <c r="K112" s="182">
        <f t="shared" si="7"/>
        <v>0</v>
      </c>
      <c r="L112" s="59"/>
    </row>
    <row r="113" spans="1:26" s="355" customFormat="1" ht="18" customHeight="1">
      <c r="A113" s="462"/>
      <c r="B113" s="464"/>
      <c r="C113" s="465"/>
      <c r="D113" s="466"/>
      <c r="E113" s="128" t="s">
        <v>11</v>
      </c>
      <c r="F113" s="238"/>
      <c r="G113" s="40" t="s">
        <v>9</v>
      </c>
      <c r="H113" s="139">
        <f>VLOOKUP(C110,Coefficients!$A$5:$AB$25,7)</f>
        <v>1.0264025999999999E-2</v>
      </c>
      <c r="I113" s="111">
        <f>VLOOKUP(C110,Coefficients!$A$5:$AB$25,6)</f>
        <v>0.13800000000000001</v>
      </c>
      <c r="J113" s="98">
        <f t="shared" si="6"/>
        <v>0</v>
      </c>
      <c r="K113" s="182">
        <f t="shared" si="7"/>
        <v>0</v>
      </c>
      <c r="L113" s="59"/>
    </row>
    <row r="114" spans="1:26" s="355" customFormat="1" ht="18" customHeight="1">
      <c r="A114" s="462"/>
      <c r="B114" s="464"/>
      <c r="C114" s="465"/>
      <c r="D114" s="466"/>
      <c r="E114" s="128" t="s">
        <v>30</v>
      </c>
      <c r="F114" s="238"/>
      <c r="G114" s="40" t="s">
        <v>9</v>
      </c>
      <c r="H114" s="139">
        <f>VLOOKUP(C110,Coefficients!$A$5:$AB$25,9)</f>
        <v>1.1016722E-2</v>
      </c>
      <c r="I114" s="111">
        <f>VLOOKUP(C110,Coefficients!$A$5:$AB$25,8)</f>
        <v>0.14599999999999999</v>
      </c>
      <c r="J114" s="98">
        <f t="shared" si="6"/>
        <v>0</v>
      </c>
      <c r="K114" s="182">
        <f t="shared" si="7"/>
        <v>0</v>
      </c>
      <c r="L114" s="59"/>
    </row>
    <row r="115" spans="1:26" s="355" customFormat="1" ht="18" customHeight="1">
      <c r="A115" s="462"/>
      <c r="B115" s="464"/>
      <c r="C115" s="465"/>
      <c r="D115" s="466"/>
      <c r="E115" s="128" t="s">
        <v>31</v>
      </c>
      <c r="F115" s="238"/>
      <c r="G115" s="40" t="s">
        <v>9</v>
      </c>
      <c r="H115" s="139">
        <f>VLOOKUP(C110,Coefficients!$A$5:$AB$25,11)</f>
        <v>1.1327549999999999E-2</v>
      </c>
      <c r="I115" s="111">
        <f>VLOOKUP(C110,Coefficients!$A$5:$AB$25,10)</f>
        <v>0.15</v>
      </c>
      <c r="J115" s="98">
        <f t="shared" si="6"/>
        <v>0</v>
      </c>
      <c r="K115" s="182">
        <f t="shared" si="7"/>
        <v>0</v>
      </c>
      <c r="L115" s="59"/>
    </row>
    <row r="116" spans="1:26" s="355" customFormat="1" ht="18" customHeight="1">
      <c r="A116" s="462"/>
      <c r="B116" s="464"/>
      <c r="C116" s="465"/>
      <c r="D116" s="466"/>
      <c r="E116" s="128" t="s">
        <v>200</v>
      </c>
      <c r="F116" s="238"/>
      <c r="G116" s="40" t="s">
        <v>9</v>
      </c>
      <c r="H116" s="139">
        <f>VLOOKUP(C110,Coefficients!$A$5:$AB$25,13)</f>
        <v>1.0264025999999999E-2</v>
      </c>
      <c r="I116" s="111">
        <f>VLOOKUP(C110,Coefficients!$A$5:$AB$25,12)</f>
        <v>0.13800000000000001</v>
      </c>
      <c r="J116" s="98">
        <f t="shared" si="6"/>
        <v>0</v>
      </c>
      <c r="K116" s="182">
        <f t="shared" si="7"/>
        <v>0</v>
      </c>
      <c r="L116" s="59"/>
    </row>
    <row r="117" spans="1:26" s="355" customFormat="1" ht="17.25" customHeight="1">
      <c r="A117" s="462"/>
      <c r="B117" s="464"/>
      <c r="C117" s="58"/>
      <c r="D117" s="466"/>
      <c r="E117" s="128" t="s">
        <v>8</v>
      </c>
      <c r="F117" s="383"/>
      <c r="G117" s="40" t="s">
        <v>10</v>
      </c>
      <c r="H117" s="139">
        <f>VLOOKUP(C110,Coefficients!$A$5:$AB$25,15)</f>
        <v>8.6629610999999995E-2</v>
      </c>
      <c r="I117" s="111">
        <f>VLOOKUP(C110,Coefficients!$A$5:$AB$25,14)</f>
        <v>1.3301499999999999</v>
      </c>
      <c r="J117" s="98">
        <f t="shared" si="6"/>
        <v>0</v>
      </c>
      <c r="K117" s="182">
        <f t="shared" si="7"/>
        <v>0</v>
      </c>
      <c r="L117" s="59"/>
    </row>
    <row r="118" spans="1:26" s="355" customFormat="1" ht="9.75" customHeight="1">
      <c r="A118" s="462"/>
      <c r="B118" s="464"/>
      <c r="C118" s="58"/>
      <c r="D118" s="392"/>
      <c r="E118" s="397"/>
      <c r="F118" s="65"/>
      <c r="G118" s="66"/>
      <c r="H118" s="117"/>
      <c r="I118" s="117"/>
      <c r="J118" s="118"/>
      <c r="K118" s="398"/>
      <c r="L118" s="60"/>
    </row>
    <row r="119" spans="1:26" ht="19.5">
      <c r="A119" s="462"/>
      <c r="B119" s="57"/>
      <c r="C119" s="58"/>
      <c r="D119" s="48"/>
      <c r="E119" s="123"/>
      <c r="F119" s="119"/>
      <c r="G119" s="119"/>
      <c r="H119" s="471" t="s">
        <v>17</v>
      </c>
      <c r="I119" s="472"/>
      <c r="J119" s="98">
        <f>SUM(J111:J117)</f>
        <v>0</v>
      </c>
      <c r="K119" s="370">
        <f>SUM(K111:K117)</f>
        <v>0</v>
      </c>
      <c r="L119" s="59"/>
      <c r="Z119" s="79"/>
    </row>
    <row r="120" spans="1:26" s="382" customFormat="1" ht="24.75">
      <c r="A120" s="390"/>
      <c r="B120" s="57"/>
      <c r="C120" s="58"/>
      <c r="D120" s="48"/>
      <c r="E120" s="394" t="s">
        <v>182</v>
      </c>
      <c r="F120" s="119"/>
      <c r="G120" s="119"/>
      <c r="H120" s="384"/>
      <c r="I120" s="385"/>
      <c r="J120" s="386"/>
      <c r="K120" s="387"/>
      <c r="L120" s="59"/>
    </row>
    <row r="121" spans="1:26" s="354" customFormat="1" ht="27" customHeight="1">
      <c r="A121" s="462"/>
      <c r="B121" s="57"/>
      <c r="C121" s="58"/>
      <c r="D121" s="48"/>
      <c r="E121" s="395"/>
      <c r="F121" s="333" t="s">
        <v>126</v>
      </c>
      <c r="G121" s="331" t="s">
        <v>127</v>
      </c>
      <c r="H121" s="334" t="s">
        <v>171</v>
      </c>
      <c r="I121" s="331" t="s">
        <v>1</v>
      </c>
      <c r="J121" s="414" t="s">
        <v>2</v>
      </c>
      <c r="K121" s="413" t="s">
        <v>15</v>
      </c>
      <c r="L121" s="59"/>
    </row>
    <row r="122" spans="1:26" s="355" customFormat="1" ht="9.9499999999999993" customHeight="1">
      <c r="A122" s="462"/>
      <c r="B122" s="464"/>
      <c r="C122" s="58"/>
      <c r="D122" s="48"/>
      <c r="E122" s="461" t="s">
        <v>180</v>
      </c>
      <c r="F122" s="374"/>
      <c r="G122" s="376"/>
      <c r="H122" s="375"/>
      <c r="I122" s="376"/>
      <c r="J122" s="377"/>
      <c r="K122" s="378"/>
      <c r="L122" s="59"/>
    </row>
    <row r="123" spans="1:26" s="354" customFormat="1" ht="20.25" thickBot="1">
      <c r="A123" s="462"/>
      <c r="B123" s="464"/>
      <c r="C123" s="58"/>
      <c r="D123" s="48"/>
      <c r="E123" s="461"/>
      <c r="F123" s="411" t="s">
        <v>138</v>
      </c>
      <c r="G123" s="418"/>
      <c r="H123" s="335">
        <f>IF(E125="yes", "", 100%)</f>
        <v>1</v>
      </c>
      <c r="I123" s="40" t="s">
        <v>128</v>
      </c>
      <c r="J123" s="332">
        <f>'Waste Coeff.'!$D$9</f>
        <v>0.81900000000000006</v>
      </c>
      <c r="K123" s="366">
        <f>IF($E124="Yes", "", $G123*$J123)</f>
        <v>0</v>
      </c>
      <c r="L123" s="59"/>
    </row>
    <row r="124" spans="1:26" s="354" customFormat="1" ht="19.5" customHeight="1" thickBot="1">
      <c r="A124" s="462"/>
      <c r="B124" s="464"/>
      <c r="C124" s="58"/>
      <c r="D124" s="48"/>
      <c r="E124" s="417" t="s">
        <v>185</v>
      </c>
      <c r="F124" s="411" t="s">
        <v>137</v>
      </c>
      <c r="G124" s="379">
        <f>$G123*H124</f>
        <v>0</v>
      </c>
      <c r="H124" s="427"/>
      <c r="I124" s="40" t="s">
        <v>128</v>
      </c>
      <c r="J124" s="332">
        <f>'Waste Coeff.'!$D$10</f>
        <v>0.41647499999999993</v>
      </c>
      <c r="K124" s="366" t="str">
        <f>IF($E124="No", "", $G124*$J124)</f>
        <v/>
      </c>
      <c r="L124" s="59"/>
    </row>
    <row r="125" spans="1:26" s="354" customFormat="1" ht="19.5" customHeight="1">
      <c r="A125" s="462"/>
      <c r="B125" s="464"/>
      <c r="C125" s="58"/>
      <c r="D125" s="48"/>
      <c r="E125" s="460" t="str">
        <f>IF(E124="yes","Enter % values in waste characterization column","Ignore waste characterization column")</f>
        <v>Ignore waste characterization column</v>
      </c>
      <c r="F125" s="411" t="s">
        <v>143</v>
      </c>
      <c r="G125" s="379">
        <f>$G123*H125</f>
        <v>0</v>
      </c>
      <c r="H125" s="428"/>
      <c r="I125" s="40" t="s">
        <v>128</v>
      </c>
      <c r="J125" s="332">
        <f>'Waste Coeff.'!$D$11</f>
        <v>0.28212750000000003</v>
      </c>
      <c r="K125" s="366" t="str">
        <f>IF($E124="No", "", $G125*$J125)</f>
        <v/>
      </c>
      <c r="L125" s="59"/>
    </row>
    <row r="126" spans="1:26" s="354" customFormat="1" ht="19.5" customHeight="1">
      <c r="A126" s="462"/>
      <c r="B126" s="464"/>
      <c r="C126" s="58"/>
      <c r="D126" s="48"/>
      <c r="E126" s="461"/>
      <c r="F126" s="128" t="s">
        <v>148</v>
      </c>
      <c r="G126" s="379">
        <f>$G123*H126</f>
        <v>0</v>
      </c>
      <c r="H126" s="428"/>
      <c r="I126" s="40" t="s">
        <v>128</v>
      </c>
      <c r="J126" s="332">
        <f>'Waste Coeff.'!$D$9</f>
        <v>0.81900000000000006</v>
      </c>
      <c r="K126" s="366" t="str">
        <f>IF($E124="No", "", $G126*$J126)</f>
        <v/>
      </c>
      <c r="L126" s="59"/>
    </row>
    <row r="127" spans="1:26" s="354" customFormat="1" ht="19.5" customHeight="1">
      <c r="A127" s="462"/>
      <c r="B127" s="464"/>
      <c r="C127" s="58"/>
      <c r="D127" s="48"/>
      <c r="E127" s="391" t="s">
        <v>184</v>
      </c>
      <c r="F127" s="410" t="s">
        <v>129</v>
      </c>
      <c r="G127" s="379"/>
      <c r="H127" s="411"/>
      <c r="I127" s="40" t="s">
        <v>128</v>
      </c>
      <c r="J127" s="332">
        <v>0</v>
      </c>
      <c r="K127" s="366">
        <f t="shared" ref="K127:K128" si="8">$J127*$G127</f>
        <v>0</v>
      </c>
      <c r="L127" s="59"/>
    </row>
    <row r="128" spans="1:26" s="354" customFormat="1" ht="19.5">
      <c r="A128" s="462"/>
      <c r="B128" s="464"/>
      <c r="C128" s="58"/>
      <c r="D128" s="48"/>
      <c r="E128" s="396" t="s">
        <v>185</v>
      </c>
      <c r="F128" s="399" t="s">
        <v>130</v>
      </c>
      <c r="G128" s="400"/>
      <c r="H128" s="401"/>
      <c r="I128" s="339" t="s">
        <v>128</v>
      </c>
      <c r="J128" s="340">
        <v>0</v>
      </c>
      <c r="K128" s="402">
        <f t="shared" si="8"/>
        <v>0</v>
      </c>
      <c r="L128" s="59"/>
    </row>
    <row r="129" spans="1:26" s="355" customFormat="1" ht="9.9499999999999993" customHeight="1">
      <c r="A129" s="462"/>
      <c r="B129" s="464"/>
      <c r="C129" s="58"/>
      <c r="D129" s="48"/>
      <c r="E129" s="395"/>
      <c r="F129" s="374"/>
      <c r="G129" s="376"/>
      <c r="H129" s="375"/>
      <c r="I129" s="376"/>
      <c r="J129" s="377"/>
      <c r="K129" s="378"/>
      <c r="L129" s="59"/>
    </row>
    <row r="130" spans="1:26" s="354" customFormat="1" ht="19.5">
      <c r="A130" s="462"/>
      <c r="B130" s="57"/>
      <c r="C130" s="58"/>
      <c r="D130" s="48"/>
      <c r="E130" s="123"/>
      <c r="F130" s="351"/>
      <c r="G130" s="351"/>
      <c r="H130" s="119"/>
      <c r="I130" s="351"/>
      <c r="J130" s="351" t="s">
        <v>17</v>
      </c>
      <c r="K130" s="403">
        <f>IF($E124="yes",SUM(K124:K128),SUM(K123,K127:K128))</f>
        <v>0</v>
      </c>
      <c r="L130" s="59"/>
    </row>
    <row r="131" spans="1:26" s="382" customFormat="1" ht="24.75">
      <c r="A131" s="462"/>
      <c r="B131" s="57"/>
      <c r="C131" s="58"/>
      <c r="D131" s="48"/>
      <c r="E131" s="388" t="s">
        <v>183</v>
      </c>
      <c r="F131" s="351"/>
      <c r="G131" s="351"/>
      <c r="H131" s="119"/>
      <c r="I131" s="351"/>
      <c r="J131" s="351"/>
      <c r="K131" s="351"/>
      <c r="L131" s="59"/>
    </row>
    <row r="132" spans="1:26" s="354" customFormat="1" ht="27" customHeight="1">
      <c r="A132" s="462"/>
      <c r="B132" s="356"/>
      <c r="C132" s="58"/>
      <c r="D132" s="48"/>
      <c r="E132" s="123"/>
      <c r="F132" s="333" t="s">
        <v>0</v>
      </c>
      <c r="G132" s="336"/>
      <c r="H132" s="331" t="s">
        <v>16</v>
      </c>
      <c r="I132" s="331" t="s">
        <v>1</v>
      </c>
      <c r="J132" s="414" t="s">
        <v>168</v>
      </c>
      <c r="K132" s="413" t="s">
        <v>169</v>
      </c>
      <c r="L132" s="59"/>
    </row>
    <row r="133" spans="1:26" s="355" customFormat="1" ht="9.9499999999999993" customHeight="1">
      <c r="A133" s="462"/>
      <c r="B133" s="464"/>
      <c r="C133" s="58"/>
      <c r="D133" s="48"/>
      <c r="E133" s="123"/>
      <c r="F133" s="374"/>
      <c r="G133" s="375"/>
      <c r="H133" s="376"/>
      <c r="I133" s="376"/>
      <c r="J133" s="377"/>
      <c r="K133" s="378"/>
      <c r="L133" s="59"/>
    </row>
    <row r="134" spans="1:26" s="354" customFormat="1" ht="19.5">
      <c r="A134" s="462"/>
      <c r="B134" s="464"/>
      <c r="C134" s="58"/>
      <c r="D134" s="48"/>
      <c r="E134" s="123"/>
      <c r="F134" s="458" t="s">
        <v>144</v>
      </c>
      <c r="G134" s="459"/>
      <c r="H134" s="418"/>
      <c r="I134" s="40" t="s">
        <v>166</v>
      </c>
      <c r="J134" s="332">
        <f>'Fleets Coeff.'!$C$4</f>
        <v>8.4769999999999984E-3</v>
      </c>
      <c r="K134" s="366">
        <f>$H134*$J134</f>
        <v>0</v>
      </c>
      <c r="L134" s="59"/>
    </row>
    <row r="135" spans="1:26" s="354" customFormat="1" ht="19.5">
      <c r="A135" s="462"/>
      <c r="B135" s="464"/>
      <c r="C135" s="58"/>
      <c r="D135" s="48"/>
      <c r="E135" s="123"/>
      <c r="F135" s="458" t="s">
        <v>163</v>
      </c>
      <c r="G135" s="459"/>
      <c r="H135" s="418"/>
      <c r="I135" s="40" t="s">
        <v>166</v>
      </c>
      <c r="J135" s="332">
        <f>'Fleets Coeff.'!$C$5</f>
        <v>1.021E-2</v>
      </c>
      <c r="K135" s="366">
        <f>$H135*$J135</f>
        <v>0</v>
      </c>
      <c r="L135" s="59"/>
    </row>
    <row r="136" spans="1:26" s="354" customFormat="1" ht="19.5">
      <c r="A136" s="462"/>
      <c r="B136" s="464"/>
      <c r="C136" s="58"/>
      <c r="D136" s="48"/>
      <c r="E136" s="123"/>
      <c r="F136" s="458" t="s">
        <v>164</v>
      </c>
      <c r="G136" s="459"/>
      <c r="H136" s="418"/>
      <c r="I136" s="40" t="s">
        <v>166</v>
      </c>
      <c r="J136" s="332">
        <f>'Fleets Coeff.'!$C$6</f>
        <v>8.6715999999999998E-3</v>
      </c>
      <c r="K136" s="366">
        <f>$H136*$J136</f>
        <v>0</v>
      </c>
      <c r="L136" s="59"/>
    </row>
    <row r="137" spans="1:26" s="354" customFormat="1" ht="19.5">
      <c r="A137" s="462"/>
      <c r="B137" s="464"/>
      <c r="C137" s="58"/>
      <c r="D137" s="48"/>
      <c r="E137" s="123"/>
      <c r="F137" s="458" t="s">
        <v>165</v>
      </c>
      <c r="G137" s="459"/>
      <c r="H137" s="418"/>
      <c r="I137" s="40" t="s">
        <v>166</v>
      </c>
      <c r="J137" s="332">
        <f>'Fleets Coeff.'!$C$7</f>
        <v>8.5256499999999992E-3</v>
      </c>
      <c r="K137" s="366">
        <f>$H137*$J137</f>
        <v>0</v>
      </c>
      <c r="L137" s="59"/>
    </row>
    <row r="138" spans="1:26" s="355" customFormat="1" ht="9.9499999999999993" customHeight="1">
      <c r="A138" s="462"/>
      <c r="B138" s="464"/>
      <c r="C138" s="58"/>
      <c r="D138" s="48"/>
      <c r="E138" s="123"/>
      <c r="F138" s="374"/>
      <c r="G138" s="375"/>
      <c r="H138" s="376"/>
      <c r="I138" s="376"/>
      <c r="J138" s="377"/>
      <c r="K138" s="378"/>
      <c r="L138" s="59"/>
    </row>
    <row r="139" spans="1:26" s="354" customFormat="1" ht="19.5">
      <c r="A139" s="462"/>
      <c r="B139" s="57"/>
      <c r="C139" s="58"/>
      <c r="D139" s="48"/>
      <c r="E139" s="123"/>
      <c r="F139" s="351"/>
      <c r="G139" s="351"/>
      <c r="H139" s="119"/>
      <c r="I139" s="351"/>
      <c r="J139" s="351" t="s">
        <v>17</v>
      </c>
      <c r="K139" s="403">
        <f>SUM(K134:K137)</f>
        <v>0</v>
      </c>
      <c r="L139" s="59"/>
    </row>
    <row r="140" spans="1:26" s="354" customFormat="1" ht="20.25" thickBot="1">
      <c r="A140" s="462"/>
      <c r="B140" s="57"/>
      <c r="C140" s="58"/>
      <c r="D140" s="48"/>
      <c r="E140" s="123"/>
      <c r="F140" s="119"/>
      <c r="G140" s="119"/>
      <c r="H140" s="119"/>
      <c r="I140" s="351"/>
      <c r="J140" s="351"/>
      <c r="K140" s="93"/>
      <c r="L140" s="59"/>
    </row>
    <row r="141" spans="1:26" s="354" customFormat="1" ht="20.25" thickBot="1">
      <c r="A141" s="463"/>
      <c r="B141" s="57"/>
      <c r="C141" s="58"/>
      <c r="D141" s="48"/>
      <c r="E141" s="123"/>
      <c r="F141" s="119"/>
      <c r="G141" s="119"/>
      <c r="H141" s="119"/>
      <c r="I141" s="351"/>
      <c r="J141" s="351" t="s">
        <v>170</v>
      </c>
      <c r="K141" s="367">
        <f>SUM($K119,$K130,$K139)</f>
        <v>0</v>
      </c>
      <c r="L141" s="59"/>
    </row>
    <row r="142" spans="1:26" ht="20.25" thickBot="1">
      <c r="A142" s="463"/>
      <c r="B142" s="57"/>
      <c r="C142" s="58"/>
      <c r="D142" s="48"/>
      <c r="E142" s="123"/>
      <c r="F142" s="119"/>
      <c r="G142" s="119"/>
      <c r="H142" s="119"/>
      <c r="I142" s="351"/>
      <c r="J142" s="93"/>
      <c r="K142" s="69"/>
      <c r="L142" s="59"/>
      <c r="Z142" s="79"/>
    </row>
    <row r="143" spans="1:26" ht="20.25" thickBot="1">
      <c r="A143" s="463"/>
      <c r="B143" s="57"/>
      <c r="C143" s="58"/>
      <c r="D143" s="48"/>
      <c r="E143" s="130"/>
      <c r="F143" s="119"/>
      <c r="G143" s="119"/>
      <c r="H143" s="119"/>
      <c r="I143" s="351"/>
      <c r="J143" s="119" t="s">
        <v>13</v>
      </c>
      <c r="K143" s="368">
        <v>1089000</v>
      </c>
      <c r="L143" s="59"/>
      <c r="Z143" s="79"/>
    </row>
    <row r="144" spans="1:26" ht="20.25" thickBot="1">
      <c r="A144" s="463"/>
      <c r="B144" s="57"/>
      <c r="C144" s="58"/>
      <c r="D144" s="48"/>
      <c r="E144" s="123"/>
      <c r="F144" s="119"/>
      <c r="G144" s="119"/>
      <c r="H144" s="119"/>
      <c r="I144" s="351"/>
      <c r="J144" s="93"/>
      <c r="K144" s="204"/>
      <c r="L144" s="59"/>
      <c r="Z144" s="79"/>
    </row>
    <row r="145" spans="1:26" ht="20.25" thickBot="1">
      <c r="A145" s="463"/>
      <c r="B145" s="57"/>
      <c r="C145" s="58"/>
      <c r="D145" s="48"/>
      <c r="E145" s="123"/>
      <c r="F145" s="119"/>
      <c r="G145" s="119"/>
      <c r="H145" s="119"/>
      <c r="I145" s="351"/>
      <c r="J145" s="351" t="s">
        <v>41</v>
      </c>
      <c r="K145" s="369">
        <f>IF(ISERR((J119)/K143),"",((J119)/K143))</f>
        <v>0</v>
      </c>
      <c r="L145" s="59"/>
      <c r="Z145" s="79"/>
    </row>
    <row r="146" spans="1:26" ht="20.25" thickBot="1">
      <c r="A146" s="463"/>
      <c r="B146" s="57"/>
      <c r="C146" s="58"/>
      <c r="D146" s="48"/>
      <c r="E146" s="123"/>
      <c r="F146" s="119"/>
      <c r="G146" s="119"/>
      <c r="H146" s="119"/>
      <c r="I146" s="351"/>
      <c r="J146" s="93"/>
      <c r="K146" s="215"/>
      <c r="L146" s="59"/>
      <c r="Z146" s="79"/>
    </row>
    <row r="147" spans="1:26" ht="20.25" thickBot="1">
      <c r="A147" s="463"/>
      <c r="B147" s="57"/>
      <c r="C147" s="58"/>
      <c r="D147" s="48"/>
      <c r="E147" s="123"/>
      <c r="F147" s="351"/>
      <c r="G147" s="119"/>
      <c r="H147" s="119"/>
      <c r="I147" s="119"/>
      <c r="J147" s="119" t="s">
        <v>42</v>
      </c>
      <c r="K147" s="369">
        <f>IF(ISERR((K141*2205)/K143),"",((K141*2205)/K143))</f>
        <v>0</v>
      </c>
      <c r="L147" s="59"/>
      <c r="Z147" s="79"/>
    </row>
    <row r="148" spans="1:26" ht="19.5">
      <c r="A148" s="463"/>
      <c r="B148" s="71"/>
      <c r="C148" s="72"/>
      <c r="D148" s="73"/>
      <c r="E148" s="131"/>
      <c r="F148" s="74"/>
      <c r="G148" s="74"/>
      <c r="H148" s="74"/>
      <c r="I148" s="112"/>
      <c r="J148" s="112"/>
      <c r="K148" s="95"/>
      <c r="L148" s="75"/>
      <c r="Z148" s="79"/>
    </row>
    <row r="149" spans="1:26" ht="15.75" customHeight="1">
      <c r="A149" s="462"/>
      <c r="B149" s="53"/>
      <c r="C149" s="54"/>
      <c r="D149" s="55"/>
      <c r="E149" s="124"/>
      <c r="F149" s="55"/>
      <c r="G149" s="55"/>
      <c r="H149" s="107"/>
      <c r="I149" s="107"/>
      <c r="J149" s="88"/>
      <c r="K149" s="55"/>
      <c r="L149" s="56"/>
      <c r="Z149" s="79"/>
    </row>
    <row r="150" spans="1:26" ht="30.75">
      <c r="A150" s="462"/>
      <c r="B150" s="57"/>
      <c r="C150" s="58"/>
      <c r="D150" s="59"/>
      <c r="E150" s="125">
        <v>2003</v>
      </c>
      <c r="F150" s="180" t="str">
        <f>IF($K$7=2003,"Base Year", "")</f>
        <v/>
      </c>
      <c r="G150" s="60"/>
      <c r="H150" s="108"/>
      <c r="I150" s="108"/>
      <c r="J150" s="89"/>
      <c r="K150" s="61"/>
      <c r="L150" s="62"/>
      <c r="Z150" s="79"/>
    </row>
    <row r="151" spans="1:26" s="415" customFormat="1" ht="15" customHeight="1">
      <c r="A151" s="462"/>
      <c r="B151" s="57"/>
      <c r="C151" s="58"/>
      <c r="D151" s="59"/>
      <c r="E151" s="125"/>
      <c r="F151" s="180"/>
      <c r="G151" s="60"/>
      <c r="H151" s="108"/>
      <c r="I151" s="108"/>
      <c r="J151" s="89"/>
      <c r="K151" s="61"/>
      <c r="L151" s="62"/>
    </row>
    <row r="152" spans="1:26" ht="24.75">
      <c r="A152" s="462"/>
      <c r="B152" s="57"/>
      <c r="C152" s="58"/>
      <c r="D152" s="59"/>
      <c r="E152" s="393" t="s">
        <v>181</v>
      </c>
      <c r="F152" s="59"/>
      <c r="G152" s="60"/>
      <c r="H152" s="60"/>
      <c r="I152" s="109"/>
      <c r="J152" s="109"/>
      <c r="K152" s="90"/>
      <c r="L152" s="60"/>
      <c r="Z152" s="79"/>
    </row>
    <row r="153" spans="1:26" ht="27" customHeight="1">
      <c r="A153" s="462"/>
      <c r="B153" s="57"/>
      <c r="C153" s="58"/>
      <c r="D153" s="47"/>
      <c r="E153" s="127" t="s">
        <v>0</v>
      </c>
      <c r="F153" s="413" t="s">
        <v>16</v>
      </c>
      <c r="G153" s="413" t="s">
        <v>1</v>
      </c>
      <c r="H153" s="414" t="s">
        <v>2</v>
      </c>
      <c r="I153" s="414" t="s">
        <v>38</v>
      </c>
      <c r="J153" s="91" t="s">
        <v>39</v>
      </c>
      <c r="K153" s="413" t="s">
        <v>15</v>
      </c>
      <c r="L153" s="60"/>
      <c r="Z153" s="79"/>
    </row>
    <row r="154" spans="1:26" s="355" customFormat="1" ht="9.75" customHeight="1">
      <c r="A154" s="462"/>
      <c r="B154" s="464"/>
      <c r="C154" s="465">
        <v>2000</v>
      </c>
      <c r="D154" s="392"/>
      <c r="E154" s="397"/>
      <c r="F154" s="65"/>
      <c r="G154" s="66"/>
      <c r="H154" s="110"/>
      <c r="I154" s="110"/>
      <c r="J154" s="92"/>
      <c r="K154" s="398"/>
      <c r="L154" s="60"/>
    </row>
    <row r="155" spans="1:26" s="355" customFormat="1" ht="18" customHeight="1">
      <c r="A155" s="462"/>
      <c r="B155" s="464"/>
      <c r="C155" s="465"/>
      <c r="D155" s="466"/>
      <c r="E155" s="128" t="s">
        <v>3</v>
      </c>
      <c r="F155" s="238"/>
      <c r="G155" s="40" t="s">
        <v>4</v>
      </c>
      <c r="H155" s="139">
        <f>VLOOKUP($C154,Coefficients!$A$5:$AB$25,3)</f>
        <v>4.2270350071002902E-4</v>
      </c>
      <c r="I155" s="111">
        <f>VLOOKUP(C154,Coefficients!$A$5:$AB$25,2)</f>
        <v>9.5460000000000007E-3</v>
      </c>
      <c r="J155" s="98">
        <f t="shared" ref="J155:J161" si="9">$I155*$F155</f>
        <v>0</v>
      </c>
      <c r="K155" s="182">
        <f t="shared" ref="K155:K161" si="10">$H155*$F155</f>
        <v>0</v>
      </c>
      <c r="L155" s="59"/>
    </row>
    <row r="156" spans="1:26" s="355" customFormat="1" ht="18" customHeight="1">
      <c r="A156" s="462"/>
      <c r="B156" s="464"/>
      <c r="C156" s="465"/>
      <c r="D156" s="466"/>
      <c r="E156" s="128" t="s">
        <v>5</v>
      </c>
      <c r="F156" s="238"/>
      <c r="G156" s="40" t="s">
        <v>6</v>
      </c>
      <c r="H156" s="139">
        <f>VLOOKUP(C154,Coefficients!$A$5:$AB$25,5)</f>
        <v>5.3156000000000011E-3</v>
      </c>
      <c r="I156" s="111">
        <f>VLOOKUP(C154,Coefficients!$A$5:$AB$25,4)</f>
        <v>0.1</v>
      </c>
      <c r="J156" s="98">
        <f>$I156*$F156</f>
        <v>0</v>
      </c>
      <c r="K156" s="182">
        <f t="shared" si="10"/>
        <v>0</v>
      </c>
      <c r="L156" s="59"/>
    </row>
    <row r="157" spans="1:26" s="355" customFormat="1" ht="18" customHeight="1">
      <c r="A157" s="462"/>
      <c r="B157" s="464"/>
      <c r="C157" s="465"/>
      <c r="D157" s="466"/>
      <c r="E157" s="128" t="s">
        <v>11</v>
      </c>
      <c r="F157" s="238"/>
      <c r="G157" s="40" t="s">
        <v>9</v>
      </c>
      <c r="H157" s="139">
        <f>VLOOKUP(C154,Coefficients!$A$5:$AB$25,7)</f>
        <v>1.0264025999999999E-2</v>
      </c>
      <c r="I157" s="111">
        <f>VLOOKUP(C154,Coefficients!$A$5:$AB$25,6)</f>
        <v>0.13800000000000001</v>
      </c>
      <c r="J157" s="98">
        <f t="shared" si="9"/>
        <v>0</v>
      </c>
      <c r="K157" s="182">
        <f t="shared" si="10"/>
        <v>0</v>
      </c>
      <c r="L157" s="59"/>
    </row>
    <row r="158" spans="1:26" s="355" customFormat="1" ht="18" customHeight="1">
      <c r="A158" s="462"/>
      <c r="B158" s="464"/>
      <c r="C158" s="465"/>
      <c r="D158" s="466"/>
      <c r="E158" s="128" t="s">
        <v>30</v>
      </c>
      <c r="F158" s="238"/>
      <c r="G158" s="40" t="s">
        <v>9</v>
      </c>
      <c r="H158" s="139">
        <f>VLOOKUP(C154,Coefficients!$A$5:$AB$25,9)</f>
        <v>1.1016722E-2</v>
      </c>
      <c r="I158" s="111">
        <f>VLOOKUP(C154,Coefficients!$A$5:$AB$25,8)</f>
        <v>0.14599999999999999</v>
      </c>
      <c r="J158" s="98">
        <f t="shared" si="9"/>
        <v>0</v>
      </c>
      <c r="K158" s="182">
        <f t="shared" si="10"/>
        <v>0</v>
      </c>
      <c r="L158" s="59"/>
    </row>
    <row r="159" spans="1:26" s="355" customFormat="1" ht="18" customHeight="1">
      <c r="A159" s="462"/>
      <c r="B159" s="464"/>
      <c r="C159" s="465"/>
      <c r="D159" s="466"/>
      <c r="E159" s="128" t="s">
        <v>31</v>
      </c>
      <c r="F159" s="238"/>
      <c r="G159" s="40" t="s">
        <v>9</v>
      </c>
      <c r="H159" s="139">
        <f>VLOOKUP(C154,Coefficients!$A$5:$AB$25,11)</f>
        <v>1.1327549999999999E-2</v>
      </c>
      <c r="I159" s="111">
        <f>VLOOKUP(C154,Coefficients!$A$5:$AB$25,10)</f>
        <v>0.15</v>
      </c>
      <c r="J159" s="98">
        <f t="shared" si="9"/>
        <v>0</v>
      </c>
      <c r="K159" s="182">
        <f t="shared" si="10"/>
        <v>0</v>
      </c>
      <c r="L159" s="59"/>
    </row>
    <row r="160" spans="1:26" s="355" customFormat="1" ht="18" customHeight="1">
      <c r="A160" s="462"/>
      <c r="B160" s="464"/>
      <c r="C160" s="465"/>
      <c r="D160" s="466"/>
      <c r="E160" s="128" t="s">
        <v>200</v>
      </c>
      <c r="F160" s="238"/>
      <c r="G160" s="40" t="s">
        <v>9</v>
      </c>
      <c r="H160" s="139">
        <f>VLOOKUP(C154,Coefficients!$A$5:$AB$25,13)</f>
        <v>1.0264025999999999E-2</v>
      </c>
      <c r="I160" s="111">
        <f>VLOOKUP(C154,Coefficients!$A$5:$AB$25,12)</f>
        <v>0.13800000000000001</v>
      </c>
      <c r="J160" s="98">
        <f t="shared" si="9"/>
        <v>0</v>
      </c>
      <c r="K160" s="182">
        <f t="shared" si="10"/>
        <v>0</v>
      </c>
      <c r="L160" s="59"/>
    </row>
    <row r="161" spans="1:26" s="355" customFormat="1" ht="17.25" customHeight="1">
      <c r="A161" s="462"/>
      <c r="B161" s="464"/>
      <c r="C161" s="58"/>
      <c r="D161" s="466"/>
      <c r="E161" s="128" t="s">
        <v>8</v>
      </c>
      <c r="F161" s="383"/>
      <c r="G161" s="40" t="s">
        <v>10</v>
      </c>
      <c r="H161" s="139">
        <f>VLOOKUP(C154,Coefficients!$A$5:$AB$25,15)</f>
        <v>8.6629610999999995E-2</v>
      </c>
      <c r="I161" s="111">
        <f>VLOOKUP(C154,Coefficients!$A$5:$AB$25,14)</f>
        <v>1.3301499999999999</v>
      </c>
      <c r="J161" s="98">
        <f t="shared" si="9"/>
        <v>0</v>
      </c>
      <c r="K161" s="182">
        <f t="shared" si="10"/>
        <v>0</v>
      </c>
      <c r="L161" s="59"/>
    </row>
    <row r="162" spans="1:26" s="355" customFormat="1" ht="9.75" customHeight="1">
      <c r="A162" s="462"/>
      <c r="B162" s="464"/>
      <c r="C162" s="58"/>
      <c r="D162" s="392"/>
      <c r="E162" s="397"/>
      <c r="F162" s="65"/>
      <c r="G162" s="66"/>
      <c r="H162" s="117"/>
      <c r="I162" s="117"/>
      <c r="J162" s="118"/>
      <c r="K162" s="398"/>
      <c r="L162" s="60"/>
    </row>
    <row r="163" spans="1:26" ht="19.5">
      <c r="A163" s="462"/>
      <c r="B163" s="57"/>
      <c r="C163" s="58"/>
      <c r="D163" s="48"/>
      <c r="E163" s="123"/>
      <c r="F163" s="119"/>
      <c r="G163" s="119"/>
      <c r="H163" s="471" t="s">
        <v>17</v>
      </c>
      <c r="I163" s="472"/>
      <c r="J163" s="98">
        <f>SUM(J155:J161)</f>
        <v>0</v>
      </c>
      <c r="K163" s="370">
        <f>SUM(K155:K161)</f>
        <v>0</v>
      </c>
      <c r="L163" s="59"/>
      <c r="Z163" s="79"/>
    </row>
    <row r="164" spans="1:26" s="415" customFormat="1" ht="24.75">
      <c r="A164" s="412"/>
      <c r="B164" s="57"/>
      <c r="C164" s="58"/>
      <c r="D164" s="48"/>
      <c r="E164" s="394" t="s">
        <v>182</v>
      </c>
      <c r="F164" s="119"/>
      <c r="G164" s="119"/>
      <c r="H164" s="384"/>
      <c r="I164" s="385"/>
      <c r="J164" s="386"/>
      <c r="K164" s="387"/>
      <c r="L164" s="59"/>
    </row>
    <row r="165" spans="1:26" s="354" customFormat="1" ht="27" customHeight="1">
      <c r="A165" s="462"/>
      <c r="B165" s="57"/>
      <c r="C165" s="58"/>
      <c r="D165" s="48"/>
      <c r="E165" s="395"/>
      <c r="F165" s="333" t="s">
        <v>126</v>
      </c>
      <c r="G165" s="331" t="s">
        <v>127</v>
      </c>
      <c r="H165" s="334" t="s">
        <v>171</v>
      </c>
      <c r="I165" s="331" t="s">
        <v>1</v>
      </c>
      <c r="J165" s="414" t="s">
        <v>2</v>
      </c>
      <c r="K165" s="413" t="s">
        <v>15</v>
      </c>
      <c r="L165" s="59"/>
    </row>
    <row r="166" spans="1:26" s="355" customFormat="1" ht="9.9499999999999993" customHeight="1">
      <c r="A166" s="462"/>
      <c r="B166" s="464"/>
      <c r="C166" s="58"/>
      <c r="D166" s="48"/>
      <c r="E166" s="461" t="s">
        <v>180</v>
      </c>
      <c r="F166" s="374"/>
      <c r="G166" s="376"/>
      <c r="H166" s="375"/>
      <c r="I166" s="376"/>
      <c r="J166" s="377"/>
      <c r="K166" s="378"/>
      <c r="L166" s="59"/>
    </row>
    <row r="167" spans="1:26" s="354" customFormat="1" ht="20.25" thickBot="1">
      <c r="A167" s="462"/>
      <c r="B167" s="464"/>
      <c r="C167" s="58"/>
      <c r="D167" s="48"/>
      <c r="E167" s="461"/>
      <c r="F167" s="411" t="s">
        <v>138</v>
      </c>
      <c r="G167" s="418"/>
      <c r="H167" s="335">
        <f>IF(E169="yes", "", 100%)</f>
        <v>1</v>
      </c>
      <c r="I167" s="40" t="s">
        <v>128</v>
      </c>
      <c r="J167" s="332">
        <f>'Waste Coeff.'!$D$9</f>
        <v>0.81900000000000006</v>
      </c>
      <c r="K167" s="366">
        <f>IF($E168="Yes", "", $G167*$J167)</f>
        <v>0</v>
      </c>
      <c r="L167" s="59"/>
    </row>
    <row r="168" spans="1:26" s="354" customFormat="1" ht="20.25" thickBot="1">
      <c r="A168" s="462"/>
      <c r="B168" s="464"/>
      <c r="C168" s="58"/>
      <c r="D168" s="48"/>
      <c r="E168" s="417" t="s">
        <v>185</v>
      </c>
      <c r="F168" s="411" t="s">
        <v>137</v>
      </c>
      <c r="G168" s="379">
        <f>$G167*H168</f>
        <v>0</v>
      </c>
      <c r="H168" s="427"/>
      <c r="I168" s="40" t="s">
        <v>128</v>
      </c>
      <c r="J168" s="332">
        <f>'Waste Coeff.'!$D$10</f>
        <v>0.41647499999999993</v>
      </c>
      <c r="K168" s="366" t="str">
        <f>IF($E168="No", "", $G168*$J168)</f>
        <v/>
      </c>
      <c r="L168" s="59"/>
    </row>
    <row r="169" spans="1:26" s="354" customFormat="1" ht="19.5" customHeight="1">
      <c r="A169" s="462"/>
      <c r="B169" s="464"/>
      <c r="C169" s="58"/>
      <c r="D169" s="48"/>
      <c r="E169" s="460" t="str">
        <f>IF(E168="yes","Enter % values in waste characterization column","Ignore waste characterization column")</f>
        <v>Ignore waste characterization column</v>
      </c>
      <c r="F169" s="411" t="s">
        <v>143</v>
      </c>
      <c r="G169" s="379">
        <f>$G167*H169</f>
        <v>0</v>
      </c>
      <c r="H169" s="428"/>
      <c r="I169" s="40" t="s">
        <v>128</v>
      </c>
      <c r="J169" s="332">
        <f>'Waste Coeff.'!$D$11</f>
        <v>0.28212750000000003</v>
      </c>
      <c r="K169" s="366" t="str">
        <f>IF($E168="No", "", $G169*$J169)</f>
        <v/>
      </c>
      <c r="L169" s="59"/>
    </row>
    <row r="170" spans="1:26" s="354" customFormat="1" ht="19.5" customHeight="1">
      <c r="A170" s="462"/>
      <c r="B170" s="464"/>
      <c r="C170" s="58"/>
      <c r="D170" s="48"/>
      <c r="E170" s="461"/>
      <c r="F170" s="128" t="s">
        <v>148</v>
      </c>
      <c r="G170" s="379">
        <f>$G167*H170</f>
        <v>0</v>
      </c>
      <c r="H170" s="428"/>
      <c r="I170" s="40" t="s">
        <v>128</v>
      </c>
      <c r="J170" s="332">
        <f>'Waste Coeff.'!$D$9</f>
        <v>0.81900000000000006</v>
      </c>
      <c r="K170" s="366" t="str">
        <f>IF($E168="No", "", $G170*$J170)</f>
        <v/>
      </c>
      <c r="L170" s="59"/>
    </row>
    <row r="171" spans="1:26" s="354" customFormat="1" ht="19.5">
      <c r="A171" s="462"/>
      <c r="B171" s="464"/>
      <c r="C171" s="58"/>
      <c r="D171" s="48"/>
      <c r="E171" s="391" t="s">
        <v>184</v>
      </c>
      <c r="F171" s="410" t="s">
        <v>129</v>
      </c>
      <c r="G171" s="379"/>
      <c r="H171" s="411"/>
      <c r="I171" s="40" t="s">
        <v>128</v>
      </c>
      <c r="J171" s="332">
        <v>0</v>
      </c>
      <c r="K171" s="366">
        <f t="shared" ref="K171:K172" si="11">$J171*$G171</f>
        <v>0</v>
      </c>
      <c r="L171" s="59"/>
    </row>
    <row r="172" spans="1:26" s="354" customFormat="1" ht="19.5">
      <c r="A172" s="462"/>
      <c r="B172" s="464"/>
      <c r="C172" s="58"/>
      <c r="D172" s="48"/>
      <c r="E172" s="396" t="s">
        <v>185</v>
      </c>
      <c r="F172" s="399" t="s">
        <v>130</v>
      </c>
      <c r="G172" s="400"/>
      <c r="H172" s="401"/>
      <c r="I172" s="339" t="s">
        <v>128</v>
      </c>
      <c r="J172" s="340">
        <v>0</v>
      </c>
      <c r="K172" s="402">
        <f t="shared" si="11"/>
        <v>0</v>
      </c>
      <c r="L172" s="59"/>
    </row>
    <row r="173" spans="1:26" s="355" customFormat="1" ht="9.9499999999999993" customHeight="1">
      <c r="A173" s="462"/>
      <c r="B173" s="464"/>
      <c r="C173" s="58"/>
      <c r="D173" s="48"/>
      <c r="E173" s="395"/>
      <c r="F173" s="374"/>
      <c r="G173" s="376"/>
      <c r="H173" s="375"/>
      <c r="I173" s="376"/>
      <c r="J173" s="377"/>
      <c r="K173" s="378"/>
      <c r="L173" s="59"/>
    </row>
    <row r="174" spans="1:26" s="354" customFormat="1" ht="19.5">
      <c r="A174" s="462"/>
      <c r="B174" s="57"/>
      <c r="C174" s="58"/>
      <c r="D174" s="48"/>
      <c r="E174" s="123"/>
      <c r="F174" s="351"/>
      <c r="G174" s="351"/>
      <c r="H174" s="119"/>
      <c r="I174" s="351"/>
      <c r="J174" s="351" t="s">
        <v>17</v>
      </c>
      <c r="K174" s="403">
        <f>IF($E168="yes",SUM(K168:K172),SUM(K167,K171:K172))</f>
        <v>0</v>
      </c>
      <c r="L174" s="59"/>
    </row>
    <row r="175" spans="1:26" s="415" customFormat="1" ht="24.75">
      <c r="A175" s="462"/>
      <c r="B175" s="57"/>
      <c r="C175" s="58"/>
      <c r="D175" s="48"/>
      <c r="E175" s="388" t="s">
        <v>183</v>
      </c>
      <c r="F175" s="351"/>
      <c r="G175" s="351"/>
      <c r="H175" s="119"/>
      <c r="I175" s="351"/>
      <c r="J175" s="351"/>
      <c r="K175" s="351"/>
      <c r="L175" s="59"/>
    </row>
    <row r="176" spans="1:26" s="354" customFormat="1" ht="27" customHeight="1">
      <c r="A176" s="462"/>
      <c r="B176" s="356"/>
      <c r="C176" s="58"/>
      <c r="D176" s="48"/>
      <c r="E176" s="123"/>
      <c r="F176" s="333" t="s">
        <v>0</v>
      </c>
      <c r="G176" s="336"/>
      <c r="H176" s="331" t="s">
        <v>16</v>
      </c>
      <c r="I176" s="331" t="s">
        <v>1</v>
      </c>
      <c r="J176" s="414" t="s">
        <v>168</v>
      </c>
      <c r="K176" s="413" t="s">
        <v>169</v>
      </c>
      <c r="L176" s="59"/>
    </row>
    <row r="177" spans="1:26" s="355" customFormat="1" ht="9.9499999999999993" customHeight="1">
      <c r="A177" s="462"/>
      <c r="B177" s="464"/>
      <c r="C177" s="58"/>
      <c r="D177" s="48"/>
      <c r="E177" s="123"/>
      <c r="F177" s="374"/>
      <c r="G177" s="375"/>
      <c r="H177" s="376"/>
      <c r="I177" s="376"/>
      <c r="J177" s="377"/>
      <c r="K177" s="378"/>
      <c r="L177" s="59"/>
    </row>
    <row r="178" spans="1:26" s="354" customFormat="1" ht="19.5">
      <c r="A178" s="462"/>
      <c r="B178" s="464"/>
      <c r="C178" s="58"/>
      <c r="D178" s="48"/>
      <c r="E178" s="123"/>
      <c r="F178" s="458" t="s">
        <v>144</v>
      </c>
      <c r="G178" s="459"/>
      <c r="H178" s="418"/>
      <c r="I178" s="40" t="s">
        <v>166</v>
      </c>
      <c r="J178" s="332">
        <f>'Fleets Coeff.'!$C$4</f>
        <v>8.4769999999999984E-3</v>
      </c>
      <c r="K178" s="366">
        <f>$H178*$J178</f>
        <v>0</v>
      </c>
      <c r="L178" s="59"/>
    </row>
    <row r="179" spans="1:26" s="354" customFormat="1" ht="19.5">
      <c r="A179" s="462"/>
      <c r="B179" s="464"/>
      <c r="C179" s="58"/>
      <c r="D179" s="48"/>
      <c r="E179" s="123"/>
      <c r="F179" s="458" t="s">
        <v>163</v>
      </c>
      <c r="G179" s="459"/>
      <c r="H179" s="418"/>
      <c r="I179" s="40" t="s">
        <v>166</v>
      </c>
      <c r="J179" s="332">
        <f>'Fleets Coeff.'!$C$5</f>
        <v>1.021E-2</v>
      </c>
      <c r="K179" s="366">
        <f>$H179*$J179</f>
        <v>0</v>
      </c>
      <c r="L179" s="59"/>
    </row>
    <row r="180" spans="1:26" s="354" customFormat="1" ht="19.5">
      <c r="A180" s="462"/>
      <c r="B180" s="464"/>
      <c r="C180" s="58"/>
      <c r="D180" s="48"/>
      <c r="E180" s="123"/>
      <c r="F180" s="458" t="s">
        <v>164</v>
      </c>
      <c r="G180" s="459"/>
      <c r="H180" s="418"/>
      <c r="I180" s="40" t="s">
        <v>166</v>
      </c>
      <c r="J180" s="332">
        <f>'Fleets Coeff.'!$C$6</f>
        <v>8.6715999999999998E-3</v>
      </c>
      <c r="K180" s="366">
        <f>$H180*$J180</f>
        <v>0</v>
      </c>
      <c r="L180" s="59"/>
    </row>
    <row r="181" spans="1:26" s="354" customFormat="1" ht="19.5">
      <c r="A181" s="462"/>
      <c r="B181" s="464"/>
      <c r="C181" s="58"/>
      <c r="D181" s="48"/>
      <c r="E181" s="123"/>
      <c r="F181" s="458" t="s">
        <v>165</v>
      </c>
      <c r="G181" s="459"/>
      <c r="H181" s="418"/>
      <c r="I181" s="40" t="s">
        <v>166</v>
      </c>
      <c r="J181" s="332">
        <f>'Fleets Coeff.'!$C$7</f>
        <v>8.5256499999999992E-3</v>
      </c>
      <c r="K181" s="366">
        <f>$H181*$J181</f>
        <v>0</v>
      </c>
      <c r="L181" s="59"/>
    </row>
    <row r="182" spans="1:26" s="355" customFormat="1" ht="9.9499999999999993" customHeight="1">
      <c r="A182" s="462"/>
      <c r="B182" s="464"/>
      <c r="C182" s="58"/>
      <c r="D182" s="48"/>
      <c r="E182" s="123"/>
      <c r="F182" s="374"/>
      <c r="G182" s="375"/>
      <c r="H182" s="376"/>
      <c r="I182" s="376"/>
      <c r="J182" s="377"/>
      <c r="K182" s="378"/>
      <c r="L182" s="59"/>
    </row>
    <row r="183" spans="1:26" s="354" customFormat="1" ht="19.5">
      <c r="A183" s="462"/>
      <c r="B183" s="57"/>
      <c r="C183" s="58"/>
      <c r="D183" s="48"/>
      <c r="E183" s="123"/>
      <c r="F183" s="351"/>
      <c r="G183" s="351"/>
      <c r="H183" s="119"/>
      <c r="I183" s="351"/>
      <c r="J183" s="351" t="s">
        <v>17</v>
      </c>
      <c r="K183" s="403">
        <f>SUM(K178:K181)</f>
        <v>0</v>
      </c>
      <c r="L183" s="59"/>
    </row>
    <row r="184" spans="1:26" s="354" customFormat="1" ht="20.25" thickBot="1">
      <c r="A184" s="462"/>
      <c r="B184" s="57"/>
      <c r="C184" s="58"/>
      <c r="D184" s="48"/>
      <c r="E184" s="123"/>
      <c r="F184" s="119"/>
      <c r="G184" s="119"/>
      <c r="H184" s="119"/>
      <c r="I184" s="351"/>
      <c r="J184" s="351"/>
      <c r="K184" s="93"/>
      <c r="L184" s="59"/>
    </row>
    <row r="185" spans="1:26" s="354" customFormat="1" ht="20.25" thickBot="1">
      <c r="A185" s="463"/>
      <c r="B185" s="57"/>
      <c r="C185" s="58"/>
      <c r="D185" s="48"/>
      <c r="E185" s="123"/>
      <c r="F185" s="119"/>
      <c r="G185" s="119"/>
      <c r="H185" s="119"/>
      <c r="I185" s="351"/>
      <c r="J185" s="351" t="s">
        <v>170</v>
      </c>
      <c r="K185" s="367">
        <f>SUM($K163,$K174,$K183)</f>
        <v>0</v>
      </c>
      <c r="L185" s="59"/>
    </row>
    <row r="186" spans="1:26" ht="20.25" thickBot="1">
      <c r="A186" s="463"/>
      <c r="B186" s="57"/>
      <c r="C186" s="58"/>
      <c r="D186" s="48"/>
      <c r="E186" s="123"/>
      <c r="F186" s="119"/>
      <c r="G186" s="119"/>
      <c r="H186" s="119"/>
      <c r="I186" s="351"/>
      <c r="J186" s="93"/>
      <c r="K186" s="69"/>
      <c r="L186" s="59"/>
      <c r="Z186" s="79"/>
    </row>
    <row r="187" spans="1:26" ht="20.25" thickBot="1">
      <c r="A187" s="463"/>
      <c r="B187" s="57"/>
      <c r="C187" s="58"/>
      <c r="D187" s="48"/>
      <c r="E187" s="130"/>
      <c r="F187" s="119"/>
      <c r="G187" s="119"/>
      <c r="H187" s="119"/>
      <c r="I187" s="351"/>
      <c r="J187" s="119" t="s">
        <v>13</v>
      </c>
      <c r="K187" s="368"/>
      <c r="L187" s="59"/>
      <c r="Z187" s="79"/>
    </row>
    <row r="188" spans="1:26" ht="20.25" thickBot="1">
      <c r="A188" s="463"/>
      <c r="B188" s="57"/>
      <c r="C188" s="58"/>
      <c r="D188" s="48"/>
      <c r="E188" s="123"/>
      <c r="F188" s="119"/>
      <c r="G188" s="119"/>
      <c r="H188" s="119"/>
      <c r="I188" s="351"/>
      <c r="J188" s="93"/>
      <c r="K188" s="204"/>
      <c r="L188" s="59"/>
      <c r="Z188" s="79"/>
    </row>
    <row r="189" spans="1:26" ht="20.25" thickBot="1">
      <c r="A189" s="463"/>
      <c r="B189" s="57"/>
      <c r="C189" s="58"/>
      <c r="D189" s="48"/>
      <c r="E189" s="123"/>
      <c r="F189" s="119"/>
      <c r="G189" s="119"/>
      <c r="H189" s="119"/>
      <c r="I189" s="351"/>
      <c r="J189" s="351" t="s">
        <v>41</v>
      </c>
      <c r="K189" s="369" t="str">
        <f>IF(ISERR((J163)/K187),"",((J163)/K187))</f>
        <v/>
      </c>
      <c r="L189" s="59"/>
      <c r="Z189" s="79"/>
    </row>
    <row r="190" spans="1:26" ht="20.25" thickBot="1">
      <c r="A190" s="463"/>
      <c r="B190" s="57"/>
      <c r="C190" s="58"/>
      <c r="D190" s="48"/>
      <c r="E190" s="123"/>
      <c r="F190" s="119"/>
      <c r="G190" s="119"/>
      <c r="H190" s="119"/>
      <c r="I190" s="351"/>
      <c r="J190" s="93"/>
      <c r="K190" s="215"/>
      <c r="L190" s="59"/>
      <c r="Z190" s="79"/>
    </row>
    <row r="191" spans="1:26" ht="20.25" thickBot="1">
      <c r="A191" s="463"/>
      <c r="B191" s="57"/>
      <c r="C191" s="58"/>
      <c r="D191" s="48"/>
      <c r="E191" s="123"/>
      <c r="F191" s="351"/>
      <c r="G191" s="119"/>
      <c r="H191" s="119"/>
      <c r="I191" s="119"/>
      <c r="J191" s="119" t="s">
        <v>42</v>
      </c>
      <c r="K191" s="369" t="str">
        <f>IF(ISERR((K185*2205)/K187),"",((K185*2205)/K187))</f>
        <v/>
      </c>
      <c r="L191" s="59"/>
      <c r="Z191" s="79"/>
    </row>
    <row r="192" spans="1:26" ht="19.5">
      <c r="A192" s="463"/>
      <c r="B192" s="71"/>
      <c r="C192" s="72"/>
      <c r="D192" s="73"/>
      <c r="E192" s="131"/>
      <c r="F192" s="74"/>
      <c r="G192" s="74"/>
      <c r="H192" s="74"/>
      <c r="I192" s="112"/>
      <c r="J192" s="112"/>
      <c r="K192" s="95"/>
      <c r="L192" s="75"/>
      <c r="Z192" s="79"/>
    </row>
    <row r="193" spans="1:26" ht="15.75" customHeight="1">
      <c r="A193" s="462"/>
      <c r="B193" s="53"/>
      <c r="C193" s="54"/>
      <c r="D193" s="55"/>
      <c r="E193" s="124"/>
      <c r="F193" s="55"/>
      <c r="G193" s="55"/>
      <c r="H193" s="107"/>
      <c r="I193" s="107"/>
      <c r="J193" s="88"/>
      <c r="K193" s="55"/>
      <c r="L193" s="56"/>
      <c r="Z193" s="79"/>
    </row>
    <row r="194" spans="1:26" ht="30.75">
      <c r="A194" s="462"/>
      <c r="B194" s="57"/>
      <c r="C194" s="58"/>
      <c r="D194" s="59"/>
      <c r="E194" s="125">
        <v>2004</v>
      </c>
      <c r="F194" s="180" t="str">
        <f>IF($K$7=2004,"Base Year", "")</f>
        <v/>
      </c>
      <c r="G194" s="60"/>
      <c r="H194" s="108"/>
      <c r="I194" s="108"/>
      <c r="J194" s="89"/>
      <c r="K194" s="61"/>
      <c r="L194" s="62"/>
      <c r="Z194" s="79"/>
    </row>
    <row r="195" spans="1:26" s="415" customFormat="1" ht="15" customHeight="1">
      <c r="A195" s="462"/>
      <c r="B195" s="57"/>
      <c r="C195" s="58"/>
      <c r="D195" s="59"/>
      <c r="E195" s="125"/>
      <c r="F195" s="180"/>
      <c r="G195" s="60"/>
      <c r="H195" s="108"/>
      <c r="I195" s="108"/>
      <c r="J195" s="89"/>
      <c r="K195" s="61"/>
      <c r="L195" s="62"/>
    </row>
    <row r="196" spans="1:26" ht="24.75">
      <c r="A196" s="462"/>
      <c r="B196" s="57"/>
      <c r="C196" s="58"/>
      <c r="D196" s="59"/>
      <c r="E196" s="393" t="s">
        <v>181</v>
      </c>
      <c r="F196" s="59"/>
      <c r="G196" s="60"/>
      <c r="H196" s="60"/>
      <c r="I196" s="109"/>
      <c r="J196" s="109"/>
      <c r="K196" s="90"/>
      <c r="L196" s="60"/>
      <c r="Z196" s="79"/>
    </row>
    <row r="197" spans="1:26" ht="27" customHeight="1">
      <c r="A197" s="462"/>
      <c r="B197" s="57"/>
      <c r="C197" s="58"/>
      <c r="D197" s="47"/>
      <c r="E197" s="127" t="s">
        <v>0</v>
      </c>
      <c r="F197" s="413" t="s">
        <v>16</v>
      </c>
      <c r="G197" s="413" t="s">
        <v>1</v>
      </c>
      <c r="H197" s="414" t="s">
        <v>2</v>
      </c>
      <c r="I197" s="414" t="s">
        <v>38</v>
      </c>
      <c r="J197" s="91" t="s">
        <v>39</v>
      </c>
      <c r="K197" s="413" t="s">
        <v>15</v>
      </c>
      <c r="L197" s="60"/>
      <c r="Z197" s="79"/>
    </row>
    <row r="198" spans="1:26" s="355" customFormat="1" ht="9.75" customHeight="1">
      <c r="A198" s="462"/>
      <c r="B198" s="464"/>
      <c r="C198" s="465">
        <v>2000</v>
      </c>
      <c r="D198" s="392"/>
      <c r="E198" s="397"/>
      <c r="F198" s="65"/>
      <c r="G198" s="66"/>
      <c r="H198" s="110"/>
      <c r="I198" s="110"/>
      <c r="J198" s="92"/>
      <c r="K198" s="398"/>
      <c r="L198" s="60"/>
    </row>
    <row r="199" spans="1:26" s="355" customFormat="1" ht="18" customHeight="1">
      <c r="A199" s="462"/>
      <c r="B199" s="464"/>
      <c r="C199" s="465"/>
      <c r="D199" s="466"/>
      <c r="E199" s="128" t="s">
        <v>3</v>
      </c>
      <c r="F199" s="238"/>
      <c r="G199" s="40" t="s">
        <v>4</v>
      </c>
      <c r="H199" s="139">
        <f>VLOOKUP($C198,Coefficients!$A$5:$AB$25,3)</f>
        <v>4.2270350071002902E-4</v>
      </c>
      <c r="I199" s="111">
        <f>VLOOKUP(C198,Coefficients!$A$5:$AB$25,2)</f>
        <v>9.5460000000000007E-3</v>
      </c>
      <c r="J199" s="98">
        <f t="shared" ref="J199:J205" si="12">$I199*$F199</f>
        <v>0</v>
      </c>
      <c r="K199" s="182">
        <f t="shared" ref="K199:K205" si="13">$H199*$F199</f>
        <v>0</v>
      </c>
      <c r="L199" s="59"/>
    </row>
    <row r="200" spans="1:26" s="355" customFormat="1" ht="18" customHeight="1">
      <c r="A200" s="462"/>
      <c r="B200" s="464"/>
      <c r="C200" s="465"/>
      <c r="D200" s="466"/>
      <c r="E200" s="128" t="s">
        <v>5</v>
      </c>
      <c r="F200" s="238"/>
      <c r="G200" s="40" t="s">
        <v>6</v>
      </c>
      <c r="H200" s="139">
        <f>VLOOKUP(C198,Coefficients!$A$5:$AB$25,5)</f>
        <v>5.3156000000000011E-3</v>
      </c>
      <c r="I200" s="111">
        <f>VLOOKUP(C198,Coefficients!$A$5:$AB$25,4)</f>
        <v>0.1</v>
      </c>
      <c r="J200" s="98">
        <f>$I200*$F200</f>
        <v>0</v>
      </c>
      <c r="K200" s="182">
        <f t="shared" si="13"/>
        <v>0</v>
      </c>
      <c r="L200" s="59"/>
    </row>
    <row r="201" spans="1:26" s="355" customFormat="1" ht="18" customHeight="1">
      <c r="A201" s="462"/>
      <c r="B201" s="464"/>
      <c r="C201" s="465"/>
      <c r="D201" s="466"/>
      <c r="E201" s="128" t="s">
        <v>11</v>
      </c>
      <c r="F201" s="238"/>
      <c r="G201" s="40" t="s">
        <v>9</v>
      </c>
      <c r="H201" s="139">
        <f>VLOOKUP(C198,Coefficients!$A$5:$AB$25,7)</f>
        <v>1.0264025999999999E-2</v>
      </c>
      <c r="I201" s="111">
        <f>VLOOKUP(C198,Coefficients!$A$5:$AB$25,6)</f>
        <v>0.13800000000000001</v>
      </c>
      <c r="J201" s="98">
        <f t="shared" si="12"/>
        <v>0</v>
      </c>
      <c r="K201" s="182">
        <f t="shared" si="13"/>
        <v>0</v>
      </c>
      <c r="L201" s="59"/>
    </row>
    <row r="202" spans="1:26" s="355" customFormat="1" ht="18" customHeight="1">
      <c r="A202" s="462"/>
      <c r="B202" s="464"/>
      <c r="C202" s="465"/>
      <c r="D202" s="466"/>
      <c r="E202" s="128" t="s">
        <v>30</v>
      </c>
      <c r="F202" s="238"/>
      <c r="G202" s="40" t="s">
        <v>9</v>
      </c>
      <c r="H202" s="139">
        <f>VLOOKUP(C198,Coefficients!$A$5:$AB$25,9)</f>
        <v>1.1016722E-2</v>
      </c>
      <c r="I202" s="111">
        <f>VLOOKUP(C198,Coefficients!$A$5:$AB$25,8)</f>
        <v>0.14599999999999999</v>
      </c>
      <c r="J202" s="98">
        <f t="shared" si="12"/>
        <v>0</v>
      </c>
      <c r="K202" s="182">
        <f t="shared" si="13"/>
        <v>0</v>
      </c>
      <c r="L202" s="59"/>
    </row>
    <row r="203" spans="1:26" s="355" customFormat="1" ht="18" customHeight="1">
      <c r="A203" s="462"/>
      <c r="B203" s="464"/>
      <c r="C203" s="465"/>
      <c r="D203" s="466"/>
      <c r="E203" s="128" t="s">
        <v>31</v>
      </c>
      <c r="F203" s="238"/>
      <c r="G203" s="40" t="s">
        <v>9</v>
      </c>
      <c r="H203" s="139">
        <f>VLOOKUP(C198,Coefficients!$A$5:$AB$25,11)</f>
        <v>1.1327549999999999E-2</v>
      </c>
      <c r="I203" s="111">
        <f>VLOOKUP(C198,Coefficients!$A$5:$AB$25,10)</f>
        <v>0.15</v>
      </c>
      <c r="J203" s="98">
        <f t="shared" si="12"/>
        <v>0</v>
      </c>
      <c r="K203" s="182">
        <f t="shared" si="13"/>
        <v>0</v>
      </c>
      <c r="L203" s="59"/>
    </row>
    <row r="204" spans="1:26" s="355" customFormat="1" ht="18" customHeight="1">
      <c r="A204" s="462"/>
      <c r="B204" s="464"/>
      <c r="C204" s="465"/>
      <c r="D204" s="466"/>
      <c r="E204" s="128" t="s">
        <v>200</v>
      </c>
      <c r="F204" s="238"/>
      <c r="G204" s="40" t="s">
        <v>9</v>
      </c>
      <c r="H204" s="139">
        <f>VLOOKUP(C198,Coefficients!$A$5:$AB$25,13)</f>
        <v>1.0264025999999999E-2</v>
      </c>
      <c r="I204" s="111">
        <f>VLOOKUP(C198,Coefficients!$A$5:$AB$25,12)</f>
        <v>0.13800000000000001</v>
      </c>
      <c r="J204" s="98">
        <f t="shared" si="12"/>
        <v>0</v>
      </c>
      <c r="K204" s="182">
        <f t="shared" si="13"/>
        <v>0</v>
      </c>
      <c r="L204" s="59"/>
    </row>
    <row r="205" spans="1:26" s="355" customFormat="1" ht="17.25" customHeight="1">
      <c r="A205" s="462"/>
      <c r="B205" s="464"/>
      <c r="C205" s="58"/>
      <c r="D205" s="466"/>
      <c r="E205" s="128" t="s">
        <v>8</v>
      </c>
      <c r="F205" s="383"/>
      <c r="G205" s="40" t="s">
        <v>10</v>
      </c>
      <c r="H205" s="139">
        <f>VLOOKUP(C198,Coefficients!$A$5:$AB$25,15)</f>
        <v>8.6629610999999995E-2</v>
      </c>
      <c r="I205" s="111">
        <f>VLOOKUP(C198,Coefficients!$A$5:$AB$25,14)</f>
        <v>1.3301499999999999</v>
      </c>
      <c r="J205" s="98">
        <f t="shared" si="12"/>
        <v>0</v>
      </c>
      <c r="K205" s="182">
        <f t="shared" si="13"/>
        <v>0</v>
      </c>
      <c r="L205" s="59"/>
    </row>
    <row r="206" spans="1:26" s="355" customFormat="1" ht="9.75" customHeight="1">
      <c r="A206" s="462"/>
      <c r="B206" s="464"/>
      <c r="C206" s="58"/>
      <c r="D206" s="392"/>
      <c r="E206" s="397"/>
      <c r="F206" s="65"/>
      <c r="G206" s="66"/>
      <c r="H206" s="117"/>
      <c r="I206" s="117"/>
      <c r="J206" s="118"/>
      <c r="K206" s="398"/>
      <c r="L206" s="60"/>
    </row>
    <row r="207" spans="1:26" ht="19.5">
      <c r="A207" s="462"/>
      <c r="B207" s="57"/>
      <c r="C207" s="58"/>
      <c r="D207" s="48"/>
      <c r="E207" s="123"/>
      <c r="F207" s="119"/>
      <c r="G207" s="119"/>
      <c r="H207" s="471" t="s">
        <v>17</v>
      </c>
      <c r="I207" s="472"/>
      <c r="J207" s="98">
        <f>SUM(J199:J205)</f>
        <v>0</v>
      </c>
      <c r="K207" s="370">
        <f>SUM(K199:K205)</f>
        <v>0</v>
      </c>
      <c r="L207" s="59"/>
      <c r="Z207" s="79"/>
    </row>
    <row r="208" spans="1:26" s="415" customFormat="1" ht="24.75">
      <c r="A208" s="412"/>
      <c r="B208" s="57"/>
      <c r="C208" s="58"/>
      <c r="D208" s="48"/>
      <c r="E208" s="394" t="s">
        <v>182</v>
      </c>
      <c r="F208" s="119"/>
      <c r="G208" s="119"/>
      <c r="H208" s="384"/>
      <c r="I208" s="385"/>
      <c r="J208" s="386"/>
      <c r="K208" s="387"/>
      <c r="L208" s="59"/>
    </row>
    <row r="209" spans="1:12" s="354" customFormat="1" ht="27" customHeight="1">
      <c r="A209" s="462"/>
      <c r="B209" s="57"/>
      <c r="C209" s="58"/>
      <c r="D209" s="48"/>
      <c r="E209" s="395"/>
      <c r="F209" s="333" t="s">
        <v>126</v>
      </c>
      <c r="G209" s="331" t="s">
        <v>127</v>
      </c>
      <c r="H209" s="334" t="s">
        <v>171</v>
      </c>
      <c r="I209" s="331" t="s">
        <v>1</v>
      </c>
      <c r="J209" s="414" t="s">
        <v>2</v>
      </c>
      <c r="K209" s="413" t="s">
        <v>15</v>
      </c>
      <c r="L209" s="59"/>
    </row>
    <row r="210" spans="1:12" s="355" customFormat="1" ht="9.9499999999999993" customHeight="1">
      <c r="A210" s="462"/>
      <c r="B210" s="464"/>
      <c r="C210" s="58"/>
      <c r="D210" s="48"/>
      <c r="E210" s="461" t="s">
        <v>180</v>
      </c>
      <c r="F210" s="374"/>
      <c r="G210" s="376"/>
      <c r="H210" s="375"/>
      <c r="I210" s="376"/>
      <c r="J210" s="377"/>
      <c r="K210" s="378"/>
      <c r="L210" s="59"/>
    </row>
    <row r="211" spans="1:12" s="354" customFormat="1" ht="20.25" thickBot="1">
      <c r="A211" s="462"/>
      <c r="B211" s="464"/>
      <c r="C211" s="58"/>
      <c r="D211" s="48"/>
      <c r="E211" s="461"/>
      <c r="F211" s="411" t="s">
        <v>138</v>
      </c>
      <c r="G211" s="418"/>
      <c r="H211" s="335">
        <f>IF(E213="yes", "", 100%)</f>
        <v>1</v>
      </c>
      <c r="I211" s="40" t="s">
        <v>128</v>
      </c>
      <c r="J211" s="332">
        <f>'Waste Coeff.'!$D$9</f>
        <v>0.81900000000000006</v>
      </c>
      <c r="K211" s="366">
        <f>IF($E212="Yes", "", $G211*$J211)</f>
        <v>0</v>
      </c>
      <c r="L211" s="59"/>
    </row>
    <row r="212" spans="1:12" s="354" customFormat="1" ht="20.25" thickBot="1">
      <c r="A212" s="462"/>
      <c r="B212" s="464"/>
      <c r="C212" s="58"/>
      <c r="D212" s="48"/>
      <c r="E212" s="417" t="s">
        <v>185</v>
      </c>
      <c r="F212" s="411" t="s">
        <v>137</v>
      </c>
      <c r="G212" s="379">
        <f>$G211*H212</f>
        <v>0</v>
      </c>
      <c r="H212" s="427"/>
      <c r="I212" s="40" t="s">
        <v>128</v>
      </c>
      <c r="J212" s="332">
        <f>'Waste Coeff.'!$D$10</f>
        <v>0.41647499999999993</v>
      </c>
      <c r="K212" s="366" t="str">
        <f>IF($E212="No", "", $G212*$J212)</f>
        <v/>
      </c>
      <c r="L212" s="59"/>
    </row>
    <row r="213" spans="1:12" s="354" customFormat="1" ht="19.5">
      <c r="A213" s="462"/>
      <c r="B213" s="464"/>
      <c r="C213" s="58"/>
      <c r="D213" s="48"/>
      <c r="E213" s="460" t="str">
        <f>IF(E212="yes","Enter % values in waste characterization column","Ignore waste characterization column")</f>
        <v>Ignore waste characterization column</v>
      </c>
      <c r="F213" s="411" t="s">
        <v>143</v>
      </c>
      <c r="G213" s="379">
        <f>$G211*H213</f>
        <v>0</v>
      </c>
      <c r="H213" s="428"/>
      <c r="I213" s="40" t="s">
        <v>128</v>
      </c>
      <c r="J213" s="332">
        <f>'Waste Coeff.'!$D$11</f>
        <v>0.28212750000000003</v>
      </c>
      <c r="K213" s="366" t="str">
        <f>IF($E212="No", "", $G213*$J213)</f>
        <v/>
      </c>
      <c r="L213" s="59"/>
    </row>
    <row r="214" spans="1:12" s="354" customFormat="1" ht="19.5" customHeight="1">
      <c r="A214" s="462"/>
      <c r="B214" s="464"/>
      <c r="C214" s="58"/>
      <c r="D214" s="48"/>
      <c r="E214" s="461"/>
      <c r="F214" s="128" t="s">
        <v>148</v>
      </c>
      <c r="G214" s="379">
        <f>$G211*H214</f>
        <v>0</v>
      </c>
      <c r="H214" s="428"/>
      <c r="I214" s="40" t="s">
        <v>128</v>
      </c>
      <c r="J214" s="332">
        <f>'Waste Coeff.'!$D$9</f>
        <v>0.81900000000000006</v>
      </c>
      <c r="K214" s="366" t="str">
        <f>IF($E212="No", "", $G214*$J214)</f>
        <v/>
      </c>
      <c r="L214" s="59"/>
    </row>
    <row r="215" spans="1:12" s="354" customFormat="1" ht="19.5">
      <c r="A215" s="462"/>
      <c r="B215" s="464"/>
      <c r="C215" s="58"/>
      <c r="D215" s="48"/>
      <c r="E215" s="391" t="s">
        <v>184</v>
      </c>
      <c r="F215" s="410" t="s">
        <v>129</v>
      </c>
      <c r="G215" s="379"/>
      <c r="H215" s="411"/>
      <c r="I215" s="40" t="s">
        <v>128</v>
      </c>
      <c r="J215" s="332">
        <v>0</v>
      </c>
      <c r="K215" s="366">
        <f t="shared" ref="K215:K216" si="14">$J215*$G215</f>
        <v>0</v>
      </c>
      <c r="L215" s="59"/>
    </row>
    <row r="216" spans="1:12" s="354" customFormat="1" ht="19.5">
      <c r="A216" s="462"/>
      <c r="B216" s="464"/>
      <c r="C216" s="58"/>
      <c r="D216" s="48"/>
      <c r="E216" s="396" t="s">
        <v>185</v>
      </c>
      <c r="F216" s="399" t="s">
        <v>130</v>
      </c>
      <c r="G216" s="400"/>
      <c r="H216" s="401"/>
      <c r="I216" s="339" t="s">
        <v>128</v>
      </c>
      <c r="J216" s="340">
        <v>0</v>
      </c>
      <c r="K216" s="402">
        <f t="shared" si="14"/>
        <v>0</v>
      </c>
      <c r="L216" s="59"/>
    </row>
    <row r="217" spans="1:12" s="355" customFormat="1" ht="9.9499999999999993" customHeight="1">
      <c r="A217" s="462"/>
      <c r="B217" s="464"/>
      <c r="C217" s="58"/>
      <c r="D217" s="48"/>
      <c r="E217" s="395"/>
      <c r="F217" s="374"/>
      <c r="G217" s="376"/>
      <c r="H217" s="375"/>
      <c r="I217" s="376"/>
      <c r="J217" s="377"/>
      <c r="K217" s="378"/>
      <c r="L217" s="59"/>
    </row>
    <row r="218" spans="1:12" s="354" customFormat="1" ht="19.5">
      <c r="A218" s="462"/>
      <c r="B218" s="57"/>
      <c r="C218" s="58"/>
      <c r="D218" s="48"/>
      <c r="E218" s="123"/>
      <c r="F218" s="351"/>
      <c r="G218" s="351"/>
      <c r="H218" s="119"/>
      <c r="I218" s="351"/>
      <c r="J218" s="351" t="s">
        <v>17</v>
      </c>
      <c r="K218" s="403">
        <f>IF($E212="yes",SUM(K212:K216),SUM(K211,K215:K216))</f>
        <v>0</v>
      </c>
      <c r="L218" s="59"/>
    </row>
    <row r="219" spans="1:12" s="415" customFormat="1" ht="24.75">
      <c r="A219" s="462"/>
      <c r="B219" s="57"/>
      <c r="C219" s="58"/>
      <c r="D219" s="48"/>
      <c r="E219" s="388" t="s">
        <v>183</v>
      </c>
      <c r="F219" s="351"/>
      <c r="G219" s="351"/>
      <c r="H219" s="119"/>
      <c r="I219" s="351"/>
      <c r="J219" s="351"/>
      <c r="K219" s="351"/>
      <c r="L219" s="59"/>
    </row>
    <row r="220" spans="1:12" s="354" customFormat="1" ht="27.75" customHeight="1">
      <c r="A220" s="462"/>
      <c r="B220" s="356"/>
      <c r="C220" s="58"/>
      <c r="D220" s="48"/>
      <c r="E220" s="123"/>
      <c r="F220" s="333" t="s">
        <v>0</v>
      </c>
      <c r="G220" s="336"/>
      <c r="H220" s="331" t="s">
        <v>16</v>
      </c>
      <c r="I220" s="331" t="s">
        <v>1</v>
      </c>
      <c r="J220" s="414" t="s">
        <v>168</v>
      </c>
      <c r="K220" s="413" t="s">
        <v>169</v>
      </c>
      <c r="L220" s="59"/>
    </row>
    <row r="221" spans="1:12" s="355" customFormat="1" ht="9.9499999999999993" customHeight="1">
      <c r="A221" s="462"/>
      <c r="B221" s="464"/>
      <c r="C221" s="58"/>
      <c r="D221" s="48"/>
      <c r="E221" s="123"/>
      <c r="F221" s="374"/>
      <c r="G221" s="375"/>
      <c r="H221" s="376"/>
      <c r="I221" s="376"/>
      <c r="J221" s="377"/>
      <c r="K221" s="378"/>
      <c r="L221" s="59"/>
    </row>
    <row r="222" spans="1:12" s="354" customFormat="1" ht="19.5">
      <c r="A222" s="462"/>
      <c r="B222" s="464"/>
      <c r="C222" s="58"/>
      <c r="D222" s="48"/>
      <c r="E222" s="123"/>
      <c r="F222" s="458" t="s">
        <v>144</v>
      </c>
      <c r="G222" s="459"/>
      <c r="H222" s="418"/>
      <c r="I222" s="40" t="s">
        <v>166</v>
      </c>
      <c r="J222" s="332">
        <f>'Fleets Coeff.'!$C$4</f>
        <v>8.4769999999999984E-3</v>
      </c>
      <c r="K222" s="366">
        <f>$H222*$J222</f>
        <v>0</v>
      </c>
      <c r="L222" s="59"/>
    </row>
    <row r="223" spans="1:12" s="354" customFormat="1" ht="19.5">
      <c r="A223" s="462"/>
      <c r="B223" s="464"/>
      <c r="C223" s="58"/>
      <c r="D223" s="48"/>
      <c r="E223" s="123"/>
      <c r="F223" s="458" t="s">
        <v>163</v>
      </c>
      <c r="G223" s="459"/>
      <c r="H223" s="418"/>
      <c r="I223" s="40" t="s">
        <v>166</v>
      </c>
      <c r="J223" s="332">
        <f>'Fleets Coeff.'!$C$5</f>
        <v>1.021E-2</v>
      </c>
      <c r="K223" s="366">
        <f>$H223*$J223</f>
        <v>0</v>
      </c>
      <c r="L223" s="59"/>
    </row>
    <row r="224" spans="1:12" s="354" customFormat="1" ht="19.5">
      <c r="A224" s="462"/>
      <c r="B224" s="464"/>
      <c r="C224" s="58"/>
      <c r="D224" s="48"/>
      <c r="E224" s="123"/>
      <c r="F224" s="458" t="s">
        <v>164</v>
      </c>
      <c r="G224" s="459"/>
      <c r="H224" s="418"/>
      <c r="I224" s="40" t="s">
        <v>166</v>
      </c>
      <c r="J224" s="332">
        <f>'Fleets Coeff.'!$C$6</f>
        <v>8.6715999999999998E-3</v>
      </c>
      <c r="K224" s="366">
        <f>$H224*$J224</f>
        <v>0</v>
      </c>
      <c r="L224" s="59"/>
    </row>
    <row r="225" spans="1:26" s="354" customFormat="1" ht="19.5">
      <c r="A225" s="462"/>
      <c r="B225" s="464"/>
      <c r="C225" s="58"/>
      <c r="D225" s="48"/>
      <c r="E225" s="123"/>
      <c r="F225" s="458" t="s">
        <v>165</v>
      </c>
      <c r="G225" s="459"/>
      <c r="H225" s="418"/>
      <c r="I225" s="40" t="s">
        <v>166</v>
      </c>
      <c r="J225" s="332">
        <f>'Fleets Coeff.'!$C$7</f>
        <v>8.5256499999999992E-3</v>
      </c>
      <c r="K225" s="366">
        <f>$H225*$J225</f>
        <v>0</v>
      </c>
      <c r="L225" s="59"/>
    </row>
    <row r="226" spans="1:26" s="355" customFormat="1" ht="9.9499999999999993" customHeight="1">
      <c r="A226" s="462"/>
      <c r="B226" s="464"/>
      <c r="C226" s="58"/>
      <c r="D226" s="48"/>
      <c r="E226" s="123"/>
      <c r="F226" s="374"/>
      <c r="G226" s="375"/>
      <c r="H226" s="376"/>
      <c r="I226" s="376"/>
      <c r="J226" s="377"/>
      <c r="K226" s="378"/>
      <c r="L226" s="59"/>
    </row>
    <row r="227" spans="1:26" s="354" customFormat="1" ht="19.5">
      <c r="A227" s="462"/>
      <c r="B227" s="57"/>
      <c r="C227" s="58"/>
      <c r="D227" s="48"/>
      <c r="E227" s="123"/>
      <c r="F227" s="351"/>
      <c r="G227" s="351"/>
      <c r="H227" s="119"/>
      <c r="I227" s="351"/>
      <c r="J227" s="351" t="s">
        <v>17</v>
      </c>
      <c r="K227" s="403">
        <f>SUM(K222:K225)</f>
        <v>0</v>
      </c>
      <c r="L227" s="59"/>
    </row>
    <row r="228" spans="1:26" s="354" customFormat="1" ht="20.25" thickBot="1">
      <c r="A228" s="462"/>
      <c r="B228" s="57"/>
      <c r="C228" s="58"/>
      <c r="D228" s="48"/>
      <c r="E228" s="123"/>
      <c r="F228" s="119"/>
      <c r="G228" s="119"/>
      <c r="H228" s="119"/>
      <c r="I228" s="351"/>
      <c r="J228" s="351"/>
      <c r="K228" s="93"/>
      <c r="L228" s="59"/>
    </row>
    <row r="229" spans="1:26" s="354" customFormat="1" ht="20.25" thickBot="1">
      <c r="A229" s="463"/>
      <c r="B229" s="57"/>
      <c r="C229" s="58"/>
      <c r="D229" s="48"/>
      <c r="E229" s="123"/>
      <c r="F229" s="119"/>
      <c r="G229" s="119"/>
      <c r="H229" s="119"/>
      <c r="I229" s="351"/>
      <c r="J229" s="351" t="s">
        <v>170</v>
      </c>
      <c r="K229" s="367">
        <f>SUM($K207,$K218,$K227)</f>
        <v>0</v>
      </c>
      <c r="L229" s="59"/>
    </row>
    <row r="230" spans="1:26" ht="20.25" thickBot="1">
      <c r="A230" s="463"/>
      <c r="B230" s="57"/>
      <c r="C230" s="58"/>
      <c r="D230" s="48"/>
      <c r="E230" s="123"/>
      <c r="F230" s="119"/>
      <c r="G230" s="119"/>
      <c r="H230" s="119"/>
      <c r="I230" s="351"/>
      <c r="J230" s="93"/>
      <c r="K230" s="69"/>
      <c r="L230" s="59"/>
      <c r="Z230" s="79"/>
    </row>
    <row r="231" spans="1:26" ht="20.25" thickBot="1">
      <c r="A231" s="463"/>
      <c r="B231" s="57"/>
      <c r="C231" s="58"/>
      <c r="D231" s="48"/>
      <c r="E231" s="130"/>
      <c r="F231" s="119"/>
      <c r="G231" s="119"/>
      <c r="H231" s="119"/>
      <c r="I231" s="351"/>
      <c r="J231" s="119" t="s">
        <v>13</v>
      </c>
      <c r="K231" s="368"/>
      <c r="L231" s="59"/>
      <c r="Z231" s="79"/>
    </row>
    <row r="232" spans="1:26" ht="20.25" thickBot="1">
      <c r="A232" s="463"/>
      <c r="B232" s="57"/>
      <c r="C232" s="58"/>
      <c r="D232" s="48"/>
      <c r="E232" s="123"/>
      <c r="F232" s="119"/>
      <c r="G232" s="119"/>
      <c r="H232" s="119"/>
      <c r="I232" s="351"/>
      <c r="J232" s="93"/>
      <c r="K232" s="204"/>
      <c r="L232" s="59"/>
      <c r="Z232" s="79"/>
    </row>
    <row r="233" spans="1:26" ht="20.25" thickBot="1">
      <c r="A233" s="463"/>
      <c r="B233" s="57"/>
      <c r="C233" s="58"/>
      <c r="D233" s="48"/>
      <c r="E233" s="123"/>
      <c r="F233" s="119"/>
      <c r="G233" s="119"/>
      <c r="H233" s="119"/>
      <c r="I233" s="351"/>
      <c r="J233" s="351" t="s">
        <v>41</v>
      </c>
      <c r="K233" s="369" t="str">
        <f>IF(ISERR((J207)/K231),"",((J207)/K231))</f>
        <v/>
      </c>
      <c r="L233" s="59"/>
      <c r="Z233" s="79"/>
    </row>
    <row r="234" spans="1:26" ht="20.25" thickBot="1">
      <c r="A234" s="463"/>
      <c r="B234" s="57"/>
      <c r="C234" s="58"/>
      <c r="D234" s="48"/>
      <c r="E234" s="123"/>
      <c r="F234" s="119"/>
      <c r="G234" s="119"/>
      <c r="H234" s="119"/>
      <c r="I234" s="351"/>
      <c r="J234" s="93"/>
      <c r="K234" s="215"/>
      <c r="L234" s="59"/>
      <c r="Z234" s="79"/>
    </row>
    <row r="235" spans="1:26" ht="20.25" thickBot="1">
      <c r="A235" s="463"/>
      <c r="B235" s="57"/>
      <c r="C235" s="58"/>
      <c r="D235" s="48"/>
      <c r="E235" s="123"/>
      <c r="F235" s="351"/>
      <c r="G235" s="119"/>
      <c r="H235" s="119"/>
      <c r="I235" s="119"/>
      <c r="J235" s="119" t="s">
        <v>42</v>
      </c>
      <c r="K235" s="369" t="str">
        <f>IF(ISERR((K229*2205)/K231),"",((K229*2205)/K231))</f>
        <v/>
      </c>
      <c r="L235" s="59"/>
      <c r="Z235" s="79"/>
    </row>
    <row r="236" spans="1:26" ht="19.5">
      <c r="A236" s="463"/>
      <c r="B236" s="71"/>
      <c r="C236" s="72"/>
      <c r="D236" s="73"/>
      <c r="E236" s="131"/>
      <c r="F236" s="74"/>
      <c r="G236" s="74"/>
      <c r="H236" s="74"/>
      <c r="I236" s="112"/>
      <c r="J236" s="112"/>
      <c r="K236" s="95"/>
      <c r="L236" s="75"/>
      <c r="Z236" s="79"/>
    </row>
    <row r="237" spans="1:26" ht="15.75" customHeight="1">
      <c r="A237" s="462"/>
      <c r="B237" s="53"/>
      <c r="C237" s="54"/>
      <c r="D237" s="55"/>
      <c r="E237" s="124"/>
      <c r="F237" s="55"/>
      <c r="G237" s="55"/>
      <c r="H237" s="107"/>
      <c r="I237" s="107"/>
      <c r="J237" s="88"/>
      <c r="K237" s="55"/>
      <c r="L237" s="56"/>
      <c r="Z237" s="79"/>
    </row>
    <row r="238" spans="1:26" ht="30.75">
      <c r="A238" s="462"/>
      <c r="B238" s="57"/>
      <c r="C238" s="58"/>
      <c r="D238" s="59"/>
      <c r="E238" s="125">
        <v>2005</v>
      </c>
      <c r="F238" s="180" t="str">
        <f>IF(Inventory!$K$7=2005,"Base Year", "")</f>
        <v/>
      </c>
      <c r="G238" s="60"/>
      <c r="H238" s="108"/>
      <c r="I238" s="108"/>
      <c r="J238" s="89"/>
      <c r="K238" s="61"/>
      <c r="L238" s="62"/>
      <c r="Z238" s="79"/>
    </row>
    <row r="239" spans="1:26" s="415" customFormat="1" ht="30.75">
      <c r="A239" s="462"/>
      <c r="B239" s="57"/>
      <c r="C239" s="58"/>
      <c r="D239" s="59"/>
      <c r="E239" s="125"/>
      <c r="F239" s="180"/>
      <c r="G239" s="60"/>
      <c r="H239" s="108"/>
      <c r="I239" s="108"/>
      <c r="J239" s="89"/>
      <c r="K239" s="61"/>
      <c r="L239" s="62"/>
    </row>
    <row r="240" spans="1:26" ht="24.75">
      <c r="A240" s="462"/>
      <c r="B240" s="57"/>
      <c r="C240" s="58"/>
      <c r="D240" s="59"/>
      <c r="E240" s="393" t="s">
        <v>181</v>
      </c>
      <c r="F240" s="59"/>
      <c r="G240" s="60"/>
      <c r="H240" s="60"/>
      <c r="I240" s="109"/>
      <c r="J240" s="109"/>
      <c r="K240" s="90"/>
      <c r="L240" s="60"/>
      <c r="Z240" s="79"/>
    </row>
    <row r="241" spans="1:26" ht="26.25" customHeight="1">
      <c r="A241" s="462"/>
      <c r="B241" s="57"/>
      <c r="C241" s="58"/>
      <c r="D241" s="47"/>
      <c r="E241" s="127" t="s">
        <v>0</v>
      </c>
      <c r="F241" s="413" t="s">
        <v>16</v>
      </c>
      <c r="G241" s="413" t="s">
        <v>1</v>
      </c>
      <c r="H241" s="414" t="s">
        <v>2</v>
      </c>
      <c r="I241" s="414" t="s">
        <v>38</v>
      </c>
      <c r="J241" s="91" t="s">
        <v>39</v>
      </c>
      <c r="K241" s="413" t="s">
        <v>15</v>
      </c>
      <c r="L241" s="60"/>
      <c r="Z241" s="79"/>
    </row>
    <row r="242" spans="1:26" s="355" customFormat="1" ht="9.75" customHeight="1">
      <c r="A242" s="462"/>
      <c r="B242" s="464"/>
      <c r="C242" s="465">
        <v>2000</v>
      </c>
      <c r="D242" s="392"/>
      <c r="E242" s="397"/>
      <c r="F242" s="65"/>
      <c r="G242" s="66"/>
      <c r="H242" s="110"/>
      <c r="I242" s="110"/>
      <c r="J242" s="92"/>
      <c r="K242" s="398"/>
      <c r="L242" s="60"/>
    </row>
    <row r="243" spans="1:26" s="355" customFormat="1" ht="18" customHeight="1">
      <c r="A243" s="462"/>
      <c r="B243" s="464"/>
      <c r="C243" s="465"/>
      <c r="D243" s="466"/>
      <c r="E243" s="128" t="s">
        <v>3</v>
      </c>
      <c r="F243" s="238"/>
      <c r="G243" s="40" t="s">
        <v>4</v>
      </c>
      <c r="H243" s="139">
        <f>VLOOKUP($C242,Coefficients!$A$5:$AB$25,3)</f>
        <v>4.2270350071002902E-4</v>
      </c>
      <c r="I243" s="111">
        <f>VLOOKUP(C242,Coefficients!$A$5:$AB$25,2)</f>
        <v>9.5460000000000007E-3</v>
      </c>
      <c r="J243" s="98">
        <f t="shared" ref="J243:J249" si="15">$I243*$F243</f>
        <v>0</v>
      </c>
      <c r="K243" s="182">
        <f t="shared" ref="K243:K249" si="16">$H243*$F243</f>
        <v>0</v>
      </c>
      <c r="L243" s="59"/>
    </row>
    <row r="244" spans="1:26" s="355" customFormat="1" ht="18" customHeight="1">
      <c r="A244" s="462"/>
      <c r="B244" s="464"/>
      <c r="C244" s="465"/>
      <c r="D244" s="466"/>
      <c r="E244" s="128" t="s">
        <v>5</v>
      </c>
      <c r="F244" s="238"/>
      <c r="G244" s="40" t="s">
        <v>6</v>
      </c>
      <c r="H244" s="139">
        <f>VLOOKUP(C242,Coefficients!$A$5:$AB$25,5)</f>
        <v>5.3156000000000011E-3</v>
      </c>
      <c r="I244" s="111">
        <f>VLOOKUP(C242,Coefficients!$A$5:$AB$25,4)</f>
        <v>0.1</v>
      </c>
      <c r="J244" s="98">
        <f>$I244*$F244</f>
        <v>0</v>
      </c>
      <c r="K244" s="182">
        <f t="shared" si="16"/>
        <v>0</v>
      </c>
      <c r="L244" s="59"/>
    </row>
    <row r="245" spans="1:26" s="355" customFormat="1" ht="18" customHeight="1">
      <c r="A245" s="462"/>
      <c r="B245" s="464"/>
      <c r="C245" s="465"/>
      <c r="D245" s="466"/>
      <c r="E245" s="128" t="s">
        <v>11</v>
      </c>
      <c r="F245" s="238"/>
      <c r="G245" s="40" t="s">
        <v>9</v>
      </c>
      <c r="H245" s="139">
        <f>VLOOKUP(C242,Coefficients!$A$5:$AB$25,7)</f>
        <v>1.0264025999999999E-2</v>
      </c>
      <c r="I245" s="111">
        <f>VLOOKUP(C242,Coefficients!$A$5:$AB$25,6)</f>
        <v>0.13800000000000001</v>
      </c>
      <c r="J245" s="98">
        <f t="shared" si="15"/>
        <v>0</v>
      </c>
      <c r="K245" s="182">
        <f t="shared" si="16"/>
        <v>0</v>
      </c>
      <c r="L245" s="59"/>
    </row>
    <row r="246" spans="1:26" s="355" customFormat="1" ht="18" customHeight="1">
      <c r="A246" s="462"/>
      <c r="B246" s="464"/>
      <c r="C246" s="465"/>
      <c r="D246" s="466"/>
      <c r="E246" s="128" t="s">
        <v>30</v>
      </c>
      <c r="F246" s="238"/>
      <c r="G246" s="40" t="s">
        <v>9</v>
      </c>
      <c r="H246" s="139">
        <f>VLOOKUP(C242,Coefficients!$A$5:$AB$25,9)</f>
        <v>1.1016722E-2</v>
      </c>
      <c r="I246" s="111">
        <f>VLOOKUP(C242,Coefficients!$A$5:$AB$25,8)</f>
        <v>0.14599999999999999</v>
      </c>
      <c r="J246" s="98">
        <f t="shared" si="15"/>
        <v>0</v>
      </c>
      <c r="K246" s="182">
        <f t="shared" si="16"/>
        <v>0</v>
      </c>
      <c r="L246" s="59"/>
    </row>
    <row r="247" spans="1:26" s="355" customFormat="1" ht="18" customHeight="1">
      <c r="A247" s="462"/>
      <c r="B247" s="464"/>
      <c r="C247" s="465"/>
      <c r="D247" s="466"/>
      <c r="E247" s="128" t="s">
        <v>31</v>
      </c>
      <c r="F247" s="238"/>
      <c r="G247" s="40" t="s">
        <v>9</v>
      </c>
      <c r="H247" s="139">
        <f>VLOOKUP(C242,Coefficients!$A$5:$AB$25,11)</f>
        <v>1.1327549999999999E-2</v>
      </c>
      <c r="I247" s="111">
        <f>VLOOKUP(C242,Coefficients!$A$5:$AB$25,10)</f>
        <v>0.15</v>
      </c>
      <c r="J247" s="98">
        <f t="shared" si="15"/>
        <v>0</v>
      </c>
      <c r="K247" s="182">
        <f t="shared" si="16"/>
        <v>0</v>
      </c>
      <c r="L247" s="59"/>
    </row>
    <row r="248" spans="1:26" s="355" customFormat="1" ht="18" customHeight="1">
      <c r="A248" s="462"/>
      <c r="B248" s="464"/>
      <c r="C248" s="465"/>
      <c r="D248" s="466"/>
      <c r="E248" s="128" t="s">
        <v>200</v>
      </c>
      <c r="F248" s="238"/>
      <c r="G248" s="40" t="s">
        <v>9</v>
      </c>
      <c r="H248" s="139">
        <f>VLOOKUP(C242,Coefficients!$A$5:$AB$25,13)</f>
        <v>1.0264025999999999E-2</v>
      </c>
      <c r="I248" s="111">
        <f>VLOOKUP(C242,Coefficients!$A$5:$AB$25,12)</f>
        <v>0.13800000000000001</v>
      </c>
      <c r="J248" s="98">
        <f t="shared" si="15"/>
        <v>0</v>
      </c>
      <c r="K248" s="182">
        <f t="shared" si="16"/>
        <v>0</v>
      </c>
      <c r="L248" s="59"/>
    </row>
    <row r="249" spans="1:26" s="355" customFormat="1" ht="17.25" customHeight="1">
      <c r="A249" s="462"/>
      <c r="B249" s="464"/>
      <c r="C249" s="58"/>
      <c r="D249" s="466"/>
      <c r="E249" s="128" t="s">
        <v>8</v>
      </c>
      <c r="F249" s="383"/>
      <c r="G249" s="40" t="s">
        <v>10</v>
      </c>
      <c r="H249" s="139">
        <f>VLOOKUP(C242,Coefficients!$A$5:$AB$25,15)</f>
        <v>8.6629610999999995E-2</v>
      </c>
      <c r="I249" s="111">
        <f>VLOOKUP(C242,Coefficients!$A$5:$AB$25,14)</f>
        <v>1.3301499999999999</v>
      </c>
      <c r="J249" s="98">
        <f t="shared" si="15"/>
        <v>0</v>
      </c>
      <c r="K249" s="182">
        <f t="shared" si="16"/>
        <v>0</v>
      </c>
      <c r="L249" s="59"/>
    </row>
    <row r="250" spans="1:26" s="355" customFormat="1" ht="9.75" customHeight="1">
      <c r="A250" s="462"/>
      <c r="B250" s="464"/>
      <c r="C250" s="58"/>
      <c r="D250" s="392"/>
      <c r="E250" s="397"/>
      <c r="F250" s="65"/>
      <c r="G250" s="66"/>
      <c r="H250" s="117"/>
      <c r="I250" s="117"/>
      <c r="J250" s="118"/>
      <c r="K250" s="398"/>
      <c r="L250" s="60"/>
    </row>
    <row r="251" spans="1:26" ht="19.5">
      <c r="A251" s="462"/>
      <c r="B251" s="57"/>
      <c r="C251" s="58"/>
      <c r="D251" s="48"/>
      <c r="E251" s="123"/>
      <c r="F251" s="119"/>
      <c r="G251" s="119"/>
      <c r="H251" s="471" t="s">
        <v>17</v>
      </c>
      <c r="I251" s="472"/>
      <c r="J251" s="98">
        <f>SUM(J243:J249)</f>
        <v>0</v>
      </c>
      <c r="K251" s="370">
        <f>SUM(K243:K249)</f>
        <v>0</v>
      </c>
      <c r="L251" s="59"/>
      <c r="Z251" s="79"/>
    </row>
    <row r="252" spans="1:26" s="415" customFormat="1" ht="24.75">
      <c r="A252" s="412"/>
      <c r="B252" s="57"/>
      <c r="C252" s="58"/>
      <c r="D252" s="48"/>
      <c r="E252" s="394" t="s">
        <v>182</v>
      </c>
      <c r="F252" s="119"/>
      <c r="G252" s="119"/>
      <c r="H252" s="384"/>
      <c r="I252" s="385"/>
      <c r="J252" s="386"/>
      <c r="K252" s="387"/>
      <c r="L252" s="59"/>
    </row>
    <row r="253" spans="1:26" s="354" customFormat="1" ht="27" customHeight="1">
      <c r="A253" s="462"/>
      <c r="B253" s="57"/>
      <c r="C253" s="58"/>
      <c r="D253" s="48"/>
      <c r="E253" s="395"/>
      <c r="F253" s="333" t="s">
        <v>126</v>
      </c>
      <c r="G253" s="331" t="s">
        <v>127</v>
      </c>
      <c r="H253" s="334" t="s">
        <v>171</v>
      </c>
      <c r="I253" s="331" t="s">
        <v>1</v>
      </c>
      <c r="J253" s="414" t="s">
        <v>2</v>
      </c>
      <c r="K253" s="413" t="s">
        <v>15</v>
      </c>
      <c r="L253" s="59"/>
    </row>
    <row r="254" spans="1:26" s="355" customFormat="1" ht="9.9499999999999993" customHeight="1">
      <c r="A254" s="462"/>
      <c r="B254" s="464"/>
      <c r="C254" s="58"/>
      <c r="D254" s="48"/>
      <c r="E254" s="461" t="s">
        <v>180</v>
      </c>
      <c r="F254" s="374"/>
      <c r="G254" s="376"/>
      <c r="H254" s="375"/>
      <c r="I254" s="376"/>
      <c r="J254" s="377"/>
      <c r="K254" s="378"/>
      <c r="L254" s="59"/>
    </row>
    <row r="255" spans="1:26" s="354" customFormat="1" ht="20.25" thickBot="1">
      <c r="A255" s="462"/>
      <c r="B255" s="464"/>
      <c r="C255" s="58"/>
      <c r="D255" s="48"/>
      <c r="E255" s="461"/>
      <c r="F255" s="411" t="s">
        <v>138</v>
      </c>
      <c r="G255" s="418"/>
      <c r="H255" s="335">
        <f>IF(E257="yes", "", 100%)</f>
        <v>1</v>
      </c>
      <c r="I255" s="40" t="s">
        <v>128</v>
      </c>
      <c r="J255" s="332">
        <f>'Waste Coeff.'!$D$9</f>
        <v>0.81900000000000006</v>
      </c>
      <c r="K255" s="366">
        <f>IF($E256="Yes", "", $G255*$J255)</f>
        <v>0</v>
      </c>
      <c r="L255" s="59"/>
    </row>
    <row r="256" spans="1:26" s="354" customFormat="1" ht="20.25" thickBot="1">
      <c r="A256" s="462"/>
      <c r="B256" s="464"/>
      <c r="C256" s="58"/>
      <c r="D256" s="48"/>
      <c r="E256" s="417" t="s">
        <v>185</v>
      </c>
      <c r="F256" s="411" t="s">
        <v>137</v>
      </c>
      <c r="G256" s="379">
        <f>$G255*H256</f>
        <v>0</v>
      </c>
      <c r="H256" s="427"/>
      <c r="I256" s="40" t="s">
        <v>128</v>
      </c>
      <c r="J256" s="332">
        <f>'Waste Coeff.'!$D$10</f>
        <v>0.41647499999999993</v>
      </c>
      <c r="K256" s="366" t="str">
        <f>IF($E256="No", "", $G256*$J256)</f>
        <v/>
      </c>
      <c r="L256" s="59"/>
    </row>
    <row r="257" spans="1:12" s="354" customFormat="1" ht="19.5">
      <c r="A257" s="462"/>
      <c r="B257" s="464"/>
      <c r="C257" s="58"/>
      <c r="D257" s="48"/>
      <c r="E257" s="460" t="str">
        <f>IF(E256="yes","Enter % values in waste characterization column","Ignore waste characterization column")</f>
        <v>Ignore waste characterization column</v>
      </c>
      <c r="F257" s="411" t="s">
        <v>143</v>
      </c>
      <c r="G257" s="379">
        <f>$G255*H257</f>
        <v>0</v>
      </c>
      <c r="H257" s="427"/>
      <c r="I257" s="40" t="s">
        <v>128</v>
      </c>
      <c r="J257" s="332">
        <f>'Waste Coeff.'!$D$11</f>
        <v>0.28212750000000003</v>
      </c>
      <c r="K257" s="366" t="str">
        <f>IF($E256="No", "", $G257*$J257)</f>
        <v/>
      </c>
      <c r="L257" s="59"/>
    </row>
    <row r="258" spans="1:12" s="354" customFormat="1" ht="19.5" customHeight="1">
      <c r="A258" s="462"/>
      <c r="B258" s="464"/>
      <c r="C258" s="58"/>
      <c r="D258" s="48"/>
      <c r="E258" s="461"/>
      <c r="F258" s="128" t="s">
        <v>148</v>
      </c>
      <c r="G258" s="379">
        <f>$G255*H258</f>
        <v>0</v>
      </c>
      <c r="H258" s="428"/>
      <c r="I258" s="40" t="s">
        <v>128</v>
      </c>
      <c r="J258" s="332">
        <f>'Waste Coeff.'!$D$9</f>
        <v>0.81900000000000006</v>
      </c>
      <c r="K258" s="366" t="str">
        <f>IF($E256="No", "", $G258*$J258)</f>
        <v/>
      </c>
      <c r="L258" s="59"/>
    </row>
    <row r="259" spans="1:12" s="354" customFormat="1" ht="19.5">
      <c r="A259" s="462"/>
      <c r="B259" s="464"/>
      <c r="C259" s="58"/>
      <c r="D259" s="48"/>
      <c r="E259" s="391" t="s">
        <v>184</v>
      </c>
      <c r="F259" s="410" t="s">
        <v>129</v>
      </c>
      <c r="G259" s="379"/>
      <c r="H259" s="411"/>
      <c r="I259" s="40" t="s">
        <v>128</v>
      </c>
      <c r="J259" s="332">
        <v>0</v>
      </c>
      <c r="K259" s="366">
        <f t="shared" ref="K259:K260" si="17">$J259*$G259</f>
        <v>0</v>
      </c>
      <c r="L259" s="59"/>
    </row>
    <row r="260" spans="1:12" s="354" customFormat="1" ht="19.5">
      <c r="A260" s="462"/>
      <c r="B260" s="464"/>
      <c r="C260" s="58"/>
      <c r="D260" s="48"/>
      <c r="E260" s="396" t="s">
        <v>185</v>
      </c>
      <c r="F260" s="399" t="s">
        <v>130</v>
      </c>
      <c r="G260" s="400"/>
      <c r="H260" s="401"/>
      <c r="I260" s="339" t="s">
        <v>128</v>
      </c>
      <c r="J260" s="340">
        <v>0</v>
      </c>
      <c r="K260" s="402">
        <f t="shared" si="17"/>
        <v>0</v>
      </c>
      <c r="L260" s="59"/>
    </row>
    <row r="261" spans="1:12" s="355" customFormat="1" ht="9.9499999999999993" customHeight="1">
      <c r="A261" s="462"/>
      <c r="B261" s="464"/>
      <c r="C261" s="58"/>
      <c r="D261" s="48"/>
      <c r="E261" s="395"/>
      <c r="F261" s="374"/>
      <c r="G261" s="376"/>
      <c r="H261" s="375"/>
      <c r="I261" s="376"/>
      <c r="J261" s="377"/>
      <c r="K261" s="378"/>
      <c r="L261" s="59"/>
    </row>
    <row r="262" spans="1:12" s="354" customFormat="1" ht="19.5">
      <c r="A262" s="462"/>
      <c r="B262" s="57"/>
      <c r="C262" s="58"/>
      <c r="D262" s="48"/>
      <c r="E262" s="123"/>
      <c r="F262" s="351"/>
      <c r="G262" s="351"/>
      <c r="H262" s="119"/>
      <c r="I262" s="351"/>
      <c r="J262" s="351" t="s">
        <v>17</v>
      </c>
      <c r="K262" s="403">
        <f>IF($E256="yes",SUM(K256:K260),SUM(K255,K259:K260))</f>
        <v>0</v>
      </c>
      <c r="L262" s="59"/>
    </row>
    <row r="263" spans="1:12" s="415" customFormat="1" ht="24.75">
      <c r="A263" s="462"/>
      <c r="B263" s="57"/>
      <c r="C263" s="58"/>
      <c r="D263" s="48"/>
      <c r="E263" s="388" t="s">
        <v>183</v>
      </c>
      <c r="F263" s="351"/>
      <c r="G263" s="351"/>
      <c r="H263" s="119"/>
      <c r="I263" s="351"/>
      <c r="J263" s="351"/>
      <c r="K263" s="351"/>
      <c r="L263" s="59"/>
    </row>
    <row r="264" spans="1:12" s="354" customFormat="1" ht="27" customHeight="1">
      <c r="A264" s="462"/>
      <c r="B264" s="356"/>
      <c r="C264" s="58"/>
      <c r="D264" s="48"/>
      <c r="E264" s="123"/>
      <c r="F264" s="333" t="s">
        <v>0</v>
      </c>
      <c r="G264" s="336"/>
      <c r="H264" s="331" t="s">
        <v>16</v>
      </c>
      <c r="I264" s="331" t="s">
        <v>1</v>
      </c>
      <c r="J264" s="414" t="s">
        <v>168</v>
      </c>
      <c r="K264" s="413" t="s">
        <v>169</v>
      </c>
      <c r="L264" s="59"/>
    </row>
    <row r="265" spans="1:12" s="355" customFormat="1" ht="9.9499999999999993" customHeight="1">
      <c r="A265" s="462"/>
      <c r="B265" s="464"/>
      <c r="C265" s="58"/>
      <c r="D265" s="48"/>
      <c r="E265" s="123"/>
      <c r="F265" s="374"/>
      <c r="G265" s="375"/>
      <c r="H265" s="376"/>
      <c r="I265" s="376"/>
      <c r="J265" s="377"/>
      <c r="K265" s="378"/>
      <c r="L265" s="59"/>
    </row>
    <row r="266" spans="1:12" s="354" customFormat="1" ht="19.5">
      <c r="A266" s="462"/>
      <c r="B266" s="464"/>
      <c r="C266" s="58"/>
      <c r="D266" s="48"/>
      <c r="E266" s="123"/>
      <c r="F266" s="458" t="s">
        <v>144</v>
      </c>
      <c r="G266" s="459"/>
      <c r="H266" s="418"/>
      <c r="I266" s="40" t="s">
        <v>166</v>
      </c>
      <c r="J266" s="332">
        <f>'Fleets Coeff.'!$C$4</f>
        <v>8.4769999999999984E-3</v>
      </c>
      <c r="K266" s="366">
        <f>$H266*$J266</f>
        <v>0</v>
      </c>
      <c r="L266" s="59"/>
    </row>
    <row r="267" spans="1:12" s="354" customFormat="1" ht="19.5">
      <c r="A267" s="462"/>
      <c r="B267" s="464"/>
      <c r="C267" s="58"/>
      <c r="D267" s="48"/>
      <c r="E267" s="123"/>
      <c r="F267" s="458" t="s">
        <v>163</v>
      </c>
      <c r="G267" s="459"/>
      <c r="H267" s="418"/>
      <c r="I267" s="40" t="s">
        <v>166</v>
      </c>
      <c r="J267" s="332">
        <f>'Fleets Coeff.'!$C$5</f>
        <v>1.021E-2</v>
      </c>
      <c r="K267" s="366">
        <f>$H267*$J267</f>
        <v>0</v>
      </c>
      <c r="L267" s="59"/>
    </row>
    <row r="268" spans="1:12" s="354" customFormat="1" ht="19.5">
      <c r="A268" s="462"/>
      <c r="B268" s="464"/>
      <c r="C268" s="58"/>
      <c r="D268" s="48"/>
      <c r="E268" s="123"/>
      <c r="F268" s="458" t="s">
        <v>164</v>
      </c>
      <c r="G268" s="459"/>
      <c r="H268" s="418"/>
      <c r="I268" s="40" t="s">
        <v>166</v>
      </c>
      <c r="J268" s="332">
        <f>'Fleets Coeff.'!$C$6</f>
        <v>8.6715999999999998E-3</v>
      </c>
      <c r="K268" s="366">
        <f>$H268*$J268</f>
        <v>0</v>
      </c>
      <c r="L268" s="59"/>
    </row>
    <row r="269" spans="1:12" s="354" customFormat="1" ht="19.5">
      <c r="A269" s="462"/>
      <c r="B269" s="464"/>
      <c r="C269" s="58"/>
      <c r="D269" s="48"/>
      <c r="E269" s="123"/>
      <c r="F269" s="458" t="s">
        <v>165</v>
      </c>
      <c r="G269" s="459"/>
      <c r="H269" s="418"/>
      <c r="I269" s="40" t="s">
        <v>166</v>
      </c>
      <c r="J269" s="332">
        <f>'Fleets Coeff.'!$C$7</f>
        <v>8.5256499999999992E-3</v>
      </c>
      <c r="K269" s="366">
        <f>$H269*$J269</f>
        <v>0</v>
      </c>
      <c r="L269" s="59"/>
    </row>
    <row r="270" spans="1:12" s="355" customFormat="1" ht="9.9499999999999993" customHeight="1">
      <c r="A270" s="462"/>
      <c r="B270" s="464"/>
      <c r="C270" s="58"/>
      <c r="D270" s="48"/>
      <c r="E270" s="123"/>
      <c r="F270" s="374"/>
      <c r="G270" s="375"/>
      <c r="H270" s="376"/>
      <c r="I270" s="376"/>
      <c r="J270" s="377"/>
      <c r="K270" s="378"/>
      <c r="L270" s="59"/>
    </row>
    <row r="271" spans="1:12" s="354" customFormat="1" ht="19.5">
      <c r="A271" s="462"/>
      <c r="B271" s="57"/>
      <c r="C271" s="58"/>
      <c r="D271" s="48"/>
      <c r="E271" s="123"/>
      <c r="F271" s="351"/>
      <c r="G271" s="351"/>
      <c r="H271" s="119"/>
      <c r="I271" s="351"/>
      <c r="J271" s="351" t="s">
        <v>17</v>
      </c>
      <c r="K271" s="403">
        <f>SUM(K266:K269)</f>
        <v>0</v>
      </c>
      <c r="L271" s="59"/>
    </row>
    <row r="272" spans="1:12" s="354" customFormat="1" ht="20.25" thickBot="1">
      <c r="A272" s="462"/>
      <c r="B272" s="57"/>
      <c r="C272" s="58"/>
      <c r="D272" s="48"/>
      <c r="E272" s="123"/>
      <c r="F272" s="119"/>
      <c r="G272" s="119"/>
      <c r="H272" s="119"/>
      <c r="I272" s="351"/>
      <c r="J272" s="351"/>
      <c r="K272" s="93"/>
      <c r="L272" s="59"/>
    </row>
    <row r="273" spans="1:26" s="354" customFormat="1" ht="20.25" thickBot="1">
      <c r="A273" s="463"/>
      <c r="B273" s="57"/>
      <c r="C273" s="58"/>
      <c r="D273" s="48"/>
      <c r="E273" s="123"/>
      <c r="F273" s="119"/>
      <c r="G273" s="119"/>
      <c r="H273" s="119"/>
      <c r="I273" s="351"/>
      <c r="J273" s="351" t="s">
        <v>170</v>
      </c>
      <c r="K273" s="367">
        <f>SUM($K251,$K262,$K271)</f>
        <v>0</v>
      </c>
      <c r="L273" s="59"/>
    </row>
    <row r="274" spans="1:26" ht="20.25" thickBot="1">
      <c r="A274" s="463"/>
      <c r="B274" s="57"/>
      <c r="C274" s="58"/>
      <c r="D274" s="48"/>
      <c r="E274" s="123"/>
      <c r="F274" s="119"/>
      <c r="G274" s="119"/>
      <c r="H274" s="119"/>
      <c r="I274" s="351"/>
      <c r="J274" s="93"/>
      <c r="K274" s="69"/>
      <c r="L274" s="59"/>
      <c r="Z274" s="79"/>
    </row>
    <row r="275" spans="1:26" ht="20.25" thickBot="1">
      <c r="A275" s="463"/>
      <c r="B275" s="57"/>
      <c r="C275" s="58"/>
      <c r="D275" s="48"/>
      <c r="E275" s="130"/>
      <c r="F275" s="119"/>
      <c r="G275" s="119"/>
      <c r="H275" s="119"/>
      <c r="I275" s="351"/>
      <c r="J275" s="119" t="s">
        <v>13</v>
      </c>
      <c r="K275" s="368"/>
      <c r="L275" s="59"/>
      <c r="Z275" s="79"/>
    </row>
    <row r="276" spans="1:26" ht="20.25" thickBot="1">
      <c r="A276" s="463"/>
      <c r="B276" s="57"/>
      <c r="C276" s="58"/>
      <c r="D276" s="48"/>
      <c r="E276" s="123"/>
      <c r="F276" s="119"/>
      <c r="G276" s="119"/>
      <c r="H276" s="119"/>
      <c r="I276" s="351"/>
      <c r="J276" s="93"/>
      <c r="K276" s="204"/>
      <c r="L276" s="59"/>
      <c r="Z276" s="79"/>
    </row>
    <row r="277" spans="1:26" ht="20.25" thickBot="1">
      <c r="A277" s="463"/>
      <c r="B277" s="57"/>
      <c r="C277" s="58"/>
      <c r="D277" s="48"/>
      <c r="E277" s="123"/>
      <c r="F277" s="119"/>
      <c r="G277" s="119"/>
      <c r="H277" s="119"/>
      <c r="I277" s="351"/>
      <c r="J277" s="351" t="s">
        <v>41</v>
      </c>
      <c r="K277" s="369" t="str">
        <f>IF(ISERR((J251)/K275),"",((J251)/K275))</f>
        <v/>
      </c>
      <c r="L277" s="59"/>
      <c r="Z277" s="79"/>
    </row>
    <row r="278" spans="1:26" ht="20.25" thickBot="1">
      <c r="A278" s="463"/>
      <c r="B278" s="57"/>
      <c r="C278" s="58"/>
      <c r="D278" s="48"/>
      <c r="E278" s="123"/>
      <c r="F278" s="119"/>
      <c r="G278" s="119"/>
      <c r="H278" s="119"/>
      <c r="I278" s="351"/>
      <c r="J278" s="93"/>
      <c r="K278" s="215"/>
      <c r="L278" s="59"/>
      <c r="Z278" s="79"/>
    </row>
    <row r="279" spans="1:26" ht="20.25" thickBot="1">
      <c r="A279" s="463"/>
      <c r="B279" s="57"/>
      <c r="C279" s="58"/>
      <c r="D279" s="48"/>
      <c r="E279" s="123"/>
      <c r="F279" s="351"/>
      <c r="G279" s="119"/>
      <c r="H279" s="119"/>
      <c r="I279" s="119"/>
      <c r="J279" s="119" t="s">
        <v>42</v>
      </c>
      <c r="K279" s="369" t="str">
        <f>IF(ISERR((K273*2205)/K275),"",((K273*2205)/K275))</f>
        <v/>
      </c>
      <c r="L279" s="59"/>
      <c r="Z279" s="79"/>
    </row>
    <row r="280" spans="1:26" ht="19.5">
      <c r="A280" s="463"/>
      <c r="B280" s="71"/>
      <c r="C280" s="72"/>
      <c r="D280" s="73"/>
      <c r="E280" s="131"/>
      <c r="F280" s="74"/>
      <c r="G280" s="74"/>
      <c r="H280" s="74"/>
      <c r="I280" s="112"/>
      <c r="J280" s="112"/>
      <c r="K280" s="95"/>
      <c r="L280" s="75"/>
      <c r="Z280" s="79"/>
    </row>
    <row r="281" spans="1:26" ht="15.75" customHeight="1">
      <c r="A281" s="462"/>
      <c r="B281" s="53"/>
      <c r="C281" s="54"/>
      <c r="D281" s="55"/>
      <c r="E281" s="124"/>
      <c r="F281" s="55"/>
      <c r="G281" s="55"/>
      <c r="H281" s="107"/>
      <c r="I281" s="107"/>
      <c r="J281" s="88"/>
      <c r="K281" s="55"/>
      <c r="L281" s="56"/>
      <c r="Z281" s="79"/>
    </row>
    <row r="282" spans="1:26" ht="30.75">
      <c r="A282" s="462"/>
      <c r="B282" s="57"/>
      <c r="C282" s="58"/>
      <c r="D282" s="59"/>
      <c r="E282" s="125">
        <v>2006</v>
      </c>
      <c r="F282" s="180" t="str">
        <f>IF($K$7=2006,"Base Year", "")</f>
        <v/>
      </c>
      <c r="G282" s="60"/>
      <c r="H282" s="108"/>
      <c r="I282" s="108"/>
      <c r="J282" s="89"/>
      <c r="K282" s="61"/>
      <c r="L282" s="62"/>
      <c r="Z282" s="79"/>
    </row>
    <row r="283" spans="1:26" s="415" customFormat="1" ht="15" customHeight="1">
      <c r="A283" s="462"/>
      <c r="B283" s="57"/>
      <c r="C283" s="58"/>
      <c r="D283" s="59"/>
      <c r="E283" s="125"/>
      <c r="F283" s="180"/>
      <c r="G283" s="60"/>
      <c r="H283" s="108"/>
      <c r="I283" s="108"/>
      <c r="J283" s="89"/>
      <c r="K283" s="61"/>
      <c r="L283" s="62"/>
    </row>
    <row r="284" spans="1:26" ht="24.75">
      <c r="A284" s="462"/>
      <c r="B284" s="57"/>
      <c r="C284" s="58"/>
      <c r="D284" s="59"/>
      <c r="E284" s="393" t="s">
        <v>181</v>
      </c>
      <c r="F284" s="59"/>
      <c r="G284" s="60"/>
      <c r="H284" s="60"/>
      <c r="I284" s="109"/>
      <c r="J284" s="109"/>
      <c r="K284" s="90"/>
      <c r="L284" s="60"/>
      <c r="Z284" s="79"/>
    </row>
    <row r="285" spans="1:26" ht="27" customHeight="1">
      <c r="A285" s="462"/>
      <c r="B285" s="57"/>
      <c r="C285" s="58"/>
      <c r="D285" s="47"/>
      <c r="E285" s="127" t="s">
        <v>0</v>
      </c>
      <c r="F285" s="413" t="s">
        <v>16</v>
      </c>
      <c r="G285" s="413" t="s">
        <v>1</v>
      </c>
      <c r="H285" s="414" t="s">
        <v>2</v>
      </c>
      <c r="I285" s="414" t="s">
        <v>38</v>
      </c>
      <c r="J285" s="91" t="s">
        <v>39</v>
      </c>
      <c r="K285" s="413" t="s">
        <v>15</v>
      </c>
      <c r="L285" s="60"/>
      <c r="Z285" s="79"/>
    </row>
    <row r="286" spans="1:26" s="355" customFormat="1" ht="9.75" customHeight="1">
      <c r="A286" s="462"/>
      <c r="B286" s="464"/>
      <c r="C286" s="465">
        <v>2000</v>
      </c>
      <c r="D286" s="392"/>
      <c r="E286" s="397"/>
      <c r="F286" s="65"/>
      <c r="G286" s="66"/>
      <c r="H286" s="110"/>
      <c r="I286" s="110"/>
      <c r="J286" s="92"/>
      <c r="K286" s="398"/>
      <c r="L286" s="60"/>
    </row>
    <row r="287" spans="1:26" s="355" customFormat="1" ht="18" customHeight="1">
      <c r="A287" s="462"/>
      <c r="B287" s="464"/>
      <c r="C287" s="465"/>
      <c r="D287" s="466"/>
      <c r="E287" s="128" t="s">
        <v>3</v>
      </c>
      <c r="F287" s="238"/>
      <c r="G287" s="40" t="s">
        <v>4</v>
      </c>
      <c r="H287" s="139">
        <f>VLOOKUP($C286,Coefficients!$A$5:$AB$25,3)</f>
        <v>4.2270350071002902E-4</v>
      </c>
      <c r="I287" s="111">
        <f>VLOOKUP(C286,Coefficients!$A$5:$AB$25,2)</f>
        <v>9.5460000000000007E-3</v>
      </c>
      <c r="J287" s="98">
        <f t="shared" ref="J287:J293" si="18">$I287*$F287</f>
        <v>0</v>
      </c>
      <c r="K287" s="182">
        <f t="shared" ref="K287:K293" si="19">$H287*$F287</f>
        <v>0</v>
      </c>
      <c r="L287" s="59"/>
    </row>
    <row r="288" spans="1:26" s="355" customFormat="1" ht="18" customHeight="1">
      <c r="A288" s="462"/>
      <c r="B288" s="464"/>
      <c r="C288" s="465"/>
      <c r="D288" s="466"/>
      <c r="E288" s="128" t="s">
        <v>5</v>
      </c>
      <c r="F288" s="238"/>
      <c r="G288" s="40" t="s">
        <v>6</v>
      </c>
      <c r="H288" s="139">
        <f>VLOOKUP(C286,Coefficients!$A$5:$AB$25,5)</f>
        <v>5.3156000000000011E-3</v>
      </c>
      <c r="I288" s="111">
        <f>VLOOKUP(C286,Coefficients!$A$5:$AB$25,4)</f>
        <v>0.1</v>
      </c>
      <c r="J288" s="98">
        <f>$I288*$F288</f>
        <v>0</v>
      </c>
      <c r="K288" s="182">
        <f t="shared" si="19"/>
        <v>0</v>
      </c>
      <c r="L288" s="59"/>
    </row>
    <row r="289" spans="1:26" s="355" customFormat="1" ht="18" customHeight="1">
      <c r="A289" s="462"/>
      <c r="B289" s="464"/>
      <c r="C289" s="465"/>
      <c r="D289" s="466"/>
      <c r="E289" s="128" t="s">
        <v>11</v>
      </c>
      <c r="F289" s="238"/>
      <c r="G289" s="40" t="s">
        <v>9</v>
      </c>
      <c r="H289" s="139">
        <f>VLOOKUP(C286,Coefficients!$A$5:$AB$25,7)</f>
        <v>1.0264025999999999E-2</v>
      </c>
      <c r="I289" s="111">
        <f>VLOOKUP(C286,Coefficients!$A$5:$AB$25,6)</f>
        <v>0.13800000000000001</v>
      </c>
      <c r="J289" s="98">
        <f t="shared" si="18"/>
        <v>0</v>
      </c>
      <c r="K289" s="182">
        <f t="shared" si="19"/>
        <v>0</v>
      </c>
      <c r="L289" s="59"/>
    </row>
    <row r="290" spans="1:26" s="355" customFormat="1" ht="18" customHeight="1">
      <c r="A290" s="462"/>
      <c r="B290" s="464"/>
      <c r="C290" s="465"/>
      <c r="D290" s="466"/>
      <c r="E290" s="128" t="s">
        <v>30</v>
      </c>
      <c r="F290" s="238"/>
      <c r="G290" s="40" t="s">
        <v>9</v>
      </c>
      <c r="H290" s="139">
        <f>VLOOKUP(C286,Coefficients!$A$5:$AB$25,9)</f>
        <v>1.1016722E-2</v>
      </c>
      <c r="I290" s="111">
        <f>VLOOKUP(C286,Coefficients!$A$5:$AB$25,8)</f>
        <v>0.14599999999999999</v>
      </c>
      <c r="J290" s="98">
        <f t="shared" si="18"/>
        <v>0</v>
      </c>
      <c r="K290" s="182">
        <f t="shared" si="19"/>
        <v>0</v>
      </c>
      <c r="L290" s="59"/>
    </row>
    <row r="291" spans="1:26" s="355" customFormat="1" ht="18" customHeight="1">
      <c r="A291" s="462"/>
      <c r="B291" s="464"/>
      <c r="C291" s="465"/>
      <c r="D291" s="466"/>
      <c r="E291" s="128" t="s">
        <v>31</v>
      </c>
      <c r="F291" s="238"/>
      <c r="G291" s="40" t="s">
        <v>9</v>
      </c>
      <c r="H291" s="139">
        <f>VLOOKUP(C286,Coefficients!$A$5:$AB$25,11)</f>
        <v>1.1327549999999999E-2</v>
      </c>
      <c r="I291" s="111">
        <f>VLOOKUP(C286,Coefficients!$A$5:$AB$25,10)</f>
        <v>0.15</v>
      </c>
      <c r="J291" s="98">
        <f t="shared" si="18"/>
        <v>0</v>
      </c>
      <c r="K291" s="182">
        <f t="shared" si="19"/>
        <v>0</v>
      </c>
      <c r="L291" s="59"/>
    </row>
    <row r="292" spans="1:26" s="355" customFormat="1" ht="18" customHeight="1">
      <c r="A292" s="462"/>
      <c r="B292" s="464"/>
      <c r="C292" s="465"/>
      <c r="D292" s="466"/>
      <c r="E292" s="128" t="s">
        <v>200</v>
      </c>
      <c r="F292" s="238"/>
      <c r="G292" s="40" t="s">
        <v>9</v>
      </c>
      <c r="H292" s="139">
        <f>VLOOKUP(C286,Coefficients!$A$5:$AB$25,13)</f>
        <v>1.0264025999999999E-2</v>
      </c>
      <c r="I292" s="111">
        <f>VLOOKUP(C286,Coefficients!$A$5:$AB$25,12)</f>
        <v>0.13800000000000001</v>
      </c>
      <c r="J292" s="98">
        <f t="shared" si="18"/>
        <v>0</v>
      </c>
      <c r="K292" s="182">
        <f t="shared" si="19"/>
        <v>0</v>
      </c>
      <c r="L292" s="59"/>
    </row>
    <row r="293" spans="1:26" s="355" customFormat="1" ht="17.25" customHeight="1">
      <c r="A293" s="462"/>
      <c r="B293" s="464"/>
      <c r="C293" s="58"/>
      <c r="D293" s="466"/>
      <c r="E293" s="128" t="s">
        <v>8</v>
      </c>
      <c r="F293" s="383"/>
      <c r="G293" s="40" t="s">
        <v>10</v>
      </c>
      <c r="H293" s="139">
        <f>VLOOKUP(C286,Coefficients!$A$5:$AB$25,15)</f>
        <v>8.6629610999999995E-2</v>
      </c>
      <c r="I293" s="111">
        <f>VLOOKUP(C286,Coefficients!$A$5:$AB$25,14)</f>
        <v>1.3301499999999999</v>
      </c>
      <c r="J293" s="98">
        <f t="shared" si="18"/>
        <v>0</v>
      </c>
      <c r="K293" s="182">
        <f t="shared" si="19"/>
        <v>0</v>
      </c>
      <c r="L293" s="59"/>
    </row>
    <row r="294" spans="1:26" s="355" customFormat="1" ht="9.75" customHeight="1">
      <c r="A294" s="462"/>
      <c r="B294" s="464"/>
      <c r="C294" s="58"/>
      <c r="D294" s="392"/>
      <c r="E294" s="397"/>
      <c r="F294" s="65"/>
      <c r="G294" s="66"/>
      <c r="H294" s="117"/>
      <c r="I294" s="117"/>
      <c r="J294" s="118"/>
      <c r="K294" s="398"/>
      <c r="L294" s="60"/>
    </row>
    <row r="295" spans="1:26" ht="19.5">
      <c r="A295" s="462"/>
      <c r="B295" s="57"/>
      <c r="C295" s="58"/>
      <c r="D295" s="48"/>
      <c r="E295" s="123"/>
      <c r="F295" s="119"/>
      <c r="G295" s="119"/>
      <c r="H295" s="471" t="s">
        <v>17</v>
      </c>
      <c r="I295" s="472"/>
      <c r="J295" s="98">
        <f>SUM(J287:J293)</f>
        <v>0</v>
      </c>
      <c r="K295" s="370">
        <f>SUM(K287:K293)</f>
        <v>0</v>
      </c>
      <c r="L295" s="59"/>
      <c r="Z295" s="79"/>
    </row>
    <row r="296" spans="1:26" s="415" customFormat="1" ht="24.75">
      <c r="A296" s="412"/>
      <c r="B296" s="57"/>
      <c r="C296" s="58"/>
      <c r="D296" s="48"/>
      <c r="E296" s="394" t="s">
        <v>182</v>
      </c>
      <c r="F296" s="119"/>
      <c r="G296" s="119"/>
      <c r="H296" s="384"/>
      <c r="I296" s="385"/>
      <c r="J296" s="386"/>
      <c r="K296" s="387"/>
      <c r="L296" s="59"/>
    </row>
    <row r="297" spans="1:26" s="354" customFormat="1" ht="27" customHeight="1">
      <c r="A297" s="462"/>
      <c r="B297" s="57"/>
      <c r="C297" s="58"/>
      <c r="D297" s="48"/>
      <c r="E297" s="395"/>
      <c r="F297" s="333" t="s">
        <v>126</v>
      </c>
      <c r="G297" s="331" t="s">
        <v>127</v>
      </c>
      <c r="H297" s="334" t="s">
        <v>171</v>
      </c>
      <c r="I297" s="331" t="s">
        <v>1</v>
      </c>
      <c r="J297" s="414" t="s">
        <v>2</v>
      </c>
      <c r="K297" s="413" t="s">
        <v>15</v>
      </c>
      <c r="L297" s="59"/>
    </row>
    <row r="298" spans="1:26" s="355" customFormat="1" ht="9.9499999999999993" customHeight="1">
      <c r="A298" s="462"/>
      <c r="B298" s="464"/>
      <c r="C298" s="58"/>
      <c r="D298" s="48"/>
      <c r="E298" s="461" t="s">
        <v>180</v>
      </c>
      <c r="F298" s="374"/>
      <c r="G298" s="376"/>
      <c r="H298" s="375"/>
      <c r="I298" s="376"/>
      <c r="J298" s="377"/>
      <c r="K298" s="378"/>
      <c r="L298" s="59"/>
    </row>
    <row r="299" spans="1:26" s="354" customFormat="1" ht="20.25" thickBot="1">
      <c r="A299" s="462"/>
      <c r="B299" s="464"/>
      <c r="C299" s="58"/>
      <c r="D299" s="48"/>
      <c r="E299" s="461"/>
      <c r="F299" s="411" t="s">
        <v>138</v>
      </c>
      <c r="G299" s="418"/>
      <c r="H299" s="335">
        <f>IF(E301="yes", "", 100%)</f>
        <v>1</v>
      </c>
      <c r="I299" s="40" t="s">
        <v>128</v>
      </c>
      <c r="J299" s="332">
        <f>'Waste Coeff.'!$D$9</f>
        <v>0.81900000000000006</v>
      </c>
      <c r="K299" s="366">
        <f>IF($E300="Yes", "", $G299*$J299)</f>
        <v>0</v>
      </c>
      <c r="L299" s="59"/>
    </row>
    <row r="300" spans="1:26" s="354" customFormat="1" ht="20.25" thickBot="1">
      <c r="A300" s="462"/>
      <c r="B300" s="464"/>
      <c r="C300" s="58"/>
      <c r="D300" s="48"/>
      <c r="E300" s="417" t="s">
        <v>185</v>
      </c>
      <c r="F300" s="411" t="s">
        <v>137</v>
      </c>
      <c r="G300" s="379">
        <f>$G299*H300</f>
        <v>0</v>
      </c>
      <c r="H300" s="427"/>
      <c r="I300" s="40" t="s">
        <v>128</v>
      </c>
      <c r="J300" s="332">
        <f>'Waste Coeff.'!$D$10</f>
        <v>0.41647499999999993</v>
      </c>
      <c r="K300" s="366" t="str">
        <f>IF($E300="No", "", $G300*$J300)</f>
        <v/>
      </c>
      <c r="L300" s="59"/>
    </row>
    <row r="301" spans="1:26" s="354" customFormat="1" ht="19.5">
      <c r="A301" s="462"/>
      <c r="B301" s="464"/>
      <c r="C301" s="58"/>
      <c r="D301" s="48"/>
      <c r="E301" s="460" t="str">
        <f>IF(E300="yes","Enter % values in waste characterization column","Ignore waste characterization column")</f>
        <v>Ignore waste characterization column</v>
      </c>
      <c r="F301" s="411" t="s">
        <v>143</v>
      </c>
      <c r="G301" s="379">
        <f>$G299*H301</f>
        <v>0</v>
      </c>
      <c r="H301" s="427"/>
      <c r="I301" s="40" t="s">
        <v>128</v>
      </c>
      <c r="J301" s="332">
        <f>'Waste Coeff.'!$D$11</f>
        <v>0.28212750000000003</v>
      </c>
      <c r="K301" s="366" t="str">
        <f>IF($E300="No", "", $G301*$J301)</f>
        <v/>
      </c>
      <c r="L301" s="59"/>
    </row>
    <row r="302" spans="1:26" s="354" customFormat="1" ht="19.5" customHeight="1">
      <c r="A302" s="462"/>
      <c r="B302" s="464"/>
      <c r="C302" s="58"/>
      <c r="D302" s="48"/>
      <c r="E302" s="461"/>
      <c r="F302" s="128" t="s">
        <v>148</v>
      </c>
      <c r="G302" s="379">
        <f>$G299*H302</f>
        <v>0</v>
      </c>
      <c r="H302" s="428"/>
      <c r="I302" s="40" t="s">
        <v>128</v>
      </c>
      <c r="J302" s="332">
        <f>'Waste Coeff.'!$D$9</f>
        <v>0.81900000000000006</v>
      </c>
      <c r="K302" s="366" t="str">
        <f>IF($E300="No", "", $G302*$J302)</f>
        <v/>
      </c>
      <c r="L302" s="59"/>
    </row>
    <row r="303" spans="1:26" s="354" customFormat="1" ht="19.5">
      <c r="A303" s="462"/>
      <c r="B303" s="464"/>
      <c r="C303" s="58"/>
      <c r="D303" s="48"/>
      <c r="E303" s="391" t="s">
        <v>184</v>
      </c>
      <c r="F303" s="410" t="s">
        <v>129</v>
      </c>
      <c r="G303" s="379"/>
      <c r="H303" s="411"/>
      <c r="I303" s="40" t="s">
        <v>128</v>
      </c>
      <c r="J303" s="332">
        <v>0</v>
      </c>
      <c r="K303" s="366">
        <f t="shared" ref="K303:K304" si="20">$J303*$G303</f>
        <v>0</v>
      </c>
      <c r="L303" s="59"/>
    </row>
    <row r="304" spans="1:26" s="354" customFormat="1" ht="19.5">
      <c r="A304" s="462"/>
      <c r="B304" s="464"/>
      <c r="C304" s="58"/>
      <c r="D304" s="48"/>
      <c r="E304" s="396" t="s">
        <v>185</v>
      </c>
      <c r="F304" s="399" t="s">
        <v>130</v>
      </c>
      <c r="G304" s="400"/>
      <c r="H304" s="401"/>
      <c r="I304" s="339" t="s">
        <v>128</v>
      </c>
      <c r="J304" s="340">
        <v>0</v>
      </c>
      <c r="K304" s="402">
        <f t="shared" si="20"/>
        <v>0</v>
      </c>
      <c r="L304" s="59"/>
    </row>
    <row r="305" spans="1:26" s="355" customFormat="1" ht="9.9499999999999993" customHeight="1">
      <c r="A305" s="462"/>
      <c r="B305" s="464"/>
      <c r="C305" s="58"/>
      <c r="D305" s="48"/>
      <c r="E305" s="395"/>
      <c r="F305" s="374"/>
      <c r="G305" s="376"/>
      <c r="H305" s="375"/>
      <c r="I305" s="376"/>
      <c r="J305" s="377"/>
      <c r="K305" s="378"/>
      <c r="L305" s="59"/>
    </row>
    <row r="306" spans="1:26" s="354" customFormat="1" ht="19.5">
      <c r="A306" s="462"/>
      <c r="B306" s="57"/>
      <c r="C306" s="58"/>
      <c r="D306" s="48"/>
      <c r="E306" s="123"/>
      <c r="F306" s="351"/>
      <c r="G306" s="351"/>
      <c r="H306" s="119"/>
      <c r="I306" s="351"/>
      <c r="J306" s="351" t="s">
        <v>17</v>
      </c>
      <c r="K306" s="403">
        <f>IF($E300="yes",SUM(K300:K304),SUM(K299,K303:K304))</f>
        <v>0</v>
      </c>
      <c r="L306" s="59"/>
    </row>
    <row r="307" spans="1:26" s="415" customFormat="1" ht="24.75">
      <c r="A307" s="462"/>
      <c r="B307" s="57"/>
      <c r="C307" s="58"/>
      <c r="D307" s="48"/>
      <c r="E307" s="388" t="s">
        <v>183</v>
      </c>
      <c r="F307" s="351"/>
      <c r="G307" s="351"/>
      <c r="H307" s="119"/>
      <c r="I307" s="351"/>
      <c r="J307" s="351"/>
      <c r="K307" s="351"/>
      <c r="L307" s="59"/>
    </row>
    <row r="308" spans="1:26" s="354" customFormat="1" ht="27" customHeight="1">
      <c r="A308" s="462"/>
      <c r="B308" s="356"/>
      <c r="C308" s="58"/>
      <c r="D308" s="48"/>
      <c r="E308" s="123"/>
      <c r="F308" s="333" t="s">
        <v>0</v>
      </c>
      <c r="G308" s="336"/>
      <c r="H308" s="331" t="s">
        <v>16</v>
      </c>
      <c r="I308" s="331" t="s">
        <v>1</v>
      </c>
      <c r="J308" s="414" t="s">
        <v>168</v>
      </c>
      <c r="K308" s="413" t="s">
        <v>169</v>
      </c>
      <c r="L308" s="59"/>
    </row>
    <row r="309" spans="1:26" s="355" customFormat="1" ht="9.9499999999999993" customHeight="1">
      <c r="A309" s="462"/>
      <c r="B309" s="464"/>
      <c r="C309" s="58"/>
      <c r="D309" s="48"/>
      <c r="E309" s="123"/>
      <c r="F309" s="374"/>
      <c r="G309" s="375"/>
      <c r="H309" s="376"/>
      <c r="I309" s="376"/>
      <c r="J309" s="377"/>
      <c r="K309" s="378"/>
      <c r="L309" s="59"/>
    </row>
    <row r="310" spans="1:26" s="354" customFormat="1" ht="19.5">
      <c r="A310" s="462"/>
      <c r="B310" s="464"/>
      <c r="C310" s="58"/>
      <c r="D310" s="48"/>
      <c r="E310" s="123"/>
      <c r="F310" s="458" t="s">
        <v>144</v>
      </c>
      <c r="G310" s="459"/>
      <c r="H310" s="418"/>
      <c r="I310" s="40" t="s">
        <v>166</v>
      </c>
      <c r="J310" s="332">
        <f>'Fleets Coeff.'!$C$4</f>
        <v>8.4769999999999984E-3</v>
      </c>
      <c r="K310" s="366">
        <f>$H310*$J310</f>
        <v>0</v>
      </c>
      <c r="L310" s="59"/>
    </row>
    <row r="311" spans="1:26" s="354" customFormat="1" ht="19.5">
      <c r="A311" s="462"/>
      <c r="B311" s="464"/>
      <c r="C311" s="58"/>
      <c r="D311" s="48"/>
      <c r="E311" s="123"/>
      <c r="F311" s="458" t="s">
        <v>163</v>
      </c>
      <c r="G311" s="459"/>
      <c r="H311" s="418"/>
      <c r="I311" s="40" t="s">
        <v>166</v>
      </c>
      <c r="J311" s="332">
        <f>'Fleets Coeff.'!$C$5</f>
        <v>1.021E-2</v>
      </c>
      <c r="K311" s="366">
        <f>$H311*$J311</f>
        <v>0</v>
      </c>
      <c r="L311" s="59"/>
    </row>
    <row r="312" spans="1:26" s="354" customFormat="1" ht="19.5">
      <c r="A312" s="462"/>
      <c r="B312" s="464"/>
      <c r="C312" s="58"/>
      <c r="D312" s="48"/>
      <c r="E312" s="123"/>
      <c r="F312" s="458" t="s">
        <v>164</v>
      </c>
      <c r="G312" s="459"/>
      <c r="H312" s="418"/>
      <c r="I312" s="40" t="s">
        <v>166</v>
      </c>
      <c r="J312" s="332">
        <f>'Fleets Coeff.'!$C$6</f>
        <v>8.6715999999999998E-3</v>
      </c>
      <c r="K312" s="366">
        <f>$H312*$J312</f>
        <v>0</v>
      </c>
      <c r="L312" s="59"/>
    </row>
    <row r="313" spans="1:26" s="354" customFormat="1" ht="19.5">
      <c r="A313" s="462"/>
      <c r="B313" s="464"/>
      <c r="C313" s="58"/>
      <c r="D313" s="48"/>
      <c r="E313" s="123"/>
      <c r="F313" s="458" t="s">
        <v>165</v>
      </c>
      <c r="G313" s="459"/>
      <c r="H313" s="418"/>
      <c r="I313" s="40" t="s">
        <v>166</v>
      </c>
      <c r="J313" s="332">
        <f>'Fleets Coeff.'!$C$7</f>
        <v>8.5256499999999992E-3</v>
      </c>
      <c r="K313" s="366">
        <f>$H313*$J313</f>
        <v>0</v>
      </c>
      <c r="L313" s="59"/>
    </row>
    <row r="314" spans="1:26" s="355" customFormat="1" ht="9.9499999999999993" customHeight="1">
      <c r="A314" s="462"/>
      <c r="B314" s="464"/>
      <c r="C314" s="58"/>
      <c r="D314" s="48"/>
      <c r="E314" s="123"/>
      <c r="F314" s="374"/>
      <c r="G314" s="375"/>
      <c r="H314" s="376"/>
      <c r="I314" s="376"/>
      <c r="J314" s="377"/>
      <c r="K314" s="378"/>
      <c r="L314" s="59"/>
    </row>
    <row r="315" spans="1:26" s="354" customFormat="1" ht="19.5">
      <c r="A315" s="462"/>
      <c r="B315" s="57"/>
      <c r="C315" s="58"/>
      <c r="D315" s="48"/>
      <c r="E315" s="123"/>
      <c r="F315" s="351"/>
      <c r="G315" s="351"/>
      <c r="H315" s="119"/>
      <c r="I315" s="351"/>
      <c r="J315" s="351" t="s">
        <v>17</v>
      </c>
      <c r="K315" s="403">
        <f>SUM(K310:K313)</f>
        <v>0</v>
      </c>
      <c r="L315" s="59"/>
    </row>
    <row r="316" spans="1:26" s="354" customFormat="1" ht="20.25" thickBot="1">
      <c r="A316" s="462"/>
      <c r="B316" s="57"/>
      <c r="C316" s="58"/>
      <c r="D316" s="48"/>
      <c r="E316" s="123"/>
      <c r="F316" s="119"/>
      <c r="G316" s="119"/>
      <c r="H316" s="119"/>
      <c r="I316" s="351"/>
      <c r="J316" s="351"/>
      <c r="K316" s="93"/>
      <c r="L316" s="59"/>
    </row>
    <row r="317" spans="1:26" s="354" customFormat="1" ht="20.25" thickBot="1">
      <c r="A317" s="463"/>
      <c r="B317" s="57"/>
      <c r="C317" s="58"/>
      <c r="D317" s="48"/>
      <c r="E317" s="123"/>
      <c r="F317" s="119"/>
      <c r="G317" s="119"/>
      <c r="H317" s="119"/>
      <c r="I317" s="351"/>
      <c r="J317" s="351" t="s">
        <v>170</v>
      </c>
      <c r="K317" s="367">
        <f>SUM($K295,$K306,$K315)</f>
        <v>0</v>
      </c>
      <c r="L317" s="59"/>
    </row>
    <row r="318" spans="1:26" ht="20.25" thickBot="1">
      <c r="A318" s="463"/>
      <c r="B318" s="57"/>
      <c r="C318" s="58"/>
      <c r="D318" s="48"/>
      <c r="E318" s="123"/>
      <c r="F318" s="119"/>
      <c r="G318" s="119"/>
      <c r="H318" s="119"/>
      <c r="I318" s="351"/>
      <c r="J318" s="93"/>
      <c r="K318" s="69"/>
      <c r="L318" s="59"/>
      <c r="Z318" s="79"/>
    </row>
    <row r="319" spans="1:26" ht="20.25" thickBot="1">
      <c r="A319" s="463"/>
      <c r="B319" s="57"/>
      <c r="C319" s="58"/>
      <c r="D319" s="48"/>
      <c r="E319" s="130"/>
      <c r="F319" s="119"/>
      <c r="G319" s="119"/>
      <c r="H319" s="119"/>
      <c r="I319" s="351"/>
      <c r="J319" s="119" t="s">
        <v>13</v>
      </c>
      <c r="K319" s="368"/>
      <c r="L319" s="59"/>
      <c r="Z319" s="79"/>
    </row>
    <row r="320" spans="1:26" ht="20.25" thickBot="1">
      <c r="A320" s="463"/>
      <c r="B320" s="57"/>
      <c r="C320" s="58"/>
      <c r="D320" s="48"/>
      <c r="E320" s="123"/>
      <c r="F320" s="119"/>
      <c r="G320" s="119"/>
      <c r="H320" s="119"/>
      <c r="I320" s="351"/>
      <c r="J320" s="93"/>
      <c r="K320" s="204"/>
      <c r="L320" s="59"/>
      <c r="Z320" s="79"/>
    </row>
    <row r="321" spans="1:26" ht="20.25" thickBot="1">
      <c r="A321" s="463"/>
      <c r="B321" s="57"/>
      <c r="C321" s="58"/>
      <c r="D321" s="48"/>
      <c r="E321" s="123"/>
      <c r="F321" s="119"/>
      <c r="G321" s="119"/>
      <c r="H321" s="119"/>
      <c r="I321" s="351"/>
      <c r="J321" s="351" t="s">
        <v>41</v>
      </c>
      <c r="K321" s="369" t="str">
        <f>IF(ISERR((J295)/K319),"",((J295)/K319))</f>
        <v/>
      </c>
      <c r="L321" s="59"/>
      <c r="Z321" s="79"/>
    </row>
    <row r="322" spans="1:26" ht="20.25" thickBot="1">
      <c r="A322" s="463"/>
      <c r="B322" s="57"/>
      <c r="C322" s="58"/>
      <c r="D322" s="48"/>
      <c r="E322" s="123"/>
      <c r="F322" s="119"/>
      <c r="G322" s="119"/>
      <c r="H322" s="119"/>
      <c r="I322" s="351"/>
      <c r="J322" s="93"/>
      <c r="K322" s="215"/>
      <c r="L322" s="59"/>
      <c r="Z322" s="79"/>
    </row>
    <row r="323" spans="1:26" ht="20.25" thickBot="1">
      <c r="A323" s="463"/>
      <c r="B323" s="57"/>
      <c r="C323" s="58"/>
      <c r="D323" s="48"/>
      <c r="E323" s="123"/>
      <c r="F323" s="351"/>
      <c r="G323" s="119"/>
      <c r="H323" s="119"/>
      <c r="I323" s="119"/>
      <c r="J323" s="119" t="s">
        <v>42</v>
      </c>
      <c r="K323" s="369" t="str">
        <f>IF(ISERR((K317*2205)/K319),"",((K317*2205)/K319))</f>
        <v/>
      </c>
      <c r="L323" s="59"/>
      <c r="Z323" s="79"/>
    </row>
    <row r="324" spans="1:26" ht="19.5">
      <c r="A324" s="463"/>
      <c r="B324" s="71"/>
      <c r="C324" s="72"/>
      <c r="D324" s="73"/>
      <c r="E324" s="131"/>
      <c r="F324" s="74"/>
      <c r="G324" s="74"/>
      <c r="H324" s="74"/>
      <c r="I324" s="112"/>
      <c r="J324" s="112"/>
      <c r="K324" s="95"/>
      <c r="L324" s="75"/>
      <c r="Z324" s="79"/>
    </row>
    <row r="325" spans="1:26" ht="15.75" customHeight="1">
      <c r="A325" s="462"/>
      <c r="B325" s="53"/>
      <c r="C325" s="54"/>
      <c r="D325" s="55"/>
      <c r="E325" s="124"/>
      <c r="F325" s="55"/>
      <c r="G325" s="55"/>
      <c r="H325" s="107"/>
      <c r="I325" s="107"/>
      <c r="J325" s="88"/>
      <c r="K325" s="55"/>
      <c r="L325" s="56"/>
      <c r="Z325" s="79"/>
    </row>
    <row r="326" spans="1:26" ht="30.75">
      <c r="A326" s="462"/>
      <c r="B326" s="57"/>
      <c r="C326" s="58"/>
      <c r="D326" s="59"/>
      <c r="E326" s="125">
        <v>2007</v>
      </c>
      <c r="F326" s="180" t="str">
        <f>IF($K$7=2007,"Base Year", "")</f>
        <v/>
      </c>
      <c r="G326" s="60"/>
      <c r="H326" s="108"/>
      <c r="I326" s="108"/>
      <c r="J326" s="89"/>
      <c r="K326" s="61"/>
      <c r="L326" s="62"/>
      <c r="Z326" s="79"/>
    </row>
    <row r="327" spans="1:26" ht="15" customHeight="1">
      <c r="A327" s="462"/>
      <c r="B327" s="57"/>
      <c r="C327" s="58"/>
      <c r="D327" s="59"/>
      <c r="E327" s="126"/>
      <c r="F327" s="59"/>
      <c r="G327" s="60"/>
      <c r="H327" s="109"/>
      <c r="I327" s="109"/>
      <c r="J327" s="90"/>
      <c r="K327" s="60"/>
      <c r="L327" s="62"/>
      <c r="Z327" s="79"/>
    </row>
    <row r="328" spans="1:26" s="415" customFormat="1" ht="24.75">
      <c r="A328" s="462"/>
      <c r="B328" s="57"/>
      <c r="C328" s="58"/>
      <c r="D328" s="59"/>
      <c r="E328" s="393" t="s">
        <v>181</v>
      </c>
      <c r="F328" s="59"/>
      <c r="G328" s="60"/>
      <c r="H328" s="60"/>
      <c r="I328" s="109"/>
      <c r="J328" s="109"/>
      <c r="K328" s="90"/>
      <c r="L328" s="60"/>
    </row>
    <row r="329" spans="1:26" ht="26.25" customHeight="1">
      <c r="A329" s="462"/>
      <c r="B329" s="57"/>
      <c r="C329" s="58"/>
      <c r="D329" s="47"/>
      <c r="E329" s="127" t="s">
        <v>0</v>
      </c>
      <c r="F329" s="413" t="s">
        <v>16</v>
      </c>
      <c r="G329" s="413" t="s">
        <v>1</v>
      </c>
      <c r="H329" s="414" t="s">
        <v>2</v>
      </c>
      <c r="I329" s="414" t="s">
        <v>38</v>
      </c>
      <c r="J329" s="91" t="s">
        <v>39</v>
      </c>
      <c r="K329" s="413" t="s">
        <v>15</v>
      </c>
      <c r="L329" s="60"/>
      <c r="Z329" s="79"/>
    </row>
    <row r="330" spans="1:26" s="355" customFormat="1" ht="9.75" customHeight="1">
      <c r="A330" s="462"/>
      <c r="B330" s="464"/>
      <c r="C330" s="465">
        <v>2000</v>
      </c>
      <c r="D330" s="392"/>
      <c r="E330" s="397"/>
      <c r="F330" s="65"/>
      <c r="G330" s="66"/>
      <c r="H330" s="110"/>
      <c r="I330" s="110"/>
      <c r="J330" s="92"/>
      <c r="K330" s="398"/>
      <c r="L330" s="60"/>
    </row>
    <row r="331" spans="1:26" s="355" customFormat="1" ht="18" customHeight="1">
      <c r="A331" s="462"/>
      <c r="B331" s="464"/>
      <c r="C331" s="465"/>
      <c r="D331" s="466"/>
      <c r="E331" s="128" t="s">
        <v>3</v>
      </c>
      <c r="F331" s="238"/>
      <c r="G331" s="40" t="s">
        <v>4</v>
      </c>
      <c r="H331" s="139">
        <f>VLOOKUP($C330,Coefficients!$A$5:$AB$25,3)</f>
        <v>4.2270350071002902E-4</v>
      </c>
      <c r="I331" s="111">
        <f>VLOOKUP(C330,Coefficients!$A$5:$AB$25,2)</f>
        <v>9.5460000000000007E-3</v>
      </c>
      <c r="J331" s="98">
        <f t="shared" ref="J331:J337" si="21">$I331*$F331</f>
        <v>0</v>
      </c>
      <c r="K331" s="182">
        <f t="shared" ref="K331:K337" si="22">$H331*$F331</f>
        <v>0</v>
      </c>
      <c r="L331" s="59"/>
    </row>
    <row r="332" spans="1:26" s="355" customFormat="1" ht="18" customHeight="1">
      <c r="A332" s="462"/>
      <c r="B332" s="464"/>
      <c r="C332" s="465"/>
      <c r="D332" s="466"/>
      <c r="E332" s="128" t="s">
        <v>5</v>
      </c>
      <c r="F332" s="238"/>
      <c r="G332" s="40" t="s">
        <v>6</v>
      </c>
      <c r="H332" s="139">
        <f>VLOOKUP(C330,Coefficients!$A$5:$AB$25,5)</f>
        <v>5.3156000000000011E-3</v>
      </c>
      <c r="I332" s="111">
        <f>VLOOKUP(C330,Coefficients!$A$5:$AB$25,4)</f>
        <v>0.1</v>
      </c>
      <c r="J332" s="98">
        <f>$I332*$F332</f>
        <v>0</v>
      </c>
      <c r="K332" s="182">
        <f t="shared" si="22"/>
        <v>0</v>
      </c>
      <c r="L332" s="59"/>
    </row>
    <row r="333" spans="1:26" s="355" customFormat="1" ht="18" customHeight="1">
      <c r="A333" s="462"/>
      <c r="B333" s="464"/>
      <c r="C333" s="465"/>
      <c r="D333" s="466"/>
      <c r="E333" s="128" t="s">
        <v>11</v>
      </c>
      <c r="F333" s="238"/>
      <c r="G333" s="40" t="s">
        <v>9</v>
      </c>
      <c r="H333" s="139">
        <f>VLOOKUP(C330,Coefficients!$A$5:$AB$25,7)</f>
        <v>1.0264025999999999E-2</v>
      </c>
      <c r="I333" s="111">
        <f>VLOOKUP(C330,Coefficients!$A$5:$AB$25,6)</f>
        <v>0.13800000000000001</v>
      </c>
      <c r="J333" s="98">
        <f t="shared" si="21"/>
        <v>0</v>
      </c>
      <c r="K333" s="182">
        <f t="shared" si="22"/>
        <v>0</v>
      </c>
      <c r="L333" s="59"/>
    </row>
    <row r="334" spans="1:26" s="355" customFormat="1" ht="18" customHeight="1">
      <c r="A334" s="462"/>
      <c r="B334" s="464"/>
      <c r="C334" s="465"/>
      <c r="D334" s="466"/>
      <c r="E334" s="128" t="s">
        <v>30</v>
      </c>
      <c r="F334" s="238"/>
      <c r="G334" s="40" t="s">
        <v>9</v>
      </c>
      <c r="H334" s="139">
        <f>VLOOKUP(C330,Coefficients!$A$5:$AB$25,9)</f>
        <v>1.1016722E-2</v>
      </c>
      <c r="I334" s="111">
        <f>VLOOKUP(C330,Coefficients!$A$5:$AB$25,8)</f>
        <v>0.14599999999999999</v>
      </c>
      <c r="J334" s="98">
        <f t="shared" si="21"/>
        <v>0</v>
      </c>
      <c r="K334" s="182">
        <f t="shared" si="22"/>
        <v>0</v>
      </c>
      <c r="L334" s="59"/>
    </row>
    <row r="335" spans="1:26" s="355" customFormat="1" ht="18" customHeight="1">
      <c r="A335" s="462"/>
      <c r="B335" s="464"/>
      <c r="C335" s="465"/>
      <c r="D335" s="466"/>
      <c r="E335" s="128" t="s">
        <v>31</v>
      </c>
      <c r="F335" s="238"/>
      <c r="G335" s="40" t="s">
        <v>9</v>
      </c>
      <c r="H335" s="139">
        <f>VLOOKUP(C330,Coefficients!$A$5:$AB$25,11)</f>
        <v>1.1327549999999999E-2</v>
      </c>
      <c r="I335" s="111">
        <f>VLOOKUP(C330,Coefficients!$A$5:$AB$25,10)</f>
        <v>0.15</v>
      </c>
      <c r="J335" s="98">
        <f t="shared" si="21"/>
        <v>0</v>
      </c>
      <c r="K335" s="182">
        <f t="shared" si="22"/>
        <v>0</v>
      </c>
      <c r="L335" s="59"/>
    </row>
    <row r="336" spans="1:26" s="355" customFormat="1" ht="18" customHeight="1">
      <c r="A336" s="462"/>
      <c r="B336" s="464"/>
      <c r="C336" s="465"/>
      <c r="D336" s="466"/>
      <c r="E336" s="128" t="s">
        <v>200</v>
      </c>
      <c r="F336" s="238"/>
      <c r="G336" s="40" t="s">
        <v>9</v>
      </c>
      <c r="H336" s="139">
        <f>VLOOKUP(C330,Coefficients!$A$5:$AB$25,13)</f>
        <v>1.0264025999999999E-2</v>
      </c>
      <c r="I336" s="111">
        <f>VLOOKUP(C330,Coefficients!$A$5:$AB$25,12)</f>
        <v>0.13800000000000001</v>
      </c>
      <c r="J336" s="98">
        <f t="shared" si="21"/>
        <v>0</v>
      </c>
      <c r="K336" s="182">
        <f t="shared" si="22"/>
        <v>0</v>
      </c>
      <c r="L336" s="59"/>
    </row>
    <row r="337" spans="1:26" s="355" customFormat="1" ht="17.25" customHeight="1">
      <c r="A337" s="462"/>
      <c r="B337" s="464"/>
      <c r="C337" s="58"/>
      <c r="D337" s="466"/>
      <c r="E337" s="128" t="s">
        <v>8</v>
      </c>
      <c r="F337" s="383"/>
      <c r="G337" s="40" t="s">
        <v>10</v>
      </c>
      <c r="H337" s="139">
        <f>VLOOKUP(C330,Coefficients!$A$5:$AB$25,15)</f>
        <v>8.6629610999999995E-2</v>
      </c>
      <c r="I337" s="111">
        <f>VLOOKUP(C330,Coefficients!$A$5:$AB$25,14)</f>
        <v>1.3301499999999999</v>
      </c>
      <c r="J337" s="98">
        <f t="shared" si="21"/>
        <v>0</v>
      </c>
      <c r="K337" s="182">
        <f t="shared" si="22"/>
        <v>0</v>
      </c>
      <c r="L337" s="59"/>
    </row>
    <row r="338" spans="1:26" s="355" customFormat="1" ht="9.75" customHeight="1">
      <c r="A338" s="462"/>
      <c r="B338" s="464"/>
      <c r="C338" s="58"/>
      <c r="D338" s="392"/>
      <c r="E338" s="397"/>
      <c r="F338" s="65"/>
      <c r="G338" s="66"/>
      <c r="H338" s="117"/>
      <c r="I338" s="117"/>
      <c r="J338" s="118"/>
      <c r="K338" s="398"/>
      <c r="L338" s="60"/>
    </row>
    <row r="339" spans="1:26" ht="19.5">
      <c r="A339" s="462"/>
      <c r="B339" s="57"/>
      <c r="C339" s="58"/>
      <c r="D339" s="48"/>
      <c r="E339" s="123"/>
      <c r="F339" s="119"/>
      <c r="G339" s="119"/>
      <c r="H339" s="471" t="s">
        <v>17</v>
      </c>
      <c r="I339" s="472"/>
      <c r="J339" s="98">
        <f>SUM(J331:J337)</f>
        <v>0</v>
      </c>
      <c r="K339" s="370">
        <f>SUM(K331:K337)</f>
        <v>0</v>
      </c>
      <c r="L339" s="59"/>
      <c r="Z339" s="79"/>
    </row>
    <row r="340" spans="1:26" s="415" customFormat="1" ht="24.75">
      <c r="A340" s="412"/>
      <c r="B340" s="57"/>
      <c r="C340" s="58"/>
      <c r="D340" s="48"/>
      <c r="E340" s="394" t="s">
        <v>182</v>
      </c>
      <c r="F340" s="119"/>
      <c r="G340" s="119"/>
      <c r="H340" s="384"/>
      <c r="I340" s="385"/>
      <c r="J340" s="386"/>
      <c r="K340" s="387"/>
      <c r="L340" s="59"/>
    </row>
    <row r="341" spans="1:26" s="354" customFormat="1" ht="26.25" customHeight="1">
      <c r="A341" s="462"/>
      <c r="B341" s="57"/>
      <c r="C341" s="58"/>
      <c r="D341" s="48"/>
      <c r="E341" s="395"/>
      <c r="F341" s="333" t="s">
        <v>126</v>
      </c>
      <c r="G341" s="331" t="s">
        <v>127</v>
      </c>
      <c r="H341" s="334" t="s">
        <v>171</v>
      </c>
      <c r="I341" s="331" t="s">
        <v>1</v>
      </c>
      <c r="J341" s="414" t="s">
        <v>2</v>
      </c>
      <c r="K341" s="413" t="s">
        <v>15</v>
      </c>
      <c r="L341" s="59"/>
    </row>
    <row r="342" spans="1:26" s="355" customFormat="1" ht="9.9499999999999993" customHeight="1">
      <c r="A342" s="462"/>
      <c r="B342" s="464"/>
      <c r="C342" s="58"/>
      <c r="D342" s="48"/>
      <c r="E342" s="461" t="s">
        <v>180</v>
      </c>
      <c r="F342" s="374"/>
      <c r="G342" s="376"/>
      <c r="H342" s="375"/>
      <c r="I342" s="376"/>
      <c r="J342" s="377"/>
      <c r="K342" s="378"/>
      <c r="L342" s="59"/>
    </row>
    <row r="343" spans="1:26" s="354" customFormat="1" ht="20.25" thickBot="1">
      <c r="A343" s="462"/>
      <c r="B343" s="464"/>
      <c r="C343" s="58"/>
      <c r="D343" s="48"/>
      <c r="E343" s="461"/>
      <c r="F343" s="411" t="s">
        <v>138</v>
      </c>
      <c r="G343" s="418"/>
      <c r="H343" s="335">
        <f>IF(E345="yes", "", 100%)</f>
        <v>1</v>
      </c>
      <c r="I343" s="40" t="s">
        <v>128</v>
      </c>
      <c r="J343" s="332">
        <f>'Waste Coeff.'!$D$9</f>
        <v>0.81900000000000006</v>
      </c>
      <c r="K343" s="366">
        <f>IF($E344="Yes", "", $G343*$J343)</f>
        <v>0</v>
      </c>
      <c r="L343" s="59"/>
    </row>
    <row r="344" spans="1:26" s="354" customFormat="1" ht="20.25" thickBot="1">
      <c r="A344" s="462"/>
      <c r="B344" s="464"/>
      <c r="C344" s="58"/>
      <c r="D344" s="48"/>
      <c r="E344" s="417" t="s">
        <v>185</v>
      </c>
      <c r="F344" s="411" t="s">
        <v>137</v>
      </c>
      <c r="G344" s="379">
        <f>$G343*H344</f>
        <v>0</v>
      </c>
      <c r="H344" s="427"/>
      <c r="I344" s="40" t="s">
        <v>128</v>
      </c>
      <c r="J344" s="332">
        <f>'Waste Coeff.'!$D$10</f>
        <v>0.41647499999999993</v>
      </c>
      <c r="K344" s="366" t="str">
        <f>IF($E344="No", "", $G344*$J344)</f>
        <v/>
      </c>
      <c r="L344" s="59"/>
    </row>
    <row r="345" spans="1:26" s="354" customFormat="1" ht="19.5">
      <c r="A345" s="462"/>
      <c r="B345" s="464"/>
      <c r="C345" s="58"/>
      <c r="D345" s="48"/>
      <c r="E345" s="460" t="str">
        <f>IF(E344="yes","Enter % values in waste characterization column","Ignore waste characterization column")</f>
        <v>Ignore waste characterization column</v>
      </c>
      <c r="F345" s="411" t="s">
        <v>143</v>
      </c>
      <c r="G345" s="379">
        <f>$G343*H345</f>
        <v>0</v>
      </c>
      <c r="H345" s="427"/>
      <c r="I345" s="40" t="s">
        <v>128</v>
      </c>
      <c r="J345" s="332">
        <f>'Waste Coeff.'!$D$11</f>
        <v>0.28212750000000003</v>
      </c>
      <c r="K345" s="366" t="str">
        <f>IF($E344="No", "", $G345*$J345)</f>
        <v/>
      </c>
      <c r="L345" s="59"/>
    </row>
    <row r="346" spans="1:26" s="354" customFormat="1" ht="19.5" customHeight="1">
      <c r="A346" s="462"/>
      <c r="B346" s="464"/>
      <c r="C346" s="58"/>
      <c r="D346" s="48"/>
      <c r="E346" s="461"/>
      <c r="F346" s="128" t="s">
        <v>148</v>
      </c>
      <c r="G346" s="379">
        <f>$G343*H346</f>
        <v>0</v>
      </c>
      <c r="H346" s="428"/>
      <c r="I346" s="40" t="s">
        <v>128</v>
      </c>
      <c r="J346" s="332">
        <f>'Waste Coeff.'!$D$9</f>
        <v>0.81900000000000006</v>
      </c>
      <c r="K346" s="366" t="str">
        <f>IF($E344="No", "", $G346*$J346)</f>
        <v/>
      </c>
      <c r="L346" s="59"/>
    </row>
    <row r="347" spans="1:26" s="354" customFormat="1" ht="19.5">
      <c r="A347" s="462"/>
      <c r="B347" s="464"/>
      <c r="C347" s="58"/>
      <c r="D347" s="48"/>
      <c r="E347" s="391" t="s">
        <v>184</v>
      </c>
      <c r="F347" s="410" t="s">
        <v>129</v>
      </c>
      <c r="G347" s="379"/>
      <c r="H347" s="411"/>
      <c r="I347" s="40" t="s">
        <v>128</v>
      </c>
      <c r="J347" s="332">
        <v>0</v>
      </c>
      <c r="K347" s="366">
        <f t="shared" ref="K347:K348" si="23">$J347*$G347</f>
        <v>0</v>
      </c>
      <c r="L347" s="59"/>
    </row>
    <row r="348" spans="1:26" s="354" customFormat="1" ht="19.5">
      <c r="A348" s="462"/>
      <c r="B348" s="464"/>
      <c r="C348" s="58"/>
      <c r="D348" s="48"/>
      <c r="E348" s="396" t="s">
        <v>185</v>
      </c>
      <c r="F348" s="399" t="s">
        <v>130</v>
      </c>
      <c r="G348" s="400"/>
      <c r="H348" s="401"/>
      <c r="I348" s="339" t="s">
        <v>128</v>
      </c>
      <c r="J348" s="340">
        <v>0</v>
      </c>
      <c r="K348" s="402">
        <f t="shared" si="23"/>
        <v>0</v>
      </c>
      <c r="L348" s="59"/>
    </row>
    <row r="349" spans="1:26" s="355" customFormat="1" ht="9.9499999999999993" customHeight="1">
      <c r="A349" s="462"/>
      <c r="B349" s="464"/>
      <c r="C349" s="58"/>
      <c r="D349" s="48"/>
      <c r="E349" s="395"/>
      <c r="F349" s="374"/>
      <c r="G349" s="376"/>
      <c r="H349" s="375"/>
      <c r="I349" s="376"/>
      <c r="J349" s="377"/>
      <c r="K349" s="378"/>
      <c r="L349" s="59"/>
    </row>
    <row r="350" spans="1:26" s="354" customFormat="1" ht="19.5">
      <c r="A350" s="462"/>
      <c r="B350" s="57"/>
      <c r="C350" s="58"/>
      <c r="D350" s="48"/>
      <c r="E350" s="123"/>
      <c r="F350" s="351"/>
      <c r="G350" s="351"/>
      <c r="H350" s="119"/>
      <c r="I350" s="351"/>
      <c r="J350" s="351" t="s">
        <v>17</v>
      </c>
      <c r="K350" s="403">
        <f>IF($E344="yes",SUM(K344:K348),SUM(K343,K347:K348))</f>
        <v>0</v>
      </c>
      <c r="L350" s="59"/>
    </row>
    <row r="351" spans="1:26" s="415" customFormat="1" ht="24.75">
      <c r="A351" s="462"/>
      <c r="B351" s="57"/>
      <c r="C351" s="58"/>
      <c r="D351" s="48"/>
      <c r="E351" s="388" t="s">
        <v>183</v>
      </c>
      <c r="F351" s="351"/>
      <c r="G351" s="351"/>
      <c r="H351" s="119"/>
      <c r="I351" s="351"/>
      <c r="J351" s="351"/>
      <c r="K351" s="351"/>
      <c r="L351" s="59"/>
    </row>
    <row r="352" spans="1:26" s="354" customFormat="1" ht="27" customHeight="1">
      <c r="A352" s="462"/>
      <c r="B352" s="356"/>
      <c r="C352" s="58"/>
      <c r="D352" s="48"/>
      <c r="E352" s="123"/>
      <c r="F352" s="333" t="s">
        <v>0</v>
      </c>
      <c r="G352" s="336"/>
      <c r="H352" s="331" t="s">
        <v>16</v>
      </c>
      <c r="I352" s="331" t="s">
        <v>1</v>
      </c>
      <c r="J352" s="414" t="s">
        <v>168</v>
      </c>
      <c r="K352" s="413" t="s">
        <v>169</v>
      </c>
      <c r="L352" s="59"/>
    </row>
    <row r="353" spans="1:26" s="355" customFormat="1" ht="9.9499999999999993" customHeight="1">
      <c r="A353" s="462"/>
      <c r="B353" s="464"/>
      <c r="C353" s="58"/>
      <c r="D353" s="48"/>
      <c r="E353" s="123"/>
      <c r="F353" s="374"/>
      <c r="G353" s="375"/>
      <c r="H353" s="376"/>
      <c r="I353" s="376"/>
      <c r="J353" s="377"/>
      <c r="K353" s="378"/>
      <c r="L353" s="59"/>
    </row>
    <row r="354" spans="1:26" s="354" customFormat="1" ht="19.5">
      <c r="A354" s="462"/>
      <c r="B354" s="464"/>
      <c r="C354" s="58"/>
      <c r="D354" s="48"/>
      <c r="E354" s="123"/>
      <c r="F354" s="458" t="s">
        <v>144</v>
      </c>
      <c r="G354" s="459"/>
      <c r="H354" s="418"/>
      <c r="I354" s="40" t="s">
        <v>166</v>
      </c>
      <c r="J354" s="332">
        <f>'Fleets Coeff.'!$C$4</f>
        <v>8.4769999999999984E-3</v>
      </c>
      <c r="K354" s="366">
        <f>$H354*$J354</f>
        <v>0</v>
      </c>
      <c r="L354" s="59"/>
    </row>
    <row r="355" spans="1:26" s="354" customFormat="1" ht="19.5">
      <c r="A355" s="462"/>
      <c r="B355" s="464"/>
      <c r="C355" s="58"/>
      <c r="D355" s="48"/>
      <c r="E355" s="123"/>
      <c r="F355" s="458" t="s">
        <v>163</v>
      </c>
      <c r="G355" s="459"/>
      <c r="H355" s="418"/>
      <c r="I355" s="40" t="s">
        <v>166</v>
      </c>
      <c r="J355" s="332">
        <f>'Fleets Coeff.'!$C$5</f>
        <v>1.021E-2</v>
      </c>
      <c r="K355" s="366">
        <f>$H355*$J355</f>
        <v>0</v>
      </c>
      <c r="L355" s="59"/>
    </row>
    <row r="356" spans="1:26" s="354" customFormat="1" ht="19.5">
      <c r="A356" s="462"/>
      <c r="B356" s="464"/>
      <c r="C356" s="58"/>
      <c r="D356" s="48"/>
      <c r="E356" s="123"/>
      <c r="F356" s="458" t="s">
        <v>164</v>
      </c>
      <c r="G356" s="459"/>
      <c r="H356" s="418"/>
      <c r="I356" s="40" t="s">
        <v>166</v>
      </c>
      <c r="J356" s="332">
        <f>'Fleets Coeff.'!$C$6</f>
        <v>8.6715999999999998E-3</v>
      </c>
      <c r="K356" s="366">
        <f>$H356*$J356</f>
        <v>0</v>
      </c>
      <c r="L356" s="59"/>
    </row>
    <row r="357" spans="1:26" s="354" customFormat="1" ht="19.5">
      <c r="A357" s="462"/>
      <c r="B357" s="464"/>
      <c r="C357" s="58"/>
      <c r="D357" s="48"/>
      <c r="E357" s="123"/>
      <c r="F357" s="458" t="s">
        <v>165</v>
      </c>
      <c r="G357" s="459"/>
      <c r="H357" s="418"/>
      <c r="I357" s="40" t="s">
        <v>166</v>
      </c>
      <c r="J357" s="332">
        <f>'Fleets Coeff.'!$C$7</f>
        <v>8.5256499999999992E-3</v>
      </c>
      <c r="K357" s="366">
        <f>$H357*$J357</f>
        <v>0</v>
      </c>
      <c r="L357" s="59"/>
    </row>
    <row r="358" spans="1:26" s="355" customFormat="1" ht="9.9499999999999993" customHeight="1">
      <c r="A358" s="462"/>
      <c r="B358" s="464"/>
      <c r="C358" s="58"/>
      <c r="D358" s="48"/>
      <c r="E358" s="123"/>
      <c r="F358" s="374"/>
      <c r="G358" s="375"/>
      <c r="H358" s="376"/>
      <c r="I358" s="376"/>
      <c r="J358" s="377"/>
      <c r="K358" s="378"/>
      <c r="L358" s="59"/>
    </row>
    <row r="359" spans="1:26" s="354" customFormat="1" ht="19.5">
      <c r="A359" s="462"/>
      <c r="B359" s="57"/>
      <c r="C359" s="58"/>
      <c r="D359" s="48"/>
      <c r="E359" s="123"/>
      <c r="F359" s="351"/>
      <c r="G359" s="351"/>
      <c r="H359" s="119"/>
      <c r="I359" s="351"/>
      <c r="J359" s="351" t="s">
        <v>17</v>
      </c>
      <c r="K359" s="403">
        <f>SUM(K354:K357)</f>
        <v>0</v>
      </c>
      <c r="L359" s="59"/>
    </row>
    <row r="360" spans="1:26" s="354" customFormat="1" ht="20.25" thickBot="1">
      <c r="A360" s="462"/>
      <c r="B360" s="57"/>
      <c r="C360" s="58"/>
      <c r="D360" s="48"/>
      <c r="E360" s="123"/>
      <c r="F360" s="119"/>
      <c r="G360" s="119"/>
      <c r="H360" s="119"/>
      <c r="I360" s="351"/>
      <c r="J360" s="351"/>
      <c r="K360" s="93"/>
      <c r="L360" s="59"/>
    </row>
    <row r="361" spans="1:26" s="354" customFormat="1" ht="20.25" thickBot="1">
      <c r="A361" s="463"/>
      <c r="B361" s="57"/>
      <c r="C361" s="58"/>
      <c r="D361" s="48"/>
      <c r="E361" s="123"/>
      <c r="F361" s="119"/>
      <c r="G361" s="119"/>
      <c r="H361" s="119"/>
      <c r="I361" s="351"/>
      <c r="J361" s="351" t="s">
        <v>170</v>
      </c>
      <c r="K361" s="367">
        <f>SUM($K339,$K350,$K359)</f>
        <v>0</v>
      </c>
      <c r="L361" s="59"/>
    </row>
    <row r="362" spans="1:26" ht="20.25" thickBot="1">
      <c r="A362" s="463"/>
      <c r="B362" s="57"/>
      <c r="C362" s="58"/>
      <c r="D362" s="48"/>
      <c r="E362" s="123"/>
      <c r="F362" s="119"/>
      <c r="G362" s="119"/>
      <c r="H362" s="119"/>
      <c r="I362" s="351"/>
      <c r="J362" s="93"/>
      <c r="K362" s="69"/>
      <c r="L362" s="59"/>
      <c r="Z362" s="79"/>
    </row>
    <row r="363" spans="1:26" ht="20.25" thickBot="1">
      <c r="A363" s="463"/>
      <c r="B363" s="57"/>
      <c r="C363" s="58"/>
      <c r="D363" s="48"/>
      <c r="E363" s="130"/>
      <c r="F363" s="119"/>
      <c r="G363" s="119"/>
      <c r="H363" s="119"/>
      <c r="I363" s="351"/>
      <c r="J363" s="119" t="s">
        <v>13</v>
      </c>
      <c r="K363" s="368"/>
      <c r="L363" s="59"/>
      <c r="Z363" s="79"/>
    </row>
    <row r="364" spans="1:26" ht="20.25" thickBot="1">
      <c r="A364" s="463"/>
      <c r="B364" s="57"/>
      <c r="C364" s="58"/>
      <c r="D364" s="48"/>
      <c r="E364" s="123"/>
      <c r="F364" s="119"/>
      <c r="G364" s="119"/>
      <c r="H364" s="119"/>
      <c r="I364" s="351"/>
      <c r="J364" s="93"/>
      <c r="K364" s="204"/>
      <c r="L364" s="59"/>
      <c r="Z364" s="79"/>
    </row>
    <row r="365" spans="1:26" ht="20.25" thickBot="1">
      <c r="A365" s="463"/>
      <c r="B365" s="57"/>
      <c r="C365" s="58"/>
      <c r="D365" s="48"/>
      <c r="E365" s="123"/>
      <c r="F365" s="119"/>
      <c r="G365" s="119"/>
      <c r="H365" s="119"/>
      <c r="I365" s="351"/>
      <c r="J365" s="351" t="s">
        <v>41</v>
      </c>
      <c r="K365" s="369" t="str">
        <f>IF(ISERR((J339)/K363),"",((J339)/K363))</f>
        <v/>
      </c>
      <c r="L365" s="59"/>
      <c r="Z365" s="79"/>
    </row>
    <row r="366" spans="1:26" ht="20.25" thickBot="1">
      <c r="A366" s="463"/>
      <c r="B366" s="57"/>
      <c r="C366" s="58"/>
      <c r="D366" s="48"/>
      <c r="E366" s="123"/>
      <c r="F366" s="119"/>
      <c r="G366" s="119"/>
      <c r="H366" s="119"/>
      <c r="I366" s="351"/>
      <c r="J366" s="93"/>
      <c r="K366" s="215"/>
      <c r="L366" s="59"/>
      <c r="Z366" s="79"/>
    </row>
    <row r="367" spans="1:26" ht="20.25" thickBot="1">
      <c r="A367" s="463"/>
      <c r="B367" s="57"/>
      <c r="C367" s="58"/>
      <c r="D367" s="48"/>
      <c r="E367" s="123"/>
      <c r="F367" s="351"/>
      <c r="G367" s="119"/>
      <c r="H367" s="119"/>
      <c r="I367" s="119"/>
      <c r="J367" s="119" t="s">
        <v>42</v>
      </c>
      <c r="K367" s="369" t="str">
        <f>IF(ISERR((K361*2205)/K363),"",((K361*2205)/K363))</f>
        <v/>
      </c>
      <c r="L367" s="59"/>
      <c r="Z367" s="79"/>
    </row>
    <row r="368" spans="1:26" ht="19.5">
      <c r="A368" s="463"/>
      <c r="B368" s="71"/>
      <c r="C368" s="72"/>
      <c r="D368" s="73"/>
      <c r="E368" s="131"/>
      <c r="F368" s="74"/>
      <c r="G368" s="74"/>
      <c r="H368" s="74"/>
      <c r="I368" s="112"/>
      <c r="J368" s="112"/>
      <c r="K368" s="95"/>
      <c r="L368" s="75"/>
      <c r="Z368" s="79"/>
    </row>
    <row r="369" spans="1:26" ht="15.75" customHeight="1">
      <c r="A369" s="462"/>
      <c r="B369" s="53"/>
      <c r="C369" s="54"/>
      <c r="D369" s="55"/>
      <c r="E369" s="124"/>
      <c r="F369" s="55"/>
      <c r="G369" s="55"/>
      <c r="H369" s="107"/>
      <c r="I369" s="107"/>
      <c r="J369" s="88"/>
      <c r="K369" s="55"/>
      <c r="L369" s="56"/>
      <c r="Z369" s="79"/>
    </row>
    <row r="370" spans="1:26" ht="30.75">
      <c r="A370" s="462"/>
      <c r="B370" s="57"/>
      <c r="C370" s="58"/>
      <c r="D370" s="59"/>
      <c r="E370" s="125">
        <v>2008</v>
      </c>
      <c r="F370" s="180" t="str">
        <f>IF($K$7=2008,"Base Year", "")</f>
        <v/>
      </c>
      <c r="G370" s="60"/>
      <c r="H370" s="108"/>
      <c r="I370" s="108"/>
      <c r="J370" s="89"/>
      <c r="K370" s="61"/>
      <c r="L370" s="62"/>
      <c r="Z370" s="79"/>
    </row>
    <row r="371" spans="1:26" s="415" customFormat="1" ht="15" customHeight="1">
      <c r="A371" s="462"/>
      <c r="B371" s="57"/>
      <c r="C371" s="58"/>
      <c r="D371" s="59"/>
      <c r="E371" s="125"/>
      <c r="F371" s="180"/>
      <c r="G371" s="60"/>
      <c r="H371" s="108"/>
      <c r="I371" s="108"/>
      <c r="J371" s="89"/>
      <c r="K371" s="61"/>
      <c r="L371" s="62"/>
    </row>
    <row r="372" spans="1:26" ht="24.75">
      <c r="A372" s="462"/>
      <c r="B372" s="57"/>
      <c r="C372" s="58"/>
      <c r="D372" s="59"/>
      <c r="E372" s="393" t="s">
        <v>181</v>
      </c>
      <c r="F372" s="59"/>
      <c r="G372" s="60"/>
      <c r="H372" s="60"/>
      <c r="I372" s="109"/>
      <c r="J372" s="109"/>
      <c r="K372" s="90"/>
      <c r="L372" s="60"/>
      <c r="Z372" s="79"/>
    </row>
    <row r="373" spans="1:26" ht="27" customHeight="1">
      <c r="A373" s="462"/>
      <c r="B373" s="57"/>
      <c r="C373" s="58"/>
      <c r="D373" s="47"/>
      <c r="E373" s="127" t="s">
        <v>0</v>
      </c>
      <c r="F373" s="413" t="s">
        <v>16</v>
      </c>
      <c r="G373" s="413" t="s">
        <v>1</v>
      </c>
      <c r="H373" s="414" t="s">
        <v>2</v>
      </c>
      <c r="I373" s="414" t="s">
        <v>38</v>
      </c>
      <c r="J373" s="91" t="s">
        <v>39</v>
      </c>
      <c r="K373" s="413" t="s">
        <v>15</v>
      </c>
      <c r="L373" s="60"/>
      <c r="Z373" s="79"/>
    </row>
    <row r="374" spans="1:26" s="355" customFormat="1" ht="9.75" customHeight="1">
      <c r="A374" s="462"/>
      <c r="B374" s="464"/>
      <c r="C374" s="465">
        <v>2000</v>
      </c>
      <c r="D374" s="392"/>
      <c r="E374" s="397"/>
      <c r="F374" s="65"/>
      <c r="G374" s="66"/>
      <c r="H374" s="110"/>
      <c r="I374" s="110"/>
      <c r="J374" s="92"/>
      <c r="K374" s="398"/>
      <c r="L374" s="60"/>
    </row>
    <row r="375" spans="1:26" s="355" customFormat="1" ht="18" customHeight="1">
      <c r="A375" s="462"/>
      <c r="B375" s="464"/>
      <c r="C375" s="465"/>
      <c r="D375" s="466"/>
      <c r="E375" s="128" t="s">
        <v>3</v>
      </c>
      <c r="F375" s="238"/>
      <c r="G375" s="40" t="s">
        <v>4</v>
      </c>
      <c r="H375" s="139">
        <f>VLOOKUP($C374,Coefficients!$A$5:$AB$25,3)</f>
        <v>4.2270350071002902E-4</v>
      </c>
      <c r="I375" s="111">
        <f>VLOOKUP(C374,Coefficients!$A$5:$AB$25,2)</f>
        <v>9.5460000000000007E-3</v>
      </c>
      <c r="J375" s="98">
        <f t="shared" ref="J375:J381" si="24">$I375*$F375</f>
        <v>0</v>
      </c>
      <c r="K375" s="182">
        <f t="shared" ref="K375:K381" si="25">$H375*$F375</f>
        <v>0</v>
      </c>
      <c r="L375" s="59"/>
    </row>
    <row r="376" spans="1:26" s="355" customFormat="1" ht="18" customHeight="1">
      <c r="A376" s="462"/>
      <c r="B376" s="464"/>
      <c r="C376" s="465"/>
      <c r="D376" s="466"/>
      <c r="E376" s="128" t="s">
        <v>5</v>
      </c>
      <c r="F376" s="238"/>
      <c r="G376" s="40" t="s">
        <v>6</v>
      </c>
      <c r="H376" s="139">
        <f>VLOOKUP(C374,Coefficients!$A$5:$AB$25,5)</f>
        <v>5.3156000000000011E-3</v>
      </c>
      <c r="I376" s="111">
        <f>VLOOKUP(C374,Coefficients!$A$5:$AB$25,4)</f>
        <v>0.1</v>
      </c>
      <c r="J376" s="98">
        <f>$I376*$F376</f>
        <v>0</v>
      </c>
      <c r="K376" s="182">
        <f t="shared" si="25"/>
        <v>0</v>
      </c>
      <c r="L376" s="59"/>
    </row>
    <row r="377" spans="1:26" s="355" customFormat="1" ht="18" customHeight="1">
      <c r="A377" s="462"/>
      <c r="B377" s="464"/>
      <c r="C377" s="465"/>
      <c r="D377" s="466"/>
      <c r="E377" s="128" t="s">
        <v>11</v>
      </c>
      <c r="F377" s="238"/>
      <c r="G377" s="40" t="s">
        <v>9</v>
      </c>
      <c r="H377" s="139">
        <f>VLOOKUP(C374,Coefficients!$A$5:$AB$25,7)</f>
        <v>1.0264025999999999E-2</v>
      </c>
      <c r="I377" s="111">
        <f>VLOOKUP(C374,Coefficients!$A$5:$AB$25,6)</f>
        <v>0.13800000000000001</v>
      </c>
      <c r="J377" s="98">
        <f t="shared" si="24"/>
        <v>0</v>
      </c>
      <c r="K377" s="182">
        <f t="shared" si="25"/>
        <v>0</v>
      </c>
      <c r="L377" s="59"/>
    </row>
    <row r="378" spans="1:26" s="355" customFormat="1" ht="18" customHeight="1">
      <c r="A378" s="462"/>
      <c r="B378" s="464"/>
      <c r="C378" s="465"/>
      <c r="D378" s="466"/>
      <c r="E378" s="128" t="s">
        <v>30</v>
      </c>
      <c r="F378" s="238"/>
      <c r="G378" s="40" t="s">
        <v>9</v>
      </c>
      <c r="H378" s="139">
        <f>VLOOKUP(C374,Coefficients!$A$5:$AB$25,9)</f>
        <v>1.1016722E-2</v>
      </c>
      <c r="I378" s="111">
        <f>VLOOKUP(C374,Coefficients!$A$5:$AB$25,8)</f>
        <v>0.14599999999999999</v>
      </c>
      <c r="J378" s="98">
        <f t="shared" si="24"/>
        <v>0</v>
      </c>
      <c r="K378" s="182">
        <f t="shared" si="25"/>
        <v>0</v>
      </c>
      <c r="L378" s="59"/>
    </row>
    <row r="379" spans="1:26" s="355" customFormat="1" ht="18" customHeight="1">
      <c r="A379" s="462"/>
      <c r="B379" s="464"/>
      <c r="C379" s="465"/>
      <c r="D379" s="466"/>
      <c r="E379" s="128" t="s">
        <v>31</v>
      </c>
      <c r="F379" s="238"/>
      <c r="G379" s="40" t="s">
        <v>9</v>
      </c>
      <c r="H379" s="139">
        <f>VLOOKUP(C374,Coefficients!$A$5:$AB$25,11)</f>
        <v>1.1327549999999999E-2</v>
      </c>
      <c r="I379" s="111">
        <f>VLOOKUP(C374,Coefficients!$A$5:$AB$25,10)</f>
        <v>0.15</v>
      </c>
      <c r="J379" s="98">
        <f t="shared" si="24"/>
        <v>0</v>
      </c>
      <c r="K379" s="182">
        <f t="shared" si="25"/>
        <v>0</v>
      </c>
      <c r="L379" s="59"/>
    </row>
    <row r="380" spans="1:26" s="355" customFormat="1" ht="18" customHeight="1">
      <c r="A380" s="462"/>
      <c r="B380" s="464"/>
      <c r="C380" s="465"/>
      <c r="D380" s="466"/>
      <c r="E380" s="128" t="s">
        <v>200</v>
      </c>
      <c r="F380" s="238"/>
      <c r="G380" s="40" t="s">
        <v>9</v>
      </c>
      <c r="H380" s="139">
        <f>VLOOKUP(C374,Coefficients!$A$5:$AB$25,13)</f>
        <v>1.0264025999999999E-2</v>
      </c>
      <c r="I380" s="111">
        <f>VLOOKUP(C374,Coefficients!$A$5:$AB$25,12)</f>
        <v>0.13800000000000001</v>
      </c>
      <c r="J380" s="98">
        <f t="shared" si="24"/>
        <v>0</v>
      </c>
      <c r="K380" s="182">
        <f t="shared" si="25"/>
        <v>0</v>
      </c>
      <c r="L380" s="59"/>
    </row>
    <row r="381" spans="1:26" s="355" customFormat="1" ht="17.25" customHeight="1">
      <c r="A381" s="462"/>
      <c r="B381" s="464"/>
      <c r="C381" s="58"/>
      <c r="D381" s="466"/>
      <c r="E381" s="128" t="s">
        <v>8</v>
      </c>
      <c r="F381" s="383"/>
      <c r="G381" s="40" t="s">
        <v>10</v>
      </c>
      <c r="H381" s="139">
        <f>VLOOKUP(C374,Coefficients!$A$5:$AB$25,15)</f>
        <v>8.6629610999999995E-2</v>
      </c>
      <c r="I381" s="111">
        <f>VLOOKUP(C374,Coefficients!$A$5:$AB$25,14)</f>
        <v>1.3301499999999999</v>
      </c>
      <c r="J381" s="98">
        <f t="shared" si="24"/>
        <v>0</v>
      </c>
      <c r="K381" s="182">
        <f t="shared" si="25"/>
        <v>0</v>
      </c>
      <c r="L381" s="59"/>
    </row>
    <row r="382" spans="1:26" s="355" customFormat="1" ht="9.75" customHeight="1">
      <c r="A382" s="462"/>
      <c r="B382" s="464"/>
      <c r="C382" s="58"/>
      <c r="D382" s="392"/>
      <c r="E382" s="397"/>
      <c r="F382" s="65"/>
      <c r="G382" s="66"/>
      <c r="H382" s="117"/>
      <c r="I382" s="117"/>
      <c r="J382" s="118"/>
      <c r="K382" s="398"/>
      <c r="L382" s="60"/>
    </row>
    <row r="383" spans="1:26" ht="19.5">
      <c r="A383" s="462"/>
      <c r="B383" s="57"/>
      <c r="C383" s="58"/>
      <c r="D383" s="48"/>
      <c r="E383" s="123"/>
      <c r="F383" s="119"/>
      <c r="G383" s="119"/>
      <c r="H383" s="471" t="s">
        <v>17</v>
      </c>
      <c r="I383" s="472"/>
      <c r="J383" s="98">
        <f>SUM(J375:J381)</f>
        <v>0</v>
      </c>
      <c r="K383" s="370">
        <f>SUM(K375:K381)</f>
        <v>0</v>
      </c>
      <c r="L383" s="59"/>
      <c r="Z383" s="79"/>
    </row>
    <row r="384" spans="1:26" s="415" customFormat="1" ht="24.75">
      <c r="A384" s="412"/>
      <c r="B384" s="57"/>
      <c r="C384" s="58"/>
      <c r="D384" s="48"/>
      <c r="E384" s="394" t="s">
        <v>182</v>
      </c>
      <c r="F384" s="119"/>
      <c r="G384" s="119"/>
      <c r="H384" s="384"/>
      <c r="I384" s="385"/>
      <c r="J384" s="386"/>
      <c r="K384" s="387"/>
      <c r="L384" s="59"/>
    </row>
    <row r="385" spans="1:12" s="354" customFormat="1" ht="30">
      <c r="A385" s="462"/>
      <c r="B385" s="57"/>
      <c r="C385" s="58"/>
      <c r="D385" s="48"/>
      <c r="E385" s="395"/>
      <c r="F385" s="333" t="s">
        <v>126</v>
      </c>
      <c r="G385" s="331" t="s">
        <v>127</v>
      </c>
      <c r="H385" s="334" t="s">
        <v>171</v>
      </c>
      <c r="I385" s="331" t="s">
        <v>1</v>
      </c>
      <c r="J385" s="414" t="s">
        <v>2</v>
      </c>
      <c r="K385" s="413" t="s">
        <v>15</v>
      </c>
      <c r="L385" s="59"/>
    </row>
    <row r="386" spans="1:12" s="355" customFormat="1" ht="9.9499999999999993" customHeight="1">
      <c r="A386" s="462"/>
      <c r="B386" s="464"/>
      <c r="C386" s="58"/>
      <c r="D386" s="48"/>
      <c r="E386" s="461" t="s">
        <v>180</v>
      </c>
      <c r="F386" s="374"/>
      <c r="G386" s="376"/>
      <c r="H386" s="375"/>
      <c r="I386" s="376"/>
      <c r="J386" s="377"/>
      <c r="K386" s="378"/>
      <c r="L386" s="59"/>
    </row>
    <row r="387" spans="1:12" s="354" customFormat="1" ht="20.25" thickBot="1">
      <c r="A387" s="462"/>
      <c r="B387" s="464"/>
      <c r="C387" s="58"/>
      <c r="D387" s="48"/>
      <c r="E387" s="461"/>
      <c r="F387" s="411" t="s">
        <v>138</v>
      </c>
      <c r="G387" s="418"/>
      <c r="H387" s="335">
        <f>IF(E389="yes", "", 100%)</f>
        <v>1</v>
      </c>
      <c r="I387" s="40" t="s">
        <v>128</v>
      </c>
      <c r="J387" s="332">
        <f>'Waste Coeff.'!$D$9</f>
        <v>0.81900000000000006</v>
      </c>
      <c r="K387" s="366">
        <f>IF($E388="Yes", "", $G387*$J387)</f>
        <v>0</v>
      </c>
      <c r="L387" s="59"/>
    </row>
    <row r="388" spans="1:12" s="354" customFormat="1" ht="20.25" thickBot="1">
      <c r="A388" s="462"/>
      <c r="B388" s="464"/>
      <c r="C388" s="58"/>
      <c r="D388" s="48"/>
      <c r="E388" s="417" t="s">
        <v>185</v>
      </c>
      <c r="F388" s="411" t="s">
        <v>137</v>
      </c>
      <c r="G388" s="379">
        <f>$G387*H388</f>
        <v>0</v>
      </c>
      <c r="H388" s="427"/>
      <c r="I388" s="40" t="s">
        <v>128</v>
      </c>
      <c r="J388" s="332">
        <f>'Waste Coeff.'!$D$10</f>
        <v>0.41647499999999993</v>
      </c>
      <c r="K388" s="366" t="str">
        <f>IF($E388="No", "", $G388*$J388)</f>
        <v/>
      </c>
      <c r="L388" s="59"/>
    </row>
    <row r="389" spans="1:12" s="354" customFormat="1" ht="19.5">
      <c r="A389" s="462"/>
      <c r="B389" s="464"/>
      <c r="C389" s="58"/>
      <c r="D389" s="48"/>
      <c r="E389" s="460" t="str">
        <f>IF(E388="yes","Enter % values in waste characterization column","Ignore waste characterization column")</f>
        <v>Ignore waste characterization column</v>
      </c>
      <c r="F389" s="411" t="s">
        <v>143</v>
      </c>
      <c r="G389" s="379">
        <f>$G387*H389</f>
        <v>0</v>
      </c>
      <c r="H389" s="427"/>
      <c r="I389" s="40" t="s">
        <v>128</v>
      </c>
      <c r="J389" s="332">
        <f>'Waste Coeff.'!$D$11</f>
        <v>0.28212750000000003</v>
      </c>
      <c r="K389" s="366" t="str">
        <f>IF($E388="No", "", $G389*$J389)</f>
        <v/>
      </c>
      <c r="L389" s="59"/>
    </row>
    <row r="390" spans="1:12" s="354" customFormat="1" ht="19.5" customHeight="1">
      <c r="A390" s="462"/>
      <c r="B390" s="464"/>
      <c r="C390" s="58"/>
      <c r="D390" s="48"/>
      <c r="E390" s="461"/>
      <c r="F390" s="128" t="s">
        <v>148</v>
      </c>
      <c r="G390" s="379">
        <f>$G387*H390</f>
        <v>0</v>
      </c>
      <c r="H390" s="428"/>
      <c r="I390" s="40" t="s">
        <v>128</v>
      </c>
      <c r="J390" s="332">
        <f>'Waste Coeff.'!$D$9</f>
        <v>0.81900000000000006</v>
      </c>
      <c r="K390" s="366" t="str">
        <f>IF($E388="No", "", $G390*$J390)</f>
        <v/>
      </c>
      <c r="L390" s="59"/>
    </row>
    <row r="391" spans="1:12" s="354" customFormat="1" ht="19.5">
      <c r="A391" s="462"/>
      <c r="B391" s="464"/>
      <c r="C391" s="58"/>
      <c r="D391" s="48"/>
      <c r="E391" s="391" t="s">
        <v>184</v>
      </c>
      <c r="F391" s="410" t="s">
        <v>129</v>
      </c>
      <c r="G391" s="379"/>
      <c r="H391" s="411"/>
      <c r="I391" s="40" t="s">
        <v>128</v>
      </c>
      <c r="J391" s="332">
        <v>0</v>
      </c>
      <c r="K391" s="366">
        <f t="shared" ref="K391:K392" si="26">$J391*$G391</f>
        <v>0</v>
      </c>
      <c r="L391" s="59"/>
    </row>
    <row r="392" spans="1:12" s="354" customFormat="1" ht="19.5">
      <c r="A392" s="462"/>
      <c r="B392" s="464"/>
      <c r="C392" s="58"/>
      <c r="D392" s="48"/>
      <c r="E392" s="396" t="s">
        <v>185</v>
      </c>
      <c r="F392" s="399" t="s">
        <v>130</v>
      </c>
      <c r="G392" s="400"/>
      <c r="H392" s="401"/>
      <c r="I392" s="339" t="s">
        <v>128</v>
      </c>
      <c r="J392" s="340">
        <v>0</v>
      </c>
      <c r="K392" s="402">
        <f t="shared" si="26"/>
        <v>0</v>
      </c>
      <c r="L392" s="59"/>
    </row>
    <row r="393" spans="1:12" s="355" customFormat="1" ht="9.9499999999999993" customHeight="1">
      <c r="A393" s="462"/>
      <c r="B393" s="464"/>
      <c r="C393" s="58"/>
      <c r="D393" s="48"/>
      <c r="E393" s="395"/>
      <c r="F393" s="374"/>
      <c r="G393" s="376"/>
      <c r="H393" s="375"/>
      <c r="I393" s="376"/>
      <c r="J393" s="377"/>
      <c r="K393" s="378"/>
      <c r="L393" s="59"/>
    </row>
    <row r="394" spans="1:12" s="354" customFormat="1" ht="19.5">
      <c r="A394" s="462"/>
      <c r="B394" s="57"/>
      <c r="C394" s="58"/>
      <c r="D394" s="48"/>
      <c r="E394" s="123"/>
      <c r="F394" s="351"/>
      <c r="G394" s="351"/>
      <c r="H394" s="119"/>
      <c r="I394" s="351"/>
      <c r="J394" s="351" t="s">
        <v>17</v>
      </c>
      <c r="K394" s="403">
        <f>IF($E388="yes",SUM(K388:K392),SUM(K387,K391:K392))</f>
        <v>0</v>
      </c>
      <c r="L394" s="59"/>
    </row>
    <row r="395" spans="1:12" s="415" customFormat="1" ht="24.75">
      <c r="A395" s="462"/>
      <c r="B395" s="57"/>
      <c r="C395" s="58"/>
      <c r="D395" s="48"/>
      <c r="E395" s="388" t="s">
        <v>183</v>
      </c>
      <c r="F395" s="351"/>
      <c r="G395" s="351"/>
      <c r="H395" s="119"/>
      <c r="I395" s="351"/>
      <c r="J395" s="351"/>
      <c r="K395" s="351"/>
      <c r="L395" s="59"/>
    </row>
    <row r="396" spans="1:12" s="354" customFormat="1" ht="27" customHeight="1">
      <c r="A396" s="462"/>
      <c r="B396" s="356"/>
      <c r="C396" s="58"/>
      <c r="D396" s="48"/>
      <c r="E396" s="123"/>
      <c r="F396" s="333" t="s">
        <v>0</v>
      </c>
      <c r="G396" s="336"/>
      <c r="H396" s="331" t="s">
        <v>16</v>
      </c>
      <c r="I396" s="331" t="s">
        <v>1</v>
      </c>
      <c r="J396" s="414" t="s">
        <v>168</v>
      </c>
      <c r="K396" s="413" t="s">
        <v>169</v>
      </c>
      <c r="L396" s="59"/>
    </row>
    <row r="397" spans="1:12" s="355" customFormat="1" ht="9.9499999999999993" customHeight="1">
      <c r="A397" s="462"/>
      <c r="B397" s="464"/>
      <c r="C397" s="58"/>
      <c r="D397" s="48"/>
      <c r="E397" s="123"/>
      <c r="F397" s="374"/>
      <c r="G397" s="375"/>
      <c r="H397" s="376"/>
      <c r="I397" s="376"/>
      <c r="J397" s="377"/>
      <c r="K397" s="378"/>
      <c r="L397" s="59"/>
    </row>
    <row r="398" spans="1:12" s="354" customFormat="1" ht="19.5">
      <c r="A398" s="462"/>
      <c r="B398" s="464"/>
      <c r="C398" s="58"/>
      <c r="D398" s="48"/>
      <c r="E398" s="123"/>
      <c r="F398" s="458" t="s">
        <v>144</v>
      </c>
      <c r="G398" s="459"/>
      <c r="H398" s="418"/>
      <c r="I398" s="40" t="s">
        <v>166</v>
      </c>
      <c r="J398" s="332">
        <f>'Fleets Coeff.'!$C$4</f>
        <v>8.4769999999999984E-3</v>
      </c>
      <c r="K398" s="366">
        <f>$H398*$J398</f>
        <v>0</v>
      </c>
      <c r="L398" s="59"/>
    </row>
    <row r="399" spans="1:12" s="354" customFormat="1" ht="19.5">
      <c r="A399" s="462"/>
      <c r="B399" s="464"/>
      <c r="C399" s="58"/>
      <c r="D399" s="48"/>
      <c r="E399" s="123"/>
      <c r="F399" s="458" t="s">
        <v>163</v>
      </c>
      <c r="G399" s="459"/>
      <c r="H399" s="418"/>
      <c r="I399" s="40" t="s">
        <v>166</v>
      </c>
      <c r="J399" s="332">
        <f>'Fleets Coeff.'!$C$5</f>
        <v>1.021E-2</v>
      </c>
      <c r="K399" s="366">
        <f>$H399*$J399</f>
        <v>0</v>
      </c>
      <c r="L399" s="59"/>
    </row>
    <row r="400" spans="1:12" s="354" customFormat="1" ht="19.5">
      <c r="A400" s="462"/>
      <c r="B400" s="464"/>
      <c r="C400" s="58"/>
      <c r="D400" s="48"/>
      <c r="E400" s="123"/>
      <c r="F400" s="458" t="s">
        <v>164</v>
      </c>
      <c r="G400" s="459"/>
      <c r="H400" s="418"/>
      <c r="I400" s="40" t="s">
        <v>166</v>
      </c>
      <c r="J400" s="332">
        <f>'Fleets Coeff.'!$C$6</f>
        <v>8.6715999999999998E-3</v>
      </c>
      <c r="K400" s="366">
        <f>$H400*$J400</f>
        <v>0</v>
      </c>
      <c r="L400" s="59"/>
    </row>
    <row r="401" spans="1:26" s="354" customFormat="1" ht="19.5">
      <c r="A401" s="462"/>
      <c r="B401" s="464"/>
      <c r="C401" s="58"/>
      <c r="D401" s="48"/>
      <c r="E401" s="123"/>
      <c r="F401" s="458" t="s">
        <v>165</v>
      </c>
      <c r="G401" s="459"/>
      <c r="H401" s="418"/>
      <c r="I401" s="40" t="s">
        <v>166</v>
      </c>
      <c r="J401" s="332">
        <f>'Fleets Coeff.'!$C$7</f>
        <v>8.5256499999999992E-3</v>
      </c>
      <c r="K401" s="366">
        <f>$H401*$J401</f>
        <v>0</v>
      </c>
      <c r="L401" s="59"/>
    </row>
    <row r="402" spans="1:26" s="355" customFormat="1" ht="9.9499999999999993" customHeight="1">
      <c r="A402" s="462"/>
      <c r="B402" s="464"/>
      <c r="C402" s="58"/>
      <c r="D402" s="48"/>
      <c r="E402" s="123"/>
      <c r="F402" s="374"/>
      <c r="G402" s="375"/>
      <c r="H402" s="376"/>
      <c r="I402" s="376"/>
      <c r="J402" s="377"/>
      <c r="K402" s="378"/>
      <c r="L402" s="59"/>
    </row>
    <row r="403" spans="1:26" s="354" customFormat="1" ht="19.5">
      <c r="A403" s="462"/>
      <c r="B403" s="57"/>
      <c r="C403" s="58"/>
      <c r="D403" s="48"/>
      <c r="E403" s="123"/>
      <c r="F403" s="351"/>
      <c r="G403" s="351"/>
      <c r="H403" s="119"/>
      <c r="I403" s="351"/>
      <c r="J403" s="351" t="s">
        <v>17</v>
      </c>
      <c r="K403" s="403">
        <f>SUM(K398:K401)</f>
        <v>0</v>
      </c>
      <c r="L403" s="59"/>
    </row>
    <row r="404" spans="1:26" s="354" customFormat="1" ht="20.25" thickBot="1">
      <c r="A404" s="462"/>
      <c r="B404" s="57"/>
      <c r="C404" s="58"/>
      <c r="D404" s="48"/>
      <c r="E404" s="123"/>
      <c r="F404" s="119"/>
      <c r="G404" s="119"/>
      <c r="H404" s="119"/>
      <c r="I404" s="351"/>
      <c r="J404" s="351"/>
      <c r="K404" s="93"/>
      <c r="L404" s="59"/>
    </row>
    <row r="405" spans="1:26" s="354" customFormat="1" ht="20.25" thickBot="1">
      <c r="A405" s="463"/>
      <c r="B405" s="57"/>
      <c r="C405" s="58"/>
      <c r="D405" s="48"/>
      <c r="E405" s="123"/>
      <c r="F405" s="119"/>
      <c r="G405" s="119"/>
      <c r="H405" s="119"/>
      <c r="I405" s="351"/>
      <c r="J405" s="351" t="s">
        <v>170</v>
      </c>
      <c r="K405" s="367">
        <f>SUM($K383,$K394,$K403)</f>
        <v>0</v>
      </c>
      <c r="L405" s="59"/>
    </row>
    <row r="406" spans="1:26" ht="20.25" thickBot="1">
      <c r="A406" s="463"/>
      <c r="B406" s="57"/>
      <c r="C406" s="58"/>
      <c r="D406" s="48"/>
      <c r="E406" s="123"/>
      <c r="F406" s="119"/>
      <c r="G406" s="119"/>
      <c r="H406" s="119"/>
      <c r="I406" s="351"/>
      <c r="J406" s="93"/>
      <c r="K406" s="69"/>
      <c r="L406" s="59"/>
      <c r="Z406" s="79"/>
    </row>
    <row r="407" spans="1:26" ht="20.25" thickBot="1">
      <c r="A407" s="463"/>
      <c r="B407" s="57"/>
      <c r="C407" s="58"/>
      <c r="D407" s="48"/>
      <c r="E407" s="130"/>
      <c r="F407" s="119"/>
      <c r="G407" s="119"/>
      <c r="H407" s="119"/>
      <c r="I407" s="351"/>
      <c r="J407" s="119" t="s">
        <v>13</v>
      </c>
      <c r="K407" s="368"/>
      <c r="L407" s="59"/>
      <c r="Z407" s="79"/>
    </row>
    <row r="408" spans="1:26" ht="20.25" thickBot="1">
      <c r="A408" s="463"/>
      <c r="B408" s="57"/>
      <c r="C408" s="58"/>
      <c r="D408" s="48"/>
      <c r="E408" s="123"/>
      <c r="F408" s="119"/>
      <c r="G408" s="119"/>
      <c r="H408" s="119"/>
      <c r="I408" s="351"/>
      <c r="J408" s="93"/>
      <c r="K408" s="204"/>
      <c r="L408" s="59"/>
      <c r="Z408" s="79"/>
    </row>
    <row r="409" spans="1:26" ht="20.25" thickBot="1">
      <c r="A409" s="463"/>
      <c r="B409" s="57"/>
      <c r="C409" s="58"/>
      <c r="D409" s="48"/>
      <c r="E409" s="123"/>
      <c r="F409" s="119"/>
      <c r="G409" s="119"/>
      <c r="H409" s="119"/>
      <c r="I409" s="351"/>
      <c r="J409" s="351" t="s">
        <v>41</v>
      </c>
      <c r="K409" s="369" t="str">
        <f>IF(ISERR((J383)/K407),"",((J383)/K407))</f>
        <v/>
      </c>
      <c r="L409" s="59"/>
      <c r="Z409" s="79"/>
    </row>
    <row r="410" spans="1:26" ht="20.25" thickBot="1">
      <c r="A410" s="463"/>
      <c r="B410" s="57"/>
      <c r="C410" s="58"/>
      <c r="D410" s="48"/>
      <c r="E410" s="123"/>
      <c r="F410" s="119"/>
      <c r="G410" s="119"/>
      <c r="H410" s="119"/>
      <c r="I410" s="351"/>
      <c r="J410" s="93"/>
      <c r="K410" s="215"/>
      <c r="L410" s="59"/>
      <c r="Z410" s="79"/>
    </row>
    <row r="411" spans="1:26" ht="20.25" thickBot="1">
      <c r="A411" s="463"/>
      <c r="B411" s="57"/>
      <c r="C411" s="58"/>
      <c r="D411" s="48"/>
      <c r="E411" s="123"/>
      <c r="F411" s="351"/>
      <c r="G411" s="119"/>
      <c r="H411" s="119"/>
      <c r="I411" s="119"/>
      <c r="J411" s="119" t="s">
        <v>42</v>
      </c>
      <c r="K411" s="369" t="str">
        <f>IF(ISERR((K405*2205)/K407),"",((K405*2205)/K407))</f>
        <v/>
      </c>
      <c r="L411" s="59"/>
      <c r="Z411" s="79"/>
    </row>
    <row r="412" spans="1:26" ht="19.5">
      <c r="A412" s="463"/>
      <c r="B412" s="71"/>
      <c r="C412" s="72"/>
      <c r="D412" s="73"/>
      <c r="E412" s="131"/>
      <c r="F412" s="74"/>
      <c r="G412" s="74"/>
      <c r="H412" s="74"/>
      <c r="I412" s="112"/>
      <c r="J412" s="112"/>
      <c r="K412" s="95"/>
      <c r="L412" s="75"/>
      <c r="Z412" s="79"/>
    </row>
    <row r="413" spans="1:26" ht="15.75" customHeight="1">
      <c r="A413" s="462"/>
      <c r="B413" s="53"/>
      <c r="C413" s="54"/>
      <c r="D413" s="55"/>
      <c r="E413" s="124"/>
      <c r="F413" s="55"/>
      <c r="G413" s="55"/>
      <c r="H413" s="107"/>
      <c r="I413" s="107"/>
      <c r="J413" s="88"/>
      <c r="K413" s="55"/>
      <c r="L413" s="56"/>
      <c r="Z413" s="79"/>
    </row>
    <row r="414" spans="1:26" ht="30.75">
      <c r="A414" s="462"/>
      <c r="B414" s="57"/>
      <c r="C414" s="58"/>
      <c r="D414" s="59"/>
      <c r="E414" s="125">
        <v>2009</v>
      </c>
      <c r="F414" s="180" t="str">
        <f>IF($K$7=2009,"Base Year", "")</f>
        <v/>
      </c>
      <c r="G414" s="60"/>
      <c r="H414" s="108"/>
      <c r="I414" s="108"/>
      <c r="J414" s="89"/>
      <c r="K414" s="61"/>
      <c r="L414" s="62"/>
      <c r="Z414" s="79"/>
    </row>
    <row r="415" spans="1:26" ht="15" customHeight="1">
      <c r="A415" s="462"/>
      <c r="B415" s="57"/>
      <c r="C415" s="58"/>
      <c r="D415" s="59"/>
      <c r="E415" s="126"/>
      <c r="F415" s="59"/>
      <c r="G415" s="60"/>
      <c r="H415" s="109"/>
      <c r="I415" s="109"/>
      <c r="J415" s="90"/>
      <c r="K415" s="60"/>
      <c r="L415" s="62"/>
      <c r="Z415" s="79"/>
    </row>
    <row r="416" spans="1:26" s="415" customFormat="1" ht="24.75">
      <c r="A416" s="462"/>
      <c r="B416" s="57"/>
      <c r="C416" s="58"/>
      <c r="D416" s="59"/>
      <c r="E416" s="393" t="s">
        <v>181</v>
      </c>
      <c r="F416" s="59"/>
      <c r="G416" s="60"/>
      <c r="H416" s="60"/>
      <c r="I416" s="109"/>
      <c r="J416" s="109"/>
      <c r="K416" s="90"/>
      <c r="L416" s="60"/>
    </row>
    <row r="417" spans="1:26" ht="27" customHeight="1">
      <c r="A417" s="462"/>
      <c r="B417" s="57"/>
      <c r="C417" s="58"/>
      <c r="D417" s="47"/>
      <c r="E417" s="127" t="s">
        <v>0</v>
      </c>
      <c r="F417" s="413" t="s">
        <v>16</v>
      </c>
      <c r="G417" s="413" t="s">
        <v>1</v>
      </c>
      <c r="H417" s="414" t="s">
        <v>2</v>
      </c>
      <c r="I417" s="414" t="s">
        <v>38</v>
      </c>
      <c r="J417" s="91" t="s">
        <v>39</v>
      </c>
      <c r="K417" s="413" t="s">
        <v>15</v>
      </c>
      <c r="L417" s="60"/>
      <c r="Z417" s="79"/>
    </row>
    <row r="418" spans="1:26" s="355" customFormat="1" ht="9.75" customHeight="1">
      <c r="A418" s="462"/>
      <c r="B418" s="464"/>
      <c r="C418" s="465">
        <v>2000</v>
      </c>
      <c r="D418" s="392"/>
      <c r="E418" s="397"/>
      <c r="F418" s="65"/>
      <c r="G418" s="66"/>
      <c r="H418" s="110"/>
      <c r="I418" s="110"/>
      <c r="J418" s="92"/>
      <c r="K418" s="398"/>
      <c r="L418" s="60"/>
    </row>
    <row r="419" spans="1:26" s="355" customFormat="1" ht="18" customHeight="1">
      <c r="A419" s="462"/>
      <c r="B419" s="464"/>
      <c r="C419" s="465"/>
      <c r="D419" s="466"/>
      <c r="E419" s="128" t="s">
        <v>3</v>
      </c>
      <c r="F419" s="238"/>
      <c r="G419" s="40" t="s">
        <v>4</v>
      </c>
      <c r="H419" s="139">
        <f>VLOOKUP($C418,Coefficients!$A$5:$AB$25,3)</f>
        <v>4.2270350071002902E-4</v>
      </c>
      <c r="I419" s="111">
        <f>VLOOKUP(C418,Coefficients!$A$5:$AB$25,2)</f>
        <v>9.5460000000000007E-3</v>
      </c>
      <c r="J419" s="98">
        <f t="shared" ref="J419:J425" si="27">$I419*$F419</f>
        <v>0</v>
      </c>
      <c r="K419" s="182">
        <f t="shared" ref="K419:K425" si="28">$H419*$F419</f>
        <v>0</v>
      </c>
      <c r="L419" s="59"/>
    </row>
    <row r="420" spans="1:26" s="355" customFormat="1" ht="18" customHeight="1">
      <c r="A420" s="462"/>
      <c r="B420" s="464"/>
      <c r="C420" s="465"/>
      <c r="D420" s="466"/>
      <c r="E420" s="128" t="s">
        <v>5</v>
      </c>
      <c r="F420" s="238"/>
      <c r="G420" s="40" t="s">
        <v>6</v>
      </c>
      <c r="H420" s="139">
        <f>VLOOKUP(C418,Coefficients!$A$5:$AB$25,5)</f>
        <v>5.3156000000000011E-3</v>
      </c>
      <c r="I420" s="111">
        <f>VLOOKUP(C418,Coefficients!$A$5:$AB$25,4)</f>
        <v>0.1</v>
      </c>
      <c r="J420" s="98">
        <f>$I420*$F420</f>
        <v>0</v>
      </c>
      <c r="K420" s="182">
        <f t="shared" si="28"/>
        <v>0</v>
      </c>
      <c r="L420" s="59"/>
    </row>
    <row r="421" spans="1:26" s="355" customFormat="1" ht="18" customHeight="1">
      <c r="A421" s="462"/>
      <c r="B421" s="464"/>
      <c r="C421" s="465"/>
      <c r="D421" s="466"/>
      <c r="E421" s="128" t="s">
        <v>11</v>
      </c>
      <c r="F421" s="238"/>
      <c r="G421" s="40" t="s">
        <v>9</v>
      </c>
      <c r="H421" s="139">
        <f>VLOOKUP(C418,Coefficients!$A$5:$AB$25,7)</f>
        <v>1.0264025999999999E-2</v>
      </c>
      <c r="I421" s="111">
        <f>VLOOKUP(C418,Coefficients!$A$5:$AB$25,6)</f>
        <v>0.13800000000000001</v>
      </c>
      <c r="J421" s="98">
        <f t="shared" si="27"/>
        <v>0</v>
      </c>
      <c r="K421" s="182">
        <f t="shared" si="28"/>
        <v>0</v>
      </c>
      <c r="L421" s="59"/>
    </row>
    <row r="422" spans="1:26" s="355" customFormat="1" ht="18" customHeight="1">
      <c r="A422" s="462"/>
      <c r="B422" s="464"/>
      <c r="C422" s="465"/>
      <c r="D422" s="466"/>
      <c r="E422" s="128" t="s">
        <v>30</v>
      </c>
      <c r="F422" s="238"/>
      <c r="G422" s="40" t="s">
        <v>9</v>
      </c>
      <c r="H422" s="139">
        <f>VLOOKUP(C418,Coefficients!$A$5:$AB$25,9)</f>
        <v>1.1016722E-2</v>
      </c>
      <c r="I422" s="111">
        <f>VLOOKUP(C418,Coefficients!$A$5:$AB$25,8)</f>
        <v>0.14599999999999999</v>
      </c>
      <c r="J422" s="98">
        <f t="shared" si="27"/>
        <v>0</v>
      </c>
      <c r="K422" s="182">
        <f t="shared" si="28"/>
        <v>0</v>
      </c>
      <c r="L422" s="59"/>
    </row>
    <row r="423" spans="1:26" s="355" customFormat="1" ht="18" customHeight="1">
      <c r="A423" s="462"/>
      <c r="B423" s="464"/>
      <c r="C423" s="465"/>
      <c r="D423" s="466"/>
      <c r="E423" s="128" t="s">
        <v>31</v>
      </c>
      <c r="F423" s="238"/>
      <c r="G423" s="40" t="s">
        <v>9</v>
      </c>
      <c r="H423" s="139">
        <f>VLOOKUP(C418,Coefficients!$A$5:$AB$25,11)</f>
        <v>1.1327549999999999E-2</v>
      </c>
      <c r="I423" s="111">
        <f>VLOOKUP(C418,Coefficients!$A$5:$AB$25,10)</f>
        <v>0.15</v>
      </c>
      <c r="J423" s="98">
        <f t="shared" si="27"/>
        <v>0</v>
      </c>
      <c r="K423" s="182">
        <f t="shared" si="28"/>
        <v>0</v>
      </c>
      <c r="L423" s="59"/>
    </row>
    <row r="424" spans="1:26" s="355" customFormat="1" ht="18" customHeight="1">
      <c r="A424" s="462"/>
      <c r="B424" s="464"/>
      <c r="C424" s="465"/>
      <c r="D424" s="466"/>
      <c r="E424" s="128" t="s">
        <v>200</v>
      </c>
      <c r="F424" s="238"/>
      <c r="G424" s="40" t="s">
        <v>9</v>
      </c>
      <c r="H424" s="139">
        <f>VLOOKUP(C418,Coefficients!$A$5:$AB$25,13)</f>
        <v>1.0264025999999999E-2</v>
      </c>
      <c r="I424" s="111">
        <f>VLOOKUP(C418,Coefficients!$A$5:$AB$25,12)</f>
        <v>0.13800000000000001</v>
      </c>
      <c r="J424" s="98">
        <f t="shared" si="27"/>
        <v>0</v>
      </c>
      <c r="K424" s="182">
        <f t="shared" si="28"/>
        <v>0</v>
      </c>
      <c r="L424" s="59"/>
    </row>
    <row r="425" spans="1:26" s="355" customFormat="1" ht="17.25" customHeight="1">
      <c r="A425" s="462"/>
      <c r="B425" s="464"/>
      <c r="C425" s="58"/>
      <c r="D425" s="466"/>
      <c r="E425" s="128" t="s">
        <v>8</v>
      </c>
      <c r="F425" s="383"/>
      <c r="G425" s="40" t="s">
        <v>10</v>
      </c>
      <c r="H425" s="139">
        <f>VLOOKUP(C418,Coefficients!$A$5:$AB$25,15)</f>
        <v>8.6629610999999995E-2</v>
      </c>
      <c r="I425" s="111">
        <f>VLOOKUP(C418,Coefficients!$A$5:$AB$25,14)</f>
        <v>1.3301499999999999</v>
      </c>
      <c r="J425" s="98">
        <f t="shared" si="27"/>
        <v>0</v>
      </c>
      <c r="K425" s="182">
        <f t="shared" si="28"/>
        <v>0</v>
      </c>
      <c r="L425" s="59"/>
    </row>
    <row r="426" spans="1:26" s="355" customFormat="1" ht="9.75" customHeight="1">
      <c r="A426" s="462"/>
      <c r="B426" s="464"/>
      <c r="C426" s="58"/>
      <c r="D426" s="392"/>
      <c r="E426" s="397"/>
      <c r="F426" s="65"/>
      <c r="G426" s="66"/>
      <c r="H426" s="117"/>
      <c r="I426" s="117"/>
      <c r="J426" s="118"/>
      <c r="K426" s="398"/>
      <c r="L426" s="60"/>
    </row>
    <row r="427" spans="1:26" ht="19.5">
      <c r="A427" s="462"/>
      <c r="B427" s="57"/>
      <c r="C427" s="58"/>
      <c r="D427" s="48"/>
      <c r="E427" s="123"/>
      <c r="F427" s="119"/>
      <c r="G427" s="119"/>
      <c r="H427" s="471" t="s">
        <v>17</v>
      </c>
      <c r="I427" s="472"/>
      <c r="J427" s="98">
        <f>SUM(J419:J425)</f>
        <v>0</v>
      </c>
      <c r="K427" s="370">
        <f>SUM(K419:K425)</f>
        <v>0</v>
      </c>
      <c r="L427" s="59"/>
      <c r="Z427" s="79"/>
    </row>
    <row r="428" spans="1:26" s="415" customFormat="1" ht="24.75">
      <c r="A428" s="412"/>
      <c r="B428" s="57"/>
      <c r="C428" s="58"/>
      <c r="D428" s="48"/>
      <c r="E428" s="394" t="s">
        <v>182</v>
      </c>
      <c r="F428" s="119"/>
      <c r="G428" s="119"/>
      <c r="H428" s="384"/>
      <c r="I428" s="385"/>
      <c r="J428" s="386"/>
      <c r="K428" s="387"/>
      <c r="L428" s="59"/>
    </row>
    <row r="429" spans="1:26" s="354" customFormat="1" ht="27" customHeight="1">
      <c r="A429" s="462"/>
      <c r="B429" s="57"/>
      <c r="C429" s="58"/>
      <c r="D429" s="48"/>
      <c r="E429" s="395"/>
      <c r="F429" s="333" t="s">
        <v>126</v>
      </c>
      <c r="G429" s="331" t="s">
        <v>127</v>
      </c>
      <c r="H429" s="334" t="s">
        <v>171</v>
      </c>
      <c r="I429" s="331" t="s">
        <v>1</v>
      </c>
      <c r="J429" s="414" t="s">
        <v>2</v>
      </c>
      <c r="K429" s="413" t="s">
        <v>15</v>
      </c>
      <c r="L429" s="59"/>
    </row>
    <row r="430" spans="1:26" s="355" customFormat="1" ht="9.9499999999999993" customHeight="1">
      <c r="A430" s="462"/>
      <c r="B430" s="464"/>
      <c r="C430" s="58"/>
      <c r="D430" s="48"/>
      <c r="E430" s="461" t="s">
        <v>180</v>
      </c>
      <c r="F430" s="374"/>
      <c r="G430" s="376"/>
      <c r="H430" s="375"/>
      <c r="I430" s="376"/>
      <c r="J430" s="377"/>
      <c r="K430" s="378"/>
      <c r="L430" s="59"/>
    </row>
    <row r="431" spans="1:26" s="354" customFormat="1" ht="20.25" thickBot="1">
      <c r="A431" s="462"/>
      <c r="B431" s="464"/>
      <c r="C431" s="58"/>
      <c r="D431" s="48"/>
      <c r="E431" s="461"/>
      <c r="F431" s="411" t="s">
        <v>138</v>
      </c>
      <c r="G431" s="418"/>
      <c r="H431" s="335">
        <f>IF(E433="yes", "", 100%)</f>
        <v>1</v>
      </c>
      <c r="I431" s="40" t="s">
        <v>128</v>
      </c>
      <c r="J431" s="332">
        <f>'Waste Coeff.'!$D$9</f>
        <v>0.81900000000000006</v>
      </c>
      <c r="K431" s="366">
        <f>IF($E432="Yes", "", $G431*$J431)</f>
        <v>0</v>
      </c>
      <c r="L431" s="59"/>
    </row>
    <row r="432" spans="1:26" s="354" customFormat="1" ht="20.25" thickBot="1">
      <c r="A432" s="462"/>
      <c r="B432" s="464"/>
      <c r="C432" s="58"/>
      <c r="D432" s="48"/>
      <c r="E432" s="417" t="s">
        <v>185</v>
      </c>
      <c r="F432" s="411" t="s">
        <v>137</v>
      </c>
      <c r="G432" s="379">
        <f>$G431*H432</f>
        <v>0</v>
      </c>
      <c r="H432" s="427"/>
      <c r="I432" s="40" t="s">
        <v>128</v>
      </c>
      <c r="J432" s="332">
        <f>'Waste Coeff.'!$D$10</f>
        <v>0.41647499999999993</v>
      </c>
      <c r="K432" s="366" t="str">
        <f>IF($E432="No", "", $G432*$J432)</f>
        <v/>
      </c>
      <c r="L432" s="59"/>
    </row>
    <row r="433" spans="1:12" s="354" customFormat="1" ht="19.5">
      <c r="A433" s="462"/>
      <c r="B433" s="464"/>
      <c r="C433" s="58"/>
      <c r="D433" s="48"/>
      <c r="E433" s="460" t="str">
        <f>IF(E432="yes","Enter % values in waste characterization column","Ignore waste characterization column")</f>
        <v>Ignore waste characterization column</v>
      </c>
      <c r="F433" s="411" t="s">
        <v>143</v>
      </c>
      <c r="G433" s="379">
        <f>$G431*H433</f>
        <v>0</v>
      </c>
      <c r="H433" s="427"/>
      <c r="I433" s="40" t="s">
        <v>128</v>
      </c>
      <c r="J433" s="332">
        <f>'Waste Coeff.'!$D$11</f>
        <v>0.28212750000000003</v>
      </c>
      <c r="K433" s="366" t="str">
        <f>IF($E432="No", "", $G433*$J433)</f>
        <v/>
      </c>
      <c r="L433" s="59"/>
    </row>
    <row r="434" spans="1:12" s="354" customFormat="1" ht="19.5" customHeight="1">
      <c r="A434" s="462"/>
      <c r="B434" s="464"/>
      <c r="C434" s="58"/>
      <c r="D434" s="48"/>
      <c r="E434" s="461"/>
      <c r="F434" s="128" t="s">
        <v>148</v>
      </c>
      <c r="G434" s="379">
        <f>$G431*H434</f>
        <v>0</v>
      </c>
      <c r="H434" s="428"/>
      <c r="I434" s="40" t="s">
        <v>128</v>
      </c>
      <c r="J434" s="332">
        <f>'Waste Coeff.'!$D$9</f>
        <v>0.81900000000000006</v>
      </c>
      <c r="K434" s="366" t="str">
        <f>IF($E432="No", "", $G434*$J434)</f>
        <v/>
      </c>
      <c r="L434" s="59"/>
    </row>
    <row r="435" spans="1:12" s="354" customFormat="1" ht="19.5">
      <c r="A435" s="462"/>
      <c r="B435" s="464"/>
      <c r="C435" s="58"/>
      <c r="D435" s="48"/>
      <c r="E435" s="391" t="s">
        <v>184</v>
      </c>
      <c r="F435" s="410" t="s">
        <v>129</v>
      </c>
      <c r="G435" s="379"/>
      <c r="H435" s="411"/>
      <c r="I435" s="40" t="s">
        <v>128</v>
      </c>
      <c r="J435" s="332">
        <v>0</v>
      </c>
      <c r="K435" s="366">
        <f t="shared" ref="K435:K436" si="29">$J435*$G435</f>
        <v>0</v>
      </c>
      <c r="L435" s="59"/>
    </row>
    <row r="436" spans="1:12" s="354" customFormat="1" ht="19.5">
      <c r="A436" s="462"/>
      <c r="B436" s="464"/>
      <c r="C436" s="58"/>
      <c r="D436" s="48"/>
      <c r="E436" s="396" t="s">
        <v>185</v>
      </c>
      <c r="F436" s="399" t="s">
        <v>130</v>
      </c>
      <c r="G436" s="400"/>
      <c r="H436" s="401"/>
      <c r="I436" s="339" t="s">
        <v>128</v>
      </c>
      <c r="J436" s="340">
        <v>0</v>
      </c>
      <c r="K436" s="402">
        <f t="shared" si="29"/>
        <v>0</v>
      </c>
      <c r="L436" s="59"/>
    </row>
    <row r="437" spans="1:12" s="355" customFormat="1" ht="9.9499999999999993" customHeight="1">
      <c r="A437" s="462"/>
      <c r="B437" s="464"/>
      <c r="C437" s="58"/>
      <c r="D437" s="48"/>
      <c r="E437" s="395"/>
      <c r="F437" s="374"/>
      <c r="G437" s="376"/>
      <c r="H437" s="375"/>
      <c r="I437" s="376"/>
      <c r="J437" s="377"/>
      <c r="K437" s="378"/>
      <c r="L437" s="59"/>
    </row>
    <row r="438" spans="1:12" s="354" customFormat="1" ht="19.5">
      <c r="A438" s="462"/>
      <c r="B438" s="57"/>
      <c r="C438" s="58"/>
      <c r="D438" s="48"/>
      <c r="E438" s="123"/>
      <c r="F438" s="351"/>
      <c r="G438" s="351"/>
      <c r="H438" s="119"/>
      <c r="I438" s="351"/>
      <c r="J438" s="351" t="s">
        <v>17</v>
      </c>
      <c r="K438" s="403">
        <f>IF($E432="yes",SUM(K432:K436),SUM(K431,K435:K436))</f>
        <v>0</v>
      </c>
      <c r="L438" s="59"/>
    </row>
    <row r="439" spans="1:12" s="415" customFormat="1" ht="24.75">
      <c r="A439" s="462"/>
      <c r="B439" s="57"/>
      <c r="C439" s="58"/>
      <c r="D439" s="48"/>
      <c r="E439" s="388" t="s">
        <v>183</v>
      </c>
      <c r="F439" s="351"/>
      <c r="G439" s="351"/>
      <c r="H439" s="119"/>
      <c r="I439" s="351"/>
      <c r="J439" s="351"/>
      <c r="K439" s="351"/>
      <c r="L439" s="59"/>
    </row>
    <row r="440" spans="1:12" s="354" customFormat="1" ht="27" customHeight="1">
      <c r="A440" s="462"/>
      <c r="B440" s="356"/>
      <c r="C440" s="58"/>
      <c r="D440" s="48"/>
      <c r="E440" s="123"/>
      <c r="F440" s="333" t="s">
        <v>0</v>
      </c>
      <c r="G440" s="336"/>
      <c r="H440" s="331" t="s">
        <v>16</v>
      </c>
      <c r="I440" s="331" t="s">
        <v>1</v>
      </c>
      <c r="J440" s="414" t="s">
        <v>168</v>
      </c>
      <c r="K440" s="413" t="s">
        <v>169</v>
      </c>
      <c r="L440" s="59"/>
    </row>
    <row r="441" spans="1:12" s="355" customFormat="1" ht="9.9499999999999993" customHeight="1">
      <c r="A441" s="462"/>
      <c r="B441" s="464"/>
      <c r="C441" s="58"/>
      <c r="D441" s="48"/>
      <c r="E441" s="123"/>
      <c r="F441" s="374"/>
      <c r="G441" s="375"/>
      <c r="H441" s="376"/>
      <c r="I441" s="376"/>
      <c r="J441" s="377"/>
      <c r="K441" s="378"/>
      <c r="L441" s="59"/>
    </row>
    <row r="442" spans="1:12" s="354" customFormat="1" ht="19.5">
      <c r="A442" s="462"/>
      <c r="B442" s="464"/>
      <c r="C442" s="58"/>
      <c r="D442" s="48"/>
      <c r="E442" s="123"/>
      <c r="F442" s="458" t="s">
        <v>144</v>
      </c>
      <c r="G442" s="459"/>
      <c r="H442" s="418"/>
      <c r="I442" s="40" t="s">
        <v>166</v>
      </c>
      <c r="J442" s="332">
        <f>'Fleets Coeff.'!$C$4</f>
        <v>8.4769999999999984E-3</v>
      </c>
      <c r="K442" s="366">
        <f>$H442*$J442</f>
        <v>0</v>
      </c>
      <c r="L442" s="59"/>
    </row>
    <row r="443" spans="1:12" s="354" customFormat="1" ht="19.5">
      <c r="A443" s="462"/>
      <c r="B443" s="464"/>
      <c r="C443" s="58"/>
      <c r="D443" s="48"/>
      <c r="E443" s="123"/>
      <c r="F443" s="458" t="s">
        <v>163</v>
      </c>
      <c r="G443" s="459"/>
      <c r="H443" s="418"/>
      <c r="I443" s="40" t="s">
        <v>166</v>
      </c>
      <c r="J443" s="332">
        <f>'Fleets Coeff.'!$C$5</f>
        <v>1.021E-2</v>
      </c>
      <c r="K443" s="366">
        <f>$H443*$J443</f>
        <v>0</v>
      </c>
      <c r="L443" s="59"/>
    </row>
    <row r="444" spans="1:12" s="354" customFormat="1" ht="19.5">
      <c r="A444" s="462"/>
      <c r="B444" s="464"/>
      <c r="C444" s="58"/>
      <c r="D444" s="48"/>
      <c r="E444" s="123"/>
      <c r="F444" s="458" t="s">
        <v>164</v>
      </c>
      <c r="G444" s="459"/>
      <c r="H444" s="418"/>
      <c r="I444" s="40" t="s">
        <v>166</v>
      </c>
      <c r="J444" s="332">
        <f>'Fleets Coeff.'!$C$6</f>
        <v>8.6715999999999998E-3</v>
      </c>
      <c r="K444" s="366">
        <f>$H444*$J444</f>
        <v>0</v>
      </c>
      <c r="L444" s="59"/>
    </row>
    <row r="445" spans="1:12" s="354" customFormat="1" ht="19.5">
      <c r="A445" s="462"/>
      <c r="B445" s="464"/>
      <c r="C445" s="58"/>
      <c r="D445" s="48"/>
      <c r="E445" s="123"/>
      <c r="F445" s="458" t="s">
        <v>165</v>
      </c>
      <c r="G445" s="459"/>
      <c r="H445" s="418"/>
      <c r="I445" s="40" t="s">
        <v>166</v>
      </c>
      <c r="J445" s="332">
        <f>'Fleets Coeff.'!$C$7</f>
        <v>8.5256499999999992E-3</v>
      </c>
      <c r="K445" s="366">
        <f>$H445*$J445</f>
        <v>0</v>
      </c>
      <c r="L445" s="59"/>
    </row>
    <row r="446" spans="1:12" s="355" customFormat="1" ht="9.9499999999999993" customHeight="1">
      <c r="A446" s="462"/>
      <c r="B446" s="464"/>
      <c r="C446" s="58"/>
      <c r="D446" s="48"/>
      <c r="E446" s="123"/>
      <c r="F446" s="374"/>
      <c r="G446" s="375"/>
      <c r="H446" s="376"/>
      <c r="I446" s="376"/>
      <c r="J446" s="377"/>
      <c r="K446" s="378"/>
      <c r="L446" s="59"/>
    </row>
    <row r="447" spans="1:12" s="354" customFormat="1" ht="19.5">
      <c r="A447" s="462"/>
      <c r="B447" s="57"/>
      <c r="C447" s="58"/>
      <c r="D447" s="48"/>
      <c r="E447" s="123"/>
      <c r="F447" s="351"/>
      <c r="G447" s="351"/>
      <c r="H447" s="119"/>
      <c r="I447" s="351"/>
      <c r="J447" s="351" t="s">
        <v>17</v>
      </c>
      <c r="K447" s="403">
        <f>SUM(K442:K445)</f>
        <v>0</v>
      </c>
      <c r="L447" s="59"/>
    </row>
    <row r="448" spans="1:12" s="354" customFormat="1" ht="20.25" thickBot="1">
      <c r="A448" s="462"/>
      <c r="B448" s="57"/>
      <c r="C448" s="58"/>
      <c r="D448" s="48"/>
      <c r="E448" s="123"/>
      <c r="F448" s="119"/>
      <c r="G448" s="119"/>
      <c r="H448" s="119"/>
      <c r="I448" s="351"/>
      <c r="J448" s="351"/>
      <c r="K448" s="93"/>
      <c r="L448" s="59"/>
    </row>
    <row r="449" spans="1:26" s="354" customFormat="1" ht="20.25" thickBot="1">
      <c r="A449" s="463"/>
      <c r="B449" s="57"/>
      <c r="C449" s="58"/>
      <c r="D449" s="48"/>
      <c r="E449" s="123"/>
      <c r="F449" s="119"/>
      <c r="G449" s="119"/>
      <c r="H449" s="119"/>
      <c r="I449" s="351"/>
      <c r="J449" s="351" t="s">
        <v>170</v>
      </c>
      <c r="K449" s="367">
        <f>SUM($K427,$K438,$K447)</f>
        <v>0</v>
      </c>
      <c r="L449" s="59"/>
    </row>
    <row r="450" spans="1:26" ht="20.25" thickBot="1">
      <c r="A450" s="463"/>
      <c r="B450" s="57"/>
      <c r="C450" s="58"/>
      <c r="D450" s="48"/>
      <c r="E450" s="123"/>
      <c r="F450" s="119"/>
      <c r="G450" s="119"/>
      <c r="H450" s="119"/>
      <c r="I450" s="351"/>
      <c r="J450" s="93"/>
      <c r="K450" s="69"/>
      <c r="L450" s="59"/>
      <c r="Z450" s="79"/>
    </row>
    <row r="451" spans="1:26" ht="18.75" customHeight="1" thickBot="1">
      <c r="A451" s="463"/>
      <c r="B451" s="57"/>
      <c r="C451" s="58"/>
      <c r="D451" s="48"/>
      <c r="E451" s="130"/>
      <c r="F451" s="119"/>
      <c r="G451" s="119"/>
      <c r="H451" s="119"/>
      <c r="I451" s="351"/>
      <c r="J451" s="119" t="s">
        <v>13</v>
      </c>
      <c r="K451" s="368"/>
      <c r="L451" s="59"/>
      <c r="Z451" s="79"/>
    </row>
    <row r="452" spans="1:26" ht="20.25" thickBot="1">
      <c r="A452" s="463"/>
      <c r="B452" s="57"/>
      <c r="C452" s="58"/>
      <c r="D452" s="48"/>
      <c r="E452" s="123"/>
      <c r="F452" s="119"/>
      <c r="G452" s="119"/>
      <c r="H452" s="119"/>
      <c r="I452" s="351"/>
      <c r="J452" s="93"/>
      <c r="K452" s="204"/>
      <c r="L452" s="59"/>
      <c r="Z452" s="79"/>
    </row>
    <row r="453" spans="1:26" ht="20.25" thickBot="1">
      <c r="A453" s="463"/>
      <c r="B453" s="57"/>
      <c r="C453" s="58"/>
      <c r="D453" s="48"/>
      <c r="E453" s="123"/>
      <c r="F453" s="119"/>
      <c r="G453" s="119"/>
      <c r="H453" s="119"/>
      <c r="I453" s="351"/>
      <c r="J453" s="351" t="s">
        <v>41</v>
      </c>
      <c r="K453" s="369" t="str">
        <f>IF(ISERR((J427)/K451),"",((J427)/K451))</f>
        <v/>
      </c>
      <c r="L453" s="59"/>
      <c r="Z453" s="79"/>
    </row>
    <row r="454" spans="1:26" ht="20.25" thickBot="1">
      <c r="A454" s="463"/>
      <c r="B454" s="57"/>
      <c r="C454" s="58"/>
      <c r="D454" s="48"/>
      <c r="E454" s="123"/>
      <c r="F454" s="119"/>
      <c r="G454" s="119"/>
      <c r="H454" s="119"/>
      <c r="I454" s="351"/>
      <c r="J454" s="93"/>
      <c r="K454" s="215"/>
      <c r="L454" s="59"/>
      <c r="Z454" s="79"/>
    </row>
    <row r="455" spans="1:26" ht="20.25" thickBot="1">
      <c r="A455" s="463"/>
      <c r="B455" s="57"/>
      <c r="C455" s="58"/>
      <c r="D455" s="48"/>
      <c r="E455" s="123"/>
      <c r="F455" s="351"/>
      <c r="G455" s="119"/>
      <c r="H455" s="119"/>
      <c r="I455" s="119"/>
      <c r="J455" s="119" t="s">
        <v>42</v>
      </c>
      <c r="K455" s="369" t="str">
        <f>IF(ISERR((K449*2205)/K451),"",((K449*2205)/K451))</f>
        <v/>
      </c>
      <c r="L455" s="59"/>
      <c r="Z455" s="79"/>
    </row>
    <row r="456" spans="1:26" ht="19.5">
      <c r="A456" s="463"/>
      <c r="B456" s="71"/>
      <c r="C456" s="72"/>
      <c r="D456" s="73"/>
      <c r="E456" s="131"/>
      <c r="F456" s="74"/>
      <c r="G456" s="74"/>
      <c r="H456" s="74"/>
      <c r="I456" s="112"/>
      <c r="J456" s="112"/>
      <c r="K456" s="95"/>
      <c r="L456" s="75"/>
      <c r="Z456" s="79"/>
    </row>
    <row r="457" spans="1:26" ht="15.75" customHeight="1">
      <c r="A457" s="462"/>
      <c r="B457" s="53"/>
      <c r="C457" s="54"/>
      <c r="D457" s="55"/>
      <c r="E457" s="124"/>
      <c r="F457" s="55"/>
      <c r="G457" s="55"/>
      <c r="H457" s="107"/>
      <c r="I457" s="107"/>
      <c r="J457" s="88"/>
      <c r="K457" s="55"/>
      <c r="L457" s="56"/>
      <c r="Z457" s="79"/>
    </row>
    <row r="458" spans="1:26" ht="30" customHeight="1">
      <c r="A458" s="462"/>
      <c r="B458" s="57"/>
      <c r="C458" s="58"/>
      <c r="D458" s="59"/>
      <c r="E458" s="125">
        <v>2010</v>
      </c>
      <c r="F458" s="180" t="str">
        <f>IF($K$7=2010,"Base Year", "")</f>
        <v/>
      </c>
      <c r="G458" s="60"/>
      <c r="H458" s="108"/>
      <c r="I458" s="108"/>
      <c r="J458" s="89"/>
      <c r="K458" s="61"/>
      <c r="L458" s="62"/>
      <c r="Z458" s="79"/>
    </row>
    <row r="459" spans="1:26" s="415" customFormat="1" ht="15" customHeight="1">
      <c r="A459" s="462"/>
      <c r="B459" s="57"/>
      <c r="C459" s="58"/>
      <c r="D459" s="59"/>
      <c r="E459" s="125"/>
      <c r="F459" s="180"/>
      <c r="G459" s="60"/>
      <c r="H459" s="108"/>
      <c r="I459" s="108"/>
      <c r="J459" s="89"/>
      <c r="K459" s="61"/>
      <c r="L459" s="62"/>
    </row>
    <row r="460" spans="1:26" ht="15" customHeight="1">
      <c r="A460" s="462"/>
      <c r="B460" s="57"/>
      <c r="C460" s="58"/>
      <c r="D460" s="59"/>
      <c r="E460" s="393" t="s">
        <v>181</v>
      </c>
      <c r="F460" s="59"/>
      <c r="G460" s="60"/>
      <c r="H460" s="60"/>
      <c r="I460" s="109"/>
      <c r="J460" s="109"/>
      <c r="K460" s="90"/>
      <c r="L460" s="60"/>
      <c r="Z460" s="79"/>
    </row>
    <row r="461" spans="1:26" ht="27" customHeight="1">
      <c r="A461" s="462"/>
      <c r="B461" s="57"/>
      <c r="C461" s="58"/>
      <c r="D461" s="47"/>
      <c r="E461" s="127" t="s">
        <v>0</v>
      </c>
      <c r="F461" s="413" t="s">
        <v>16</v>
      </c>
      <c r="G461" s="413" t="s">
        <v>1</v>
      </c>
      <c r="H461" s="414" t="s">
        <v>2</v>
      </c>
      <c r="I461" s="414" t="s">
        <v>38</v>
      </c>
      <c r="J461" s="91" t="s">
        <v>39</v>
      </c>
      <c r="K461" s="413" t="s">
        <v>15</v>
      </c>
      <c r="L461" s="60"/>
      <c r="Z461" s="79"/>
    </row>
    <row r="462" spans="1:26" s="355" customFormat="1" ht="9.75" customHeight="1">
      <c r="A462" s="462"/>
      <c r="B462" s="464"/>
      <c r="C462" s="465">
        <v>2000</v>
      </c>
      <c r="D462" s="392"/>
      <c r="E462" s="397"/>
      <c r="F462" s="65"/>
      <c r="G462" s="66"/>
      <c r="H462" s="110"/>
      <c r="I462" s="110"/>
      <c r="J462" s="92"/>
      <c r="K462" s="398"/>
      <c r="L462" s="60"/>
    </row>
    <row r="463" spans="1:26" s="355" customFormat="1" ht="18" customHeight="1">
      <c r="A463" s="462"/>
      <c r="B463" s="464"/>
      <c r="C463" s="465"/>
      <c r="D463" s="466"/>
      <c r="E463" s="128" t="s">
        <v>3</v>
      </c>
      <c r="F463" s="238"/>
      <c r="G463" s="40" t="s">
        <v>4</v>
      </c>
      <c r="H463" s="139">
        <f>VLOOKUP($C462,Coefficients!$A$5:$AB$25,3)</f>
        <v>4.2270350071002902E-4</v>
      </c>
      <c r="I463" s="111">
        <f>VLOOKUP(C462,Coefficients!$A$5:$AB$25,2)</f>
        <v>9.5460000000000007E-3</v>
      </c>
      <c r="J463" s="98">
        <f t="shared" ref="J463:J469" si="30">$I463*$F463</f>
        <v>0</v>
      </c>
      <c r="K463" s="182">
        <f t="shared" ref="K463:K469" si="31">$H463*$F463</f>
        <v>0</v>
      </c>
      <c r="L463" s="59"/>
    </row>
    <row r="464" spans="1:26" s="355" customFormat="1" ht="18" customHeight="1">
      <c r="A464" s="462"/>
      <c r="B464" s="464"/>
      <c r="C464" s="465"/>
      <c r="D464" s="466"/>
      <c r="E464" s="128" t="s">
        <v>5</v>
      </c>
      <c r="F464" s="238"/>
      <c r="G464" s="40" t="s">
        <v>6</v>
      </c>
      <c r="H464" s="139">
        <f>VLOOKUP(C462,Coefficients!$A$5:$AB$25,5)</f>
        <v>5.3156000000000011E-3</v>
      </c>
      <c r="I464" s="111">
        <f>VLOOKUP(C462,Coefficients!$A$5:$AB$25,4)</f>
        <v>0.1</v>
      </c>
      <c r="J464" s="98">
        <f>$I464*$F464</f>
        <v>0</v>
      </c>
      <c r="K464" s="182">
        <f t="shared" si="31"/>
        <v>0</v>
      </c>
      <c r="L464" s="59"/>
    </row>
    <row r="465" spans="1:26" s="355" customFormat="1" ht="18" customHeight="1">
      <c r="A465" s="462"/>
      <c r="B465" s="464"/>
      <c r="C465" s="465"/>
      <c r="D465" s="466"/>
      <c r="E465" s="128" t="s">
        <v>11</v>
      </c>
      <c r="F465" s="238"/>
      <c r="G465" s="40" t="s">
        <v>9</v>
      </c>
      <c r="H465" s="139">
        <f>VLOOKUP(C462,Coefficients!$A$5:$AB$25,7)</f>
        <v>1.0264025999999999E-2</v>
      </c>
      <c r="I465" s="111">
        <f>VLOOKUP(C462,Coefficients!$A$5:$AB$25,6)</f>
        <v>0.13800000000000001</v>
      </c>
      <c r="J465" s="98">
        <f t="shared" si="30"/>
        <v>0</v>
      </c>
      <c r="K465" s="182">
        <f t="shared" si="31"/>
        <v>0</v>
      </c>
      <c r="L465" s="59"/>
    </row>
    <row r="466" spans="1:26" s="355" customFormat="1" ht="18" customHeight="1">
      <c r="A466" s="462"/>
      <c r="B466" s="464"/>
      <c r="C466" s="465"/>
      <c r="D466" s="466"/>
      <c r="E466" s="128" t="s">
        <v>30</v>
      </c>
      <c r="F466" s="238"/>
      <c r="G466" s="40" t="s">
        <v>9</v>
      </c>
      <c r="H466" s="139">
        <f>VLOOKUP(C462,Coefficients!$A$5:$AB$25,9)</f>
        <v>1.1016722E-2</v>
      </c>
      <c r="I466" s="111">
        <f>VLOOKUP(C462,Coefficients!$A$5:$AB$25,8)</f>
        <v>0.14599999999999999</v>
      </c>
      <c r="J466" s="98">
        <f t="shared" si="30"/>
        <v>0</v>
      </c>
      <c r="K466" s="182">
        <f t="shared" si="31"/>
        <v>0</v>
      </c>
      <c r="L466" s="59"/>
    </row>
    <row r="467" spans="1:26" s="355" customFormat="1" ht="18" customHeight="1">
      <c r="A467" s="462"/>
      <c r="B467" s="464"/>
      <c r="C467" s="465"/>
      <c r="D467" s="466"/>
      <c r="E467" s="128" t="s">
        <v>31</v>
      </c>
      <c r="F467" s="238"/>
      <c r="G467" s="40" t="s">
        <v>9</v>
      </c>
      <c r="H467" s="139">
        <f>VLOOKUP(C462,Coefficients!$A$5:$AB$25,11)</f>
        <v>1.1327549999999999E-2</v>
      </c>
      <c r="I467" s="111">
        <f>VLOOKUP(C462,Coefficients!$A$5:$AB$25,10)</f>
        <v>0.15</v>
      </c>
      <c r="J467" s="98">
        <f t="shared" si="30"/>
        <v>0</v>
      </c>
      <c r="K467" s="182">
        <f t="shared" si="31"/>
        <v>0</v>
      </c>
      <c r="L467" s="59"/>
    </row>
    <row r="468" spans="1:26" s="355" customFormat="1" ht="18" customHeight="1">
      <c r="A468" s="462"/>
      <c r="B468" s="464"/>
      <c r="C468" s="465"/>
      <c r="D468" s="466"/>
      <c r="E468" s="128" t="s">
        <v>200</v>
      </c>
      <c r="F468" s="238"/>
      <c r="G468" s="40" t="s">
        <v>9</v>
      </c>
      <c r="H468" s="139">
        <f>VLOOKUP(C462,Coefficients!$A$5:$AB$25,13)</f>
        <v>1.0264025999999999E-2</v>
      </c>
      <c r="I468" s="111">
        <f>VLOOKUP(C462,Coefficients!$A$5:$AB$25,12)</f>
        <v>0.13800000000000001</v>
      </c>
      <c r="J468" s="98">
        <f t="shared" si="30"/>
        <v>0</v>
      </c>
      <c r="K468" s="182">
        <f t="shared" si="31"/>
        <v>0</v>
      </c>
      <c r="L468" s="59"/>
    </row>
    <row r="469" spans="1:26" s="355" customFormat="1" ht="17.25" customHeight="1">
      <c r="A469" s="462"/>
      <c r="B469" s="464"/>
      <c r="C469" s="58"/>
      <c r="D469" s="466"/>
      <c r="E469" s="128" t="s">
        <v>8</v>
      </c>
      <c r="F469" s="383"/>
      <c r="G469" s="40" t="s">
        <v>10</v>
      </c>
      <c r="H469" s="139">
        <f>VLOOKUP(C462,Coefficients!$A$5:$AB$25,15)</f>
        <v>8.6629610999999995E-2</v>
      </c>
      <c r="I469" s="111">
        <f>VLOOKUP(C462,Coefficients!$A$5:$AB$25,14)</f>
        <v>1.3301499999999999</v>
      </c>
      <c r="J469" s="98">
        <f t="shared" si="30"/>
        <v>0</v>
      </c>
      <c r="K469" s="182">
        <f t="shared" si="31"/>
        <v>0</v>
      </c>
      <c r="L469" s="59"/>
    </row>
    <row r="470" spans="1:26" s="355" customFormat="1" ht="9.75" customHeight="1">
      <c r="A470" s="462"/>
      <c r="B470" s="464"/>
      <c r="C470" s="58"/>
      <c r="D470" s="392"/>
      <c r="E470" s="397"/>
      <c r="F470" s="65"/>
      <c r="G470" s="66"/>
      <c r="H470" s="117"/>
      <c r="I470" s="117"/>
      <c r="J470" s="118"/>
      <c r="K470" s="398"/>
      <c r="L470" s="60"/>
    </row>
    <row r="471" spans="1:26" ht="19.5" customHeight="1">
      <c r="A471" s="462"/>
      <c r="B471" s="57"/>
      <c r="C471" s="58"/>
      <c r="D471" s="48"/>
      <c r="E471" s="123"/>
      <c r="F471" s="119"/>
      <c r="G471" s="119"/>
      <c r="H471" s="471" t="s">
        <v>17</v>
      </c>
      <c r="I471" s="472"/>
      <c r="J471" s="98">
        <f>SUM(J463:J469)</f>
        <v>0</v>
      </c>
      <c r="K471" s="370">
        <f>SUM(K463:K469)</f>
        <v>0</v>
      </c>
      <c r="L471" s="59"/>
      <c r="Z471" s="79"/>
    </row>
    <row r="472" spans="1:26" s="415" customFormat="1" ht="19.5" customHeight="1">
      <c r="A472" s="412"/>
      <c r="B472" s="57"/>
      <c r="C472" s="58"/>
      <c r="D472" s="48"/>
      <c r="E472" s="394" t="s">
        <v>182</v>
      </c>
      <c r="F472" s="119"/>
      <c r="G472" s="119"/>
      <c r="H472" s="384"/>
      <c r="I472" s="385"/>
      <c r="J472" s="386"/>
      <c r="K472" s="387"/>
      <c r="L472" s="59"/>
    </row>
    <row r="473" spans="1:26" s="355" customFormat="1" ht="27" customHeight="1">
      <c r="A473" s="462"/>
      <c r="B473" s="57"/>
      <c r="C473" s="58"/>
      <c r="D473" s="48"/>
      <c r="E473" s="395"/>
      <c r="F473" s="333" t="s">
        <v>126</v>
      </c>
      <c r="G473" s="331" t="s">
        <v>127</v>
      </c>
      <c r="H473" s="334" t="s">
        <v>171</v>
      </c>
      <c r="I473" s="331" t="s">
        <v>1</v>
      </c>
      <c r="J473" s="414" t="s">
        <v>2</v>
      </c>
      <c r="K473" s="413" t="s">
        <v>15</v>
      </c>
      <c r="L473" s="59"/>
    </row>
    <row r="474" spans="1:26" s="355" customFormat="1" ht="9.9499999999999993" customHeight="1">
      <c r="A474" s="462"/>
      <c r="B474" s="464"/>
      <c r="C474" s="58"/>
      <c r="D474" s="48"/>
      <c r="E474" s="461" t="s">
        <v>180</v>
      </c>
      <c r="F474" s="374"/>
      <c r="G474" s="376"/>
      <c r="H474" s="375"/>
      <c r="I474" s="376"/>
      <c r="J474" s="377"/>
      <c r="K474" s="378"/>
      <c r="L474" s="59"/>
    </row>
    <row r="475" spans="1:26" s="355" customFormat="1" ht="19.5" customHeight="1" thickBot="1">
      <c r="A475" s="462"/>
      <c r="B475" s="464"/>
      <c r="C475" s="58"/>
      <c r="D475" s="48"/>
      <c r="E475" s="461"/>
      <c r="F475" s="411" t="s">
        <v>138</v>
      </c>
      <c r="G475" s="418"/>
      <c r="H475" s="335">
        <f>IF(E477="yes", "", 100%)</f>
        <v>1</v>
      </c>
      <c r="I475" s="40" t="s">
        <v>128</v>
      </c>
      <c r="J475" s="332">
        <f>'Waste Coeff.'!$D$9</f>
        <v>0.81900000000000006</v>
      </c>
      <c r="K475" s="366">
        <f>IF($E476="Yes", "", $G475*$J475)</f>
        <v>0</v>
      </c>
      <c r="L475" s="59"/>
    </row>
    <row r="476" spans="1:26" s="355" customFormat="1" ht="19.5" customHeight="1" thickBot="1">
      <c r="A476" s="462"/>
      <c r="B476" s="464"/>
      <c r="C476" s="58"/>
      <c r="D476" s="48"/>
      <c r="E476" s="417" t="s">
        <v>185</v>
      </c>
      <c r="F476" s="411" t="s">
        <v>137</v>
      </c>
      <c r="G476" s="379">
        <f>$G475*H476</f>
        <v>0</v>
      </c>
      <c r="H476" s="427"/>
      <c r="I476" s="40" t="s">
        <v>128</v>
      </c>
      <c r="J476" s="332">
        <f>'Waste Coeff.'!$D$10</f>
        <v>0.41647499999999993</v>
      </c>
      <c r="K476" s="366" t="str">
        <f>IF($E476="No", "", $G476*$J476)</f>
        <v/>
      </c>
      <c r="L476" s="59"/>
    </row>
    <row r="477" spans="1:26" s="355" customFormat="1" ht="19.5" customHeight="1">
      <c r="A477" s="462"/>
      <c r="B477" s="464"/>
      <c r="C477" s="58"/>
      <c r="D477" s="48"/>
      <c r="E477" s="460" t="str">
        <f>IF(E476="yes","Enter % values in waste characterization column","Ignore waste characterization column")</f>
        <v>Ignore waste characterization column</v>
      </c>
      <c r="F477" s="411" t="s">
        <v>143</v>
      </c>
      <c r="G477" s="379">
        <f>$G475*H477</f>
        <v>0</v>
      </c>
      <c r="H477" s="427"/>
      <c r="I477" s="40" t="s">
        <v>128</v>
      </c>
      <c r="J477" s="332">
        <f>'Waste Coeff.'!$D$11</f>
        <v>0.28212750000000003</v>
      </c>
      <c r="K477" s="366" t="str">
        <f>IF($E476="No", "", $G477*$J477)</f>
        <v/>
      </c>
      <c r="L477" s="59"/>
    </row>
    <row r="478" spans="1:26" s="355" customFormat="1" ht="19.5" customHeight="1">
      <c r="A478" s="462"/>
      <c r="B478" s="464"/>
      <c r="C478" s="58"/>
      <c r="D478" s="48"/>
      <c r="E478" s="461"/>
      <c r="F478" s="128" t="s">
        <v>148</v>
      </c>
      <c r="G478" s="379">
        <f>$G475*H478</f>
        <v>0</v>
      </c>
      <c r="H478" s="428"/>
      <c r="I478" s="40" t="s">
        <v>128</v>
      </c>
      <c r="J478" s="332">
        <f>'Waste Coeff.'!$D$9</f>
        <v>0.81900000000000006</v>
      </c>
      <c r="K478" s="366" t="str">
        <f>IF($E476="No", "", $G478*$J478)</f>
        <v/>
      </c>
      <c r="L478" s="59"/>
    </row>
    <row r="479" spans="1:26" s="355" customFormat="1" ht="19.5" customHeight="1">
      <c r="A479" s="462"/>
      <c r="B479" s="464"/>
      <c r="C479" s="58"/>
      <c r="D479" s="48"/>
      <c r="E479" s="391" t="s">
        <v>184</v>
      </c>
      <c r="F479" s="410" t="s">
        <v>129</v>
      </c>
      <c r="G479" s="379"/>
      <c r="H479" s="411"/>
      <c r="I479" s="40" t="s">
        <v>128</v>
      </c>
      <c r="J479" s="332">
        <v>0</v>
      </c>
      <c r="K479" s="366">
        <f t="shared" ref="K479:K480" si="32">$J479*$G479</f>
        <v>0</v>
      </c>
      <c r="L479" s="59"/>
    </row>
    <row r="480" spans="1:26" s="355" customFormat="1" ht="19.5" customHeight="1">
      <c r="A480" s="462"/>
      <c r="B480" s="464"/>
      <c r="C480" s="58"/>
      <c r="D480" s="48"/>
      <c r="E480" s="396" t="s">
        <v>185</v>
      </c>
      <c r="F480" s="399" t="s">
        <v>130</v>
      </c>
      <c r="G480" s="400"/>
      <c r="H480" s="401"/>
      <c r="I480" s="339" t="s">
        <v>128</v>
      </c>
      <c r="J480" s="340">
        <v>0</v>
      </c>
      <c r="K480" s="402">
        <f t="shared" si="32"/>
        <v>0</v>
      </c>
      <c r="L480" s="59"/>
    </row>
    <row r="481" spans="1:26" s="355" customFormat="1" ht="9.9499999999999993" customHeight="1">
      <c r="A481" s="462"/>
      <c r="B481" s="464"/>
      <c r="C481" s="58"/>
      <c r="D481" s="48"/>
      <c r="E481" s="395"/>
      <c r="F481" s="374"/>
      <c r="G481" s="376"/>
      <c r="H481" s="375"/>
      <c r="I481" s="376"/>
      <c r="J481" s="377"/>
      <c r="K481" s="378"/>
      <c r="L481" s="59"/>
    </row>
    <row r="482" spans="1:26" s="355" customFormat="1" ht="19.5" customHeight="1">
      <c r="A482" s="462"/>
      <c r="B482" s="57"/>
      <c r="C482" s="58"/>
      <c r="D482" s="48"/>
      <c r="E482" s="123"/>
      <c r="F482" s="351"/>
      <c r="G482" s="351"/>
      <c r="H482" s="119"/>
      <c r="I482" s="351"/>
      <c r="J482" s="351" t="s">
        <v>17</v>
      </c>
      <c r="K482" s="403">
        <f>IF($E476="yes",SUM(K476:K480),SUM(K475,K479:K480))</f>
        <v>0</v>
      </c>
      <c r="L482" s="59"/>
    </row>
    <row r="483" spans="1:26" s="415" customFormat="1" ht="19.5" customHeight="1">
      <c r="A483" s="462"/>
      <c r="B483" s="57"/>
      <c r="C483" s="58"/>
      <c r="D483" s="48"/>
      <c r="E483" s="388" t="s">
        <v>183</v>
      </c>
      <c r="F483" s="351"/>
      <c r="G483" s="351"/>
      <c r="H483" s="119"/>
      <c r="I483" s="351"/>
      <c r="J483" s="351"/>
      <c r="K483" s="351"/>
      <c r="L483" s="59"/>
    </row>
    <row r="484" spans="1:26" s="355" customFormat="1" ht="27" customHeight="1">
      <c r="A484" s="462"/>
      <c r="B484" s="356"/>
      <c r="C484" s="58"/>
      <c r="D484" s="48"/>
      <c r="E484" s="123"/>
      <c r="F484" s="333" t="s">
        <v>0</v>
      </c>
      <c r="G484" s="336"/>
      <c r="H484" s="331" t="s">
        <v>16</v>
      </c>
      <c r="I484" s="331" t="s">
        <v>1</v>
      </c>
      <c r="J484" s="414" t="s">
        <v>168</v>
      </c>
      <c r="K484" s="413" t="s">
        <v>169</v>
      </c>
      <c r="L484" s="59"/>
    </row>
    <row r="485" spans="1:26" s="355" customFormat="1" ht="9.9499999999999993" customHeight="1">
      <c r="A485" s="462"/>
      <c r="B485" s="464"/>
      <c r="C485" s="58"/>
      <c r="D485" s="48"/>
      <c r="E485" s="123"/>
      <c r="F485" s="374"/>
      <c r="G485" s="375"/>
      <c r="H485" s="376"/>
      <c r="I485" s="376"/>
      <c r="J485" s="377"/>
      <c r="K485" s="378"/>
      <c r="L485" s="59"/>
    </row>
    <row r="486" spans="1:26" s="355" customFormat="1" ht="19.5" customHeight="1">
      <c r="A486" s="462"/>
      <c r="B486" s="464"/>
      <c r="C486" s="58"/>
      <c r="D486" s="48"/>
      <c r="E486" s="123"/>
      <c r="F486" s="458" t="s">
        <v>144</v>
      </c>
      <c r="G486" s="459"/>
      <c r="H486" s="418"/>
      <c r="I486" s="40" t="s">
        <v>166</v>
      </c>
      <c r="J486" s="332">
        <f>'Fleets Coeff.'!$C$4</f>
        <v>8.4769999999999984E-3</v>
      </c>
      <c r="K486" s="366">
        <f>$H486*$J486</f>
        <v>0</v>
      </c>
      <c r="L486" s="59"/>
    </row>
    <row r="487" spans="1:26" s="355" customFormat="1" ht="19.5" customHeight="1">
      <c r="A487" s="462"/>
      <c r="B487" s="464"/>
      <c r="C487" s="58"/>
      <c r="D487" s="48"/>
      <c r="E487" s="123"/>
      <c r="F487" s="458" t="s">
        <v>163</v>
      </c>
      <c r="G487" s="459"/>
      <c r="H487" s="418"/>
      <c r="I487" s="40" t="s">
        <v>166</v>
      </c>
      <c r="J487" s="332">
        <f>'Fleets Coeff.'!$C$5</f>
        <v>1.021E-2</v>
      </c>
      <c r="K487" s="366">
        <f>$H487*$J487</f>
        <v>0</v>
      </c>
      <c r="L487" s="59"/>
    </row>
    <row r="488" spans="1:26" s="355" customFormat="1" ht="19.5" customHeight="1">
      <c r="A488" s="462"/>
      <c r="B488" s="464"/>
      <c r="C488" s="58"/>
      <c r="D488" s="48"/>
      <c r="E488" s="123"/>
      <c r="F488" s="458" t="s">
        <v>164</v>
      </c>
      <c r="G488" s="459"/>
      <c r="H488" s="418"/>
      <c r="I488" s="40" t="s">
        <v>166</v>
      </c>
      <c r="J488" s="332">
        <f>'Fleets Coeff.'!$C$6</f>
        <v>8.6715999999999998E-3</v>
      </c>
      <c r="K488" s="366">
        <f>$H488*$J488</f>
        <v>0</v>
      </c>
      <c r="L488" s="59"/>
    </row>
    <row r="489" spans="1:26" s="355" customFormat="1" ht="19.5" customHeight="1">
      <c r="A489" s="462"/>
      <c r="B489" s="464"/>
      <c r="C489" s="58"/>
      <c r="D489" s="48"/>
      <c r="E489" s="123"/>
      <c r="F489" s="458" t="s">
        <v>165</v>
      </c>
      <c r="G489" s="459"/>
      <c r="H489" s="418"/>
      <c r="I489" s="40" t="s">
        <v>166</v>
      </c>
      <c r="J489" s="332">
        <f>'Fleets Coeff.'!$C$7</f>
        <v>8.5256499999999992E-3</v>
      </c>
      <c r="K489" s="366">
        <f>$H489*$J489</f>
        <v>0</v>
      </c>
      <c r="L489" s="59"/>
    </row>
    <row r="490" spans="1:26" s="355" customFormat="1" ht="9.9499999999999993" customHeight="1">
      <c r="A490" s="462"/>
      <c r="B490" s="464"/>
      <c r="C490" s="58"/>
      <c r="D490" s="48"/>
      <c r="E490" s="123"/>
      <c r="F490" s="374"/>
      <c r="G490" s="375"/>
      <c r="H490" s="376"/>
      <c r="I490" s="376"/>
      <c r="J490" s="377"/>
      <c r="K490" s="378"/>
      <c r="L490" s="59"/>
    </row>
    <row r="491" spans="1:26" s="355" customFormat="1" ht="19.5" customHeight="1">
      <c r="A491" s="462"/>
      <c r="B491" s="57"/>
      <c r="C491" s="58"/>
      <c r="D491" s="48"/>
      <c r="E491" s="123"/>
      <c r="F491" s="351"/>
      <c r="G491" s="351"/>
      <c r="H491" s="119"/>
      <c r="I491" s="351"/>
      <c r="J491" s="351" t="s">
        <v>17</v>
      </c>
      <c r="K491" s="403">
        <f>SUM(K486:K489)</f>
        <v>0</v>
      </c>
      <c r="L491" s="59"/>
    </row>
    <row r="492" spans="1:26" s="355" customFormat="1" ht="19.5" customHeight="1" thickBot="1">
      <c r="A492" s="462"/>
      <c r="B492" s="57"/>
      <c r="C492" s="58"/>
      <c r="D492" s="48"/>
      <c r="E492" s="123"/>
      <c r="F492" s="119"/>
      <c r="G492" s="119"/>
      <c r="H492" s="119"/>
      <c r="I492" s="351"/>
      <c r="J492" s="351"/>
      <c r="K492" s="93"/>
      <c r="L492" s="59"/>
    </row>
    <row r="493" spans="1:26" s="355" customFormat="1" ht="19.5" customHeight="1" thickBot="1">
      <c r="A493" s="463"/>
      <c r="B493" s="57"/>
      <c r="C493" s="58"/>
      <c r="D493" s="48"/>
      <c r="E493" s="123"/>
      <c r="F493" s="119"/>
      <c r="G493" s="119"/>
      <c r="H493" s="119"/>
      <c r="I493" s="351"/>
      <c r="J493" s="351" t="s">
        <v>170</v>
      </c>
      <c r="K493" s="367">
        <f>SUM($K471,$K482,$K491)</f>
        <v>0</v>
      </c>
      <c r="L493" s="59"/>
    </row>
    <row r="494" spans="1:26" ht="19.5" customHeight="1" thickBot="1">
      <c r="A494" s="463"/>
      <c r="B494" s="57"/>
      <c r="C494" s="58"/>
      <c r="D494" s="48"/>
      <c r="E494" s="123"/>
      <c r="F494" s="119"/>
      <c r="G494" s="119"/>
      <c r="H494" s="119"/>
      <c r="I494" s="351"/>
      <c r="J494" s="93"/>
      <c r="K494" s="69"/>
      <c r="L494" s="59"/>
      <c r="Z494" s="79"/>
    </row>
    <row r="495" spans="1:26" ht="19.5" customHeight="1" thickBot="1">
      <c r="A495" s="463"/>
      <c r="B495" s="57"/>
      <c r="C495" s="58"/>
      <c r="D495" s="48"/>
      <c r="E495" s="130"/>
      <c r="F495" s="119"/>
      <c r="G495" s="119"/>
      <c r="H495" s="119"/>
      <c r="I495" s="351"/>
      <c r="J495" s="119" t="s">
        <v>13</v>
      </c>
      <c r="K495" s="368"/>
      <c r="L495" s="59"/>
      <c r="Z495" s="79"/>
    </row>
    <row r="496" spans="1:26" ht="19.5" customHeight="1" thickBot="1">
      <c r="A496" s="463"/>
      <c r="B496" s="57"/>
      <c r="C496" s="58"/>
      <c r="D496" s="48"/>
      <c r="E496" s="123"/>
      <c r="F496" s="119"/>
      <c r="G496" s="119"/>
      <c r="H496" s="119"/>
      <c r="I496" s="351"/>
      <c r="J496" s="93"/>
      <c r="K496" s="204"/>
      <c r="L496" s="59"/>
      <c r="Z496" s="79"/>
    </row>
    <row r="497" spans="1:26" ht="19.5" customHeight="1" thickBot="1">
      <c r="A497" s="463"/>
      <c r="B497" s="57"/>
      <c r="C497" s="58"/>
      <c r="D497" s="48"/>
      <c r="E497" s="123"/>
      <c r="F497" s="119"/>
      <c r="G497" s="119"/>
      <c r="H497" s="119"/>
      <c r="I497" s="351"/>
      <c r="J497" s="351" t="s">
        <v>41</v>
      </c>
      <c r="K497" s="369" t="str">
        <f>IF(ISERR((J471)/K495),"",((J471)/K495))</f>
        <v/>
      </c>
      <c r="L497" s="59"/>
      <c r="Z497" s="79"/>
    </row>
    <row r="498" spans="1:26" ht="20.25" thickBot="1">
      <c r="A498" s="463"/>
      <c r="B498" s="57"/>
      <c r="C498" s="58"/>
      <c r="D498" s="48"/>
      <c r="E498" s="123"/>
      <c r="F498" s="119"/>
      <c r="G498" s="119"/>
      <c r="H498" s="119"/>
      <c r="I498" s="351"/>
      <c r="J498" s="93"/>
      <c r="K498" s="215"/>
      <c r="L498" s="59"/>
      <c r="Z498" s="79"/>
    </row>
    <row r="499" spans="1:26" ht="20.25" thickBot="1">
      <c r="A499" s="463"/>
      <c r="B499" s="57"/>
      <c r="C499" s="58"/>
      <c r="D499" s="48"/>
      <c r="E499" s="123"/>
      <c r="F499" s="351"/>
      <c r="G499" s="119"/>
      <c r="H499" s="119"/>
      <c r="I499" s="119"/>
      <c r="J499" s="119" t="s">
        <v>42</v>
      </c>
      <c r="K499" s="369" t="str">
        <f>IF(ISERR((K493*2205)/K495),"",((K493*2205)/K495))</f>
        <v/>
      </c>
      <c r="L499" s="59"/>
      <c r="Z499" s="79"/>
    </row>
    <row r="500" spans="1:26" ht="19.5">
      <c r="A500" s="463"/>
      <c r="B500" s="71"/>
      <c r="C500" s="72"/>
      <c r="D500" s="73"/>
      <c r="E500" s="131"/>
      <c r="F500" s="74"/>
      <c r="G500" s="74"/>
      <c r="H500" s="74"/>
      <c r="I500" s="112"/>
      <c r="J500" s="112"/>
      <c r="K500" s="95"/>
      <c r="L500" s="75"/>
      <c r="Z500" s="79"/>
    </row>
    <row r="501" spans="1:26" ht="15.75" customHeight="1">
      <c r="A501" s="462"/>
      <c r="B501" s="53"/>
      <c r="C501" s="54"/>
      <c r="D501" s="55"/>
      <c r="E501" s="124"/>
      <c r="F501" s="55"/>
      <c r="G501" s="55"/>
      <c r="H501" s="107"/>
      <c r="I501" s="107"/>
      <c r="J501" s="88"/>
      <c r="K501" s="55"/>
      <c r="L501" s="56"/>
      <c r="Z501" s="79"/>
    </row>
    <row r="502" spans="1:26" ht="30" customHeight="1">
      <c r="A502" s="462"/>
      <c r="B502" s="57"/>
      <c r="C502" s="58"/>
      <c r="D502" s="59"/>
      <c r="E502" s="125">
        <v>2011</v>
      </c>
      <c r="F502" s="59"/>
      <c r="G502" s="60"/>
      <c r="H502" s="108"/>
      <c r="I502" s="108"/>
      <c r="J502" s="89"/>
      <c r="K502" s="61"/>
      <c r="L502" s="62"/>
      <c r="Z502" s="79"/>
    </row>
    <row r="503" spans="1:26" s="415" customFormat="1" ht="15" customHeight="1">
      <c r="A503" s="462"/>
      <c r="B503" s="57"/>
      <c r="C503" s="58"/>
      <c r="D503" s="59"/>
      <c r="E503" s="125"/>
      <c r="F503" s="59"/>
      <c r="G503" s="60"/>
      <c r="H503" s="108"/>
      <c r="I503" s="108"/>
      <c r="J503" s="89"/>
      <c r="K503" s="61"/>
      <c r="L503" s="62"/>
    </row>
    <row r="504" spans="1:26" ht="15" customHeight="1">
      <c r="A504" s="462"/>
      <c r="B504" s="57"/>
      <c r="C504" s="58"/>
      <c r="D504" s="59"/>
      <c r="E504" s="393" t="s">
        <v>181</v>
      </c>
      <c r="F504" s="59"/>
      <c r="G504" s="60"/>
      <c r="H504" s="60"/>
      <c r="I504" s="109"/>
      <c r="J504" s="109"/>
      <c r="K504" s="90"/>
      <c r="L504" s="60"/>
      <c r="Z504" s="79"/>
    </row>
    <row r="505" spans="1:26" ht="27" customHeight="1">
      <c r="A505" s="462"/>
      <c r="B505" s="57"/>
      <c r="C505" s="58"/>
      <c r="D505" s="47"/>
      <c r="E505" s="127" t="s">
        <v>0</v>
      </c>
      <c r="F505" s="413" t="s">
        <v>16</v>
      </c>
      <c r="G505" s="413" t="s">
        <v>1</v>
      </c>
      <c r="H505" s="414" t="s">
        <v>2</v>
      </c>
      <c r="I505" s="414" t="s">
        <v>38</v>
      </c>
      <c r="J505" s="91" t="s">
        <v>39</v>
      </c>
      <c r="K505" s="413" t="s">
        <v>15</v>
      </c>
      <c r="L505" s="60"/>
      <c r="Z505" s="79"/>
    </row>
    <row r="506" spans="1:26" s="355" customFormat="1" ht="9.75" customHeight="1">
      <c r="A506" s="462"/>
      <c r="B506" s="464"/>
      <c r="C506" s="465">
        <v>2000</v>
      </c>
      <c r="D506" s="392"/>
      <c r="E506" s="397"/>
      <c r="F506" s="65"/>
      <c r="G506" s="66"/>
      <c r="H506" s="110"/>
      <c r="I506" s="110"/>
      <c r="J506" s="92"/>
      <c r="K506" s="398"/>
      <c r="L506" s="60"/>
    </row>
    <row r="507" spans="1:26" s="355" customFormat="1" ht="18" customHeight="1">
      <c r="A507" s="462"/>
      <c r="B507" s="464"/>
      <c r="C507" s="465"/>
      <c r="D507" s="466"/>
      <c r="E507" s="128" t="s">
        <v>3</v>
      </c>
      <c r="F507" s="238"/>
      <c r="G507" s="40" t="s">
        <v>4</v>
      </c>
      <c r="H507" s="139">
        <f>VLOOKUP($C506,Coefficients!$A$5:$AB$25,3)</f>
        <v>4.2270350071002902E-4</v>
      </c>
      <c r="I507" s="111">
        <f>VLOOKUP(C506,Coefficients!$A$5:$AB$25,2)</f>
        <v>9.5460000000000007E-3</v>
      </c>
      <c r="J507" s="98">
        <f t="shared" ref="J507:J513" si="33">$I507*$F507</f>
        <v>0</v>
      </c>
      <c r="K507" s="182">
        <f t="shared" ref="K507:K513" si="34">$H507*$F507</f>
        <v>0</v>
      </c>
      <c r="L507" s="59"/>
    </row>
    <row r="508" spans="1:26" s="355" customFormat="1" ht="18" customHeight="1">
      <c r="A508" s="462"/>
      <c r="B508" s="464"/>
      <c r="C508" s="465"/>
      <c r="D508" s="466"/>
      <c r="E508" s="128" t="s">
        <v>5</v>
      </c>
      <c r="F508" s="238"/>
      <c r="G508" s="40" t="s">
        <v>6</v>
      </c>
      <c r="H508" s="139">
        <f>VLOOKUP(C506,Coefficients!$A$5:$AB$25,5)</f>
        <v>5.3156000000000011E-3</v>
      </c>
      <c r="I508" s="111">
        <f>VLOOKUP(C506,Coefficients!$A$5:$AB$25,4)</f>
        <v>0.1</v>
      </c>
      <c r="J508" s="98">
        <f>$I508*$F508</f>
        <v>0</v>
      </c>
      <c r="K508" s="182">
        <f t="shared" si="34"/>
        <v>0</v>
      </c>
      <c r="L508" s="59"/>
    </row>
    <row r="509" spans="1:26" s="355" customFormat="1" ht="18" customHeight="1">
      <c r="A509" s="462"/>
      <c r="B509" s="464"/>
      <c r="C509" s="465"/>
      <c r="D509" s="466"/>
      <c r="E509" s="128" t="s">
        <v>11</v>
      </c>
      <c r="F509" s="238"/>
      <c r="G509" s="40" t="s">
        <v>9</v>
      </c>
      <c r="H509" s="139">
        <f>VLOOKUP(C506,Coefficients!$A$5:$AB$25,7)</f>
        <v>1.0264025999999999E-2</v>
      </c>
      <c r="I509" s="111">
        <f>VLOOKUP(C506,Coefficients!$A$5:$AB$25,6)</f>
        <v>0.13800000000000001</v>
      </c>
      <c r="J509" s="98">
        <f t="shared" si="33"/>
        <v>0</v>
      </c>
      <c r="K509" s="182">
        <f t="shared" si="34"/>
        <v>0</v>
      </c>
      <c r="L509" s="59"/>
    </row>
    <row r="510" spans="1:26" s="355" customFormat="1" ht="18" customHeight="1">
      <c r="A510" s="462"/>
      <c r="B510" s="464"/>
      <c r="C510" s="465"/>
      <c r="D510" s="466"/>
      <c r="E510" s="128" t="s">
        <v>30</v>
      </c>
      <c r="F510" s="238"/>
      <c r="G510" s="40" t="s">
        <v>9</v>
      </c>
      <c r="H510" s="139">
        <f>VLOOKUP(C506,Coefficients!$A$5:$AB$25,9)</f>
        <v>1.1016722E-2</v>
      </c>
      <c r="I510" s="111">
        <f>VLOOKUP(C506,Coefficients!$A$5:$AB$25,8)</f>
        <v>0.14599999999999999</v>
      </c>
      <c r="J510" s="98">
        <f t="shared" si="33"/>
        <v>0</v>
      </c>
      <c r="K510" s="182">
        <f t="shared" si="34"/>
        <v>0</v>
      </c>
      <c r="L510" s="59"/>
    </row>
    <row r="511" spans="1:26" s="355" customFormat="1" ht="18" customHeight="1">
      <c r="A511" s="462"/>
      <c r="B511" s="464"/>
      <c r="C511" s="465"/>
      <c r="D511" s="466"/>
      <c r="E511" s="128" t="s">
        <v>31</v>
      </c>
      <c r="F511" s="238"/>
      <c r="G511" s="40" t="s">
        <v>9</v>
      </c>
      <c r="H511" s="139">
        <f>VLOOKUP(C506,Coefficients!$A$5:$AB$25,11)</f>
        <v>1.1327549999999999E-2</v>
      </c>
      <c r="I511" s="111">
        <f>VLOOKUP(C506,Coefficients!$A$5:$AB$25,10)</f>
        <v>0.15</v>
      </c>
      <c r="J511" s="98">
        <f t="shared" si="33"/>
        <v>0</v>
      </c>
      <c r="K511" s="182">
        <f t="shared" si="34"/>
        <v>0</v>
      </c>
      <c r="L511" s="59"/>
    </row>
    <row r="512" spans="1:26" s="355" customFormat="1" ht="18" customHeight="1">
      <c r="A512" s="462"/>
      <c r="B512" s="464"/>
      <c r="C512" s="465"/>
      <c r="D512" s="466"/>
      <c r="E512" s="128" t="s">
        <v>200</v>
      </c>
      <c r="F512" s="238"/>
      <c r="G512" s="40" t="s">
        <v>9</v>
      </c>
      <c r="H512" s="139">
        <f>VLOOKUP(C506,Coefficients!$A$5:$AB$25,13)</f>
        <v>1.0264025999999999E-2</v>
      </c>
      <c r="I512" s="111">
        <f>VLOOKUP(C506,Coefficients!$A$5:$AB$25,12)</f>
        <v>0.13800000000000001</v>
      </c>
      <c r="J512" s="98">
        <f t="shared" si="33"/>
        <v>0</v>
      </c>
      <c r="K512" s="182">
        <f t="shared" si="34"/>
        <v>0</v>
      </c>
      <c r="L512" s="59"/>
    </row>
    <row r="513" spans="1:26" s="355" customFormat="1" ht="17.25" customHeight="1">
      <c r="A513" s="462"/>
      <c r="B513" s="464"/>
      <c r="C513" s="58"/>
      <c r="D513" s="466"/>
      <c r="E513" s="128" t="s">
        <v>8</v>
      </c>
      <c r="F513" s="383"/>
      <c r="G513" s="40" t="s">
        <v>10</v>
      </c>
      <c r="H513" s="139">
        <f>VLOOKUP(C506,Coefficients!$A$5:$AB$25,15)</f>
        <v>8.6629610999999995E-2</v>
      </c>
      <c r="I513" s="111">
        <f>VLOOKUP(C506,Coefficients!$A$5:$AB$25,14)</f>
        <v>1.3301499999999999</v>
      </c>
      <c r="J513" s="98">
        <f t="shared" si="33"/>
        <v>0</v>
      </c>
      <c r="K513" s="182">
        <f t="shared" si="34"/>
        <v>0</v>
      </c>
      <c r="L513" s="59"/>
    </row>
    <row r="514" spans="1:26" s="355" customFormat="1" ht="9.75" customHeight="1">
      <c r="A514" s="462"/>
      <c r="B514" s="464"/>
      <c r="C514" s="58"/>
      <c r="D514" s="392"/>
      <c r="E514" s="397"/>
      <c r="F514" s="65"/>
      <c r="G514" s="66"/>
      <c r="H514" s="117"/>
      <c r="I514" s="117"/>
      <c r="J514" s="118"/>
      <c r="K514" s="398"/>
      <c r="L514" s="60"/>
    </row>
    <row r="515" spans="1:26" ht="19.5" customHeight="1">
      <c r="A515" s="462"/>
      <c r="B515" s="57"/>
      <c r="C515" s="58"/>
      <c r="D515" s="48"/>
      <c r="E515" s="123"/>
      <c r="F515" s="119"/>
      <c r="G515" s="119"/>
      <c r="H515" s="471" t="s">
        <v>17</v>
      </c>
      <c r="I515" s="472"/>
      <c r="J515" s="98">
        <f>SUM(J507:J513)</f>
        <v>0</v>
      </c>
      <c r="K515" s="370">
        <f>SUM(K507:K513)</f>
        <v>0</v>
      </c>
      <c r="L515" s="59"/>
      <c r="Z515" s="79"/>
    </row>
    <row r="516" spans="1:26" s="415" customFormat="1" ht="19.5" customHeight="1">
      <c r="A516" s="412"/>
      <c r="B516" s="57"/>
      <c r="C516" s="58"/>
      <c r="D516" s="48"/>
      <c r="E516" s="394" t="s">
        <v>182</v>
      </c>
      <c r="F516" s="119"/>
      <c r="G516" s="119"/>
      <c r="H516" s="384"/>
      <c r="I516" s="385"/>
      <c r="J516" s="386"/>
      <c r="K516" s="387"/>
      <c r="L516" s="59"/>
    </row>
    <row r="517" spans="1:26" s="355" customFormat="1" ht="27" customHeight="1">
      <c r="A517" s="462"/>
      <c r="B517" s="57"/>
      <c r="C517" s="58"/>
      <c r="D517" s="48"/>
      <c r="E517" s="395"/>
      <c r="F517" s="333" t="s">
        <v>126</v>
      </c>
      <c r="G517" s="331" t="s">
        <v>127</v>
      </c>
      <c r="H517" s="334" t="s">
        <v>171</v>
      </c>
      <c r="I517" s="331" t="s">
        <v>1</v>
      </c>
      <c r="J517" s="414" t="s">
        <v>2</v>
      </c>
      <c r="K517" s="413" t="s">
        <v>15</v>
      </c>
      <c r="L517" s="59"/>
    </row>
    <row r="518" spans="1:26" s="355" customFormat="1" ht="9.9499999999999993" customHeight="1">
      <c r="A518" s="462"/>
      <c r="B518" s="464"/>
      <c r="C518" s="58"/>
      <c r="D518" s="48"/>
      <c r="E518" s="461" t="s">
        <v>180</v>
      </c>
      <c r="F518" s="374"/>
      <c r="G518" s="376"/>
      <c r="H518" s="375"/>
      <c r="I518" s="376"/>
      <c r="J518" s="377"/>
      <c r="K518" s="378"/>
      <c r="L518" s="59"/>
    </row>
    <row r="519" spans="1:26" s="355" customFormat="1" ht="19.5" customHeight="1" thickBot="1">
      <c r="A519" s="462"/>
      <c r="B519" s="464"/>
      <c r="C519" s="58"/>
      <c r="D519" s="48"/>
      <c r="E519" s="461"/>
      <c r="F519" s="411" t="s">
        <v>138</v>
      </c>
      <c r="G519" s="418"/>
      <c r="H519" s="335">
        <f>IF(E521="yes", "", 100%)</f>
        <v>1</v>
      </c>
      <c r="I519" s="40" t="s">
        <v>128</v>
      </c>
      <c r="J519" s="332">
        <f>'Waste Coeff.'!$D$9</f>
        <v>0.81900000000000006</v>
      </c>
      <c r="K519" s="366">
        <f>IF($E520="Yes", "", $G519*$J519)</f>
        <v>0</v>
      </c>
      <c r="L519" s="59"/>
    </row>
    <row r="520" spans="1:26" s="355" customFormat="1" ht="19.5" customHeight="1" thickBot="1">
      <c r="A520" s="462"/>
      <c r="B520" s="464"/>
      <c r="C520" s="58"/>
      <c r="D520" s="48"/>
      <c r="E520" s="417" t="s">
        <v>185</v>
      </c>
      <c r="F520" s="411" t="s">
        <v>137</v>
      </c>
      <c r="G520" s="379">
        <f>$G519*H520</f>
        <v>0</v>
      </c>
      <c r="H520" s="427"/>
      <c r="I520" s="40" t="s">
        <v>128</v>
      </c>
      <c r="J520" s="332">
        <f>'Waste Coeff.'!$D$10</f>
        <v>0.41647499999999993</v>
      </c>
      <c r="K520" s="366" t="str">
        <f>IF($E520="No", "", $G520*$J520)</f>
        <v/>
      </c>
      <c r="L520" s="59"/>
    </row>
    <row r="521" spans="1:26" s="355" customFormat="1" ht="19.5" customHeight="1">
      <c r="A521" s="462"/>
      <c r="B521" s="464"/>
      <c r="C521" s="58"/>
      <c r="D521" s="48"/>
      <c r="E521" s="460" t="str">
        <f>IF(E520="yes","Enter % values in waste characterization column","Ignore waste characterization column")</f>
        <v>Ignore waste characterization column</v>
      </c>
      <c r="F521" s="411" t="s">
        <v>143</v>
      </c>
      <c r="G521" s="379">
        <f>$G519*H521</f>
        <v>0</v>
      </c>
      <c r="H521" s="427"/>
      <c r="I521" s="40" t="s">
        <v>128</v>
      </c>
      <c r="J521" s="332">
        <f>'Waste Coeff.'!$D$11</f>
        <v>0.28212750000000003</v>
      </c>
      <c r="K521" s="366" t="str">
        <f>IF($E520="No", "", $G521*$J521)</f>
        <v/>
      </c>
      <c r="L521" s="59"/>
    </row>
    <row r="522" spans="1:26" s="355" customFormat="1" ht="19.5" customHeight="1">
      <c r="A522" s="462"/>
      <c r="B522" s="464"/>
      <c r="C522" s="58"/>
      <c r="D522" s="48"/>
      <c r="E522" s="461"/>
      <c r="F522" s="128" t="s">
        <v>148</v>
      </c>
      <c r="G522" s="379">
        <f>$G519*H522</f>
        <v>0</v>
      </c>
      <c r="H522" s="428"/>
      <c r="I522" s="40" t="s">
        <v>128</v>
      </c>
      <c r="J522" s="332">
        <f>'Waste Coeff.'!$D$9</f>
        <v>0.81900000000000006</v>
      </c>
      <c r="K522" s="366" t="str">
        <f>IF($E520="No", "", $G522*$J522)</f>
        <v/>
      </c>
      <c r="L522" s="59"/>
    </row>
    <row r="523" spans="1:26" s="355" customFormat="1" ht="19.5" customHeight="1">
      <c r="A523" s="462"/>
      <c r="B523" s="464"/>
      <c r="C523" s="58"/>
      <c r="D523" s="48"/>
      <c r="E523" s="391" t="s">
        <v>184</v>
      </c>
      <c r="F523" s="410" t="s">
        <v>129</v>
      </c>
      <c r="G523" s="379"/>
      <c r="H523" s="411"/>
      <c r="I523" s="40" t="s">
        <v>128</v>
      </c>
      <c r="J523" s="332">
        <v>0</v>
      </c>
      <c r="K523" s="366">
        <f t="shared" ref="K523:K524" si="35">$J523*$G523</f>
        <v>0</v>
      </c>
      <c r="L523" s="59"/>
    </row>
    <row r="524" spans="1:26" s="355" customFormat="1" ht="19.5" customHeight="1">
      <c r="A524" s="462"/>
      <c r="B524" s="464"/>
      <c r="C524" s="58"/>
      <c r="D524" s="48"/>
      <c r="E524" s="396" t="s">
        <v>185</v>
      </c>
      <c r="F524" s="399" t="s">
        <v>130</v>
      </c>
      <c r="G524" s="400"/>
      <c r="H524" s="401"/>
      <c r="I524" s="339" t="s">
        <v>128</v>
      </c>
      <c r="J524" s="340">
        <v>0</v>
      </c>
      <c r="K524" s="402">
        <f t="shared" si="35"/>
        <v>0</v>
      </c>
      <c r="L524" s="59"/>
    </row>
    <row r="525" spans="1:26" s="355" customFormat="1" ht="9.9499999999999993" customHeight="1">
      <c r="A525" s="462"/>
      <c r="B525" s="464"/>
      <c r="C525" s="58"/>
      <c r="D525" s="48"/>
      <c r="E525" s="395"/>
      <c r="F525" s="374"/>
      <c r="G525" s="376"/>
      <c r="H525" s="375"/>
      <c r="I525" s="376"/>
      <c r="J525" s="377"/>
      <c r="K525" s="378"/>
      <c r="L525" s="59"/>
    </row>
    <row r="526" spans="1:26" s="355" customFormat="1" ht="19.5" customHeight="1">
      <c r="A526" s="462"/>
      <c r="B526" s="57"/>
      <c r="C526" s="58"/>
      <c r="D526" s="48"/>
      <c r="E526" s="123"/>
      <c r="F526" s="351"/>
      <c r="G526" s="351"/>
      <c r="H526" s="119"/>
      <c r="I526" s="351"/>
      <c r="J526" s="351" t="s">
        <v>17</v>
      </c>
      <c r="K526" s="403">
        <f>IF($E520="yes",SUM(K520:K524),SUM(K519,K523:K524))</f>
        <v>0</v>
      </c>
      <c r="L526" s="59"/>
    </row>
    <row r="527" spans="1:26" s="415" customFormat="1" ht="19.5" customHeight="1">
      <c r="A527" s="462"/>
      <c r="B527" s="57"/>
      <c r="C527" s="58"/>
      <c r="D527" s="48"/>
      <c r="E527" s="388" t="s">
        <v>183</v>
      </c>
      <c r="F527" s="351"/>
      <c r="G527" s="351"/>
      <c r="H527" s="119"/>
      <c r="I527" s="351"/>
      <c r="J527" s="351"/>
      <c r="K527" s="351"/>
      <c r="L527" s="59"/>
    </row>
    <row r="528" spans="1:26" s="355" customFormat="1" ht="27" customHeight="1">
      <c r="A528" s="462"/>
      <c r="B528" s="356"/>
      <c r="C528" s="58"/>
      <c r="D528" s="48"/>
      <c r="E528" s="123"/>
      <c r="F528" s="333" t="s">
        <v>0</v>
      </c>
      <c r="G528" s="336"/>
      <c r="H528" s="331" t="s">
        <v>16</v>
      </c>
      <c r="I528" s="331" t="s">
        <v>1</v>
      </c>
      <c r="J528" s="414" t="s">
        <v>168</v>
      </c>
      <c r="K528" s="413" t="s">
        <v>169</v>
      </c>
      <c r="L528" s="59"/>
    </row>
    <row r="529" spans="1:26" s="355" customFormat="1" ht="9.75" customHeight="1">
      <c r="A529" s="462"/>
      <c r="B529" s="464"/>
      <c r="C529" s="58"/>
      <c r="D529" s="48"/>
      <c r="E529" s="123"/>
      <c r="F529" s="374"/>
      <c r="G529" s="375"/>
      <c r="H529" s="376"/>
      <c r="I529" s="376"/>
      <c r="J529" s="377"/>
      <c r="K529" s="378"/>
      <c r="L529" s="59"/>
    </row>
    <row r="530" spans="1:26" s="355" customFormat="1" ht="19.5" customHeight="1">
      <c r="A530" s="462"/>
      <c r="B530" s="464"/>
      <c r="C530" s="58"/>
      <c r="D530" s="48"/>
      <c r="E530" s="123"/>
      <c r="F530" s="458" t="s">
        <v>144</v>
      </c>
      <c r="G530" s="459"/>
      <c r="H530" s="418"/>
      <c r="I530" s="40" t="s">
        <v>166</v>
      </c>
      <c r="J530" s="332">
        <f>'Fleets Coeff.'!$C$4</f>
        <v>8.4769999999999984E-3</v>
      </c>
      <c r="K530" s="366">
        <f>$H530*$J530</f>
        <v>0</v>
      </c>
      <c r="L530" s="59"/>
    </row>
    <row r="531" spans="1:26" s="355" customFormat="1" ht="19.5" customHeight="1">
      <c r="A531" s="462"/>
      <c r="B531" s="464"/>
      <c r="C531" s="58"/>
      <c r="D531" s="48"/>
      <c r="E531" s="123"/>
      <c r="F531" s="458" t="s">
        <v>163</v>
      </c>
      <c r="G531" s="459"/>
      <c r="H531" s="418"/>
      <c r="I531" s="40" t="s">
        <v>166</v>
      </c>
      <c r="J531" s="332">
        <f>'Fleets Coeff.'!$C$5</f>
        <v>1.021E-2</v>
      </c>
      <c r="K531" s="366">
        <f>$H531*$J531</f>
        <v>0</v>
      </c>
      <c r="L531" s="59"/>
    </row>
    <row r="532" spans="1:26" s="355" customFormat="1" ht="19.5" customHeight="1">
      <c r="A532" s="462"/>
      <c r="B532" s="464"/>
      <c r="C532" s="58"/>
      <c r="D532" s="48"/>
      <c r="E532" s="123"/>
      <c r="F532" s="458" t="s">
        <v>164</v>
      </c>
      <c r="G532" s="459"/>
      <c r="H532" s="418"/>
      <c r="I532" s="40" t="s">
        <v>166</v>
      </c>
      <c r="J532" s="332">
        <f>'Fleets Coeff.'!$C$6</f>
        <v>8.6715999999999998E-3</v>
      </c>
      <c r="K532" s="366">
        <f>$H532*$J532</f>
        <v>0</v>
      </c>
      <c r="L532" s="59"/>
    </row>
    <row r="533" spans="1:26" s="355" customFormat="1" ht="19.5" customHeight="1">
      <c r="A533" s="462"/>
      <c r="B533" s="464"/>
      <c r="C533" s="58"/>
      <c r="D533" s="48"/>
      <c r="E533" s="123"/>
      <c r="F533" s="458" t="s">
        <v>165</v>
      </c>
      <c r="G533" s="459"/>
      <c r="H533" s="418"/>
      <c r="I533" s="40" t="s">
        <v>166</v>
      </c>
      <c r="J533" s="332">
        <f>'Fleets Coeff.'!$C$7</f>
        <v>8.5256499999999992E-3</v>
      </c>
      <c r="K533" s="366">
        <f>$H533*$J533</f>
        <v>0</v>
      </c>
      <c r="L533" s="59"/>
    </row>
    <row r="534" spans="1:26" s="355" customFormat="1" ht="9.9499999999999993" customHeight="1">
      <c r="A534" s="462"/>
      <c r="B534" s="464"/>
      <c r="C534" s="58"/>
      <c r="D534" s="48"/>
      <c r="E534" s="123"/>
      <c r="F534" s="374"/>
      <c r="G534" s="375"/>
      <c r="H534" s="376"/>
      <c r="I534" s="376"/>
      <c r="J534" s="377"/>
      <c r="K534" s="378"/>
      <c r="L534" s="59"/>
    </row>
    <row r="535" spans="1:26" s="355" customFormat="1" ht="19.5" customHeight="1">
      <c r="A535" s="462"/>
      <c r="B535" s="57"/>
      <c r="C535" s="58"/>
      <c r="D535" s="48"/>
      <c r="E535" s="123"/>
      <c r="F535" s="351"/>
      <c r="G535" s="351"/>
      <c r="H535" s="119"/>
      <c r="I535" s="351"/>
      <c r="J535" s="351" t="s">
        <v>17</v>
      </c>
      <c r="K535" s="403">
        <f>SUM(K530:K533)</f>
        <v>0</v>
      </c>
      <c r="L535" s="59"/>
    </row>
    <row r="536" spans="1:26" s="355" customFormat="1" ht="19.5" customHeight="1" thickBot="1">
      <c r="A536" s="462"/>
      <c r="B536" s="57"/>
      <c r="C536" s="58"/>
      <c r="D536" s="48"/>
      <c r="E536" s="123"/>
      <c r="F536" s="119"/>
      <c r="G536" s="119"/>
      <c r="H536" s="119"/>
      <c r="I536" s="351"/>
      <c r="J536" s="351"/>
      <c r="K536" s="93"/>
      <c r="L536" s="59"/>
    </row>
    <row r="537" spans="1:26" s="355" customFormat="1" ht="19.5" customHeight="1" thickBot="1">
      <c r="A537" s="463"/>
      <c r="B537" s="57"/>
      <c r="C537" s="58"/>
      <c r="D537" s="48"/>
      <c r="E537" s="123"/>
      <c r="F537" s="119"/>
      <c r="G537" s="119"/>
      <c r="H537" s="119"/>
      <c r="I537" s="351"/>
      <c r="J537" s="351" t="s">
        <v>170</v>
      </c>
      <c r="K537" s="367">
        <f>SUM($K515,$K526,$K535)</f>
        <v>0</v>
      </c>
      <c r="L537" s="59"/>
    </row>
    <row r="538" spans="1:26" ht="19.5" customHeight="1" thickBot="1">
      <c r="A538" s="463"/>
      <c r="B538" s="57"/>
      <c r="C538" s="58"/>
      <c r="D538" s="48"/>
      <c r="E538" s="123"/>
      <c r="F538" s="119"/>
      <c r="G538" s="119"/>
      <c r="H538" s="119"/>
      <c r="I538" s="351"/>
      <c r="J538" s="93"/>
      <c r="K538" s="69"/>
      <c r="L538" s="59"/>
      <c r="Z538" s="79"/>
    </row>
    <row r="539" spans="1:26" ht="19.5" customHeight="1" thickBot="1">
      <c r="A539" s="463"/>
      <c r="B539" s="57"/>
      <c r="C539" s="58"/>
      <c r="D539" s="48"/>
      <c r="E539" s="130"/>
      <c r="F539" s="119"/>
      <c r="G539" s="119"/>
      <c r="H539" s="119"/>
      <c r="I539" s="351"/>
      <c r="J539" s="119" t="s">
        <v>13</v>
      </c>
      <c r="K539" s="368"/>
      <c r="L539" s="59"/>
      <c r="Z539" s="79"/>
    </row>
    <row r="540" spans="1:26" ht="19.5" customHeight="1" thickBot="1">
      <c r="A540" s="463"/>
      <c r="B540" s="57"/>
      <c r="C540" s="58"/>
      <c r="D540" s="48"/>
      <c r="E540" s="123"/>
      <c r="F540" s="119"/>
      <c r="G540" s="119"/>
      <c r="H540" s="119"/>
      <c r="I540" s="351"/>
      <c r="J540" s="93"/>
      <c r="K540" s="204"/>
      <c r="L540" s="59"/>
      <c r="Z540" s="79"/>
    </row>
    <row r="541" spans="1:26" ht="19.5" customHeight="1" thickBot="1">
      <c r="A541" s="463"/>
      <c r="B541" s="57"/>
      <c r="C541" s="58"/>
      <c r="D541" s="48"/>
      <c r="E541" s="123"/>
      <c r="F541" s="119"/>
      <c r="G541" s="119"/>
      <c r="H541" s="119"/>
      <c r="I541" s="351"/>
      <c r="J541" s="351" t="s">
        <v>41</v>
      </c>
      <c r="K541" s="369" t="str">
        <f>IF(ISERR((J515)/K539),"",((J515)/K539))</f>
        <v/>
      </c>
      <c r="L541" s="59"/>
      <c r="Z541" s="79"/>
    </row>
    <row r="542" spans="1:26" ht="20.25" thickBot="1">
      <c r="A542" s="463"/>
      <c r="B542" s="57"/>
      <c r="C542" s="58"/>
      <c r="D542" s="48"/>
      <c r="E542" s="123"/>
      <c r="F542" s="119"/>
      <c r="G542" s="119"/>
      <c r="H542" s="119"/>
      <c r="I542" s="351"/>
      <c r="J542" s="93"/>
      <c r="K542" s="215"/>
      <c r="L542" s="59"/>
      <c r="Z542" s="79"/>
    </row>
    <row r="543" spans="1:26" ht="20.25" thickBot="1">
      <c r="A543" s="463"/>
      <c r="B543" s="57"/>
      <c r="C543" s="58"/>
      <c r="D543" s="48"/>
      <c r="E543" s="123"/>
      <c r="F543" s="351"/>
      <c r="G543" s="119"/>
      <c r="H543" s="119"/>
      <c r="I543" s="119"/>
      <c r="J543" s="119" t="s">
        <v>42</v>
      </c>
      <c r="K543" s="369" t="str">
        <f>IF(ISERR((K537*2205)/K539),"",((K537*2205)/K539))</f>
        <v/>
      </c>
      <c r="L543" s="59"/>
      <c r="Z543" s="79"/>
    </row>
    <row r="544" spans="1:26" ht="19.5">
      <c r="A544" s="463"/>
      <c r="B544" s="71"/>
      <c r="C544" s="72"/>
      <c r="D544" s="73"/>
      <c r="E544" s="131"/>
      <c r="F544" s="74"/>
      <c r="G544" s="74"/>
      <c r="H544" s="74"/>
      <c r="I544" s="112"/>
      <c r="J544" s="112"/>
      <c r="K544" s="95"/>
      <c r="L544" s="75"/>
      <c r="Z544" s="79"/>
    </row>
    <row r="545" spans="1:26" ht="15.75" customHeight="1">
      <c r="A545" s="462"/>
      <c r="B545" s="53"/>
      <c r="C545" s="54"/>
      <c r="D545" s="55"/>
      <c r="E545" s="124"/>
      <c r="F545" s="55"/>
      <c r="G545" s="55"/>
      <c r="H545" s="107"/>
      <c r="I545" s="107"/>
      <c r="J545" s="88"/>
      <c r="K545" s="55"/>
      <c r="L545" s="56"/>
      <c r="Z545" s="79"/>
    </row>
    <row r="546" spans="1:26" ht="30" customHeight="1">
      <c r="A546" s="462"/>
      <c r="B546" s="57"/>
      <c r="C546" s="58"/>
      <c r="D546" s="59"/>
      <c r="E546" s="125">
        <v>2012</v>
      </c>
      <c r="F546" s="59"/>
      <c r="G546" s="60"/>
      <c r="H546" s="108"/>
      <c r="I546" s="108"/>
      <c r="J546" s="89"/>
      <c r="K546" s="61"/>
      <c r="L546" s="62"/>
      <c r="Z546" s="79"/>
    </row>
    <row r="547" spans="1:26" s="415" customFormat="1" ht="15" customHeight="1">
      <c r="A547" s="462"/>
      <c r="B547" s="57"/>
      <c r="C547" s="58"/>
      <c r="D547" s="59"/>
      <c r="E547" s="125"/>
      <c r="F547" s="59"/>
      <c r="G547" s="60"/>
      <c r="H547" s="108"/>
      <c r="I547" s="108"/>
      <c r="J547" s="89"/>
      <c r="K547" s="61"/>
      <c r="L547" s="62"/>
    </row>
    <row r="548" spans="1:26" ht="23.25" customHeight="1">
      <c r="A548" s="462"/>
      <c r="B548" s="57"/>
      <c r="C548" s="58"/>
      <c r="D548" s="59"/>
      <c r="E548" s="393" t="s">
        <v>181</v>
      </c>
      <c r="F548" s="59"/>
      <c r="G548" s="60"/>
      <c r="H548" s="60"/>
      <c r="I548" s="109"/>
      <c r="J548" s="109"/>
      <c r="K548" s="90"/>
      <c r="L548" s="60"/>
      <c r="Z548" s="79"/>
    </row>
    <row r="549" spans="1:26" ht="27" customHeight="1">
      <c r="A549" s="462"/>
      <c r="B549" s="57"/>
      <c r="C549" s="58"/>
      <c r="D549" s="47"/>
      <c r="E549" s="127" t="s">
        <v>0</v>
      </c>
      <c r="F549" s="413" t="s">
        <v>16</v>
      </c>
      <c r="G549" s="413" t="s">
        <v>1</v>
      </c>
      <c r="H549" s="414" t="s">
        <v>2</v>
      </c>
      <c r="I549" s="414" t="s">
        <v>38</v>
      </c>
      <c r="J549" s="91" t="s">
        <v>39</v>
      </c>
      <c r="K549" s="413" t="s">
        <v>15</v>
      </c>
      <c r="L549" s="60"/>
      <c r="Z549" s="79"/>
    </row>
    <row r="550" spans="1:26" s="355" customFormat="1" ht="9.75" customHeight="1">
      <c r="A550" s="462"/>
      <c r="B550" s="464"/>
      <c r="C550" s="465">
        <v>2000</v>
      </c>
      <c r="D550" s="392"/>
      <c r="E550" s="397"/>
      <c r="F550" s="65"/>
      <c r="G550" s="66"/>
      <c r="H550" s="110"/>
      <c r="I550" s="110"/>
      <c r="J550" s="92"/>
      <c r="K550" s="398"/>
      <c r="L550" s="60"/>
    </row>
    <row r="551" spans="1:26" s="355" customFormat="1" ht="18" customHeight="1">
      <c r="A551" s="462"/>
      <c r="B551" s="464"/>
      <c r="C551" s="465"/>
      <c r="D551" s="466"/>
      <c r="E551" s="128" t="s">
        <v>3</v>
      </c>
      <c r="F551" s="238"/>
      <c r="G551" s="40" t="s">
        <v>4</v>
      </c>
      <c r="H551" s="139">
        <f>VLOOKUP($C550,Coefficients!$A$5:$AB$25,3)</f>
        <v>4.2270350071002902E-4</v>
      </c>
      <c r="I551" s="111">
        <f>VLOOKUP(C550,Coefficients!$A$5:$AB$25,2)</f>
        <v>9.5460000000000007E-3</v>
      </c>
      <c r="J551" s="98">
        <f t="shared" ref="J551:J557" si="36">$I551*$F551</f>
        <v>0</v>
      </c>
      <c r="K551" s="182">
        <f t="shared" ref="K551:K557" si="37">$H551*$F551</f>
        <v>0</v>
      </c>
      <c r="L551" s="59"/>
    </row>
    <row r="552" spans="1:26" s="355" customFormat="1" ht="18" customHeight="1">
      <c r="A552" s="462"/>
      <c r="B552" s="464"/>
      <c r="C552" s="465"/>
      <c r="D552" s="466"/>
      <c r="E552" s="128" t="s">
        <v>5</v>
      </c>
      <c r="F552" s="238"/>
      <c r="G552" s="40" t="s">
        <v>6</v>
      </c>
      <c r="H552" s="139">
        <f>VLOOKUP(C550,Coefficients!$A$5:$AB$25,5)</f>
        <v>5.3156000000000011E-3</v>
      </c>
      <c r="I552" s="111">
        <f>VLOOKUP(C550,Coefficients!$A$5:$AB$25,4)</f>
        <v>0.1</v>
      </c>
      <c r="J552" s="98">
        <f>$I552*$F552</f>
        <v>0</v>
      </c>
      <c r="K552" s="182">
        <f t="shared" si="37"/>
        <v>0</v>
      </c>
      <c r="L552" s="59"/>
    </row>
    <row r="553" spans="1:26" s="355" customFormat="1" ht="18" customHeight="1">
      <c r="A553" s="462"/>
      <c r="B553" s="464"/>
      <c r="C553" s="465"/>
      <c r="D553" s="466"/>
      <c r="E553" s="128" t="s">
        <v>11</v>
      </c>
      <c r="F553" s="238"/>
      <c r="G553" s="40" t="s">
        <v>9</v>
      </c>
      <c r="H553" s="139">
        <f>VLOOKUP(C550,Coefficients!$A$5:$AB$25,7)</f>
        <v>1.0264025999999999E-2</v>
      </c>
      <c r="I553" s="111">
        <f>VLOOKUP(C550,Coefficients!$A$5:$AB$25,6)</f>
        <v>0.13800000000000001</v>
      </c>
      <c r="J553" s="98">
        <f t="shared" si="36"/>
        <v>0</v>
      </c>
      <c r="K553" s="182">
        <f t="shared" si="37"/>
        <v>0</v>
      </c>
      <c r="L553" s="59"/>
    </row>
    <row r="554" spans="1:26" s="355" customFormat="1" ht="18" customHeight="1">
      <c r="A554" s="462"/>
      <c r="B554" s="464"/>
      <c r="C554" s="465"/>
      <c r="D554" s="466"/>
      <c r="E554" s="128" t="s">
        <v>30</v>
      </c>
      <c r="F554" s="238"/>
      <c r="G554" s="40" t="s">
        <v>9</v>
      </c>
      <c r="H554" s="139">
        <f>VLOOKUP(C550,Coefficients!$A$5:$AB$25,9)</f>
        <v>1.1016722E-2</v>
      </c>
      <c r="I554" s="111">
        <f>VLOOKUP(C550,Coefficients!$A$5:$AB$25,8)</f>
        <v>0.14599999999999999</v>
      </c>
      <c r="J554" s="98">
        <f t="shared" si="36"/>
        <v>0</v>
      </c>
      <c r="K554" s="182">
        <f t="shared" si="37"/>
        <v>0</v>
      </c>
      <c r="L554" s="59"/>
    </row>
    <row r="555" spans="1:26" s="355" customFormat="1" ht="18" customHeight="1">
      <c r="A555" s="462"/>
      <c r="B555" s="464"/>
      <c r="C555" s="465"/>
      <c r="D555" s="466"/>
      <c r="E555" s="128" t="s">
        <v>31</v>
      </c>
      <c r="F555" s="238"/>
      <c r="G555" s="40" t="s">
        <v>9</v>
      </c>
      <c r="H555" s="139">
        <f>VLOOKUP(C550,Coefficients!$A$5:$AB$25,11)</f>
        <v>1.1327549999999999E-2</v>
      </c>
      <c r="I555" s="111">
        <f>VLOOKUP(C550,Coefficients!$A$5:$AB$25,10)</f>
        <v>0.15</v>
      </c>
      <c r="J555" s="98">
        <f t="shared" si="36"/>
        <v>0</v>
      </c>
      <c r="K555" s="182">
        <f t="shared" si="37"/>
        <v>0</v>
      </c>
      <c r="L555" s="59"/>
    </row>
    <row r="556" spans="1:26" s="355" customFormat="1" ht="18" customHeight="1">
      <c r="A556" s="462"/>
      <c r="B556" s="464"/>
      <c r="C556" s="465"/>
      <c r="D556" s="466"/>
      <c r="E556" s="128" t="s">
        <v>200</v>
      </c>
      <c r="F556" s="238"/>
      <c r="G556" s="40" t="s">
        <v>9</v>
      </c>
      <c r="H556" s="139">
        <f>VLOOKUP(C550,Coefficients!$A$5:$AB$25,13)</f>
        <v>1.0264025999999999E-2</v>
      </c>
      <c r="I556" s="111">
        <f>VLOOKUP(C550,Coefficients!$A$5:$AB$25,12)</f>
        <v>0.13800000000000001</v>
      </c>
      <c r="J556" s="98">
        <f t="shared" si="36"/>
        <v>0</v>
      </c>
      <c r="K556" s="182">
        <f t="shared" si="37"/>
        <v>0</v>
      </c>
      <c r="L556" s="59"/>
    </row>
    <row r="557" spans="1:26" s="355" customFormat="1" ht="17.25" customHeight="1">
      <c r="A557" s="462"/>
      <c r="B557" s="464"/>
      <c r="C557" s="58"/>
      <c r="D557" s="466"/>
      <c r="E557" s="128" t="s">
        <v>8</v>
      </c>
      <c r="F557" s="383"/>
      <c r="G557" s="40" t="s">
        <v>10</v>
      </c>
      <c r="H557" s="139">
        <f>VLOOKUP(C550,Coefficients!$A$5:$AB$25,15)</f>
        <v>8.6629610999999995E-2</v>
      </c>
      <c r="I557" s="111">
        <f>VLOOKUP(C550,Coefficients!$A$5:$AB$25,14)</f>
        <v>1.3301499999999999</v>
      </c>
      <c r="J557" s="98">
        <f t="shared" si="36"/>
        <v>0</v>
      </c>
      <c r="K557" s="182">
        <f t="shared" si="37"/>
        <v>0</v>
      </c>
      <c r="L557" s="59"/>
    </row>
    <row r="558" spans="1:26" s="355" customFormat="1" ht="9.75" customHeight="1">
      <c r="A558" s="462"/>
      <c r="B558" s="464"/>
      <c r="C558" s="58"/>
      <c r="D558" s="392"/>
      <c r="E558" s="397"/>
      <c r="F558" s="65"/>
      <c r="G558" s="66"/>
      <c r="H558" s="117"/>
      <c r="I558" s="117"/>
      <c r="J558" s="118"/>
      <c r="K558" s="398"/>
      <c r="L558" s="60"/>
    </row>
    <row r="559" spans="1:26" ht="19.5" customHeight="1">
      <c r="A559" s="462"/>
      <c r="B559" s="57"/>
      <c r="C559" s="58"/>
      <c r="D559" s="48"/>
      <c r="E559" s="123"/>
      <c r="F559" s="119"/>
      <c r="G559" s="119"/>
      <c r="H559" s="471" t="s">
        <v>17</v>
      </c>
      <c r="I559" s="472"/>
      <c r="J559" s="98">
        <f>SUM(J551:J557)</f>
        <v>0</v>
      </c>
      <c r="K559" s="370">
        <f>SUM(K551:K557)</f>
        <v>0</v>
      </c>
      <c r="L559" s="59"/>
      <c r="Z559" s="79"/>
    </row>
    <row r="560" spans="1:26" s="415" customFormat="1" ht="19.5" customHeight="1">
      <c r="A560" s="412"/>
      <c r="B560" s="57"/>
      <c r="C560" s="58"/>
      <c r="D560" s="48"/>
      <c r="E560" s="394" t="s">
        <v>182</v>
      </c>
      <c r="F560" s="119"/>
      <c r="G560" s="119"/>
      <c r="H560" s="384"/>
      <c r="I560" s="385"/>
      <c r="J560" s="386"/>
      <c r="K560" s="387"/>
      <c r="L560" s="59"/>
    </row>
    <row r="561" spans="1:12" s="355" customFormat="1" ht="19.5" customHeight="1">
      <c r="A561" s="462"/>
      <c r="B561" s="57"/>
      <c r="C561" s="58"/>
      <c r="D561" s="48"/>
      <c r="E561" s="395"/>
      <c r="F561" s="333" t="s">
        <v>126</v>
      </c>
      <c r="G561" s="331" t="s">
        <v>127</v>
      </c>
      <c r="H561" s="334" t="s">
        <v>171</v>
      </c>
      <c r="I561" s="331" t="s">
        <v>1</v>
      </c>
      <c r="J561" s="414" t="s">
        <v>2</v>
      </c>
      <c r="K561" s="413" t="s">
        <v>15</v>
      </c>
      <c r="L561" s="59"/>
    </row>
    <row r="562" spans="1:12" s="355" customFormat="1" ht="9.9499999999999993" customHeight="1">
      <c r="A562" s="462"/>
      <c r="B562" s="464"/>
      <c r="C562" s="58"/>
      <c r="D562" s="48"/>
      <c r="E562" s="461" t="s">
        <v>180</v>
      </c>
      <c r="F562" s="374"/>
      <c r="G562" s="376"/>
      <c r="H562" s="375"/>
      <c r="I562" s="376"/>
      <c r="J562" s="377"/>
      <c r="K562" s="378"/>
      <c r="L562" s="59"/>
    </row>
    <row r="563" spans="1:12" s="355" customFormat="1" ht="19.5" customHeight="1" thickBot="1">
      <c r="A563" s="462"/>
      <c r="B563" s="464"/>
      <c r="C563" s="58"/>
      <c r="D563" s="48"/>
      <c r="E563" s="461"/>
      <c r="F563" s="411" t="s">
        <v>138</v>
      </c>
      <c r="G563" s="418"/>
      <c r="H563" s="335">
        <f>IF(E565="yes", "", 100%)</f>
        <v>1</v>
      </c>
      <c r="I563" s="40" t="s">
        <v>128</v>
      </c>
      <c r="J563" s="332">
        <f>'Waste Coeff.'!$D$9</f>
        <v>0.81900000000000006</v>
      </c>
      <c r="K563" s="366">
        <f>IF($E564="Yes", "", $G563*$J563)</f>
        <v>0</v>
      </c>
      <c r="L563" s="59"/>
    </row>
    <row r="564" spans="1:12" s="355" customFormat="1" ht="19.5" customHeight="1" thickBot="1">
      <c r="A564" s="462"/>
      <c r="B564" s="464"/>
      <c r="C564" s="58"/>
      <c r="D564" s="48"/>
      <c r="E564" s="417" t="s">
        <v>185</v>
      </c>
      <c r="F564" s="411" t="s">
        <v>137</v>
      </c>
      <c r="G564" s="379">
        <f>$G563*H564</f>
        <v>0</v>
      </c>
      <c r="H564" s="427"/>
      <c r="I564" s="40" t="s">
        <v>128</v>
      </c>
      <c r="J564" s="332">
        <f>'Waste Coeff.'!$D$10</f>
        <v>0.41647499999999993</v>
      </c>
      <c r="K564" s="366" t="str">
        <f>IF($E564="No", "", $G564*$J564)</f>
        <v/>
      </c>
      <c r="L564" s="59"/>
    </row>
    <row r="565" spans="1:12" s="355" customFormat="1" ht="19.5" customHeight="1">
      <c r="A565" s="462"/>
      <c r="B565" s="464"/>
      <c r="C565" s="58"/>
      <c r="D565" s="48"/>
      <c r="E565" s="460" t="str">
        <f>IF(E564="yes","Enter % values in waste characterization column","Ignore waste characterization column")</f>
        <v>Ignore waste characterization column</v>
      </c>
      <c r="F565" s="411" t="s">
        <v>143</v>
      </c>
      <c r="G565" s="379">
        <f>$G563*H565</f>
        <v>0</v>
      </c>
      <c r="H565" s="427"/>
      <c r="I565" s="40" t="s">
        <v>128</v>
      </c>
      <c r="J565" s="332">
        <f>'Waste Coeff.'!$D$11</f>
        <v>0.28212750000000003</v>
      </c>
      <c r="K565" s="366" t="str">
        <f>IF($E564="No", "", $G565*$J565)</f>
        <v/>
      </c>
      <c r="L565" s="59"/>
    </row>
    <row r="566" spans="1:12" s="355" customFormat="1" ht="19.5" customHeight="1">
      <c r="A566" s="462"/>
      <c r="B566" s="464"/>
      <c r="C566" s="58"/>
      <c r="D566" s="48"/>
      <c r="E566" s="461"/>
      <c r="F566" s="128" t="s">
        <v>148</v>
      </c>
      <c r="G566" s="379">
        <f>$G563*H566</f>
        <v>0</v>
      </c>
      <c r="H566" s="428"/>
      <c r="I566" s="40" t="s">
        <v>128</v>
      </c>
      <c r="J566" s="332">
        <f>'Waste Coeff.'!$D$9</f>
        <v>0.81900000000000006</v>
      </c>
      <c r="K566" s="366" t="str">
        <f>IF($E564="No", "", $G566*$J566)</f>
        <v/>
      </c>
      <c r="L566" s="59"/>
    </row>
    <row r="567" spans="1:12" s="355" customFormat="1" ht="19.5" customHeight="1">
      <c r="A567" s="462"/>
      <c r="B567" s="464"/>
      <c r="C567" s="58"/>
      <c r="D567" s="48"/>
      <c r="E567" s="391" t="s">
        <v>184</v>
      </c>
      <c r="F567" s="410" t="s">
        <v>129</v>
      </c>
      <c r="G567" s="379"/>
      <c r="H567" s="411"/>
      <c r="I567" s="40" t="s">
        <v>128</v>
      </c>
      <c r="J567" s="332">
        <v>0</v>
      </c>
      <c r="K567" s="366">
        <f t="shared" ref="K567:K568" si="38">$J567*$G567</f>
        <v>0</v>
      </c>
      <c r="L567" s="59"/>
    </row>
    <row r="568" spans="1:12" s="355" customFormat="1" ht="19.5" customHeight="1">
      <c r="A568" s="462"/>
      <c r="B568" s="464"/>
      <c r="C568" s="58"/>
      <c r="D568" s="48"/>
      <c r="E568" s="396" t="s">
        <v>185</v>
      </c>
      <c r="F568" s="399" t="s">
        <v>130</v>
      </c>
      <c r="G568" s="400"/>
      <c r="H568" s="401"/>
      <c r="I568" s="339" t="s">
        <v>128</v>
      </c>
      <c r="J568" s="340">
        <v>0</v>
      </c>
      <c r="K568" s="402">
        <f t="shared" si="38"/>
        <v>0</v>
      </c>
      <c r="L568" s="59"/>
    </row>
    <row r="569" spans="1:12" s="355" customFormat="1" ht="9.9499999999999993" customHeight="1">
      <c r="A569" s="462"/>
      <c r="B569" s="464"/>
      <c r="C569" s="58"/>
      <c r="D569" s="48"/>
      <c r="E569" s="395"/>
      <c r="F569" s="374"/>
      <c r="G569" s="376"/>
      <c r="H569" s="375"/>
      <c r="I569" s="376"/>
      <c r="J569" s="377"/>
      <c r="K569" s="378"/>
      <c r="L569" s="59"/>
    </row>
    <row r="570" spans="1:12" s="355" customFormat="1" ht="19.5" customHeight="1">
      <c r="A570" s="462"/>
      <c r="B570" s="57"/>
      <c r="C570" s="58"/>
      <c r="D570" s="48"/>
      <c r="E570" s="123"/>
      <c r="F570" s="351"/>
      <c r="G570" s="351"/>
      <c r="H570" s="119"/>
      <c r="I570" s="351"/>
      <c r="J570" s="351" t="s">
        <v>17</v>
      </c>
      <c r="K570" s="403">
        <f>IF($E564="yes",SUM(K564:K568),SUM(K563,K567:K568))</f>
        <v>0</v>
      </c>
      <c r="L570" s="59"/>
    </row>
    <row r="571" spans="1:12" s="415" customFormat="1" ht="19.5" customHeight="1">
      <c r="A571" s="462"/>
      <c r="B571" s="57"/>
      <c r="C571" s="58"/>
      <c r="D571" s="48"/>
      <c r="E571" s="388" t="s">
        <v>183</v>
      </c>
      <c r="F571" s="351"/>
      <c r="G571" s="351"/>
      <c r="H571" s="119"/>
      <c r="I571" s="351"/>
      <c r="J571" s="351"/>
      <c r="K571" s="351"/>
      <c r="L571" s="59"/>
    </row>
    <row r="572" spans="1:12" s="355" customFormat="1" ht="19.5" customHeight="1">
      <c r="A572" s="462"/>
      <c r="B572" s="356"/>
      <c r="C572" s="58"/>
      <c r="D572" s="48"/>
      <c r="E572" s="123"/>
      <c r="F572" s="333" t="s">
        <v>0</v>
      </c>
      <c r="G572" s="336"/>
      <c r="H572" s="331" t="s">
        <v>16</v>
      </c>
      <c r="I572" s="331" t="s">
        <v>1</v>
      </c>
      <c r="J572" s="414" t="s">
        <v>168</v>
      </c>
      <c r="K572" s="413" t="s">
        <v>169</v>
      </c>
      <c r="L572" s="59"/>
    </row>
    <row r="573" spans="1:12" s="355" customFormat="1" ht="9.9499999999999993" customHeight="1">
      <c r="A573" s="462"/>
      <c r="B573" s="464"/>
      <c r="C573" s="58"/>
      <c r="D573" s="48"/>
      <c r="E573" s="123"/>
      <c r="F573" s="374"/>
      <c r="G573" s="375"/>
      <c r="H573" s="376"/>
      <c r="I573" s="376"/>
      <c r="J573" s="377"/>
      <c r="K573" s="378"/>
      <c r="L573" s="59"/>
    </row>
    <row r="574" spans="1:12" s="355" customFormat="1" ht="19.5" customHeight="1">
      <c r="A574" s="462"/>
      <c r="B574" s="464"/>
      <c r="C574" s="58"/>
      <c r="D574" s="48"/>
      <c r="E574" s="123"/>
      <c r="F574" s="458" t="s">
        <v>144</v>
      </c>
      <c r="G574" s="459"/>
      <c r="H574" s="418"/>
      <c r="I574" s="40" t="s">
        <v>166</v>
      </c>
      <c r="J574" s="332">
        <f>'Fleets Coeff.'!$C$4</f>
        <v>8.4769999999999984E-3</v>
      </c>
      <c r="K574" s="366">
        <f>$H574*$J574</f>
        <v>0</v>
      </c>
      <c r="L574" s="59"/>
    </row>
    <row r="575" spans="1:12" s="355" customFormat="1" ht="19.5" customHeight="1">
      <c r="A575" s="462"/>
      <c r="B575" s="464"/>
      <c r="C575" s="58"/>
      <c r="D575" s="48"/>
      <c r="E575" s="123"/>
      <c r="F575" s="458" t="s">
        <v>163</v>
      </c>
      <c r="G575" s="459"/>
      <c r="H575" s="418"/>
      <c r="I575" s="40" t="s">
        <v>166</v>
      </c>
      <c r="J575" s="332">
        <f>'Fleets Coeff.'!$C$5</f>
        <v>1.021E-2</v>
      </c>
      <c r="K575" s="366">
        <f>$H575*$J575</f>
        <v>0</v>
      </c>
      <c r="L575" s="59"/>
    </row>
    <row r="576" spans="1:12" s="355" customFormat="1" ht="19.5" customHeight="1">
      <c r="A576" s="462"/>
      <c r="B576" s="464"/>
      <c r="C576" s="58"/>
      <c r="D576" s="48"/>
      <c r="E576" s="123"/>
      <c r="F576" s="458" t="s">
        <v>164</v>
      </c>
      <c r="G576" s="459"/>
      <c r="H576" s="418"/>
      <c r="I576" s="40" t="s">
        <v>166</v>
      </c>
      <c r="J576" s="332">
        <f>'Fleets Coeff.'!$C$6</f>
        <v>8.6715999999999998E-3</v>
      </c>
      <c r="K576" s="366">
        <f>$H576*$J576</f>
        <v>0</v>
      </c>
      <c r="L576" s="59"/>
    </row>
    <row r="577" spans="1:26" s="355" customFormat="1" ht="19.5" customHeight="1">
      <c r="A577" s="462"/>
      <c r="B577" s="464"/>
      <c r="C577" s="58"/>
      <c r="D577" s="48"/>
      <c r="E577" s="123"/>
      <c r="F577" s="458" t="s">
        <v>165</v>
      </c>
      <c r="G577" s="459"/>
      <c r="H577" s="418"/>
      <c r="I577" s="40" t="s">
        <v>166</v>
      </c>
      <c r="J577" s="332">
        <f>'Fleets Coeff.'!$C$7</f>
        <v>8.5256499999999992E-3</v>
      </c>
      <c r="K577" s="366">
        <f>$H577*$J577</f>
        <v>0</v>
      </c>
      <c r="L577" s="59"/>
    </row>
    <row r="578" spans="1:26" s="355" customFormat="1" ht="9.9499999999999993" customHeight="1">
      <c r="A578" s="462"/>
      <c r="B578" s="464"/>
      <c r="C578" s="58"/>
      <c r="D578" s="48"/>
      <c r="E578" s="123"/>
      <c r="F578" s="374"/>
      <c r="G578" s="375"/>
      <c r="H578" s="376"/>
      <c r="I578" s="376"/>
      <c r="J578" s="377"/>
      <c r="K578" s="378"/>
      <c r="L578" s="59"/>
    </row>
    <row r="579" spans="1:26" s="355" customFormat="1" ht="19.5" customHeight="1">
      <c r="A579" s="462"/>
      <c r="B579" s="57"/>
      <c r="C579" s="58"/>
      <c r="D579" s="48"/>
      <c r="E579" s="123"/>
      <c r="F579" s="351"/>
      <c r="G579" s="351"/>
      <c r="H579" s="119"/>
      <c r="I579" s="351"/>
      <c r="J579" s="351" t="s">
        <v>17</v>
      </c>
      <c r="K579" s="403">
        <f>SUM(K574:K577)</f>
        <v>0</v>
      </c>
      <c r="L579" s="59"/>
    </row>
    <row r="580" spans="1:26" s="355" customFormat="1" ht="19.5" customHeight="1" thickBot="1">
      <c r="A580" s="462"/>
      <c r="B580" s="57"/>
      <c r="C580" s="58"/>
      <c r="D580" s="48"/>
      <c r="E580" s="123"/>
      <c r="F580" s="119"/>
      <c r="G580" s="119"/>
      <c r="H580" s="119"/>
      <c r="I580" s="351"/>
      <c r="J580" s="351"/>
      <c r="K580" s="93"/>
      <c r="L580" s="59"/>
    </row>
    <row r="581" spans="1:26" s="355" customFormat="1" ht="19.5" customHeight="1" thickBot="1">
      <c r="A581" s="463"/>
      <c r="B581" s="57"/>
      <c r="C581" s="58"/>
      <c r="D581" s="48"/>
      <c r="E581" s="123"/>
      <c r="F581" s="119"/>
      <c r="G581" s="119"/>
      <c r="H581" s="119"/>
      <c r="I581" s="351"/>
      <c r="J581" s="351" t="s">
        <v>170</v>
      </c>
      <c r="K581" s="367">
        <f>SUM($K559,$K570,$K579)</f>
        <v>0</v>
      </c>
      <c r="L581" s="59"/>
    </row>
    <row r="582" spans="1:26" ht="19.5" customHeight="1" thickBot="1">
      <c r="A582" s="463"/>
      <c r="B582" s="57"/>
      <c r="C582" s="58"/>
      <c r="D582" s="48"/>
      <c r="E582" s="123"/>
      <c r="F582" s="119"/>
      <c r="G582" s="119"/>
      <c r="H582" s="119"/>
      <c r="I582" s="351"/>
      <c r="J582" s="93"/>
      <c r="K582" s="69"/>
      <c r="L582" s="59"/>
      <c r="Z582" s="79"/>
    </row>
    <row r="583" spans="1:26" ht="19.5" customHeight="1" thickBot="1">
      <c r="A583" s="463"/>
      <c r="B583" s="57"/>
      <c r="C583" s="58"/>
      <c r="D583" s="48"/>
      <c r="E583" s="130"/>
      <c r="F583" s="119"/>
      <c r="G583" s="119"/>
      <c r="H583" s="119"/>
      <c r="I583" s="351"/>
      <c r="J583" s="119" t="s">
        <v>13</v>
      </c>
      <c r="K583" s="368"/>
      <c r="L583" s="59"/>
      <c r="Z583" s="79"/>
    </row>
    <row r="584" spans="1:26" ht="19.5" customHeight="1" thickBot="1">
      <c r="A584" s="463"/>
      <c r="B584" s="57"/>
      <c r="C584" s="58"/>
      <c r="D584" s="48"/>
      <c r="E584" s="123"/>
      <c r="F584" s="119"/>
      <c r="G584" s="119"/>
      <c r="H584" s="119"/>
      <c r="I584" s="351"/>
      <c r="J584" s="93"/>
      <c r="K584" s="204"/>
      <c r="L584" s="59"/>
      <c r="Z584" s="79"/>
    </row>
    <row r="585" spans="1:26" ht="19.5" customHeight="1" thickBot="1">
      <c r="A585" s="463"/>
      <c r="B585" s="57"/>
      <c r="C585" s="58"/>
      <c r="D585" s="48"/>
      <c r="E585" s="123"/>
      <c r="F585" s="119"/>
      <c r="G585" s="119"/>
      <c r="H585" s="119"/>
      <c r="I585" s="351"/>
      <c r="J585" s="351" t="s">
        <v>41</v>
      </c>
      <c r="K585" s="369" t="str">
        <f>IF(ISERR((J559)/K583),"",((J559)/K583))</f>
        <v/>
      </c>
      <c r="L585" s="59"/>
      <c r="Z585" s="79"/>
    </row>
    <row r="586" spans="1:26" ht="20.25" thickBot="1">
      <c r="A586" s="463"/>
      <c r="B586" s="57"/>
      <c r="C586" s="58"/>
      <c r="D586" s="48"/>
      <c r="E586" s="123"/>
      <c r="F586" s="119"/>
      <c r="G586" s="119"/>
      <c r="H586" s="119"/>
      <c r="I586" s="351"/>
      <c r="J586" s="93"/>
      <c r="K586" s="215"/>
      <c r="L586" s="59"/>
      <c r="Z586" s="79"/>
    </row>
    <row r="587" spans="1:26" ht="20.25" thickBot="1">
      <c r="A587" s="463"/>
      <c r="B587" s="57"/>
      <c r="C587" s="58"/>
      <c r="D587" s="48"/>
      <c r="E587" s="123"/>
      <c r="F587" s="351"/>
      <c r="G587" s="119"/>
      <c r="H587" s="119"/>
      <c r="I587" s="119"/>
      <c r="J587" s="119" t="s">
        <v>42</v>
      </c>
      <c r="K587" s="369" t="str">
        <f>IF(ISERR((K581*2205)/K583),"",((K581*2205)/K583))</f>
        <v/>
      </c>
      <c r="L587" s="59"/>
      <c r="Z587" s="79"/>
    </row>
    <row r="588" spans="1:26" ht="19.5">
      <c r="A588" s="463"/>
      <c r="B588" s="71"/>
      <c r="C588" s="72"/>
      <c r="D588" s="73"/>
      <c r="E588" s="131"/>
      <c r="F588" s="74"/>
      <c r="G588" s="74"/>
      <c r="H588" s="74"/>
      <c r="I588" s="112"/>
      <c r="J588" s="112"/>
      <c r="K588" s="95"/>
      <c r="L588" s="75"/>
      <c r="Z588" s="79"/>
    </row>
    <row r="589" spans="1:26" ht="15.75" customHeight="1">
      <c r="A589" s="462"/>
      <c r="B589" s="53"/>
      <c r="C589" s="54"/>
      <c r="D589" s="55"/>
      <c r="E589" s="124"/>
      <c r="F589" s="55"/>
      <c r="G589" s="55"/>
      <c r="H589" s="107"/>
      <c r="I589" s="107"/>
      <c r="J589" s="88"/>
      <c r="K589" s="55"/>
      <c r="L589" s="56"/>
      <c r="Z589" s="79"/>
    </row>
    <row r="590" spans="1:26" ht="30" customHeight="1">
      <c r="A590" s="462"/>
      <c r="B590" s="57"/>
      <c r="C590" s="58"/>
      <c r="D590" s="59"/>
      <c r="E590" s="125">
        <v>2013</v>
      </c>
      <c r="F590" s="59"/>
      <c r="G590" s="60"/>
      <c r="H590" s="108"/>
      <c r="I590" s="108"/>
      <c r="J590" s="89"/>
      <c r="K590" s="61"/>
      <c r="L590" s="62"/>
      <c r="Z590" s="79"/>
    </row>
    <row r="591" spans="1:26" s="415" customFormat="1" ht="15" customHeight="1">
      <c r="A591" s="462"/>
      <c r="B591" s="57"/>
      <c r="C591" s="58"/>
      <c r="D591" s="59"/>
      <c r="E591" s="125"/>
      <c r="F591" s="59"/>
      <c r="G591" s="60"/>
      <c r="H591" s="108"/>
      <c r="I591" s="108"/>
      <c r="J591" s="89"/>
      <c r="K591" s="61"/>
      <c r="L591" s="62"/>
    </row>
    <row r="592" spans="1:26" ht="19.5" customHeight="1">
      <c r="A592" s="462"/>
      <c r="B592" s="57"/>
      <c r="C592" s="58"/>
      <c r="D592" s="59"/>
      <c r="E592" s="393" t="s">
        <v>181</v>
      </c>
      <c r="F592" s="59"/>
      <c r="G592" s="60"/>
      <c r="H592" s="60"/>
      <c r="I592" s="109"/>
      <c r="J592" s="109"/>
      <c r="K592" s="90"/>
      <c r="L592" s="60"/>
      <c r="Z592" s="79"/>
    </row>
    <row r="593" spans="1:26" ht="27" customHeight="1">
      <c r="A593" s="462"/>
      <c r="B593" s="57"/>
      <c r="C593" s="58"/>
      <c r="D593" s="47"/>
      <c r="E593" s="127" t="s">
        <v>0</v>
      </c>
      <c r="F593" s="413" t="s">
        <v>16</v>
      </c>
      <c r="G593" s="413" t="s">
        <v>1</v>
      </c>
      <c r="H593" s="414" t="s">
        <v>2</v>
      </c>
      <c r="I593" s="414" t="s">
        <v>38</v>
      </c>
      <c r="J593" s="91" t="s">
        <v>39</v>
      </c>
      <c r="K593" s="413" t="s">
        <v>15</v>
      </c>
      <c r="L593" s="60"/>
      <c r="Z593" s="79"/>
    </row>
    <row r="594" spans="1:26" s="355" customFormat="1" ht="9.75" customHeight="1">
      <c r="A594" s="462"/>
      <c r="B594" s="464"/>
      <c r="C594" s="465">
        <v>2000</v>
      </c>
      <c r="D594" s="392"/>
      <c r="E594" s="397"/>
      <c r="F594" s="65"/>
      <c r="G594" s="66"/>
      <c r="H594" s="110"/>
      <c r="I594" s="110"/>
      <c r="J594" s="92"/>
      <c r="K594" s="398"/>
      <c r="L594" s="60"/>
    </row>
    <row r="595" spans="1:26" s="355" customFormat="1" ht="18" customHeight="1">
      <c r="A595" s="462"/>
      <c r="B595" s="464"/>
      <c r="C595" s="465"/>
      <c r="D595" s="466"/>
      <c r="E595" s="128" t="s">
        <v>3</v>
      </c>
      <c r="F595" s="238"/>
      <c r="G595" s="40" t="s">
        <v>4</v>
      </c>
      <c r="H595" s="139">
        <f>VLOOKUP($C594,Coefficients!$A$5:$AB$25,3)</f>
        <v>4.2270350071002902E-4</v>
      </c>
      <c r="I595" s="111">
        <f>VLOOKUP(C594,Coefficients!$A$5:$AB$25,2)</f>
        <v>9.5460000000000007E-3</v>
      </c>
      <c r="J595" s="98">
        <f t="shared" ref="J595:J601" si="39">$I595*$F595</f>
        <v>0</v>
      </c>
      <c r="K595" s="182">
        <f t="shared" ref="K595:K601" si="40">$H595*$F595</f>
        <v>0</v>
      </c>
      <c r="L595" s="59"/>
    </row>
    <row r="596" spans="1:26" s="355" customFormat="1" ht="18" customHeight="1">
      <c r="A596" s="462"/>
      <c r="B596" s="464"/>
      <c r="C596" s="465"/>
      <c r="D596" s="466"/>
      <c r="E596" s="128" t="s">
        <v>5</v>
      </c>
      <c r="F596" s="238"/>
      <c r="G596" s="40" t="s">
        <v>6</v>
      </c>
      <c r="H596" s="139">
        <f>VLOOKUP(C594,Coefficients!$A$5:$AB$25,5)</f>
        <v>5.3156000000000011E-3</v>
      </c>
      <c r="I596" s="111">
        <f>VLOOKUP(C594,Coefficients!$A$5:$AB$25,4)</f>
        <v>0.1</v>
      </c>
      <c r="J596" s="98">
        <f>$I596*$F596</f>
        <v>0</v>
      </c>
      <c r="K596" s="182">
        <f t="shared" si="40"/>
        <v>0</v>
      </c>
      <c r="L596" s="59"/>
    </row>
    <row r="597" spans="1:26" s="355" customFormat="1" ht="18" customHeight="1">
      <c r="A597" s="462"/>
      <c r="B597" s="464"/>
      <c r="C597" s="465"/>
      <c r="D597" s="466"/>
      <c r="E597" s="128" t="s">
        <v>11</v>
      </c>
      <c r="F597" s="238"/>
      <c r="G597" s="40" t="s">
        <v>9</v>
      </c>
      <c r="H597" s="139">
        <f>VLOOKUP(C594,Coefficients!$A$5:$AB$25,7)</f>
        <v>1.0264025999999999E-2</v>
      </c>
      <c r="I597" s="111">
        <f>VLOOKUP(C594,Coefficients!$A$5:$AB$25,6)</f>
        <v>0.13800000000000001</v>
      </c>
      <c r="J597" s="98">
        <f t="shared" si="39"/>
        <v>0</v>
      </c>
      <c r="K597" s="182">
        <f t="shared" si="40"/>
        <v>0</v>
      </c>
      <c r="L597" s="59"/>
    </row>
    <row r="598" spans="1:26" s="355" customFormat="1" ht="18" customHeight="1">
      <c r="A598" s="462"/>
      <c r="B598" s="464"/>
      <c r="C598" s="465"/>
      <c r="D598" s="466"/>
      <c r="E598" s="128" t="s">
        <v>30</v>
      </c>
      <c r="F598" s="238"/>
      <c r="G598" s="40" t="s">
        <v>9</v>
      </c>
      <c r="H598" s="139">
        <f>VLOOKUP(C594,Coefficients!$A$5:$AB$25,9)</f>
        <v>1.1016722E-2</v>
      </c>
      <c r="I598" s="111">
        <f>VLOOKUP(C594,Coefficients!$A$5:$AB$25,8)</f>
        <v>0.14599999999999999</v>
      </c>
      <c r="J598" s="98">
        <f t="shared" si="39"/>
        <v>0</v>
      </c>
      <c r="K598" s="182">
        <f t="shared" si="40"/>
        <v>0</v>
      </c>
      <c r="L598" s="59"/>
    </row>
    <row r="599" spans="1:26" s="355" customFormat="1" ht="18" customHeight="1">
      <c r="A599" s="462"/>
      <c r="B599" s="464"/>
      <c r="C599" s="465"/>
      <c r="D599" s="466"/>
      <c r="E599" s="128" t="s">
        <v>31</v>
      </c>
      <c r="F599" s="238"/>
      <c r="G599" s="40" t="s">
        <v>9</v>
      </c>
      <c r="H599" s="139">
        <f>VLOOKUP(C594,Coefficients!$A$5:$AB$25,11)</f>
        <v>1.1327549999999999E-2</v>
      </c>
      <c r="I599" s="111">
        <f>VLOOKUP(C594,Coefficients!$A$5:$AB$25,10)</f>
        <v>0.15</v>
      </c>
      <c r="J599" s="98">
        <f t="shared" si="39"/>
        <v>0</v>
      </c>
      <c r="K599" s="182">
        <f t="shared" si="40"/>
        <v>0</v>
      </c>
      <c r="L599" s="59"/>
    </row>
    <row r="600" spans="1:26" s="355" customFormat="1" ht="18" customHeight="1">
      <c r="A600" s="462"/>
      <c r="B600" s="464"/>
      <c r="C600" s="465"/>
      <c r="D600" s="466"/>
      <c r="E600" s="128" t="s">
        <v>7</v>
      </c>
      <c r="F600" s="238"/>
      <c r="G600" s="40" t="s">
        <v>9</v>
      </c>
      <c r="H600" s="139">
        <f>VLOOKUP(C594,Coefficients!$A$5:$AB$25,13)</f>
        <v>1.0264025999999999E-2</v>
      </c>
      <c r="I600" s="111">
        <f>VLOOKUP(C594,Coefficients!$A$5:$AB$25,12)</f>
        <v>0.13800000000000001</v>
      </c>
      <c r="J600" s="98">
        <f t="shared" si="39"/>
        <v>0</v>
      </c>
      <c r="K600" s="182">
        <f t="shared" si="40"/>
        <v>0</v>
      </c>
      <c r="L600" s="59"/>
    </row>
    <row r="601" spans="1:26" s="355" customFormat="1" ht="17.25" customHeight="1">
      <c r="A601" s="462"/>
      <c r="B601" s="464"/>
      <c r="C601" s="58"/>
      <c r="D601" s="466"/>
      <c r="E601" s="128" t="s">
        <v>8</v>
      </c>
      <c r="F601" s="383"/>
      <c r="G601" s="40" t="s">
        <v>10</v>
      </c>
      <c r="H601" s="139">
        <f>VLOOKUP(C594,Coefficients!$A$5:$AB$25,15)</f>
        <v>8.6629610999999995E-2</v>
      </c>
      <c r="I601" s="111">
        <f>VLOOKUP(C594,Coefficients!$A$5:$AB$25,14)</f>
        <v>1.3301499999999999</v>
      </c>
      <c r="J601" s="98">
        <f t="shared" si="39"/>
        <v>0</v>
      </c>
      <c r="K601" s="182">
        <f t="shared" si="40"/>
        <v>0</v>
      </c>
      <c r="L601" s="59"/>
    </row>
    <row r="602" spans="1:26" s="355" customFormat="1" ht="9.75" customHeight="1">
      <c r="A602" s="462"/>
      <c r="B602" s="464"/>
      <c r="C602" s="58"/>
      <c r="D602" s="392"/>
      <c r="E602" s="397"/>
      <c r="F602" s="65"/>
      <c r="G602" s="66"/>
      <c r="H602" s="117"/>
      <c r="I602" s="117"/>
      <c r="J602" s="118"/>
      <c r="K602" s="398"/>
      <c r="L602" s="60"/>
    </row>
    <row r="603" spans="1:26" ht="19.5" customHeight="1">
      <c r="A603" s="462"/>
      <c r="B603" s="57"/>
      <c r="C603" s="58"/>
      <c r="D603" s="48"/>
      <c r="E603" s="123"/>
      <c r="F603" s="119"/>
      <c r="G603" s="119"/>
      <c r="H603" s="471" t="s">
        <v>17</v>
      </c>
      <c r="I603" s="472"/>
      <c r="J603" s="98">
        <f>SUM(J595:J601)</f>
        <v>0</v>
      </c>
      <c r="K603" s="370">
        <f>SUM(K595:K601)</f>
        <v>0</v>
      </c>
      <c r="L603" s="59"/>
      <c r="Z603" s="79"/>
    </row>
    <row r="604" spans="1:26" s="415" customFormat="1" ht="19.5" customHeight="1">
      <c r="A604" s="412"/>
      <c r="B604" s="57"/>
      <c r="C604" s="58"/>
      <c r="D604" s="48"/>
      <c r="E604" s="394" t="s">
        <v>182</v>
      </c>
      <c r="F604" s="119"/>
      <c r="G604" s="119"/>
      <c r="H604" s="384"/>
      <c r="I604" s="385"/>
      <c r="J604" s="386"/>
      <c r="K604" s="387"/>
      <c r="L604" s="59"/>
    </row>
    <row r="605" spans="1:26" s="355" customFormat="1" ht="27" customHeight="1">
      <c r="A605" s="462"/>
      <c r="B605" s="57"/>
      <c r="C605" s="58"/>
      <c r="D605" s="48"/>
      <c r="E605" s="395"/>
      <c r="F605" s="333" t="s">
        <v>126</v>
      </c>
      <c r="G605" s="331" t="s">
        <v>127</v>
      </c>
      <c r="H605" s="334" t="s">
        <v>171</v>
      </c>
      <c r="I605" s="331" t="s">
        <v>1</v>
      </c>
      <c r="J605" s="414" t="s">
        <v>2</v>
      </c>
      <c r="K605" s="413" t="s">
        <v>15</v>
      </c>
      <c r="L605" s="59"/>
    </row>
    <row r="606" spans="1:26" s="355" customFormat="1" ht="9.9499999999999993" customHeight="1">
      <c r="A606" s="462"/>
      <c r="B606" s="464"/>
      <c r="C606" s="58"/>
      <c r="D606" s="48"/>
      <c r="E606" s="461" t="s">
        <v>180</v>
      </c>
      <c r="F606" s="374"/>
      <c r="G606" s="376"/>
      <c r="H606" s="375"/>
      <c r="I606" s="376"/>
      <c r="J606" s="377"/>
      <c r="K606" s="378"/>
      <c r="L606" s="59"/>
    </row>
    <row r="607" spans="1:26" s="355" customFormat="1" ht="19.5" customHeight="1" thickBot="1">
      <c r="A607" s="462"/>
      <c r="B607" s="464"/>
      <c r="C607" s="58"/>
      <c r="D607" s="48"/>
      <c r="E607" s="461"/>
      <c r="F607" s="411" t="s">
        <v>138</v>
      </c>
      <c r="G607" s="418"/>
      <c r="H607" s="335">
        <f>IF(E609="yes", "", 100%)</f>
        <v>1</v>
      </c>
      <c r="I607" s="40" t="s">
        <v>128</v>
      </c>
      <c r="J607" s="332">
        <f>'Waste Coeff.'!$D$9</f>
        <v>0.81900000000000006</v>
      </c>
      <c r="K607" s="366">
        <f>IF($E608="Yes", "", $G607*$J607)</f>
        <v>0</v>
      </c>
      <c r="L607" s="59"/>
    </row>
    <row r="608" spans="1:26" s="355" customFormat="1" ht="19.5" customHeight="1" thickBot="1">
      <c r="A608" s="462"/>
      <c r="B608" s="464"/>
      <c r="C608" s="58"/>
      <c r="D608" s="48"/>
      <c r="E608" s="417" t="s">
        <v>185</v>
      </c>
      <c r="F608" s="411" t="s">
        <v>137</v>
      </c>
      <c r="G608" s="379">
        <f>$G607*H608</f>
        <v>0</v>
      </c>
      <c r="H608" s="427"/>
      <c r="I608" s="40" t="s">
        <v>128</v>
      </c>
      <c r="J608" s="332">
        <f>'Waste Coeff.'!$D$10</f>
        <v>0.41647499999999993</v>
      </c>
      <c r="K608" s="366" t="str">
        <f>IF($E608="No", "", $G608*$J608)</f>
        <v/>
      </c>
      <c r="L608" s="59"/>
    </row>
    <row r="609" spans="1:12" s="355" customFormat="1" ht="19.5" customHeight="1">
      <c r="A609" s="462"/>
      <c r="B609" s="464"/>
      <c r="C609" s="58"/>
      <c r="D609" s="48"/>
      <c r="E609" s="460" t="str">
        <f>IF(E608="yes","Enter % values in waste characterization column","Ignore waste characterization column")</f>
        <v>Ignore waste characterization column</v>
      </c>
      <c r="F609" s="411" t="s">
        <v>143</v>
      </c>
      <c r="G609" s="379">
        <f>$G607*H609</f>
        <v>0</v>
      </c>
      <c r="H609" s="427"/>
      <c r="I609" s="40" t="s">
        <v>128</v>
      </c>
      <c r="J609" s="332">
        <f>'Waste Coeff.'!$D$11</f>
        <v>0.28212750000000003</v>
      </c>
      <c r="K609" s="366" t="str">
        <f>IF($E608="No", "", $G609*$J609)</f>
        <v/>
      </c>
      <c r="L609" s="59"/>
    </row>
    <row r="610" spans="1:12" s="355" customFormat="1" ht="19.5" customHeight="1">
      <c r="A610" s="462"/>
      <c r="B610" s="464"/>
      <c r="C610" s="58"/>
      <c r="D610" s="48"/>
      <c r="E610" s="461"/>
      <c r="F610" s="128" t="s">
        <v>148</v>
      </c>
      <c r="G610" s="379">
        <f>$G607*H610</f>
        <v>0</v>
      </c>
      <c r="H610" s="428"/>
      <c r="I610" s="40" t="s">
        <v>128</v>
      </c>
      <c r="J610" s="332">
        <f>'Waste Coeff.'!$D$9</f>
        <v>0.81900000000000006</v>
      </c>
      <c r="K610" s="366" t="str">
        <f>IF($E608="No", "", $G610*$J610)</f>
        <v/>
      </c>
      <c r="L610" s="59"/>
    </row>
    <row r="611" spans="1:12" s="355" customFormat="1" ht="19.5" customHeight="1">
      <c r="A611" s="462"/>
      <c r="B611" s="464"/>
      <c r="C611" s="58"/>
      <c r="D611" s="48"/>
      <c r="E611" s="391" t="s">
        <v>184</v>
      </c>
      <c r="F611" s="410" t="s">
        <v>129</v>
      </c>
      <c r="G611" s="379"/>
      <c r="H611" s="411"/>
      <c r="I611" s="40" t="s">
        <v>128</v>
      </c>
      <c r="J611" s="332">
        <v>0</v>
      </c>
      <c r="K611" s="366">
        <f t="shared" ref="K611:K612" si="41">$J611*$G611</f>
        <v>0</v>
      </c>
      <c r="L611" s="59"/>
    </row>
    <row r="612" spans="1:12" s="355" customFormat="1" ht="19.5" customHeight="1">
      <c r="A612" s="462"/>
      <c r="B612" s="464"/>
      <c r="C612" s="58"/>
      <c r="D612" s="48"/>
      <c r="E612" s="396" t="s">
        <v>185</v>
      </c>
      <c r="F612" s="399" t="s">
        <v>130</v>
      </c>
      <c r="G612" s="400"/>
      <c r="H612" s="401"/>
      <c r="I612" s="339" t="s">
        <v>128</v>
      </c>
      <c r="J612" s="340">
        <v>0</v>
      </c>
      <c r="K612" s="402">
        <f t="shared" si="41"/>
        <v>0</v>
      </c>
      <c r="L612" s="59"/>
    </row>
    <row r="613" spans="1:12" s="355" customFormat="1" ht="9.9499999999999993" customHeight="1">
      <c r="A613" s="462"/>
      <c r="B613" s="464"/>
      <c r="C613" s="58"/>
      <c r="D613" s="48"/>
      <c r="E613" s="395"/>
      <c r="F613" s="374"/>
      <c r="G613" s="376"/>
      <c r="H613" s="375"/>
      <c r="I613" s="376"/>
      <c r="J613" s="377"/>
      <c r="K613" s="378"/>
      <c r="L613" s="59"/>
    </row>
    <row r="614" spans="1:12" s="355" customFormat="1" ht="19.5" customHeight="1">
      <c r="A614" s="462"/>
      <c r="B614" s="57"/>
      <c r="C614" s="58"/>
      <c r="D614" s="48"/>
      <c r="E614" s="123"/>
      <c r="F614" s="351"/>
      <c r="G614" s="351"/>
      <c r="H614" s="119"/>
      <c r="I614" s="351"/>
      <c r="J614" s="351" t="s">
        <v>17</v>
      </c>
      <c r="K614" s="403">
        <f>IF($E608="yes",SUM(K608:K612),SUM(K607,K611:K612))</f>
        <v>0</v>
      </c>
      <c r="L614" s="59"/>
    </row>
    <row r="615" spans="1:12" s="415" customFormat="1" ht="19.5" customHeight="1">
      <c r="A615" s="462"/>
      <c r="B615" s="57"/>
      <c r="C615" s="58"/>
      <c r="D615" s="48"/>
      <c r="E615" s="388" t="s">
        <v>183</v>
      </c>
      <c r="F615" s="351"/>
      <c r="G615" s="351"/>
      <c r="H615" s="119"/>
      <c r="I615" s="351"/>
      <c r="J615" s="351"/>
      <c r="K615" s="351"/>
      <c r="L615" s="59"/>
    </row>
    <row r="616" spans="1:12" s="355" customFormat="1" ht="27" customHeight="1">
      <c r="A616" s="462"/>
      <c r="B616" s="356"/>
      <c r="C616" s="58"/>
      <c r="D616" s="48"/>
      <c r="E616" s="123"/>
      <c r="F616" s="333" t="s">
        <v>0</v>
      </c>
      <c r="G616" s="336"/>
      <c r="H616" s="331" t="s">
        <v>16</v>
      </c>
      <c r="I616" s="331" t="s">
        <v>1</v>
      </c>
      <c r="J616" s="414" t="s">
        <v>168</v>
      </c>
      <c r="K616" s="413" t="s">
        <v>169</v>
      </c>
      <c r="L616" s="59"/>
    </row>
    <row r="617" spans="1:12" s="355" customFormat="1" ht="9.9499999999999993" customHeight="1">
      <c r="A617" s="462"/>
      <c r="B617" s="464"/>
      <c r="C617" s="58"/>
      <c r="D617" s="48"/>
      <c r="E617" s="123"/>
      <c r="F617" s="374"/>
      <c r="G617" s="375"/>
      <c r="H617" s="376"/>
      <c r="I617" s="376"/>
      <c r="J617" s="377"/>
      <c r="K617" s="378"/>
      <c r="L617" s="59"/>
    </row>
    <row r="618" spans="1:12" s="355" customFormat="1" ht="19.5" customHeight="1">
      <c r="A618" s="462"/>
      <c r="B618" s="464"/>
      <c r="C618" s="58"/>
      <c r="D618" s="48"/>
      <c r="E618" s="123"/>
      <c r="F618" s="458" t="s">
        <v>144</v>
      </c>
      <c r="G618" s="459"/>
      <c r="H618" s="418"/>
      <c r="I618" s="40" t="s">
        <v>166</v>
      </c>
      <c r="J618" s="332">
        <f>'Fleets Coeff.'!$C$4</f>
        <v>8.4769999999999984E-3</v>
      </c>
      <c r="K618" s="366">
        <f>$H618*$J618</f>
        <v>0</v>
      </c>
      <c r="L618" s="59"/>
    </row>
    <row r="619" spans="1:12" s="355" customFormat="1" ht="19.5" customHeight="1">
      <c r="A619" s="462"/>
      <c r="B619" s="464"/>
      <c r="C619" s="58"/>
      <c r="D619" s="48"/>
      <c r="E619" s="123"/>
      <c r="F619" s="458" t="s">
        <v>163</v>
      </c>
      <c r="G619" s="459"/>
      <c r="H619" s="418"/>
      <c r="I619" s="40" t="s">
        <v>166</v>
      </c>
      <c r="J619" s="332">
        <f>'Fleets Coeff.'!$C$5</f>
        <v>1.021E-2</v>
      </c>
      <c r="K619" s="366">
        <f>$H619*$J619</f>
        <v>0</v>
      </c>
      <c r="L619" s="59"/>
    </row>
    <row r="620" spans="1:12" s="355" customFormat="1" ht="19.5" customHeight="1">
      <c r="A620" s="462"/>
      <c r="B620" s="464"/>
      <c r="C620" s="58"/>
      <c r="D620" s="48"/>
      <c r="E620" s="123"/>
      <c r="F620" s="458" t="s">
        <v>164</v>
      </c>
      <c r="G620" s="459"/>
      <c r="H620" s="418"/>
      <c r="I620" s="40" t="s">
        <v>166</v>
      </c>
      <c r="J620" s="332">
        <f>'Fleets Coeff.'!$C$6</f>
        <v>8.6715999999999998E-3</v>
      </c>
      <c r="K620" s="366">
        <f>$H620*$J620</f>
        <v>0</v>
      </c>
      <c r="L620" s="59"/>
    </row>
    <row r="621" spans="1:12" s="355" customFormat="1" ht="19.5" customHeight="1">
      <c r="A621" s="462"/>
      <c r="B621" s="464"/>
      <c r="C621" s="58"/>
      <c r="D621" s="48"/>
      <c r="E621" s="123"/>
      <c r="F621" s="458" t="s">
        <v>165</v>
      </c>
      <c r="G621" s="459"/>
      <c r="H621" s="418"/>
      <c r="I621" s="40" t="s">
        <v>166</v>
      </c>
      <c r="J621" s="332">
        <f>'Fleets Coeff.'!$C$7</f>
        <v>8.5256499999999992E-3</v>
      </c>
      <c r="K621" s="366">
        <f>$H621*$J621</f>
        <v>0</v>
      </c>
      <c r="L621" s="59"/>
    </row>
    <row r="622" spans="1:12" s="355" customFormat="1" ht="9.9499999999999993" customHeight="1">
      <c r="A622" s="462"/>
      <c r="B622" s="464"/>
      <c r="C622" s="58"/>
      <c r="D622" s="48"/>
      <c r="E622" s="123"/>
      <c r="F622" s="374"/>
      <c r="G622" s="375"/>
      <c r="H622" s="376"/>
      <c r="I622" s="376"/>
      <c r="J622" s="377"/>
      <c r="K622" s="378"/>
      <c r="L622" s="59"/>
    </row>
    <row r="623" spans="1:12" s="355" customFormat="1" ht="19.5" customHeight="1">
      <c r="A623" s="462"/>
      <c r="B623" s="57"/>
      <c r="C623" s="58"/>
      <c r="D623" s="48"/>
      <c r="E623" s="123"/>
      <c r="F623" s="351"/>
      <c r="G623" s="351"/>
      <c r="H623" s="119"/>
      <c r="I623" s="351"/>
      <c r="J623" s="351" t="s">
        <v>17</v>
      </c>
      <c r="K623" s="403">
        <f>SUM(K618:K621)</f>
        <v>0</v>
      </c>
      <c r="L623" s="59"/>
    </row>
    <row r="624" spans="1:12" s="355" customFormat="1" ht="19.5" customHeight="1" thickBot="1">
      <c r="A624" s="462"/>
      <c r="B624" s="57"/>
      <c r="C624" s="58"/>
      <c r="D624" s="48"/>
      <c r="E624" s="123"/>
      <c r="F624" s="119"/>
      <c r="G624" s="119"/>
      <c r="H624" s="119"/>
      <c r="I624" s="351"/>
      <c r="J624" s="351"/>
      <c r="K624" s="93"/>
      <c r="L624" s="59"/>
    </row>
    <row r="625" spans="1:26" s="355" customFormat="1" ht="19.5" customHeight="1" thickBot="1">
      <c r="A625" s="463"/>
      <c r="B625" s="57"/>
      <c r="C625" s="58"/>
      <c r="D625" s="48"/>
      <c r="E625" s="123"/>
      <c r="F625" s="119"/>
      <c r="G625" s="119"/>
      <c r="H625" s="119"/>
      <c r="I625" s="351"/>
      <c r="J625" s="351" t="s">
        <v>170</v>
      </c>
      <c r="K625" s="367">
        <f>SUM($K603,$K614,$K623)</f>
        <v>0</v>
      </c>
      <c r="L625" s="59"/>
    </row>
    <row r="626" spans="1:26" ht="19.5" customHeight="1" thickBot="1">
      <c r="A626" s="463"/>
      <c r="B626" s="57"/>
      <c r="C626" s="58"/>
      <c r="D626" s="48"/>
      <c r="E626" s="123"/>
      <c r="F626" s="119"/>
      <c r="G626" s="119"/>
      <c r="H626" s="119"/>
      <c r="I626" s="351"/>
      <c r="J626" s="93"/>
      <c r="K626" s="69"/>
      <c r="L626" s="59"/>
      <c r="Z626" s="79"/>
    </row>
    <row r="627" spans="1:26" ht="19.5" customHeight="1" thickBot="1">
      <c r="A627" s="463"/>
      <c r="B627" s="57"/>
      <c r="C627" s="58"/>
      <c r="D627" s="48"/>
      <c r="E627" s="130"/>
      <c r="F627" s="119"/>
      <c r="G627" s="119"/>
      <c r="H627" s="119"/>
      <c r="I627" s="351"/>
      <c r="J627" s="119" t="s">
        <v>13</v>
      </c>
      <c r="K627" s="368"/>
      <c r="L627" s="59"/>
      <c r="Z627" s="79"/>
    </row>
    <row r="628" spans="1:26" ht="19.5" customHeight="1" thickBot="1">
      <c r="A628" s="463"/>
      <c r="B628" s="57"/>
      <c r="C628" s="58"/>
      <c r="D628" s="48"/>
      <c r="E628" s="123"/>
      <c r="F628" s="119"/>
      <c r="G628" s="119"/>
      <c r="H628" s="119"/>
      <c r="I628" s="351"/>
      <c r="J628" s="93"/>
      <c r="K628" s="204"/>
      <c r="L628" s="59"/>
      <c r="Z628" s="79"/>
    </row>
    <row r="629" spans="1:26" ht="19.5" customHeight="1" thickBot="1">
      <c r="A629" s="463"/>
      <c r="B629" s="57"/>
      <c r="C629" s="58"/>
      <c r="D629" s="48"/>
      <c r="E629" s="123"/>
      <c r="F629" s="119"/>
      <c r="G629" s="119"/>
      <c r="H629" s="119"/>
      <c r="I629" s="351"/>
      <c r="J629" s="351" t="s">
        <v>41</v>
      </c>
      <c r="K629" s="369" t="str">
        <f>IF(ISERR((J603)/K627),"",((J603)/K627))</f>
        <v/>
      </c>
      <c r="L629" s="59"/>
      <c r="Z629" s="79"/>
    </row>
    <row r="630" spans="1:26" ht="20.25" thickBot="1">
      <c r="A630" s="463"/>
      <c r="B630" s="57"/>
      <c r="C630" s="58"/>
      <c r="D630" s="48"/>
      <c r="E630" s="123"/>
      <c r="F630" s="119"/>
      <c r="G630" s="119"/>
      <c r="H630" s="119"/>
      <c r="I630" s="351"/>
      <c r="J630" s="93"/>
      <c r="K630" s="215"/>
      <c r="L630" s="59"/>
      <c r="Z630" s="79"/>
    </row>
    <row r="631" spans="1:26" ht="20.25" thickBot="1">
      <c r="A631" s="463"/>
      <c r="B631" s="57"/>
      <c r="C631" s="58"/>
      <c r="D631" s="48"/>
      <c r="E631" s="123"/>
      <c r="F631" s="351"/>
      <c r="G631" s="119"/>
      <c r="H631" s="119"/>
      <c r="I631" s="119"/>
      <c r="J631" s="119" t="s">
        <v>42</v>
      </c>
      <c r="K631" s="369" t="str">
        <f>IF(ISERR((K625*2205)/K627),"",((K625*2205)/K627))</f>
        <v/>
      </c>
      <c r="L631" s="59"/>
      <c r="Z631" s="79"/>
    </row>
    <row r="632" spans="1:26" ht="19.5">
      <c r="A632" s="463"/>
      <c r="B632" s="71"/>
      <c r="C632" s="72"/>
      <c r="D632" s="73"/>
      <c r="E632" s="131"/>
      <c r="F632" s="74"/>
      <c r="G632" s="74"/>
      <c r="H632" s="74"/>
      <c r="I632" s="112"/>
      <c r="J632" s="112"/>
      <c r="K632" s="95"/>
      <c r="L632" s="75"/>
      <c r="Z632" s="79"/>
    </row>
    <row r="633" spans="1:26" ht="15.75" customHeight="1">
      <c r="A633" s="462"/>
      <c r="B633" s="53"/>
      <c r="C633" s="54"/>
      <c r="D633" s="55"/>
      <c r="E633" s="124"/>
      <c r="F633" s="55"/>
      <c r="G633" s="55"/>
      <c r="H633" s="107"/>
      <c r="I633" s="107"/>
      <c r="J633" s="88"/>
      <c r="K633" s="55"/>
      <c r="L633" s="56"/>
      <c r="Z633" s="79"/>
    </row>
    <row r="634" spans="1:26" ht="30" customHeight="1">
      <c r="A634" s="462"/>
      <c r="B634" s="57"/>
      <c r="C634" s="58"/>
      <c r="D634" s="59"/>
      <c r="E634" s="125">
        <v>2014</v>
      </c>
      <c r="F634" s="59"/>
      <c r="G634" s="60"/>
      <c r="H634" s="108"/>
      <c r="I634" s="108"/>
      <c r="J634" s="89"/>
      <c r="K634" s="61"/>
      <c r="L634" s="62"/>
      <c r="Z634" s="79"/>
    </row>
    <row r="635" spans="1:26" s="415" customFormat="1" ht="15" customHeight="1">
      <c r="A635" s="462"/>
      <c r="B635" s="57"/>
      <c r="C635" s="58"/>
      <c r="D635" s="59"/>
      <c r="E635" s="125"/>
      <c r="F635" s="59"/>
      <c r="G635" s="60"/>
      <c r="H635" s="108"/>
      <c r="I635" s="108"/>
      <c r="J635" s="89"/>
      <c r="K635" s="61"/>
      <c r="L635" s="62"/>
    </row>
    <row r="636" spans="1:26" ht="19.5" customHeight="1">
      <c r="A636" s="462"/>
      <c r="B636" s="57"/>
      <c r="C636" s="58"/>
      <c r="D636" s="59"/>
      <c r="E636" s="393" t="s">
        <v>181</v>
      </c>
      <c r="F636" s="59"/>
      <c r="G636" s="60"/>
      <c r="H636" s="60"/>
      <c r="I636" s="109"/>
      <c r="J636" s="109"/>
      <c r="K636" s="90"/>
      <c r="L636" s="60"/>
      <c r="Z636" s="79"/>
    </row>
    <row r="637" spans="1:26" ht="27" customHeight="1">
      <c r="A637" s="462"/>
      <c r="B637" s="57"/>
      <c r="C637" s="58"/>
      <c r="D637" s="47"/>
      <c r="E637" s="127" t="s">
        <v>0</v>
      </c>
      <c r="F637" s="413" t="s">
        <v>16</v>
      </c>
      <c r="G637" s="413" t="s">
        <v>1</v>
      </c>
      <c r="H637" s="414" t="s">
        <v>2</v>
      </c>
      <c r="I637" s="414" t="s">
        <v>38</v>
      </c>
      <c r="J637" s="91" t="s">
        <v>39</v>
      </c>
      <c r="K637" s="413" t="s">
        <v>15</v>
      </c>
      <c r="L637" s="60"/>
      <c r="Z637" s="79"/>
    </row>
    <row r="638" spans="1:26" s="355" customFormat="1" ht="9.75" customHeight="1">
      <c r="A638" s="462"/>
      <c r="B638" s="464"/>
      <c r="C638" s="465">
        <v>2000</v>
      </c>
      <c r="D638" s="392"/>
      <c r="E638" s="397"/>
      <c r="F638" s="65"/>
      <c r="G638" s="66"/>
      <c r="H638" s="110"/>
      <c r="I638" s="110"/>
      <c r="J638" s="92"/>
      <c r="K638" s="398"/>
      <c r="L638" s="60"/>
    </row>
    <row r="639" spans="1:26" s="355" customFormat="1" ht="18" customHeight="1">
      <c r="A639" s="462"/>
      <c r="B639" s="464"/>
      <c r="C639" s="465"/>
      <c r="D639" s="466"/>
      <c r="E639" s="128" t="s">
        <v>3</v>
      </c>
      <c r="F639" s="238"/>
      <c r="G639" s="40" t="s">
        <v>4</v>
      </c>
      <c r="H639" s="139">
        <f>VLOOKUP($C638,Coefficients!$A$5:$AB$25,3)</f>
        <v>4.2270350071002902E-4</v>
      </c>
      <c r="I639" s="111">
        <f>VLOOKUP(C638,Coefficients!$A$5:$AB$25,2)</f>
        <v>9.5460000000000007E-3</v>
      </c>
      <c r="J639" s="98">
        <f t="shared" ref="J639:J645" si="42">$I639*$F639</f>
        <v>0</v>
      </c>
      <c r="K639" s="182">
        <f t="shared" ref="K639:K645" si="43">$H639*$F639</f>
        <v>0</v>
      </c>
      <c r="L639" s="59"/>
    </row>
    <row r="640" spans="1:26" s="355" customFormat="1" ht="18" customHeight="1">
      <c r="A640" s="462"/>
      <c r="B640" s="464"/>
      <c r="C640" s="465"/>
      <c r="D640" s="466"/>
      <c r="E640" s="128" t="s">
        <v>5</v>
      </c>
      <c r="F640" s="238"/>
      <c r="G640" s="40" t="s">
        <v>6</v>
      </c>
      <c r="H640" s="139">
        <f>VLOOKUP(C638,Coefficients!$A$5:$AB$25,5)</f>
        <v>5.3156000000000011E-3</v>
      </c>
      <c r="I640" s="111">
        <f>VLOOKUP(C638,Coefficients!$A$5:$AB$25,4)</f>
        <v>0.1</v>
      </c>
      <c r="J640" s="98">
        <f>$I640*$F640</f>
        <v>0</v>
      </c>
      <c r="K640" s="182">
        <f t="shared" si="43"/>
        <v>0</v>
      </c>
      <c r="L640" s="59"/>
    </row>
    <row r="641" spans="1:26" s="355" customFormat="1" ht="18" customHeight="1">
      <c r="A641" s="462"/>
      <c r="B641" s="464"/>
      <c r="C641" s="465"/>
      <c r="D641" s="466"/>
      <c r="E641" s="128" t="s">
        <v>11</v>
      </c>
      <c r="F641" s="238"/>
      <c r="G641" s="40" t="s">
        <v>9</v>
      </c>
      <c r="H641" s="139">
        <f>VLOOKUP(C638,Coefficients!$A$5:$AB$25,7)</f>
        <v>1.0264025999999999E-2</v>
      </c>
      <c r="I641" s="111">
        <f>VLOOKUP(C638,Coefficients!$A$5:$AB$25,6)</f>
        <v>0.13800000000000001</v>
      </c>
      <c r="J641" s="98">
        <f t="shared" si="42"/>
        <v>0</v>
      </c>
      <c r="K641" s="182">
        <f t="shared" si="43"/>
        <v>0</v>
      </c>
      <c r="L641" s="59"/>
    </row>
    <row r="642" spans="1:26" s="355" customFormat="1" ht="18" customHeight="1">
      <c r="A642" s="462"/>
      <c r="B642" s="464"/>
      <c r="C642" s="465"/>
      <c r="D642" s="466"/>
      <c r="E642" s="128" t="s">
        <v>30</v>
      </c>
      <c r="F642" s="238"/>
      <c r="G642" s="40" t="s">
        <v>9</v>
      </c>
      <c r="H642" s="139">
        <f>VLOOKUP(C638,Coefficients!$A$5:$AB$25,9)</f>
        <v>1.1016722E-2</v>
      </c>
      <c r="I642" s="111">
        <f>VLOOKUP(C638,Coefficients!$A$5:$AB$25,8)</f>
        <v>0.14599999999999999</v>
      </c>
      <c r="J642" s="98">
        <f t="shared" si="42"/>
        <v>0</v>
      </c>
      <c r="K642" s="182">
        <f t="shared" si="43"/>
        <v>0</v>
      </c>
      <c r="L642" s="59"/>
    </row>
    <row r="643" spans="1:26" s="355" customFormat="1" ht="18" customHeight="1">
      <c r="A643" s="462"/>
      <c r="B643" s="464"/>
      <c r="C643" s="465"/>
      <c r="D643" s="466"/>
      <c r="E643" s="128" t="s">
        <v>31</v>
      </c>
      <c r="F643" s="238"/>
      <c r="G643" s="40" t="s">
        <v>9</v>
      </c>
      <c r="H643" s="139">
        <f>VLOOKUP(C638,Coefficients!$A$5:$AB$25,11)</f>
        <v>1.1327549999999999E-2</v>
      </c>
      <c r="I643" s="111">
        <f>VLOOKUP(C638,Coefficients!$A$5:$AB$25,10)</f>
        <v>0.15</v>
      </c>
      <c r="J643" s="98">
        <f t="shared" si="42"/>
        <v>0</v>
      </c>
      <c r="K643" s="182">
        <f t="shared" si="43"/>
        <v>0</v>
      </c>
      <c r="L643" s="59"/>
    </row>
    <row r="644" spans="1:26" s="355" customFormat="1" ht="18" customHeight="1">
      <c r="A644" s="462"/>
      <c r="B644" s="464"/>
      <c r="C644" s="465"/>
      <c r="D644" s="466"/>
      <c r="E644" s="128" t="s">
        <v>7</v>
      </c>
      <c r="F644" s="238"/>
      <c r="G644" s="40" t="s">
        <v>9</v>
      </c>
      <c r="H644" s="139">
        <f>VLOOKUP(C638,Coefficients!$A$5:$AB$25,13)</f>
        <v>1.0264025999999999E-2</v>
      </c>
      <c r="I644" s="111">
        <f>VLOOKUP(C638,Coefficients!$A$5:$AB$25,12)</f>
        <v>0.13800000000000001</v>
      </c>
      <c r="J644" s="98">
        <f t="shared" si="42"/>
        <v>0</v>
      </c>
      <c r="K644" s="182">
        <f t="shared" si="43"/>
        <v>0</v>
      </c>
      <c r="L644" s="59"/>
    </row>
    <row r="645" spans="1:26" s="355" customFormat="1" ht="17.25" customHeight="1">
      <c r="A645" s="462"/>
      <c r="B645" s="464"/>
      <c r="C645" s="58"/>
      <c r="D645" s="466"/>
      <c r="E645" s="128" t="s">
        <v>8</v>
      </c>
      <c r="F645" s="383"/>
      <c r="G645" s="40" t="s">
        <v>10</v>
      </c>
      <c r="H645" s="139">
        <f>VLOOKUP(C638,Coefficients!$A$5:$AB$25,15)</f>
        <v>8.6629610999999995E-2</v>
      </c>
      <c r="I645" s="111">
        <f>VLOOKUP(C638,Coefficients!$A$5:$AB$25,14)</f>
        <v>1.3301499999999999</v>
      </c>
      <c r="J645" s="98">
        <f t="shared" si="42"/>
        <v>0</v>
      </c>
      <c r="K645" s="182">
        <f t="shared" si="43"/>
        <v>0</v>
      </c>
      <c r="L645" s="59"/>
    </row>
    <row r="646" spans="1:26" s="355" customFormat="1" ht="9.75" customHeight="1">
      <c r="A646" s="462"/>
      <c r="B646" s="464"/>
      <c r="C646" s="58"/>
      <c r="D646" s="392"/>
      <c r="E646" s="397"/>
      <c r="F646" s="65"/>
      <c r="G646" s="66"/>
      <c r="H646" s="117"/>
      <c r="I646" s="117"/>
      <c r="J646" s="118"/>
      <c r="K646" s="398"/>
      <c r="L646" s="60"/>
    </row>
    <row r="647" spans="1:26" ht="19.5" customHeight="1">
      <c r="A647" s="462"/>
      <c r="B647" s="57"/>
      <c r="C647" s="58"/>
      <c r="D647" s="48"/>
      <c r="E647" s="123"/>
      <c r="F647" s="119"/>
      <c r="G647" s="119"/>
      <c r="H647" s="471" t="s">
        <v>17</v>
      </c>
      <c r="I647" s="472"/>
      <c r="J647" s="98">
        <f>SUM(J639:J645)</f>
        <v>0</v>
      </c>
      <c r="K647" s="370">
        <f>SUM(K639:K645)</f>
        <v>0</v>
      </c>
      <c r="L647" s="59"/>
      <c r="Z647" s="79"/>
    </row>
    <row r="648" spans="1:26" s="415" customFormat="1" ht="19.5" customHeight="1">
      <c r="A648" s="412"/>
      <c r="B648" s="57"/>
      <c r="C648" s="58"/>
      <c r="D648" s="48"/>
      <c r="E648" s="394" t="s">
        <v>182</v>
      </c>
      <c r="F648" s="119"/>
      <c r="G648" s="119"/>
      <c r="H648" s="384"/>
      <c r="I648" s="385"/>
      <c r="J648" s="386"/>
      <c r="K648" s="387"/>
      <c r="L648" s="59"/>
    </row>
    <row r="649" spans="1:26" s="355" customFormat="1" ht="27" customHeight="1">
      <c r="A649" s="462"/>
      <c r="B649" s="57"/>
      <c r="C649" s="58"/>
      <c r="D649" s="48"/>
      <c r="E649" s="395"/>
      <c r="F649" s="333" t="s">
        <v>126</v>
      </c>
      <c r="G649" s="331" t="s">
        <v>127</v>
      </c>
      <c r="H649" s="334" t="s">
        <v>171</v>
      </c>
      <c r="I649" s="331" t="s">
        <v>1</v>
      </c>
      <c r="J649" s="414" t="s">
        <v>2</v>
      </c>
      <c r="K649" s="413" t="s">
        <v>15</v>
      </c>
      <c r="L649" s="59"/>
    </row>
    <row r="650" spans="1:26" s="355" customFormat="1" ht="9.9499999999999993" customHeight="1">
      <c r="A650" s="462"/>
      <c r="B650" s="464"/>
      <c r="C650" s="58"/>
      <c r="D650" s="48"/>
      <c r="E650" s="461" t="s">
        <v>180</v>
      </c>
      <c r="F650" s="374"/>
      <c r="G650" s="376"/>
      <c r="H650" s="375"/>
      <c r="I650" s="376"/>
      <c r="J650" s="377"/>
      <c r="K650" s="378"/>
      <c r="L650" s="59"/>
    </row>
    <row r="651" spans="1:26" s="355" customFormat="1" ht="19.5" customHeight="1" thickBot="1">
      <c r="A651" s="462"/>
      <c r="B651" s="464"/>
      <c r="C651" s="58"/>
      <c r="D651" s="48"/>
      <c r="E651" s="461"/>
      <c r="F651" s="411" t="s">
        <v>138</v>
      </c>
      <c r="G651" s="418"/>
      <c r="H651" s="335">
        <f>IF(E653="yes", "", 100%)</f>
        <v>1</v>
      </c>
      <c r="I651" s="40" t="s">
        <v>128</v>
      </c>
      <c r="J651" s="332">
        <f>'Waste Coeff.'!$D$9</f>
        <v>0.81900000000000006</v>
      </c>
      <c r="K651" s="366">
        <f>IF($E652="Yes", "", $G651*$J651)</f>
        <v>0</v>
      </c>
      <c r="L651" s="59"/>
    </row>
    <row r="652" spans="1:26" s="355" customFormat="1" ht="19.5" customHeight="1" thickBot="1">
      <c r="A652" s="462"/>
      <c r="B652" s="464"/>
      <c r="C652" s="58"/>
      <c r="D652" s="48"/>
      <c r="E652" s="417" t="s">
        <v>185</v>
      </c>
      <c r="F652" s="411" t="s">
        <v>137</v>
      </c>
      <c r="G652" s="379">
        <f>$G651*H652</f>
        <v>0</v>
      </c>
      <c r="H652" s="427"/>
      <c r="I652" s="40" t="s">
        <v>128</v>
      </c>
      <c r="J652" s="332">
        <f>'Waste Coeff.'!$D$10</f>
        <v>0.41647499999999993</v>
      </c>
      <c r="K652" s="366" t="str">
        <f>IF($E652="No", "", $G652*$J652)</f>
        <v/>
      </c>
      <c r="L652" s="59"/>
    </row>
    <row r="653" spans="1:26" s="355" customFormat="1" ht="19.5" customHeight="1">
      <c r="A653" s="462"/>
      <c r="B653" s="464"/>
      <c r="C653" s="58"/>
      <c r="D653" s="48"/>
      <c r="E653" s="460" t="str">
        <f>IF(E652="yes","Enter % values in waste characterization column","Ignore waste characterization column")</f>
        <v>Ignore waste characterization column</v>
      </c>
      <c r="F653" s="411" t="s">
        <v>143</v>
      </c>
      <c r="G653" s="379">
        <f>$G651*H653</f>
        <v>0</v>
      </c>
      <c r="H653" s="427"/>
      <c r="I653" s="40" t="s">
        <v>128</v>
      </c>
      <c r="J653" s="332">
        <f>'Waste Coeff.'!$D$11</f>
        <v>0.28212750000000003</v>
      </c>
      <c r="K653" s="366" t="str">
        <f>IF($E652="No", "", $G653*$J653)</f>
        <v/>
      </c>
      <c r="L653" s="59"/>
    </row>
    <row r="654" spans="1:26" s="355" customFormat="1" ht="19.5" customHeight="1">
      <c r="A654" s="462"/>
      <c r="B654" s="464"/>
      <c r="C654" s="58"/>
      <c r="D654" s="48"/>
      <c r="E654" s="461"/>
      <c r="F654" s="128" t="s">
        <v>148</v>
      </c>
      <c r="G654" s="379">
        <f>$G651*H654</f>
        <v>0</v>
      </c>
      <c r="H654" s="428"/>
      <c r="I654" s="40" t="s">
        <v>128</v>
      </c>
      <c r="J654" s="332">
        <f>'Waste Coeff.'!$D$9</f>
        <v>0.81900000000000006</v>
      </c>
      <c r="K654" s="366" t="str">
        <f>IF($E652="No", "", $G654*$J654)</f>
        <v/>
      </c>
      <c r="L654" s="59"/>
    </row>
    <row r="655" spans="1:26" s="355" customFormat="1" ht="19.5" customHeight="1">
      <c r="A655" s="462"/>
      <c r="B655" s="464"/>
      <c r="C655" s="58"/>
      <c r="D655" s="48"/>
      <c r="E655" s="391" t="s">
        <v>184</v>
      </c>
      <c r="F655" s="410" t="s">
        <v>129</v>
      </c>
      <c r="G655" s="379"/>
      <c r="H655" s="411"/>
      <c r="I655" s="40" t="s">
        <v>128</v>
      </c>
      <c r="J655" s="332">
        <v>0</v>
      </c>
      <c r="K655" s="366">
        <f t="shared" ref="K655:K656" si="44">$J655*$G655</f>
        <v>0</v>
      </c>
      <c r="L655" s="59"/>
    </row>
    <row r="656" spans="1:26" s="355" customFormat="1" ht="19.5" customHeight="1">
      <c r="A656" s="462"/>
      <c r="B656" s="464"/>
      <c r="C656" s="58"/>
      <c r="D656" s="48"/>
      <c r="E656" s="396" t="s">
        <v>185</v>
      </c>
      <c r="F656" s="399" t="s">
        <v>130</v>
      </c>
      <c r="G656" s="400"/>
      <c r="H656" s="401"/>
      <c r="I656" s="339" t="s">
        <v>128</v>
      </c>
      <c r="J656" s="340">
        <v>0</v>
      </c>
      <c r="K656" s="402">
        <f t="shared" si="44"/>
        <v>0</v>
      </c>
      <c r="L656" s="59"/>
    </row>
    <row r="657" spans="1:26" s="355" customFormat="1" ht="9.9499999999999993" customHeight="1">
      <c r="A657" s="462"/>
      <c r="B657" s="464"/>
      <c r="C657" s="58"/>
      <c r="D657" s="48"/>
      <c r="E657" s="395"/>
      <c r="F657" s="374"/>
      <c r="G657" s="376"/>
      <c r="H657" s="375"/>
      <c r="I657" s="376"/>
      <c r="J657" s="377"/>
      <c r="K657" s="378"/>
      <c r="L657" s="59"/>
    </row>
    <row r="658" spans="1:26" s="355" customFormat="1" ht="19.5" customHeight="1">
      <c r="A658" s="462"/>
      <c r="B658" s="57"/>
      <c r="C658" s="58"/>
      <c r="D658" s="48"/>
      <c r="E658" s="123"/>
      <c r="F658" s="351"/>
      <c r="G658" s="351"/>
      <c r="H658" s="119"/>
      <c r="I658" s="351"/>
      <c r="J658" s="351" t="s">
        <v>17</v>
      </c>
      <c r="K658" s="403">
        <f>IF($E652="yes",SUM(K652:K656),SUM(K651,K655:K656))</f>
        <v>0</v>
      </c>
      <c r="L658" s="59"/>
    </row>
    <row r="659" spans="1:26" s="415" customFormat="1" ht="19.5" customHeight="1">
      <c r="A659" s="462"/>
      <c r="B659" s="57"/>
      <c r="C659" s="58"/>
      <c r="D659" s="48"/>
      <c r="E659" s="388" t="s">
        <v>183</v>
      </c>
      <c r="F659" s="351"/>
      <c r="G659" s="351"/>
      <c r="H659" s="119"/>
      <c r="I659" s="351"/>
      <c r="J659" s="351"/>
      <c r="K659" s="351"/>
      <c r="L659" s="59"/>
    </row>
    <row r="660" spans="1:26" s="355" customFormat="1" ht="19.5" customHeight="1">
      <c r="A660" s="462"/>
      <c r="B660" s="356"/>
      <c r="C660" s="58"/>
      <c r="D660" s="48"/>
      <c r="E660" s="123"/>
      <c r="F660" s="333" t="s">
        <v>0</v>
      </c>
      <c r="G660" s="336"/>
      <c r="H660" s="331" t="s">
        <v>16</v>
      </c>
      <c r="I660" s="331" t="s">
        <v>1</v>
      </c>
      <c r="J660" s="414" t="s">
        <v>168</v>
      </c>
      <c r="K660" s="413" t="s">
        <v>169</v>
      </c>
      <c r="L660" s="59"/>
    </row>
    <row r="661" spans="1:26" s="355" customFormat="1" ht="9.9499999999999993" customHeight="1">
      <c r="A661" s="462"/>
      <c r="B661" s="464"/>
      <c r="C661" s="58"/>
      <c r="D661" s="48"/>
      <c r="E661" s="123"/>
      <c r="F661" s="374"/>
      <c r="G661" s="375"/>
      <c r="H661" s="376"/>
      <c r="I661" s="376"/>
      <c r="J661" s="377"/>
      <c r="K661" s="378"/>
      <c r="L661" s="59"/>
    </row>
    <row r="662" spans="1:26" s="355" customFormat="1" ht="19.5" customHeight="1">
      <c r="A662" s="462"/>
      <c r="B662" s="464"/>
      <c r="C662" s="58"/>
      <c r="D662" s="48"/>
      <c r="E662" s="123"/>
      <c r="F662" s="458" t="s">
        <v>144</v>
      </c>
      <c r="G662" s="459"/>
      <c r="H662" s="418"/>
      <c r="I662" s="40" t="s">
        <v>166</v>
      </c>
      <c r="J662" s="332">
        <f>'Fleets Coeff.'!$C$4</f>
        <v>8.4769999999999984E-3</v>
      </c>
      <c r="K662" s="366">
        <f>$H662*$J662</f>
        <v>0</v>
      </c>
      <c r="L662" s="59"/>
    </row>
    <row r="663" spans="1:26" s="355" customFormat="1" ht="19.5" customHeight="1">
      <c r="A663" s="462"/>
      <c r="B663" s="464"/>
      <c r="C663" s="58"/>
      <c r="D663" s="48"/>
      <c r="E663" s="123"/>
      <c r="F663" s="458" t="s">
        <v>163</v>
      </c>
      <c r="G663" s="459"/>
      <c r="H663" s="418"/>
      <c r="I663" s="40" t="s">
        <v>166</v>
      </c>
      <c r="J663" s="332">
        <f>'Fleets Coeff.'!$C$5</f>
        <v>1.021E-2</v>
      </c>
      <c r="K663" s="366">
        <f>$H663*$J663</f>
        <v>0</v>
      </c>
      <c r="L663" s="59"/>
    </row>
    <row r="664" spans="1:26" s="355" customFormat="1" ht="19.5" customHeight="1">
      <c r="A664" s="462"/>
      <c r="B664" s="464"/>
      <c r="C664" s="58"/>
      <c r="D664" s="48"/>
      <c r="E664" s="123"/>
      <c r="F664" s="458" t="s">
        <v>164</v>
      </c>
      <c r="G664" s="459"/>
      <c r="H664" s="418"/>
      <c r="I664" s="40" t="s">
        <v>166</v>
      </c>
      <c r="J664" s="332">
        <f>'Fleets Coeff.'!$C$6</f>
        <v>8.6715999999999998E-3</v>
      </c>
      <c r="K664" s="366">
        <f>$H664*$J664</f>
        <v>0</v>
      </c>
      <c r="L664" s="59"/>
    </row>
    <row r="665" spans="1:26" s="355" customFormat="1" ht="19.5" customHeight="1">
      <c r="A665" s="462"/>
      <c r="B665" s="464"/>
      <c r="C665" s="58"/>
      <c r="D665" s="48"/>
      <c r="E665" s="123"/>
      <c r="F665" s="458" t="s">
        <v>165</v>
      </c>
      <c r="G665" s="459"/>
      <c r="H665" s="418"/>
      <c r="I665" s="40" t="s">
        <v>166</v>
      </c>
      <c r="J665" s="332">
        <f>'Fleets Coeff.'!$C$7</f>
        <v>8.5256499999999992E-3</v>
      </c>
      <c r="K665" s="366">
        <f>$H665*$J665</f>
        <v>0</v>
      </c>
      <c r="L665" s="59"/>
    </row>
    <row r="666" spans="1:26" s="355" customFormat="1" ht="9.9499999999999993" customHeight="1">
      <c r="A666" s="462"/>
      <c r="B666" s="464"/>
      <c r="C666" s="58"/>
      <c r="D666" s="48"/>
      <c r="E666" s="123"/>
      <c r="F666" s="374"/>
      <c r="G666" s="375"/>
      <c r="H666" s="376"/>
      <c r="I666" s="376"/>
      <c r="J666" s="377"/>
      <c r="K666" s="378"/>
      <c r="L666" s="59"/>
    </row>
    <row r="667" spans="1:26" s="355" customFormat="1" ht="19.5" customHeight="1">
      <c r="A667" s="462"/>
      <c r="B667" s="57"/>
      <c r="C667" s="58"/>
      <c r="D667" s="48"/>
      <c r="E667" s="123"/>
      <c r="F667" s="351"/>
      <c r="G667" s="351"/>
      <c r="H667" s="119"/>
      <c r="I667" s="351"/>
      <c r="J667" s="351" t="s">
        <v>17</v>
      </c>
      <c r="K667" s="403">
        <f>SUM(K662:K665)</f>
        <v>0</v>
      </c>
      <c r="L667" s="59"/>
    </row>
    <row r="668" spans="1:26" s="355" customFormat="1" ht="19.5" customHeight="1" thickBot="1">
      <c r="A668" s="462"/>
      <c r="B668" s="57"/>
      <c r="C668" s="58"/>
      <c r="D668" s="48"/>
      <c r="E668" s="123"/>
      <c r="F668" s="119"/>
      <c r="G668" s="119"/>
      <c r="H668" s="119"/>
      <c r="I668" s="351"/>
      <c r="J668" s="351"/>
      <c r="K668" s="93"/>
      <c r="L668" s="59"/>
    </row>
    <row r="669" spans="1:26" s="355" customFormat="1" ht="19.5" customHeight="1" thickBot="1">
      <c r="A669" s="463"/>
      <c r="B669" s="57"/>
      <c r="C669" s="58"/>
      <c r="D669" s="48"/>
      <c r="E669" s="123"/>
      <c r="F669" s="119"/>
      <c r="G669" s="119"/>
      <c r="H669" s="119"/>
      <c r="I669" s="351"/>
      <c r="J669" s="351" t="s">
        <v>170</v>
      </c>
      <c r="K669" s="367">
        <f>SUM($K647,$K658,$K667)</f>
        <v>0</v>
      </c>
      <c r="L669" s="59"/>
    </row>
    <row r="670" spans="1:26" ht="19.5" customHeight="1" thickBot="1">
      <c r="A670" s="463"/>
      <c r="B670" s="57"/>
      <c r="C670" s="58"/>
      <c r="D670" s="48"/>
      <c r="E670" s="123"/>
      <c r="F670" s="119"/>
      <c r="G670" s="119"/>
      <c r="H670" s="119"/>
      <c r="I670" s="351"/>
      <c r="J670" s="93"/>
      <c r="K670" s="69"/>
      <c r="L670" s="59"/>
      <c r="Z670" s="79"/>
    </row>
    <row r="671" spans="1:26" ht="19.5" customHeight="1" thickBot="1">
      <c r="A671" s="463"/>
      <c r="B671" s="57"/>
      <c r="C671" s="58"/>
      <c r="D671" s="48"/>
      <c r="E671" s="130"/>
      <c r="F671" s="119"/>
      <c r="G671" s="119"/>
      <c r="H671" s="119"/>
      <c r="I671" s="351"/>
      <c r="J671" s="119" t="s">
        <v>13</v>
      </c>
      <c r="K671" s="368"/>
      <c r="L671" s="59"/>
      <c r="Z671" s="79"/>
    </row>
    <row r="672" spans="1:26" ht="19.5" customHeight="1" thickBot="1">
      <c r="A672" s="463"/>
      <c r="B672" s="57"/>
      <c r="C672" s="58"/>
      <c r="D672" s="48"/>
      <c r="E672" s="123"/>
      <c r="F672" s="119"/>
      <c r="G672" s="119"/>
      <c r="H672" s="119"/>
      <c r="I672" s="351"/>
      <c r="J672" s="93"/>
      <c r="K672" s="204"/>
      <c r="L672" s="59"/>
      <c r="Z672" s="79"/>
    </row>
    <row r="673" spans="1:26" ht="19.5" customHeight="1" thickBot="1">
      <c r="A673" s="463"/>
      <c r="B673" s="57"/>
      <c r="C673" s="58"/>
      <c r="D673" s="48"/>
      <c r="E673" s="123"/>
      <c r="F673" s="119"/>
      <c r="G673" s="119"/>
      <c r="H673" s="119"/>
      <c r="I673" s="351"/>
      <c r="J673" s="351" t="s">
        <v>41</v>
      </c>
      <c r="K673" s="369" t="str">
        <f>IF(ISERR((J647)/K671),"",((J647)/K671))</f>
        <v/>
      </c>
      <c r="L673" s="59"/>
      <c r="Z673" s="79"/>
    </row>
    <row r="674" spans="1:26" ht="20.25" thickBot="1">
      <c r="A674" s="463"/>
      <c r="B674" s="57"/>
      <c r="C674" s="58"/>
      <c r="D674" s="48"/>
      <c r="E674" s="123"/>
      <c r="F674" s="119"/>
      <c r="G674" s="119"/>
      <c r="H674" s="119"/>
      <c r="I674" s="351"/>
      <c r="J674" s="93"/>
      <c r="K674" s="215"/>
      <c r="L674" s="59"/>
      <c r="Z674" s="79"/>
    </row>
    <row r="675" spans="1:26" ht="20.25" thickBot="1">
      <c r="A675" s="463"/>
      <c r="B675" s="57"/>
      <c r="C675" s="58"/>
      <c r="D675" s="48"/>
      <c r="E675" s="123"/>
      <c r="F675" s="351"/>
      <c r="G675" s="119"/>
      <c r="H675" s="119"/>
      <c r="I675" s="119"/>
      <c r="J675" s="119" t="s">
        <v>42</v>
      </c>
      <c r="K675" s="369" t="str">
        <f>IF(ISERR((K669*2205)/K671),"",((K669*2205)/K671))</f>
        <v/>
      </c>
      <c r="L675" s="59"/>
      <c r="Z675" s="79"/>
    </row>
    <row r="676" spans="1:26" ht="19.5">
      <c r="A676" s="463"/>
      <c r="B676" s="71"/>
      <c r="C676" s="72"/>
      <c r="D676" s="73"/>
      <c r="E676" s="131"/>
      <c r="F676" s="74"/>
      <c r="G676" s="74"/>
      <c r="H676" s="74"/>
      <c r="I676" s="112"/>
      <c r="J676" s="112"/>
      <c r="K676" s="95"/>
      <c r="L676" s="75"/>
      <c r="Z676" s="79"/>
    </row>
    <row r="677" spans="1:26" ht="15.75" customHeight="1">
      <c r="A677" s="462"/>
      <c r="B677" s="53"/>
      <c r="C677" s="54"/>
      <c r="D677" s="55"/>
      <c r="E677" s="124"/>
      <c r="F677" s="55"/>
      <c r="G677" s="55"/>
      <c r="H677" s="107"/>
      <c r="I677" s="107"/>
      <c r="J677" s="88"/>
      <c r="K677" s="55"/>
      <c r="L677" s="56"/>
      <c r="Z677" s="79"/>
    </row>
    <row r="678" spans="1:26" ht="30" customHeight="1">
      <c r="A678" s="462"/>
      <c r="B678" s="57"/>
      <c r="C678" s="58"/>
      <c r="D678" s="59"/>
      <c r="E678" s="125">
        <v>2015</v>
      </c>
      <c r="F678" s="59"/>
      <c r="G678" s="60"/>
      <c r="H678" s="108"/>
      <c r="I678" s="108"/>
      <c r="J678" s="89"/>
      <c r="K678" s="61"/>
      <c r="L678" s="62"/>
      <c r="Z678" s="79"/>
    </row>
    <row r="679" spans="1:26" s="415" customFormat="1" ht="15" customHeight="1">
      <c r="A679" s="462"/>
      <c r="B679" s="57"/>
      <c r="C679" s="58"/>
      <c r="D679" s="59"/>
      <c r="E679" s="125"/>
      <c r="F679" s="59"/>
      <c r="G679" s="60"/>
      <c r="H679" s="108"/>
      <c r="I679" s="108"/>
      <c r="J679" s="89"/>
      <c r="K679" s="61"/>
      <c r="L679" s="62"/>
    </row>
    <row r="680" spans="1:26" ht="24" customHeight="1">
      <c r="A680" s="462"/>
      <c r="B680" s="57"/>
      <c r="C680" s="58"/>
      <c r="D680" s="59"/>
      <c r="E680" s="393" t="s">
        <v>181</v>
      </c>
      <c r="F680" s="59"/>
      <c r="G680" s="60"/>
      <c r="H680" s="60"/>
      <c r="I680" s="109"/>
      <c r="J680" s="109"/>
      <c r="K680" s="90"/>
      <c r="L680" s="60"/>
      <c r="Z680" s="79"/>
    </row>
    <row r="681" spans="1:26" ht="27" customHeight="1">
      <c r="A681" s="462"/>
      <c r="B681" s="57"/>
      <c r="C681" s="58"/>
      <c r="D681" s="47"/>
      <c r="E681" s="127" t="s">
        <v>0</v>
      </c>
      <c r="F681" s="413" t="s">
        <v>16</v>
      </c>
      <c r="G681" s="413" t="s">
        <v>1</v>
      </c>
      <c r="H681" s="414" t="s">
        <v>2</v>
      </c>
      <c r="I681" s="414" t="s">
        <v>38</v>
      </c>
      <c r="J681" s="91" t="s">
        <v>39</v>
      </c>
      <c r="K681" s="413" t="s">
        <v>15</v>
      </c>
      <c r="L681" s="60"/>
      <c r="Z681" s="79"/>
    </row>
    <row r="682" spans="1:26" s="355" customFormat="1" ht="9.75" customHeight="1">
      <c r="A682" s="462"/>
      <c r="B682" s="464"/>
      <c r="C682" s="465">
        <v>2000</v>
      </c>
      <c r="D682" s="392"/>
      <c r="E682" s="397"/>
      <c r="F682" s="65"/>
      <c r="G682" s="66"/>
      <c r="H682" s="110"/>
      <c r="I682" s="110"/>
      <c r="J682" s="92"/>
      <c r="K682" s="398"/>
      <c r="L682" s="60"/>
    </row>
    <row r="683" spans="1:26" s="355" customFormat="1" ht="18" customHeight="1">
      <c r="A683" s="462"/>
      <c r="B683" s="464"/>
      <c r="C683" s="465"/>
      <c r="D683" s="466"/>
      <c r="E683" s="128" t="s">
        <v>3</v>
      </c>
      <c r="F683" s="238"/>
      <c r="G683" s="40" t="s">
        <v>4</v>
      </c>
      <c r="H683" s="139">
        <f>VLOOKUP($C682,Coefficients!$A$5:$AB$25,3)</f>
        <v>4.2270350071002902E-4</v>
      </c>
      <c r="I683" s="111">
        <f>VLOOKUP(C682,Coefficients!$A$5:$AB$25,2)</f>
        <v>9.5460000000000007E-3</v>
      </c>
      <c r="J683" s="98">
        <f t="shared" ref="J683:J689" si="45">$I683*$F683</f>
        <v>0</v>
      </c>
      <c r="K683" s="182">
        <f t="shared" ref="K683:K689" si="46">$H683*$F683</f>
        <v>0</v>
      </c>
      <c r="L683" s="59"/>
    </row>
    <row r="684" spans="1:26" s="355" customFormat="1" ht="18" customHeight="1">
      <c r="A684" s="462"/>
      <c r="B684" s="464"/>
      <c r="C684" s="465"/>
      <c r="D684" s="466"/>
      <c r="E684" s="128" t="s">
        <v>5</v>
      </c>
      <c r="F684" s="238"/>
      <c r="G684" s="40" t="s">
        <v>6</v>
      </c>
      <c r="H684" s="139">
        <f>VLOOKUP(C682,Coefficients!$A$5:$AB$25,5)</f>
        <v>5.3156000000000011E-3</v>
      </c>
      <c r="I684" s="111">
        <f>VLOOKUP(C682,Coefficients!$A$5:$AB$25,4)</f>
        <v>0.1</v>
      </c>
      <c r="J684" s="98">
        <f>$I684*$F684</f>
        <v>0</v>
      </c>
      <c r="K684" s="182">
        <f t="shared" si="46"/>
        <v>0</v>
      </c>
      <c r="L684" s="59"/>
    </row>
    <row r="685" spans="1:26" s="355" customFormat="1" ht="18" customHeight="1">
      <c r="A685" s="462"/>
      <c r="B685" s="464"/>
      <c r="C685" s="465"/>
      <c r="D685" s="466"/>
      <c r="E685" s="128" t="s">
        <v>11</v>
      </c>
      <c r="F685" s="238"/>
      <c r="G685" s="40" t="s">
        <v>9</v>
      </c>
      <c r="H685" s="139">
        <f>VLOOKUP(C682,Coefficients!$A$5:$AB$25,7)</f>
        <v>1.0264025999999999E-2</v>
      </c>
      <c r="I685" s="111">
        <f>VLOOKUP(C682,Coefficients!$A$5:$AB$25,6)</f>
        <v>0.13800000000000001</v>
      </c>
      <c r="J685" s="98">
        <f t="shared" si="45"/>
        <v>0</v>
      </c>
      <c r="K685" s="182">
        <f t="shared" si="46"/>
        <v>0</v>
      </c>
      <c r="L685" s="59"/>
    </row>
    <row r="686" spans="1:26" s="355" customFormat="1" ht="18" customHeight="1">
      <c r="A686" s="462"/>
      <c r="B686" s="464"/>
      <c r="C686" s="465"/>
      <c r="D686" s="466"/>
      <c r="E686" s="128" t="s">
        <v>30</v>
      </c>
      <c r="F686" s="238"/>
      <c r="G686" s="40" t="s">
        <v>9</v>
      </c>
      <c r="H686" s="139">
        <f>VLOOKUP(C682,Coefficients!$A$5:$AB$25,9)</f>
        <v>1.1016722E-2</v>
      </c>
      <c r="I686" s="111">
        <f>VLOOKUP(C682,Coefficients!$A$5:$AB$25,8)</f>
        <v>0.14599999999999999</v>
      </c>
      <c r="J686" s="98">
        <f t="shared" si="45"/>
        <v>0</v>
      </c>
      <c r="K686" s="182">
        <f t="shared" si="46"/>
        <v>0</v>
      </c>
      <c r="L686" s="59"/>
    </row>
    <row r="687" spans="1:26" s="355" customFormat="1" ht="18" customHeight="1">
      <c r="A687" s="462"/>
      <c r="B687" s="464"/>
      <c r="C687" s="465"/>
      <c r="D687" s="466"/>
      <c r="E687" s="128" t="s">
        <v>31</v>
      </c>
      <c r="F687" s="238"/>
      <c r="G687" s="40" t="s">
        <v>9</v>
      </c>
      <c r="H687" s="139">
        <f>VLOOKUP(C682,Coefficients!$A$5:$AB$25,11)</f>
        <v>1.1327549999999999E-2</v>
      </c>
      <c r="I687" s="111">
        <f>VLOOKUP(C682,Coefficients!$A$5:$AB$25,10)</f>
        <v>0.15</v>
      </c>
      <c r="J687" s="98">
        <f t="shared" si="45"/>
        <v>0</v>
      </c>
      <c r="K687" s="182">
        <f t="shared" si="46"/>
        <v>0</v>
      </c>
      <c r="L687" s="59"/>
    </row>
    <row r="688" spans="1:26" s="355" customFormat="1" ht="18" customHeight="1">
      <c r="A688" s="462"/>
      <c r="B688" s="464"/>
      <c r="C688" s="465"/>
      <c r="D688" s="466"/>
      <c r="E688" s="128" t="s">
        <v>7</v>
      </c>
      <c r="F688" s="238"/>
      <c r="G688" s="40" t="s">
        <v>9</v>
      </c>
      <c r="H688" s="139">
        <f>VLOOKUP(C682,Coefficients!$A$5:$AB$25,13)</f>
        <v>1.0264025999999999E-2</v>
      </c>
      <c r="I688" s="111">
        <f>VLOOKUP(C682,Coefficients!$A$5:$AB$25,12)</f>
        <v>0.13800000000000001</v>
      </c>
      <c r="J688" s="98">
        <f t="shared" si="45"/>
        <v>0</v>
      </c>
      <c r="K688" s="182">
        <f t="shared" si="46"/>
        <v>0</v>
      </c>
      <c r="L688" s="59"/>
    </row>
    <row r="689" spans="1:26" s="355" customFormat="1" ht="17.25" customHeight="1">
      <c r="A689" s="462"/>
      <c r="B689" s="464"/>
      <c r="C689" s="58"/>
      <c r="D689" s="466"/>
      <c r="E689" s="128" t="s">
        <v>8</v>
      </c>
      <c r="F689" s="383"/>
      <c r="G689" s="40" t="s">
        <v>10</v>
      </c>
      <c r="H689" s="139">
        <f>VLOOKUP(C682,Coefficients!$A$5:$AB$25,15)</f>
        <v>8.6629610999999995E-2</v>
      </c>
      <c r="I689" s="111">
        <f>VLOOKUP(C682,Coefficients!$A$5:$AB$25,14)</f>
        <v>1.3301499999999999</v>
      </c>
      <c r="J689" s="98">
        <f t="shared" si="45"/>
        <v>0</v>
      </c>
      <c r="K689" s="182">
        <f t="shared" si="46"/>
        <v>0</v>
      </c>
      <c r="L689" s="59"/>
    </row>
    <row r="690" spans="1:26" s="355" customFormat="1" ht="9.75" customHeight="1">
      <c r="A690" s="462"/>
      <c r="B690" s="464"/>
      <c r="C690" s="58"/>
      <c r="D690" s="392"/>
      <c r="E690" s="397"/>
      <c r="F690" s="65"/>
      <c r="G690" s="66"/>
      <c r="H690" s="117"/>
      <c r="I690" s="117"/>
      <c r="J690" s="118"/>
      <c r="K690" s="398"/>
      <c r="L690" s="60"/>
    </row>
    <row r="691" spans="1:26" ht="19.5" customHeight="1">
      <c r="A691" s="462"/>
      <c r="B691" s="57"/>
      <c r="C691" s="58"/>
      <c r="D691" s="48"/>
      <c r="E691" s="123"/>
      <c r="F691" s="119"/>
      <c r="G691" s="119"/>
      <c r="H691" s="471" t="s">
        <v>17</v>
      </c>
      <c r="I691" s="472"/>
      <c r="J691" s="98">
        <f>SUM(J683:J689)</f>
        <v>0</v>
      </c>
      <c r="K691" s="370">
        <f>SUM(K683:K689)</f>
        <v>0</v>
      </c>
      <c r="L691" s="59"/>
      <c r="Z691" s="79"/>
    </row>
    <row r="692" spans="1:26" s="415" customFormat="1" ht="24.75">
      <c r="A692" s="412"/>
      <c r="B692" s="57"/>
      <c r="C692" s="58"/>
      <c r="D692" s="48"/>
      <c r="E692" s="394" t="s">
        <v>182</v>
      </c>
      <c r="F692" s="119"/>
      <c r="G692" s="119"/>
      <c r="H692" s="384"/>
      <c r="I692" s="385"/>
      <c r="J692" s="386"/>
      <c r="K692" s="387"/>
      <c r="L692" s="59"/>
    </row>
    <row r="693" spans="1:26" s="355" customFormat="1" ht="26.25" customHeight="1">
      <c r="A693" s="462"/>
      <c r="B693" s="57"/>
      <c r="C693" s="58"/>
      <c r="D693" s="48"/>
      <c r="E693" s="395"/>
      <c r="F693" s="333" t="s">
        <v>126</v>
      </c>
      <c r="G693" s="331" t="s">
        <v>127</v>
      </c>
      <c r="H693" s="334" t="s">
        <v>171</v>
      </c>
      <c r="I693" s="331" t="s">
        <v>1</v>
      </c>
      <c r="J693" s="414" t="s">
        <v>2</v>
      </c>
      <c r="K693" s="413" t="s">
        <v>15</v>
      </c>
      <c r="L693" s="59"/>
    </row>
    <row r="694" spans="1:26" s="355" customFormat="1" ht="9.9499999999999993" customHeight="1">
      <c r="A694" s="462"/>
      <c r="B694" s="464"/>
      <c r="C694" s="58"/>
      <c r="D694" s="48"/>
      <c r="E694" s="461" t="s">
        <v>180</v>
      </c>
      <c r="F694" s="374"/>
      <c r="G694" s="376"/>
      <c r="H694" s="375"/>
      <c r="I694" s="376"/>
      <c r="J694" s="377"/>
      <c r="K694" s="378"/>
      <c r="L694" s="59"/>
    </row>
    <row r="695" spans="1:26" s="355" customFormat="1" ht="19.5" customHeight="1" thickBot="1">
      <c r="A695" s="462"/>
      <c r="B695" s="464"/>
      <c r="C695" s="58"/>
      <c r="D695" s="48"/>
      <c r="E695" s="461"/>
      <c r="F695" s="411" t="s">
        <v>138</v>
      </c>
      <c r="G695" s="418"/>
      <c r="H695" s="335">
        <f>IF(E697="yes", "", 100%)</f>
        <v>1</v>
      </c>
      <c r="I695" s="40" t="s">
        <v>128</v>
      </c>
      <c r="J695" s="332">
        <f>'Waste Coeff.'!$D$9</f>
        <v>0.81900000000000006</v>
      </c>
      <c r="K695" s="366">
        <f>IF($E696="Yes", "", $G695*$J695)</f>
        <v>0</v>
      </c>
      <c r="L695" s="59"/>
    </row>
    <row r="696" spans="1:26" s="355" customFormat="1" ht="19.5" customHeight="1" thickBot="1">
      <c r="A696" s="462"/>
      <c r="B696" s="464"/>
      <c r="C696" s="58"/>
      <c r="D696" s="48"/>
      <c r="E696" s="417" t="s">
        <v>185</v>
      </c>
      <c r="F696" s="411" t="s">
        <v>137</v>
      </c>
      <c r="G696" s="379">
        <f>$G695*H696</f>
        <v>0</v>
      </c>
      <c r="H696" s="427"/>
      <c r="I696" s="40" t="s">
        <v>128</v>
      </c>
      <c r="J696" s="332">
        <f>'Waste Coeff.'!$D$10</f>
        <v>0.41647499999999993</v>
      </c>
      <c r="K696" s="366" t="str">
        <f>IF($E696="No", "", $G696*$J696)</f>
        <v/>
      </c>
      <c r="L696" s="59"/>
    </row>
    <row r="697" spans="1:26" s="355" customFormat="1" ht="19.5" customHeight="1">
      <c r="A697" s="462"/>
      <c r="B697" s="464"/>
      <c r="C697" s="58"/>
      <c r="D697" s="48"/>
      <c r="E697" s="460" t="str">
        <f>IF(E696="yes","Enter % values in waste characterization column","Ignore waste characterization column")</f>
        <v>Ignore waste characterization column</v>
      </c>
      <c r="F697" s="411" t="s">
        <v>143</v>
      </c>
      <c r="G697" s="379">
        <f>$G695*H697</f>
        <v>0</v>
      </c>
      <c r="H697" s="427"/>
      <c r="I697" s="40" t="s">
        <v>128</v>
      </c>
      <c r="J697" s="332">
        <f>'Waste Coeff.'!$D$11</f>
        <v>0.28212750000000003</v>
      </c>
      <c r="K697" s="366" t="str">
        <f>IF($E696="No", "", $G697*$J697)</f>
        <v/>
      </c>
      <c r="L697" s="59"/>
    </row>
    <row r="698" spans="1:26" s="355" customFormat="1" ht="19.5" customHeight="1">
      <c r="A698" s="462"/>
      <c r="B698" s="464"/>
      <c r="C698" s="58"/>
      <c r="D698" s="48"/>
      <c r="E698" s="461"/>
      <c r="F698" s="128" t="s">
        <v>148</v>
      </c>
      <c r="G698" s="379">
        <f>$G695*H698</f>
        <v>0</v>
      </c>
      <c r="H698" s="428"/>
      <c r="I698" s="40" t="s">
        <v>128</v>
      </c>
      <c r="J698" s="332">
        <f>'Waste Coeff.'!$D$9</f>
        <v>0.81900000000000006</v>
      </c>
      <c r="K698" s="366" t="str">
        <f>IF($E696="No", "", $G698*$J698)</f>
        <v/>
      </c>
      <c r="L698" s="59"/>
    </row>
    <row r="699" spans="1:26" s="355" customFormat="1" ht="19.5" customHeight="1">
      <c r="A699" s="462"/>
      <c r="B699" s="464"/>
      <c r="C699" s="58"/>
      <c r="D699" s="48"/>
      <c r="E699" s="391" t="s">
        <v>184</v>
      </c>
      <c r="F699" s="410" t="s">
        <v>129</v>
      </c>
      <c r="G699" s="379"/>
      <c r="H699" s="411"/>
      <c r="I699" s="40" t="s">
        <v>128</v>
      </c>
      <c r="J699" s="332">
        <v>0</v>
      </c>
      <c r="K699" s="366">
        <f t="shared" ref="K699:K700" si="47">$J699*$G699</f>
        <v>0</v>
      </c>
      <c r="L699" s="59"/>
    </row>
    <row r="700" spans="1:26" s="355" customFormat="1" ht="19.5" customHeight="1">
      <c r="A700" s="462"/>
      <c r="B700" s="464"/>
      <c r="C700" s="58"/>
      <c r="D700" s="48"/>
      <c r="E700" s="396" t="s">
        <v>185</v>
      </c>
      <c r="F700" s="399" t="s">
        <v>130</v>
      </c>
      <c r="G700" s="400"/>
      <c r="H700" s="401"/>
      <c r="I700" s="339" t="s">
        <v>128</v>
      </c>
      <c r="J700" s="340">
        <v>0</v>
      </c>
      <c r="K700" s="402">
        <f t="shared" si="47"/>
        <v>0</v>
      </c>
      <c r="L700" s="59"/>
    </row>
    <row r="701" spans="1:26" s="355" customFormat="1" ht="9.9499999999999993" customHeight="1">
      <c r="A701" s="462"/>
      <c r="B701" s="464"/>
      <c r="C701" s="58"/>
      <c r="D701" s="48"/>
      <c r="E701" s="395"/>
      <c r="F701" s="374"/>
      <c r="G701" s="376"/>
      <c r="H701" s="375"/>
      <c r="I701" s="376"/>
      <c r="J701" s="377"/>
      <c r="K701" s="378"/>
      <c r="L701" s="59"/>
    </row>
    <row r="702" spans="1:26" s="355" customFormat="1" ht="19.5" customHeight="1">
      <c r="A702" s="462"/>
      <c r="B702" s="57"/>
      <c r="C702" s="58"/>
      <c r="D702" s="48"/>
      <c r="E702" s="123"/>
      <c r="F702" s="351"/>
      <c r="G702" s="351"/>
      <c r="H702" s="119"/>
      <c r="I702" s="351"/>
      <c r="J702" s="351" t="s">
        <v>17</v>
      </c>
      <c r="K702" s="403">
        <f>IF($E696="yes",SUM(K696:K700),SUM(K695,K699:K700))</f>
        <v>0</v>
      </c>
      <c r="L702" s="59"/>
    </row>
    <row r="703" spans="1:26" s="415" customFormat="1" ht="24.75">
      <c r="A703" s="462"/>
      <c r="B703" s="57"/>
      <c r="C703" s="58"/>
      <c r="D703" s="48"/>
      <c r="E703" s="388" t="s">
        <v>183</v>
      </c>
      <c r="F703" s="351"/>
      <c r="G703" s="351"/>
      <c r="H703" s="119"/>
      <c r="I703" s="351"/>
      <c r="J703" s="351"/>
      <c r="K703" s="351"/>
      <c r="L703" s="59"/>
    </row>
    <row r="704" spans="1:26" s="355" customFormat="1" ht="27" customHeight="1">
      <c r="A704" s="462"/>
      <c r="B704" s="356"/>
      <c r="C704" s="58"/>
      <c r="D704" s="48"/>
      <c r="E704" s="123"/>
      <c r="F704" s="333" t="s">
        <v>0</v>
      </c>
      <c r="G704" s="336"/>
      <c r="H704" s="331" t="s">
        <v>16</v>
      </c>
      <c r="I704" s="331" t="s">
        <v>1</v>
      </c>
      <c r="J704" s="414" t="s">
        <v>168</v>
      </c>
      <c r="K704" s="413" t="s">
        <v>169</v>
      </c>
      <c r="L704" s="59"/>
    </row>
    <row r="705" spans="1:26" s="355" customFormat="1" ht="9.9499999999999993" customHeight="1">
      <c r="A705" s="462"/>
      <c r="B705" s="464"/>
      <c r="C705" s="58"/>
      <c r="D705" s="48"/>
      <c r="E705" s="123"/>
      <c r="F705" s="374"/>
      <c r="G705" s="375"/>
      <c r="H705" s="376"/>
      <c r="I705" s="376"/>
      <c r="J705" s="377"/>
      <c r="K705" s="378"/>
      <c r="L705" s="59"/>
    </row>
    <row r="706" spans="1:26" s="355" customFormat="1" ht="19.5" customHeight="1">
      <c r="A706" s="462"/>
      <c r="B706" s="464"/>
      <c r="C706" s="58"/>
      <c r="D706" s="48"/>
      <c r="E706" s="123"/>
      <c r="F706" s="458" t="s">
        <v>144</v>
      </c>
      <c r="G706" s="459"/>
      <c r="H706" s="418"/>
      <c r="I706" s="40" t="s">
        <v>166</v>
      </c>
      <c r="J706" s="332">
        <f>'Fleets Coeff.'!$C$4</f>
        <v>8.4769999999999984E-3</v>
      </c>
      <c r="K706" s="366">
        <f>$H706*$J706</f>
        <v>0</v>
      </c>
      <c r="L706" s="59"/>
    </row>
    <row r="707" spans="1:26" s="355" customFormat="1" ht="19.5" customHeight="1">
      <c r="A707" s="462"/>
      <c r="B707" s="464"/>
      <c r="C707" s="58"/>
      <c r="D707" s="48"/>
      <c r="E707" s="123"/>
      <c r="F707" s="458" t="s">
        <v>163</v>
      </c>
      <c r="G707" s="459"/>
      <c r="H707" s="418"/>
      <c r="I707" s="40" t="s">
        <v>166</v>
      </c>
      <c r="J707" s="332">
        <f>'Fleets Coeff.'!$C$5</f>
        <v>1.021E-2</v>
      </c>
      <c r="K707" s="366">
        <f>$H707*$J707</f>
        <v>0</v>
      </c>
      <c r="L707" s="59"/>
    </row>
    <row r="708" spans="1:26" s="355" customFormat="1" ht="19.5" customHeight="1">
      <c r="A708" s="462"/>
      <c r="B708" s="464"/>
      <c r="C708" s="58"/>
      <c r="D708" s="48"/>
      <c r="E708" s="123"/>
      <c r="F708" s="458" t="s">
        <v>164</v>
      </c>
      <c r="G708" s="459"/>
      <c r="H708" s="418"/>
      <c r="I708" s="40" t="s">
        <v>166</v>
      </c>
      <c r="J708" s="332">
        <f>'Fleets Coeff.'!$C$6</f>
        <v>8.6715999999999998E-3</v>
      </c>
      <c r="K708" s="366">
        <f>$H708*$J708</f>
        <v>0</v>
      </c>
      <c r="L708" s="59"/>
    </row>
    <row r="709" spans="1:26" s="355" customFormat="1" ht="19.5" customHeight="1">
      <c r="A709" s="462"/>
      <c r="B709" s="464"/>
      <c r="C709" s="58"/>
      <c r="D709" s="48"/>
      <c r="E709" s="123"/>
      <c r="F709" s="458" t="s">
        <v>165</v>
      </c>
      <c r="G709" s="459"/>
      <c r="H709" s="418"/>
      <c r="I709" s="40" t="s">
        <v>166</v>
      </c>
      <c r="J709" s="332">
        <f>'Fleets Coeff.'!$C$7</f>
        <v>8.5256499999999992E-3</v>
      </c>
      <c r="K709" s="366">
        <f>$H709*$J709</f>
        <v>0</v>
      </c>
      <c r="L709" s="59"/>
    </row>
    <row r="710" spans="1:26" s="355" customFormat="1" ht="9.9499999999999993" customHeight="1">
      <c r="A710" s="462"/>
      <c r="B710" s="464"/>
      <c r="C710" s="58"/>
      <c r="D710" s="48"/>
      <c r="E710" s="123"/>
      <c r="F710" s="374"/>
      <c r="G710" s="375"/>
      <c r="H710" s="376"/>
      <c r="I710" s="376"/>
      <c r="J710" s="377"/>
      <c r="K710" s="378"/>
      <c r="L710" s="59"/>
    </row>
    <row r="711" spans="1:26" s="355" customFormat="1" ht="19.5" customHeight="1">
      <c r="A711" s="462"/>
      <c r="B711" s="57"/>
      <c r="C711" s="58"/>
      <c r="D711" s="48"/>
      <c r="E711" s="123"/>
      <c r="F711" s="351"/>
      <c r="G711" s="351"/>
      <c r="H711" s="119"/>
      <c r="I711" s="351"/>
      <c r="J711" s="351" t="s">
        <v>17</v>
      </c>
      <c r="K711" s="403">
        <f>SUM(K706:K709)</f>
        <v>0</v>
      </c>
      <c r="L711" s="59"/>
    </row>
    <row r="712" spans="1:26" s="355" customFormat="1" ht="19.5" customHeight="1" thickBot="1">
      <c r="A712" s="462"/>
      <c r="B712" s="57"/>
      <c r="C712" s="58"/>
      <c r="D712" s="48"/>
      <c r="E712" s="123"/>
      <c r="F712" s="119"/>
      <c r="G712" s="119"/>
      <c r="H712" s="119"/>
      <c r="I712" s="351"/>
      <c r="J712" s="351"/>
      <c r="K712" s="93"/>
      <c r="L712" s="59"/>
    </row>
    <row r="713" spans="1:26" s="355" customFormat="1" ht="19.5" customHeight="1" thickBot="1">
      <c r="A713" s="463"/>
      <c r="B713" s="57"/>
      <c r="C713" s="58"/>
      <c r="D713" s="48"/>
      <c r="E713" s="123"/>
      <c r="F713" s="119"/>
      <c r="G713" s="119"/>
      <c r="H713" s="119"/>
      <c r="I713" s="351"/>
      <c r="J713" s="351" t="s">
        <v>170</v>
      </c>
      <c r="K713" s="367">
        <f>SUM($K691,$K702,$K711)</f>
        <v>0</v>
      </c>
      <c r="L713" s="59"/>
    </row>
    <row r="714" spans="1:26" ht="19.5" customHeight="1" thickBot="1">
      <c r="A714" s="463"/>
      <c r="B714" s="57"/>
      <c r="C714" s="58"/>
      <c r="D714" s="48"/>
      <c r="E714" s="123"/>
      <c r="F714" s="119"/>
      <c r="G714" s="119"/>
      <c r="H714" s="119"/>
      <c r="I714" s="351"/>
      <c r="J714" s="93"/>
      <c r="K714" s="69"/>
      <c r="L714" s="59"/>
      <c r="Z714" s="79"/>
    </row>
    <row r="715" spans="1:26" ht="19.5" customHeight="1" thickBot="1">
      <c r="A715" s="463"/>
      <c r="B715" s="57"/>
      <c r="C715" s="58"/>
      <c r="D715" s="48"/>
      <c r="E715" s="130"/>
      <c r="F715" s="119"/>
      <c r="G715" s="119"/>
      <c r="H715" s="119"/>
      <c r="I715" s="351"/>
      <c r="J715" s="119" t="s">
        <v>13</v>
      </c>
      <c r="K715" s="368"/>
      <c r="L715" s="59"/>
      <c r="Z715" s="79"/>
    </row>
    <row r="716" spans="1:26" ht="19.5" customHeight="1" thickBot="1">
      <c r="A716" s="463"/>
      <c r="B716" s="57"/>
      <c r="C716" s="58"/>
      <c r="D716" s="48"/>
      <c r="E716" s="123"/>
      <c r="F716" s="119"/>
      <c r="G716" s="119"/>
      <c r="H716" s="119"/>
      <c r="I716" s="351"/>
      <c r="J716" s="93"/>
      <c r="K716" s="204"/>
      <c r="L716" s="59"/>
      <c r="Z716" s="79"/>
    </row>
    <row r="717" spans="1:26" ht="19.5" customHeight="1" thickBot="1">
      <c r="A717" s="463"/>
      <c r="B717" s="57"/>
      <c r="C717" s="58"/>
      <c r="D717" s="48"/>
      <c r="E717" s="123"/>
      <c r="F717" s="119"/>
      <c r="G717" s="119"/>
      <c r="H717" s="119"/>
      <c r="I717" s="351"/>
      <c r="J717" s="351" t="s">
        <v>41</v>
      </c>
      <c r="K717" s="369" t="str">
        <f>IF(ISERR((J691)/K715),"",((J691)/K715))</f>
        <v/>
      </c>
      <c r="L717" s="59"/>
      <c r="Z717" s="79"/>
    </row>
    <row r="718" spans="1:26" ht="20.25" thickBot="1">
      <c r="A718" s="463"/>
      <c r="B718" s="57"/>
      <c r="C718" s="58"/>
      <c r="D718" s="48"/>
      <c r="E718" s="123"/>
      <c r="F718" s="119"/>
      <c r="G718" s="119"/>
      <c r="H718" s="119"/>
      <c r="I718" s="351"/>
      <c r="J718" s="93"/>
      <c r="K718" s="215"/>
      <c r="L718" s="59"/>
      <c r="Z718" s="79"/>
    </row>
    <row r="719" spans="1:26" ht="20.25" thickBot="1">
      <c r="A719" s="463"/>
      <c r="B719" s="57"/>
      <c r="C719" s="58"/>
      <c r="D719" s="48"/>
      <c r="E719" s="123"/>
      <c r="F719" s="351"/>
      <c r="G719" s="119"/>
      <c r="H719" s="119"/>
      <c r="I719" s="119"/>
      <c r="J719" s="119" t="s">
        <v>42</v>
      </c>
      <c r="K719" s="369" t="str">
        <f>IF(ISERR((K713*2205)/K715),"",((K713*2205)/K715))</f>
        <v/>
      </c>
      <c r="L719" s="59"/>
      <c r="Z719" s="79"/>
    </row>
    <row r="720" spans="1:26" ht="19.5">
      <c r="A720" s="463"/>
      <c r="B720" s="71"/>
      <c r="C720" s="72"/>
      <c r="D720" s="73"/>
      <c r="E720" s="131"/>
      <c r="F720" s="74"/>
      <c r="G720" s="74"/>
      <c r="H720" s="74"/>
      <c r="I720" s="112"/>
      <c r="J720" s="112"/>
      <c r="K720" s="95"/>
      <c r="L720" s="75"/>
      <c r="Z720" s="79"/>
    </row>
    <row r="721" spans="1:26" ht="15.75" customHeight="1">
      <c r="A721" s="462"/>
      <c r="B721" s="53"/>
      <c r="C721" s="54"/>
      <c r="D721" s="55"/>
      <c r="E721" s="124"/>
      <c r="F721" s="55"/>
      <c r="G721" s="55"/>
      <c r="H721" s="107"/>
      <c r="I721" s="107"/>
      <c r="J721" s="88"/>
      <c r="K721" s="55"/>
      <c r="L721" s="56"/>
      <c r="Z721" s="79"/>
    </row>
    <row r="722" spans="1:26" ht="30" customHeight="1">
      <c r="A722" s="462"/>
      <c r="B722" s="57"/>
      <c r="C722" s="58"/>
      <c r="D722" s="59"/>
      <c r="E722" s="125">
        <v>2016</v>
      </c>
      <c r="F722" s="59"/>
      <c r="G722" s="60"/>
      <c r="H722" s="108"/>
      <c r="I722" s="108"/>
      <c r="J722" s="89"/>
      <c r="K722" s="61"/>
      <c r="L722" s="62"/>
      <c r="Y722" s="174"/>
      <c r="Z722" s="79"/>
    </row>
    <row r="723" spans="1:26" s="415" customFormat="1" ht="15" customHeight="1">
      <c r="A723" s="462"/>
      <c r="B723" s="57"/>
      <c r="C723" s="58"/>
      <c r="D723" s="59"/>
      <c r="E723" s="125"/>
      <c r="F723" s="59"/>
      <c r="G723" s="60"/>
      <c r="H723" s="108"/>
      <c r="I723" s="108"/>
      <c r="J723" s="89"/>
      <c r="K723" s="61"/>
      <c r="L723" s="62"/>
      <c r="Y723" s="174"/>
    </row>
    <row r="724" spans="1:26" ht="24.75">
      <c r="A724" s="462"/>
      <c r="B724" s="57"/>
      <c r="C724" s="58"/>
      <c r="D724" s="59"/>
      <c r="E724" s="393" t="s">
        <v>181</v>
      </c>
      <c r="F724" s="59"/>
      <c r="G724" s="60"/>
      <c r="H724" s="60"/>
      <c r="I724" s="109"/>
      <c r="J724" s="109"/>
      <c r="K724" s="90"/>
      <c r="L724" s="60"/>
      <c r="Y724" s="174"/>
      <c r="Z724" s="79"/>
    </row>
    <row r="725" spans="1:26" ht="27" customHeight="1">
      <c r="A725" s="462"/>
      <c r="B725" s="57"/>
      <c r="C725" s="58"/>
      <c r="D725" s="47"/>
      <c r="E725" s="127" t="s">
        <v>0</v>
      </c>
      <c r="F725" s="413" t="s">
        <v>16</v>
      </c>
      <c r="G725" s="413" t="s">
        <v>1</v>
      </c>
      <c r="H725" s="414" t="s">
        <v>2</v>
      </c>
      <c r="I725" s="414" t="s">
        <v>38</v>
      </c>
      <c r="J725" s="91" t="s">
        <v>39</v>
      </c>
      <c r="K725" s="413" t="s">
        <v>15</v>
      </c>
      <c r="L725" s="60"/>
      <c r="Y725" s="174"/>
      <c r="Z725" s="79"/>
    </row>
    <row r="726" spans="1:26" s="355" customFormat="1" ht="9.75" customHeight="1">
      <c r="A726" s="462"/>
      <c r="B726" s="464"/>
      <c r="C726" s="465">
        <v>2000</v>
      </c>
      <c r="D726" s="392"/>
      <c r="E726" s="397"/>
      <c r="F726" s="65"/>
      <c r="G726" s="66"/>
      <c r="H726" s="110"/>
      <c r="I726" s="110"/>
      <c r="J726" s="92"/>
      <c r="K726" s="398"/>
      <c r="L726" s="60"/>
    </row>
    <row r="727" spans="1:26" s="355" customFormat="1" ht="18" customHeight="1">
      <c r="A727" s="462"/>
      <c r="B727" s="464"/>
      <c r="C727" s="465"/>
      <c r="D727" s="466"/>
      <c r="E727" s="128" t="s">
        <v>3</v>
      </c>
      <c r="F727" s="238"/>
      <c r="G727" s="40" t="s">
        <v>4</v>
      </c>
      <c r="H727" s="139">
        <f>VLOOKUP($C726,Coefficients!$A$5:$AB$25,3)</f>
        <v>4.2270350071002902E-4</v>
      </c>
      <c r="I727" s="111">
        <f>VLOOKUP(C726,Coefficients!$A$5:$AB$25,2)</f>
        <v>9.5460000000000007E-3</v>
      </c>
      <c r="J727" s="98">
        <f t="shared" ref="J727:J733" si="48">$I727*$F727</f>
        <v>0</v>
      </c>
      <c r="K727" s="182">
        <f t="shared" ref="K727:K733" si="49">$H727*$F727</f>
        <v>0</v>
      </c>
      <c r="L727" s="59"/>
    </row>
    <row r="728" spans="1:26" s="355" customFormat="1" ht="18" customHeight="1">
      <c r="A728" s="462"/>
      <c r="B728" s="464"/>
      <c r="C728" s="465"/>
      <c r="D728" s="466"/>
      <c r="E728" s="128" t="s">
        <v>5</v>
      </c>
      <c r="F728" s="238"/>
      <c r="G728" s="40" t="s">
        <v>6</v>
      </c>
      <c r="H728" s="139">
        <f>VLOOKUP(C726,Coefficients!$A$5:$AB$25,5)</f>
        <v>5.3156000000000011E-3</v>
      </c>
      <c r="I728" s="111">
        <f>VLOOKUP(C726,Coefficients!$A$5:$AB$25,4)</f>
        <v>0.1</v>
      </c>
      <c r="J728" s="98">
        <f>$I728*$F728</f>
        <v>0</v>
      </c>
      <c r="K728" s="182">
        <f t="shared" si="49"/>
        <v>0</v>
      </c>
      <c r="L728" s="59"/>
    </row>
    <row r="729" spans="1:26" s="355" customFormat="1" ht="18" customHeight="1">
      <c r="A729" s="462"/>
      <c r="B729" s="464"/>
      <c r="C729" s="465"/>
      <c r="D729" s="466"/>
      <c r="E729" s="128" t="s">
        <v>11</v>
      </c>
      <c r="F729" s="238"/>
      <c r="G729" s="40" t="s">
        <v>9</v>
      </c>
      <c r="H729" s="139">
        <f>VLOOKUP(C726,Coefficients!$A$5:$AB$25,7)</f>
        <v>1.0264025999999999E-2</v>
      </c>
      <c r="I729" s="111">
        <f>VLOOKUP(C726,Coefficients!$A$5:$AB$25,6)</f>
        <v>0.13800000000000001</v>
      </c>
      <c r="J729" s="98">
        <f t="shared" si="48"/>
        <v>0</v>
      </c>
      <c r="K729" s="182">
        <f t="shared" si="49"/>
        <v>0</v>
      </c>
      <c r="L729" s="59"/>
    </row>
    <row r="730" spans="1:26" s="355" customFormat="1" ht="18" customHeight="1">
      <c r="A730" s="462"/>
      <c r="B730" s="464"/>
      <c r="C730" s="465"/>
      <c r="D730" s="466"/>
      <c r="E730" s="128" t="s">
        <v>30</v>
      </c>
      <c r="F730" s="238"/>
      <c r="G730" s="40" t="s">
        <v>9</v>
      </c>
      <c r="H730" s="139">
        <f>VLOOKUP(C726,Coefficients!$A$5:$AB$25,9)</f>
        <v>1.1016722E-2</v>
      </c>
      <c r="I730" s="111">
        <f>VLOOKUP(C726,Coefficients!$A$5:$AB$25,8)</f>
        <v>0.14599999999999999</v>
      </c>
      <c r="J730" s="98">
        <f t="shared" si="48"/>
        <v>0</v>
      </c>
      <c r="K730" s="182">
        <f t="shared" si="49"/>
        <v>0</v>
      </c>
      <c r="L730" s="59"/>
    </row>
    <row r="731" spans="1:26" s="355" customFormat="1" ht="18" customHeight="1">
      <c r="A731" s="462"/>
      <c r="B731" s="464"/>
      <c r="C731" s="465"/>
      <c r="D731" s="466"/>
      <c r="E731" s="128" t="s">
        <v>31</v>
      </c>
      <c r="F731" s="238"/>
      <c r="G731" s="40" t="s">
        <v>9</v>
      </c>
      <c r="H731" s="139">
        <f>VLOOKUP(C726,Coefficients!$A$5:$AB$25,11)</f>
        <v>1.1327549999999999E-2</v>
      </c>
      <c r="I731" s="111">
        <f>VLOOKUP(C726,Coefficients!$A$5:$AB$25,10)</f>
        <v>0.15</v>
      </c>
      <c r="J731" s="98">
        <f t="shared" si="48"/>
        <v>0</v>
      </c>
      <c r="K731" s="182">
        <f t="shared" si="49"/>
        <v>0</v>
      </c>
      <c r="L731" s="59"/>
    </row>
    <row r="732" spans="1:26" s="355" customFormat="1" ht="18" customHeight="1">
      <c r="A732" s="462"/>
      <c r="B732" s="464"/>
      <c r="C732" s="465"/>
      <c r="D732" s="466"/>
      <c r="E732" s="128" t="s">
        <v>7</v>
      </c>
      <c r="F732" s="238"/>
      <c r="G732" s="40" t="s">
        <v>9</v>
      </c>
      <c r="H732" s="139">
        <f>VLOOKUP(C726,Coefficients!$A$5:$AB$25,13)</f>
        <v>1.0264025999999999E-2</v>
      </c>
      <c r="I732" s="111">
        <f>VLOOKUP(C726,Coefficients!$A$5:$AB$25,12)</f>
        <v>0.13800000000000001</v>
      </c>
      <c r="J732" s="98">
        <f t="shared" si="48"/>
        <v>0</v>
      </c>
      <c r="K732" s="182">
        <f t="shared" si="49"/>
        <v>0</v>
      </c>
      <c r="L732" s="59"/>
    </row>
    <row r="733" spans="1:26" s="355" customFormat="1" ht="17.25" customHeight="1">
      <c r="A733" s="462"/>
      <c r="B733" s="464"/>
      <c r="C733" s="58"/>
      <c r="D733" s="466"/>
      <c r="E733" s="128" t="s">
        <v>8</v>
      </c>
      <c r="F733" s="383"/>
      <c r="G733" s="40" t="s">
        <v>10</v>
      </c>
      <c r="H733" s="139">
        <f>VLOOKUP(C726,Coefficients!$A$5:$AB$25,15)</f>
        <v>8.6629610999999995E-2</v>
      </c>
      <c r="I733" s="111">
        <f>VLOOKUP(C726,Coefficients!$A$5:$AB$25,14)</f>
        <v>1.3301499999999999</v>
      </c>
      <c r="J733" s="98">
        <f t="shared" si="48"/>
        <v>0</v>
      </c>
      <c r="K733" s="182">
        <f t="shared" si="49"/>
        <v>0</v>
      </c>
      <c r="L733" s="59"/>
    </row>
    <row r="734" spans="1:26" s="355" customFormat="1" ht="9.75" customHeight="1">
      <c r="A734" s="462"/>
      <c r="B734" s="464"/>
      <c r="C734" s="58"/>
      <c r="D734" s="392"/>
      <c r="E734" s="397"/>
      <c r="F734" s="65"/>
      <c r="G734" s="66"/>
      <c r="H734" s="117"/>
      <c r="I734" s="117"/>
      <c r="J734" s="118"/>
      <c r="K734" s="398"/>
      <c r="L734" s="60"/>
    </row>
    <row r="735" spans="1:26" ht="19.5" customHeight="1">
      <c r="A735" s="462"/>
      <c r="B735" s="57"/>
      <c r="C735" s="58"/>
      <c r="D735" s="48"/>
      <c r="E735" s="123"/>
      <c r="F735" s="119"/>
      <c r="G735" s="119"/>
      <c r="H735" s="471" t="s">
        <v>17</v>
      </c>
      <c r="I735" s="472"/>
      <c r="J735" s="98">
        <f>SUM(J727:J733)</f>
        <v>0</v>
      </c>
      <c r="K735" s="370">
        <f>SUM(K727:K733)</f>
        <v>0</v>
      </c>
      <c r="L735" s="59"/>
      <c r="Z735" s="79"/>
    </row>
    <row r="736" spans="1:26" s="415" customFormat="1" ht="19.5" customHeight="1">
      <c r="A736" s="412"/>
      <c r="B736" s="57"/>
      <c r="C736" s="58"/>
      <c r="D736" s="48"/>
      <c r="E736" s="394" t="s">
        <v>182</v>
      </c>
      <c r="F736" s="119"/>
      <c r="G736" s="119"/>
      <c r="H736" s="384"/>
      <c r="I736" s="385"/>
      <c r="J736" s="386"/>
      <c r="K736" s="387"/>
      <c r="L736" s="59"/>
    </row>
    <row r="737" spans="1:12" s="355" customFormat="1" ht="27" customHeight="1">
      <c r="A737" s="462"/>
      <c r="B737" s="57"/>
      <c r="C737" s="58"/>
      <c r="D737" s="48"/>
      <c r="E737" s="395"/>
      <c r="F737" s="333" t="s">
        <v>126</v>
      </c>
      <c r="G737" s="331" t="s">
        <v>127</v>
      </c>
      <c r="H737" s="334" t="s">
        <v>171</v>
      </c>
      <c r="I737" s="331" t="s">
        <v>1</v>
      </c>
      <c r="J737" s="414" t="s">
        <v>2</v>
      </c>
      <c r="K737" s="413" t="s">
        <v>15</v>
      </c>
      <c r="L737" s="59"/>
    </row>
    <row r="738" spans="1:12" s="355" customFormat="1" ht="9.9499999999999993" customHeight="1">
      <c r="A738" s="462"/>
      <c r="B738" s="464"/>
      <c r="C738" s="58"/>
      <c r="D738" s="48"/>
      <c r="E738" s="461" t="s">
        <v>180</v>
      </c>
      <c r="F738" s="374"/>
      <c r="G738" s="376"/>
      <c r="H738" s="375"/>
      <c r="I738" s="376"/>
      <c r="J738" s="377"/>
      <c r="K738" s="378"/>
      <c r="L738" s="59"/>
    </row>
    <row r="739" spans="1:12" s="355" customFormat="1" ht="19.5" customHeight="1" thickBot="1">
      <c r="A739" s="462"/>
      <c r="B739" s="464"/>
      <c r="C739" s="58"/>
      <c r="D739" s="48"/>
      <c r="E739" s="461"/>
      <c r="F739" s="411" t="s">
        <v>138</v>
      </c>
      <c r="G739" s="418"/>
      <c r="H739" s="335">
        <f>IF(E741="yes", "", 100%)</f>
        <v>1</v>
      </c>
      <c r="I739" s="40" t="s">
        <v>128</v>
      </c>
      <c r="J739" s="332">
        <f>'Waste Coeff.'!$D$9</f>
        <v>0.81900000000000006</v>
      </c>
      <c r="K739" s="366">
        <f>IF($E740="Yes", "", $G739*$J739)</f>
        <v>0</v>
      </c>
      <c r="L739" s="59"/>
    </row>
    <row r="740" spans="1:12" s="355" customFormat="1" ht="19.5" customHeight="1" thickBot="1">
      <c r="A740" s="462"/>
      <c r="B740" s="464"/>
      <c r="C740" s="58"/>
      <c r="D740" s="48"/>
      <c r="E740" s="417" t="s">
        <v>185</v>
      </c>
      <c r="F740" s="411" t="s">
        <v>137</v>
      </c>
      <c r="G740" s="379">
        <f>$G739*H740</f>
        <v>0</v>
      </c>
      <c r="H740" s="427"/>
      <c r="I740" s="40" t="s">
        <v>128</v>
      </c>
      <c r="J740" s="332">
        <f>'Waste Coeff.'!$D$10</f>
        <v>0.41647499999999993</v>
      </c>
      <c r="K740" s="366" t="str">
        <f>IF($E740="No", "", $G740*$J740)</f>
        <v/>
      </c>
      <c r="L740" s="59"/>
    </row>
    <row r="741" spans="1:12" s="355" customFormat="1" ht="19.5" customHeight="1">
      <c r="A741" s="462"/>
      <c r="B741" s="464"/>
      <c r="C741" s="58"/>
      <c r="D741" s="48"/>
      <c r="E741" s="460" t="str">
        <f>IF(E740="yes","Enter % values in waste characterization column","Ignore waste characterization column")</f>
        <v>Ignore waste characterization column</v>
      </c>
      <c r="F741" s="411" t="s">
        <v>143</v>
      </c>
      <c r="G741" s="379">
        <f>$G739*H741</f>
        <v>0</v>
      </c>
      <c r="H741" s="427"/>
      <c r="I741" s="40" t="s">
        <v>128</v>
      </c>
      <c r="J741" s="332">
        <f>'Waste Coeff.'!$D$11</f>
        <v>0.28212750000000003</v>
      </c>
      <c r="K741" s="366" t="str">
        <f>IF($E740="No", "", $G741*$J741)</f>
        <v/>
      </c>
      <c r="L741" s="59"/>
    </row>
    <row r="742" spans="1:12" s="355" customFormat="1" ht="19.5" customHeight="1">
      <c r="A742" s="462"/>
      <c r="B742" s="464"/>
      <c r="C742" s="58"/>
      <c r="D742" s="48"/>
      <c r="E742" s="461"/>
      <c r="F742" s="128" t="s">
        <v>148</v>
      </c>
      <c r="G742" s="379">
        <f>$G739*H742</f>
        <v>0</v>
      </c>
      <c r="H742" s="428"/>
      <c r="I742" s="40" t="s">
        <v>128</v>
      </c>
      <c r="J742" s="332">
        <f>'Waste Coeff.'!$D$9</f>
        <v>0.81900000000000006</v>
      </c>
      <c r="K742" s="366" t="str">
        <f>IF($E740="No", "", $G742*$J742)</f>
        <v/>
      </c>
      <c r="L742" s="59"/>
    </row>
    <row r="743" spans="1:12" s="355" customFormat="1" ht="19.5" customHeight="1">
      <c r="A743" s="462"/>
      <c r="B743" s="464"/>
      <c r="C743" s="58"/>
      <c r="D743" s="48"/>
      <c r="E743" s="391" t="s">
        <v>184</v>
      </c>
      <c r="F743" s="410" t="s">
        <v>129</v>
      </c>
      <c r="G743" s="379"/>
      <c r="H743" s="411"/>
      <c r="I743" s="40" t="s">
        <v>128</v>
      </c>
      <c r="J743" s="332">
        <v>0</v>
      </c>
      <c r="K743" s="366">
        <f t="shared" ref="K743:K744" si="50">$J743*$G743</f>
        <v>0</v>
      </c>
      <c r="L743" s="59"/>
    </row>
    <row r="744" spans="1:12" s="355" customFormat="1" ht="19.5" customHeight="1">
      <c r="A744" s="462"/>
      <c r="B744" s="464"/>
      <c r="C744" s="58"/>
      <c r="D744" s="48"/>
      <c r="E744" s="396" t="s">
        <v>185</v>
      </c>
      <c r="F744" s="399" t="s">
        <v>130</v>
      </c>
      <c r="G744" s="400"/>
      <c r="H744" s="401"/>
      <c r="I744" s="339" t="s">
        <v>128</v>
      </c>
      <c r="J744" s="340">
        <v>0</v>
      </c>
      <c r="K744" s="402">
        <f t="shared" si="50"/>
        <v>0</v>
      </c>
      <c r="L744" s="59"/>
    </row>
    <row r="745" spans="1:12" s="355" customFormat="1" ht="9.9499999999999993" customHeight="1">
      <c r="A745" s="462"/>
      <c r="B745" s="464"/>
      <c r="C745" s="58"/>
      <c r="D745" s="48"/>
      <c r="E745" s="395"/>
      <c r="F745" s="374"/>
      <c r="G745" s="376"/>
      <c r="H745" s="375"/>
      <c r="I745" s="376"/>
      <c r="J745" s="377"/>
      <c r="K745" s="378"/>
      <c r="L745" s="59"/>
    </row>
    <row r="746" spans="1:12" s="355" customFormat="1" ht="19.5" customHeight="1">
      <c r="A746" s="462"/>
      <c r="B746" s="57"/>
      <c r="C746" s="58"/>
      <c r="D746" s="48"/>
      <c r="E746" s="123"/>
      <c r="F746" s="351"/>
      <c r="G746" s="351"/>
      <c r="H746" s="119"/>
      <c r="I746" s="351"/>
      <c r="J746" s="351" t="s">
        <v>17</v>
      </c>
      <c r="K746" s="403">
        <f>IF($E740="yes",SUM(K740:K744),SUM(K739,K743:K744))</f>
        <v>0</v>
      </c>
      <c r="L746" s="59"/>
    </row>
    <row r="747" spans="1:12" s="415" customFormat="1" ht="19.5" customHeight="1">
      <c r="A747" s="462"/>
      <c r="B747" s="57"/>
      <c r="C747" s="58"/>
      <c r="D747" s="48"/>
      <c r="E747" s="388" t="s">
        <v>183</v>
      </c>
      <c r="F747" s="351"/>
      <c r="G747" s="351"/>
      <c r="H747" s="119"/>
      <c r="I747" s="351"/>
      <c r="J747" s="351"/>
      <c r="K747" s="351"/>
      <c r="L747" s="59"/>
    </row>
    <row r="748" spans="1:12" s="355" customFormat="1" ht="27" customHeight="1">
      <c r="A748" s="462"/>
      <c r="B748" s="356"/>
      <c r="C748" s="58"/>
      <c r="D748" s="48"/>
      <c r="E748" s="123"/>
      <c r="F748" s="333" t="s">
        <v>0</v>
      </c>
      <c r="G748" s="336"/>
      <c r="H748" s="331" t="s">
        <v>16</v>
      </c>
      <c r="I748" s="331" t="s">
        <v>1</v>
      </c>
      <c r="J748" s="414" t="s">
        <v>168</v>
      </c>
      <c r="K748" s="413" t="s">
        <v>169</v>
      </c>
      <c r="L748" s="59"/>
    </row>
    <row r="749" spans="1:12" s="355" customFormat="1" ht="9.9499999999999993" customHeight="1">
      <c r="A749" s="462"/>
      <c r="B749" s="464"/>
      <c r="C749" s="58"/>
      <c r="D749" s="48"/>
      <c r="E749" s="123"/>
      <c r="F749" s="374"/>
      <c r="G749" s="375"/>
      <c r="H749" s="376"/>
      <c r="I749" s="376"/>
      <c r="J749" s="377"/>
      <c r="K749" s="378"/>
      <c r="L749" s="59"/>
    </row>
    <row r="750" spans="1:12" s="355" customFormat="1" ht="19.5" customHeight="1">
      <c r="A750" s="462"/>
      <c r="B750" s="464"/>
      <c r="C750" s="58"/>
      <c r="D750" s="48"/>
      <c r="E750" s="123"/>
      <c r="F750" s="458" t="s">
        <v>144</v>
      </c>
      <c r="G750" s="459"/>
      <c r="H750" s="418"/>
      <c r="I750" s="40" t="s">
        <v>166</v>
      </c>
      <c r="J750" s="332">
        <f>'Fleets Coeff.'!$C$4</f>
        <v>8.4769999999999984E-3</v>
      </c>
      <c r="K750" s="366">
        <f>$H750*$J750</f>
        <v>0</v>
      </c>
      <c r="L750" s="59"/>
    </row>
    <row r="751" spans="1:12" s="355" customFormat="1" ht="19.5" customHeight="1">
      <c r="A751" s="462"/>
      <c r="B751" s="464"/>
      <c r="C751" s="58"/>
      <c r="D751" s="48"/>
      <c r="E751" s="123"/>
      <c r="F751" s="458" t="s">
        <v>163</v>
      </c>
      <c r="G751" s="459"/>
      <c r="H751" s="418"/>
      <c r="I751" s="40" t="s">
        <v>166</v>
      </c>
      <c r="J751" s="332">
        <f>'Fleets Coeff.'!$C$5</f>
        <v>1.021E-2</v>
      </c>
      <c r="K751" s="366">
        <f>$H751*$J751</f>
        <v>0</v>
      </c>
      <c r="L751" s="59"/>
    </row>
    <row r="752" spans="1:12" s="355" customFormat="1" ht="19.5" customHeight="1">
      <c r="A752" s="462"/>
      <c r="B752" s="464"/>
      <c r="C752" s="58"/>
      <c r="D752" s="48"/>
      <c r="E752" s="123"/>
      <c r="F752" s="458" t="s">
        <v>164</v>
      </c>
      <c r="G752" s="459"/>
      <c r="H752" s="418"/>
      <c r="I752" s="40" t="s">
        <v>166</v>
      </c>
      <c r="J752" s="332">
        <f>'Fleets Coeff.'!$C$6</f>
        <v>8.6715999999999998E-3</v>
      </c>
      <c r="K752" s="366">
        <f>$H752*$J752</f>
        <v>0</v>
      </c>
      <c r="L752" s="59"/>
    </row>
    <row r="753" spans="1:26" s="355" customFormat="1" ht="19.5" customHeight="1">
      <c r="A753" s="462"/>
      <c r="B753" s="464"/>
      <c r="C753" s="58"/>
      <c r="D753" s="48"/>
      <c r="E753" s="123"/>
      <c r="F753" s="458" t="s">
        <v>165</v>
      </c>
      <c r="G753" s="459"/>
      <c r="H753" s="418"/>
      <c r="I753" s="40" t="s">
        <v>166</v>
      </c>
      <c r="J753" s="332">
        <f>'Fleets Coeff.'!$C$7</f>
        <v>8.5256499999999992E-3</v>
      </c>
      <c r="K753" s="366">
        <f>$H753*$J753</f>
        <v>0</v>
      </c>
      <c r="L753" s="59"/>
    </row>
    <row r="754" spans="1:26" s="355" customFormat="1" ht="9.9499999999999993" customHeight="1">
      <c r="A754" s="462"/>
      <c r="B754" s="464"/>
      <c r="C754" s="58"/>
      <c r="D754" s="48"/>
      <c r="E754" s="123"/>
      <c r="F754" s="374"/>
      <c r="G754" s="375"/>
      <c r="H754" s="376"/>
      <c r="I754" s="376"/>
      <c r="J754" s="377"/>
      <c r="K754" s="378"/>
      <c r="L754" s="59"/>
    </row>
    <row r="755" spans="1:26" s="355" customFormat="1" ht="19.5" customHeight="1">
      <c r="A755" s="462"/>
      <c r="B755" s="57"/>
      <c r="C755" s="58"/>
      <c r="D755" s="48"/>
      <c r="E755" s="123"/>
      <c r="F755" s="351"/>
      <c r="G755" s="351"/>
      <c r="H755" s="119"/>
      <c r="I755" s="351"/>
      <c r="J755" s="351" t="s">
        <v>17</v>
      </c>
      <c r="K755" s="403">
        <f>SUM(K750:K753)</f>
        <v>0</v>
      </c>
      <c r="L755" s="59"/>
    </row>
    <row r="756" spans="1:26" s="355" customFormat="1" ht="19.5" customHeight="1" thickBot="1">
      <c r="A756" s="462"/>
      <c r="B756" s="57"/>
      <c r="C756" s="58"/>
      <c r="D756" s="48"/>
      <c r="E756" s="123"/>
      <c r="F756" s="119"/>
      <c r="G756" s="119"/>
      <c r="H756" s="119"/>
      <c r="I756" s="351"/>
      <c r="J756" s="351"/>
      <c r="K756" s="93"/>
      <c r="L756" s="59"/>
    </row>
    <row r="757" spans="1:26" s="355" customFormat="1" ht="19.5" customHeight="1" thickBot="1">
      <c r="A757" s="463"/>
      <c r="B757" s="57"/>
      <c r="C757" s="58"/>
      <c r="D757" s="48"/>
      <c r="E757" s="123"/>
      <c r="F757" s="119"/>
      <c r="G757" s="119"/>
      <c r="H757" s="119"/>
      <c r="I757" s="351"/>
      <c r="J757" s="351" t="s">
        <v>170</v>
      </c>
      <c r="K757" s="367">
        <f>SUM($K735,$K746,$K755)</f>
        <v>0</v>
      </c>
      <c r="L757" s="59"/>
    </row>
    <row r="758" spans="1:26" ht="19.5" customHeight="1" thickBot="1">
      <c r="A758" s="463"/>
      <c r="B758" s="57"/>
      <c r="C758" s="58"/>
      <c r="D758" s="48"/>
      <c r="E758" s="123"/>
      <c r="F758" s="119"/>
      <c r="G758" s="119"/>
      <c r="H758" s="119"/>
      <c r="I758" s="351"/>
      <c r="J758" s="93"/>
      <c r="K758" s="69"/>
      <c r="L758" s="59"/>
      <c r="Z758" s="79"/>
    </row>
    <row r="759" spans="1:26" ht="19.5" customHeight="1" thickBot="1">
      <c r="A759" s="463"/>
      <c r="B759" s="57"/>
      <c r="C759" s="58"/>
      <c r="D759" s="48"/>
      <c r="E759" s="130"/>
      <c r="F759" s="119"/>
      <c r="G759" s="119"/>
      <c r="H759" s="119"/>
      <c r="I759" s="351"/>
      <c r="J759" s="119" t="s">
        <v>13</v>
      </c>
      <c r="K759" s="368"/>
      <c r="L759" s="59"/>
      <c r="Z759" s="79"/>
    </row>
    <row r="760" spans="1:26" ht="19.5" customHeight="1" thickBot="1">
      <c r="A760" s="463"/>
      <c r="B760" s="57"/>
      <c r="C760" s="58"/>
      <c r="D760" s="48"/>
      <c r="E760" s="123"/>
      <c r="F760" s="119"/>
      <c r="G760" s="119"/>
      <c r="H760" s="119"/>
      <c r="I760" s="351"/>
      <c r="J760" s="93"/>
      <c r="K760" s="204"/>
      <c r="L760" s="59"/>
      <c r="Z760" s="79"/>
    </row>
    <row r="761" spans="1:26" ht="19.5" customHeight="1" thickBot="1">
      <c r="A761" s="463"/>
      <c r="B761" s="57"/>
      <c r="C761" s="58"/>
      <c r="D761" s="48"/>
      <c r="E761" s="123"/>
      <c r="F761" s="119"/>
      <c r="G761" s="119"/>
      <c r="H761" s="119"/>
      <c r="I761" s="351"/>
      <c r="J761" s="351" t="s">
        <v>41</v>
      </c>
      <c r="K761" s="369" t="str">
        <f>IF(ISERR((J735)/K759),"",((J735)/K759))</f>
        <v/>
      </c>
      <c r="L761" s="59"/>
      <c r="Z761" s="79"/>
    </row>
    <row r="762" spans="1:26" ht="20.25" thickBot="1">
      <c r="A762" s="463"/>
      <c r="B762" s="57"/>
      <c r="C762" s="58"/>
      <c r="D762" s="48"/>
      <c r="E762" s="123"/>
      <c r="F762" s="119"/>
      <c r="G762" s="119"/>
      <c r="H762" s="119"/>
      <c r="I762" s="351"/>
      <c r="J762" s="93"/>
      <c r="K762" s="215"/>
      <c r="L762" s="59"/>
      <c r="Z762" s="79"/>
    </row>
    <row r="763" spans="1:26" ht="20.25" thickBot="1">
      <c r="A763" s="463"/>
      <c r="B763" s="57"/>
      <c r="C763" s="58"/>
      <c r="D763" s="48"/>
      <c r="E763" s="123"/>
      <c r="F763" s="351"/>
      <c r="G763" s="119"/>
      <c r="H763" s="119"/>
      <c r="I763" s="119"/>
      <c r="J763" s="119" t="s">
        <v>42</v>
      </c>
      <c r="K763" s="369" t="str">
        <f>IF(ISERR((K757*2205)/K759),"",((K757*2205)/K759))</f>
        <v/>
      </c>
      <c r="L763" s="59"/>
      <c r="Z763" s="79"/>
    </row>
    <row r="764" spans="1:26" ht="19.5">
      <c r="A764" s="463"/>
      <c r="B764" s="71"/>
      <c r="C764" s="72"/>
      <c r="D764" s="73"/>
      <c r="E764" s="131"/>
      <c r="F764" s="74"/>
      <c r="G764" s="74"/>
      <c r="H764" s="74"/>
      <c r="I764" s="112"/>
      <c r="J764" s="112"/>
      <c r="K764" s="95"/>
      <c r="L764" s="75"/>
      <c r="Z764" s="79"/>
    </row>
    <row r="765" spans="1:26" ht="15.75" customHeight="1">
      <c r="A765" s="462"/>
      <c r="B765" s="53"/>
      <c r="C765" s="54"/>
      <c r="D765" s="55"/>
      <c r="E765" s="124"/>
      <c r="F765" s="55"/>
      <c r="G765" s="55"/>
      <c r="H765" s="107"/>
      <c r="I765" s="107"/>
      <c r="J765" s="88"/>
      <c r="K765" s="55"/>
      <c r="L765" s="56"/>
      <c r="Y765" s="174"/>
      <c r="Z765" s="79"/>
    </row>
    <row r="766" spans="1:26" ht="30" customHeight="1">
      <c r="A766" s="462"/>
      <c r="B766" s="57"/>
      <c r="C766" s="58"/>
      <c r="D766" s="59"/>
      <c r="E766" s="125">
        <v>2017</v>
      </c>
      <c r="F766" s="59"/>
      <c r="G766" s="60"/>
      <c r="H766" s="108"/>
      <c r="I766" s="108"/>
      <c r="J766" s="89"/>
      <c r="K766" s="61"/>
      <c r="L766" s="62"/>
      <c r="Y766" s="174"/>
      <c r="Z766" s="79"/>
    </row>
    <row r="767" spans="1:26" s="415" customFormat="1" ht="15" customHeight="1">
      <c r="A767" s="462"/>
      <c r="B767" s="57"/>
      <c r="C767" s="58"/>
      <c r="D767" s="59"/>
      <c r="E767" s="125"/>
      <c r="F767" s="59"/>
      <c r="G767" s="60"/>
      <c r="H767" s="108"/>
      <c r="I767" s="108"/>
      <c r="J767" s="89"/>
      <c r="K767" s="61"/>
      <c r="L767" s="62"/>
      <c r="Y767" s="174"/>
    </row>
    <row r="768" spans="1:26" ht="24.75">
      <c r="A768" s="462"/>
      <c r="B768" s="57"/>
      <c r="C768" s="58"/>
      <c r="D768" s="59"/>
      <c r="E768" s="393" t="s">
        <v>181</v>
      </c>
      <c r="F768" s="59"/>
      <c r="G768" s="60"/>
      <c r="H768" s="60"/>
      <c r="I768" s="109"/>
      <c r="J768" s="109"/>
      <c r="K768" s="90"/>
      <c r="L768" s="60"/>
      <c r="Y768" s="174"/>
      <c r="Z768" s="79"/>
    </row>
    <row r="769" spans="1:26" ht="18" customHeight="1">
      <c r="A769" s="462"/>
      <c r="B769" s="57"/>
      <c r="C769" s="58"/>
      <c r="D769" s="47"/>
      <c r="E769" s="127" t="s">
        <v>0</v>
      </c>
      <c r="F769" s="413" t="s">
        <v>16</v>
      </c>
      <c r="G769" s="413" t="s">
        <v>1</v>
      </c>
      <c r="H769" s="414" t="s">
        <v>2</v>
      </c>
      <c r="I769" s="414" t="s">
        <v>38</v>
      </c>
      <c r="J769" s="91" t="s">
        <v>39</v>
      </c>
      <c r="K769" s="413" t="s">
        <v>15</v>
      </c>
      <c r="L769" s="60"/>
      <c r="Y769" s="174"/>
      <c r="Z769" s="79"/>
    </row>
    <row r="770" spans="1:26" s="355" customFormat="1" ht="9.75" customHeight="1">
      <c r="A770" s="462"/>
      <c r="B770" s="464"/>
      <c r="C770" s="465">
        <v>2000</v>
      </c>
      <c r="D770" s="392"/>
      <c r="E770" s="397"/>
      <c r="F770" s="65"/>
      <c r="G770" s="66"/>
      <c r="H770" s="110"/>
      <c r="I770" s="110"/>
      <c r="J770" s="92"/>
      <c r="K770" s="398"/>
      <c r="L770" s="60"/>
    </row>
    <row r="771" spans="1:26" s="355" customFormat="1" ht="18" customHeight="1">
      <c r="A771" s="462"/>
      <c r="B771" s="464"/>
      <c r="C771" s="465"/>
      <c r="D771" s="466"/>
      <c r="E771" s="128" t="s">
        <v>3</v>
      </c>
      <c r="F771" s="238"/>
      <c r="G771" s="40" t="s">
        <v>4</v>
      </c>
      <c r="H771" s="139">
        <f>VLOOKUP($C770,Coefficients!$A$5:$AB$25,3)</f>
        <v>4.2270350071002902E-4</v>
      </c>
      <c r="I771" s="111">
        <f>VLOOKUP(C770,Coefficients!$A$5:$AB$25,2)</f>
        <v>9.5460000000000007E-3</v>
      </c>
      <c r="J771" s="98">
        <f t="shared" ref="J771:J777" si="51">$I771*$F771</f>
        <v>0</v>
      </c>
      <c r="K771" s="182">
        <f t="shared" ref="K771:K777" si="52">$H771*$F771</f>
        <v>0</v>
      </c>
      <c r="L771" s="59"/>
    </row>
    <row r="772" spans="1:26" s="355" customFormat="1" ht="18" customHeight="1">
      <c r="A772" s="462"/>
      <c r="B772" s="464"/>
      <c r="C772" s="465"/>
      <c r="D772" s="466"/>
      <c r="E772" s="128" t="s">
        <v>5</v>
      </c>
      <c r="F772" s="238"/>
      <c r="G772" s="40" t="s">
        <v>6</v>
      </c>
      <c r="H772" s="139">
        <f>VLOOKUP(C770,Coefficients!$A$5:$AB$25,5)</f>
        <v>5.3156000000000011E-3</v>
      </c>
      <c r="I772" s="111">
        <f>VLOOKUP(C770,Coefficients!$A$5:$AB$25,4)</f>
        <v>0.1</v>
      </c>
      <c r="J772" s="98">
        <f>$I772*$F772</f>
        <v>0</v>
      </c>
      <c r="K772" s="182">
        <f t="shared" si="52"/>
        <v>0</v>
      </c>
      <c r="L772" s="59"/>
    </row>
    <row r="773" spans="1:26" s="355" customFormat="1" ht="18" customHeight="1">
      <c r="A773" s="462"/>
      <c r="B773" s="464"/>
      <c r="C773" s="465"/>
      <c r="D773" s="466"/>
      <c r="E773" s="128" t="s">
        <v>11</v>
      </c>
      <c r="F773" s="238"/>
      <c r="G773" s="40" t="s">
        <v>9</v>
      </c>
      <c r="H773" s="139">
        <f>VLOOKUP(C770,Coefficients!$A$5:$AB$25,7)</f>
        <v>1.0264025999999999E-2</v>
      </c>
      <c r="I773" s="111">
        <f>VLOOKUP(C770,Coefficients!$A$5:$AB$25,6)</f>
        <v>0.13800000000000001</v>
      </c>
      <c r="J773" s="98">
        <f t="shared" si="51"/>
        <v>0</v>
      </c>
      <c r="K773" s="182">
        <f t="shared" si="52"/>
        <v>0</v>
      </c>
      <c r="L773" s="59"/>
    </row>
    <row r="774" spans="1:26" s="355" customFormat="1" ht="18" customHeight="1">
      <c r="A774" s="462"/>
      <c r="B774" s="464"/>
      <c r="C774" s="465"/>
      <c r="D774" s="466"/>
      <c r="E774" s="128" t="s">
        <v>30</v>
      </c>
      <c r="F774" s="238"/>
      <c r="G774" s="40" t="s">
        <v>9</v>
      </c>
      <c r="H774" s="139">
        <f>VLOOKUP(C770,Coefficients!$A$5:$AB$25,9)</f>
        <v>1.1016722E-2</v>
      </c>
      <c r="I774" s="111">
        <f>VLOOKUP(C770,Coefficients!$A$5:$AB$25,8)</f>
        <v>0.14599999999999999</v>
      </c>
      <c r="J774" s="98">
        <f t="shared" si="51"/>
        <v>0</v>
      </c>
      <c r="K774" s="182">
        <f t="shared" si="52"/>
        <v>0</v>
      </c>
      <c r="L774" s="59"/>
    </row>
    <row r="775" spans="1:26" s="355" customFormat="1" ht="18" customHeight="1">
      <c r="A775" s="462"/>
      <c r="B775" s="464"/>
      <c r="C775" s="465"/>
      <c r="D775" s="466"/>
      <c r="E775" s="128" t="s">
        <v>31</v>
      </c>
      <c r="F775" s="238"/>
      <c r="G775" s="40" t="s">
        <v>9</v>
      </c>
      <c r="H775" s="139">
        <f>VLOOKUP(C770,Coefficients!$A$5:$AB$25,11)</f>
        <v>1.1327549999999999E-2</v>
      </c>
      <c r="I775" s="111">
        <f>VLOOKUP(C770,Coefficients!$A$5:$AB$25,10)</f>
        <v>0.15</v>
      </c>
      <c r="J775" s="98">
        <f t="shared" si="51"/>
        <v>0</v>
      </c>
      <c r="K775" s="182">
        <f t="shared" si="52"/>
        <v>0</v>
      </c>
      <c r="L775" s="59"/>
    </row>
    <row r="776" spans="1:26" s="355" customFormat="1" ht="18" customHeight="1">
      <c r="A776" s="462"/>
      <c r="B776" s="464"/>
      <c r="C776" s="465"/>
      <c r="D776" s="466"/>
      <c r="E776" s="128" t="s">
        <v>7</v>
      </c>
      <c r="F776" s="238"/>
      <c r="G776" s="40" t="s">
        <v>9</v>
      </c>
      <c r="H776" s="139">
        <f>VLOOKUP(C770,Coefficients!$A$5:$AB$25,13)</f>
        <v>1.0264025999999999E-2</v>
      </c>
      <c r="I776" s="111">
        <f>VLOOKUP(C770,Coefficients!$A$5:$AB$25,12)</f>
        <v>0.13800000000000001</v>
      </c>
      <c r="J776" s="98">
        <f t="shared" si="51"/>
        <v>0</v>
      </c>
      <c r="K776" s="182">
        <f t="shared" si="52"/>
        <v>0</v>
      </c>
      <c r="L776" s="59"/>
    </row>
    <row r="777" spans="1:26" s="355" customFormat="1" ht="17.25" customHeight="1">
      <c r="A777" s="462"/>
      <c r="B777" s="464"/>
      <c r="C777" s="58"/>
      <c r="D777" s="466"/>
      <c r="E777" s="128" t="s">
        <v>8</v>
      </c>
      <c r="F777" s="383"/>
      <c r="G777" s="40" t="s">
        <v>10</v>
      </c>
      <c r="H777" s="139">
        <f>VLOOKUP(C770,Coefficients!$A$5:$AB$25,15)</f>
        <v>8.6629610999999995E-2</v>
      </c>
      <c r="I777" s="111">
        <f>VLOOKUP(C770,Coefficients!$A$5:$AB$25,14)</f>
        <v>1.3301499999999999</v>
      </c>
      <c r="J777" s="98">
        <f t="shared" si="51"/>
        <v>0</v>
      </c>
      <c r="K777" s="182">
        <f t="shared" si="52"/>
        <v>0</v>
      </c>
      <c r="L777" s="59"/>
    </row>
    <row r="778" spans="1:26" s="355" customFormat="1" ht="9.75" customHeight="1">
      <c r="A778" s="462"/>
      <c r="B778" s="464"/>
      <c r="C778" s="58"/>
      <c r="D778" s="392"/>
      <c r="E778" s="397"/>
      <c r="F778" s="65"/>
      <c r="G778" s="66"/>
      <c r="H778" s="117"/>
      <c r="I778" s="117"/>
      <c r="J778" s="118"/>
      <c r="K778" s="398"/>
      <c r="L778" s="60"/>
    </row>
    <row r="779" spans="1:26" ht="19.5" customHeight="1">
      <c r="A779" s="462"/>
      <c r="B779" s="57"/>
      <c r="C779" s="58"/>
      <c r="D779" s="48"/>
      <c r="E779" s="123"/>
      <c r="F779" s="119"/>
      <c r="G779" s="119"/>
      <c r="H779" s="471" t="s">
        <v>17</v>
      </c>
      <c r="I779" s="472"/>
      <c r="J779" s="98">
        <f>SUM(J771:J777)</f>
        <v>0</v>
      </c>
      <c r="K779" s="370">
        <f>SUM(K771:K777)</f>
        <v>0</v>
      </c>
      <c r="L779" s="59"/>
      <c r="Z779" s="79"/>
    </row>
    <row r="780" spans="1:26" s="415" customFormat="1" ht="24.75">
      <c r="A780" s="412"/>
      <c r="B780" s="57"/>
      <c r="C780" s="58"/>
      <c r="D780" s="48"/>
      <c r="E780" s="394" t="s">
        <v>182</v>
      </c>
      <c r="F780" s="119"/>
      <c r="G780" s="119"/>
      <c r="H780" s="384"/>
      <c r="I780" s="385"/>
      <c r="J780" s="386"/>
      <c r="K780" s="387"/>
      <c r="L780" s="59"/>
    </row>
    <row r="781" spans="1:26" s="355" customFormat="1" ht="30">
      <c r="A781" s="462"/>
      <c r="B781" s="57"/>
      <c r="C781" s="58"/>
      <c r="D781" s="48"/>
      <c r="E781" s="395"/>
      <c r="F781" s="333" t="s">
        <v>126</v>
      </c>
      <c r="G781" s="331" t="s">
        <v>127</v>
      </c>
      <c r="H781" s="334" t="s">
        <v>171</v>
      </c>
      <c r="I781" s="331" t="s">
        <v>1</v>
      </c>
      <c r="J781" s="414" t="s">
        <v>2</v>
      </c>
      <c r="K781" s="413" t="s">
        <v>15</v>
      </c>
      <c r="L781" s="59"/>
    </row>
    <row r="782" spans="1:26" s="355" customFormat="1" ht="9.9499999999999993" customHeight="1">
      <c r="A782" s="462"/>
      <c r="B782" s="464"/>
      <c r="C782" s="58"/>
      <c r="D782" s="48"/>
      <c r="E782" s="461" t="s">
        <v>180</v>
      </c>
      <c r="F782" s="374"/>
      <c r="G782" s="376"/>
      <c r="H782" s="375"/>
      <c r="I782" s="376"/>
      <c r="J782" s="377"/>
      <c r="K782" s="378"/>
      <c r="L782" s="59"/>
    </row>
    <row r="783" spans="1:26" s="355" customFormat="1" ht="19.5" customHeight="1" thickBot="1">
      <c r="A783" s="462"/>
      <c r="B783" s="464"/>
      <c r="C783" s="58"/>
      <c r="D783" s="48"/>
      <c r="E783" s="461"/>
      <c r="F783" s="411" t="s">
        <v>138</v>
      </c>
      <c r="G783" s="418"/>
      <c r="H783" s="335">
        <f>IF(E785="yes", "", 100%)</f>
        <v>1</v>
      </c>
      <c r="I783" s="40" t="s">
        <v>128</v>
      </c>
      <c r="J783" s="332">
        <f>'Waste Coeff.'!$D$9</f>
        <v>0.81900000000000006</v>
      </c>
      <c r="K783" s="366">
        <f>IF($E784="Yes", "", $G783*$J783)</f>
        <v>0</v>
      </c>
      <c r="L783" s="59"/>
    </row>
    <row r="784" spans="1:26" s="355" customFormat="1" ht="19.5" customHeight="1" thickBot="1">
      <c r="A784" s="462"/>
      <c r="B784" s="464"/>
      <c r="C784" s="58"/>
      <c r="D784" s="48"/>
      <c r="E784" s="417" t="s">
        <v>185</v>
      </c>
      <c r="F784" s="411" t="s">
        <v>137</v>
      </c>
      <c r="G784" s="379">
        <f>$G783*H784</f>
        <v>0</v>
      </c>
      <c r="H784" s="427"/>
      <c r="I784" s="40" t="s">
        <v>128</v>
      </c>
      <c r="J784" s="332">
        <f>'Waste Coeff.'!$D$10</f>
        <v>0.41647499999999993</v>
      </c>
      <c r="K784" s="366" t="str">
        <f>IF($E784="No", "", $G784*$J784)</f>
        <v/>
      </c>
      <c r="L784" s="59"/>
    </row>
    <row r="785" spans="1:12" s="355" customFormat="1" ht="19.5" customHeight="1">
      <c r="A785" s="462"/>
      <c r="B785" s="464"/>
      <c r="C785" s="58"/>
      <c r="D785" s="48"/>
      <c r="E785" s="460" t="str">
        <f>IF(E784="yes","Enter % values in waste characterization column","Ignore waste characterization column")</f>
        <v>Ignore waste characterization column</v>
      </c>
      <c r="F785" s="411" t="s">
        <v>143</v>
      </c>
      <c r="G785" s="379">
        <f>$G783*H785</f>
        <v>0</v>
      </c>
      <c r="H785" s="427"/>
      <c r="I785" s="40" t="s">
        <v>128</v>
      </c>
      <c r="J785" s="332">
        <f>'Waste Coeff.'!$D$11</f>
        <v>0.28212750000000003</v>
      </c>
      <c r="K785" s="366" t="str">
        <f>IF($E784="No", "", $G785*$J785)</f>
        <v/>
      </c>
      <c r="L785" s="59"/>
    </row>
    <row r="786" spans="1:12" s="355" customFormat="1" ht="19.5" customHeight="1">
      <c r="A786" s="462"/>
      <c r="B786" s="464"/>
      <c r="C786" s="58"/>
      <c r="D786" s="48"/>
      <c r="E786" s="461"/>
      <c r="F786" s="128" t="s">
        <v>148</v>
      </c>
      <c r="G786" s="379">
        <f>$G783*H786</f>
        <v>0</v>
      </c>
      <c r="H786" s="428"/>
      <c r="I786" s="40" t="s">
        <v>128</v>
      </c>
      <c r="J786" s="332">
        <f>'Waste Coeff.'!$D$9</f>
        <v>0.81900000000000006</v>
      </c>
      <c r="K786" s="366" t="str">
        <f>IF($E784="No", "", $G786*$J786)</f>
        <v/>
      </c>
      <c r="L786" s="59"/>
    </row>
    <row r="787" spans="1:12" s="355" customFormat="1" ht="19.5" customHeight="1">
      <c r="A787" s="462"/>
      <c r="B787" s="464"/>
      <c r="C787" s="58"/>
      <c r="D787" s="48"/>
      <c r="E787" s="391" t="s">
        <v>184</v>
      </c>
      <c r="F787" s="410" t="s">
        <v>129</v>
      </c>
      <c r="G787" s="379"/>
      <c r="H787" s="411"/>
      <c r="I787" s="40" t="s">
        <v>128</v>
      </c>
      <c r="J787" s="332">
        <v>0</v>
      </c>
      <c r="K787" s="366">
        <f t="shared" ref="K787:K788" si="53">$J787*$G787</f>
        <v>0</v>
      </c>
      <c r="L787" s="59"/>
    </row>
    <row r="788" spans="1:12" s="355" customFormat="1" ht="19.5" customHeight="1">
      <c r="A788" s="462"/>
      <c r="B788" s="464"/>
      <c r="C788" s="58"/>
      <c r="D788" s="48"/>
      <c r="E788" s="396" t="s">
        <v>185</v>
      </c>
      <c r="F788" s="399" t="s">
        <v>130</v>
      </c>
      <c r="G788" s="400"/>
      <c r="H788" s="401"/>
      <c r="I788" s="339" t="s">
        <v>128</v>
      </c>
      <c r="J788" s="340">
        <v>0</v>
      </c>
      <c r="K788" s="402">
        <f t="shared" si="53"/>
        <v>0</v>
      </c>
      <c r="L788" s="59"/>
    </row>
    <row r="789" spans="1:12" s="355" customFormat="1" ht="9.9499999999999993" customHeight="1">
      <c r="A789" s="462"/>
      <c r="B789" s="464"/>
      <c r="C789" s="58"/>
      <c r="D789" s="48"/>
      <c r="E789" s="395"/>
      <c r="F789" s="374"/>
      <c r="G789" s="376"/>
      <c r="H789" s="375"/>
      <c r="I789" s="376"/>
      <c r="J789" s="377"/>
      <c r="K789" s="378"/>
      <c r="L789" s="59"/>
    </row>
    <row r="790" spans="1:12" s="355" customFormat="1" ht="19.5" customHeight="1">
      <c r="A790" s="462"/>
      <c r="B790" s="57"/>
      <c r="C790" s="58"/>
      <c r="D790" s="48"/>
      <c r="E790" s="123"/>
      <c r="F790" s="351"/>
      <c r="G790" s="351"/>
      <c r="H790" s="119"/>
      <c r="I790" s="351"/>
      <c r="J790" s="351" t="s">
        <v>17</v>
      </c>
      <c r="K790" s="403">
        <f>IF($E784="yes",SUM(K784:K788),SUM(K783,K787:K788))</f>
        <v>0</v>
      </c>
      <c r="L790" s="59"/>
    </row>
    <row r="791" spans="1:12" s="415" customFormat="1" ht="24.75">
      <c r="A791" s="462"/>
      <c r="B791" s="57"/>
      <c r="C791" s="58"/>
      <c r="D791" s="48"/>
      <c r="E791" s="388" t="s">
        <v>183</v>
      </c>
      <c r="F791" s="351"/>
      <c r="G791" s="351"/>
      <c r="H791" s="119"/>
      <c r="I791" s="351"/>
      <c r="J791" s="351"/>
      <c r="K791" s="351"/>
      <c r="L791" s="59"/>
    </row>
    <row r="792" spans="1:12" s="355" customFormat="1" ht="30">
      <c r="A792" s="462"/>
      <c r="B792" s="356"/>
      <c r="C792" s="58"/>
      <c r="D792" s="48"/>
      <c r="E792" s="123"/>
      <c r="F792" s="333" t="s">
        <v>0</v>
      </c>
      <c r="G792" s="336"/>
      <c r="H792" s="331" t="s">
        <v>16</v>
      </c>
      <c r="I792" s="331" t="s">
        <v>1</v>
      </c>
      <c r="J792" s="414" t="s">
        <v>168</v>
      </c>
      <c r="K792" s="413" t="s">
        <v>169</v>
      </c>
      <c r="L792" s="59"/>
    </row>
    <row r="793" spans="1:12" s="355" customFormat="1" ht="9.9499999999999993" customHeight="1">
      <c r="A793" s="462"/>
      <c r="B793" s="464"/>
      <c r="C793" s="58"/>
      <c r="D793" s="48"/>
      <c r="E793" s="123"/>
      <c r="F793" s="374"/>
      <c r="G793" s="375"/>
      <c r="H793" s="376"/>
      <c r="I793" s="376"/>
      <c r="J793" s="377"/>
      <c r="K793" s="378"/>
      <c r="L793" s="59"/>
    </row>
    <row r="794" spans="1:12" s="355" customFormat="1" ht="19.5" customHeight="1">
      <c r="A794" s="462"/>
      <c r="B794" s="464"/>
      <c r="C794" s="58"/>
      <c r="D794" s="48"/>
      <c r="E794" s="123"/>
      <c r="F794" s="458" t="s">
        <v>144</v>
      </c>
      <c r="G794" s="459"/>
      <c r="H794" s="418"/>
      <c r="I794" s="40" t="s">
        <v>166</v>
      </c>
      <c r="J794" s="332">
        <f>'Fleets Coeff.'!$C$4</f>
        <v>8.4769999999999984E-3</v>
      </c>
      <c r="K794" s="366">
        <f>$H794*$J794</f>
        <v>0</v>
      </c>
      <c r="L794" s="59"/>
    </row>
    <row r="795" spans="1:12" s="355" customFormat="1" ht="19.5" customHeight="1">
      <c r="A795" s="462"/>
      <c r="B795" s="464"/>
      <c r="C795" s="58"/>
      <c r="D795" s="48"/>
      <c r="E795" s="123"/>
      <c r="F795" s="458" t="s">
        <v>163</v>
      </c>
      <c r="G795" s="459"/>
      <c r="H795" s="418"/>
      <c r="I795" s="40" t="s">
        <v>166</v>
      </c>
      <c r="J795" s="332">
        <f>'Fleets Coeff.'!$C$5</f>
        <v>1.021E-2</v>
      </c>
      <c r="K795" s="366">
        <f>$H795*$J795</f>
        <v>0</v>
      </c>
      <c r="L795" s="59"/>
    </row>
    <row r="796" spans="1:12" s="355" customFormat="1" ht="19.5" customHeight="1">
      <c r="A796" s="462"/>
      <c r="B796" s="464"/>
      <c r="C796" s="58"/>
      <c r="D796" s="48"/>
      <c r="E796" s="123"/>
      <c r="F796" s="458" t="s">
        <v>164</v>
      </c>
      <c r="G796" s="459"/>
      <c r="H796" s="418"/>
      <c r="I796" s="40" t="s">
        <v>166</v>
      </c>
      <c r="J796" s="332">
        <f>'Fleets Coeff.'!$C$6</f>
        <v>8.6715999999999998E-3</v>
      </c>
      <c r="K796" s="366">
        <f>$H796*$J796</f>
        <v>0</v>
      </c>
      <c r="L796" s="59"/>
    </row>
    <row r="797" spans="1:12" s="355" customFormat="1" ht="19.5" customHeight="1">
      <c r="A797" s="462"/>
      <c r="B797" s="464"/>
      <c r="C797" s="58"/>
      <c r="D797" s="48"/>
      <c r="E797" s="123"/>
      <c r="F797" s="458" t="s">
        <v>165</v>
      </c>
      <c r="G797" s="459"/>
      <c r="H797" s="418"/>
      <c r="I797" s="40" t="s">
        <v>166</v>
      </c>
      <c r="J797" s="332">
        <f>'Fleets Coeff.'!$C$7</f>
        <v>8.5256499999999992E-3</v>
      </c>
      <c r="K797" s="366">
        <f>$H797*$J797</f>
        <v>0</v>
      </c>
      <c r="L797" s="59"/>
    </row>
    <row r="798" spans="1:12" s="355" customFormat="1" ht="9.9499999999999993" customHeight="1">
      <c r="A798" s="462"/>
      <c r="B798" s="464"/>
      <c r="C798" s="58"/>
      <c r="D798" s="48"/>
      <c r="E798" s="123"/>
      <c r="F798" s="374"/>
      <c r="G798" s="375"/>
      <c r="H798" s="376"/>
      <c r="I798" s="376"/>
      <c r="J798" s="377"/>
      <c r="K798" s="378"/>
      <c r="L798" s="59"/>
    </row>
    <row r="799" spans="1:12" s="355" customFormat="1" ht="19.5" customHeight="1">
      <c r="A799" s="462"/>
      <c r="B799" s="57"/>
      <c r="C799" s="58"/>
      <c r="D799" s="48"/>
      <c r="E799" s="123"/>
      <c r="F799" s="351"/>
      <c r="G799" s="351"/>
      <c r="H799" s="119"/>
      <c r="I799" s="351"/>
      <c r="J799" s="351" t="s">
        <v>17</v>
      </c>
      <c r="K799" s="403">
        <f>SUM(K794:K797)</f>
        <v>0</v>
      </c>
      <c r="L799" s="59"/>
    </row>
    <row r="800" spans="1:12" s="355" customFormat="1" ht="19.5" customHeight="1" thickBot="1">
      <c r="A800" s="462"/>
      <c r="B800" s="57"/>
      <c r="C800" s="58"/>
      <c r="D800" s="48"/>
      <c r="E800" s="123"/>
      <c r="F800" s="119"/>
      <c r="G800" s="119"/>
      <c r="H800" s="119"/>
      <c r="I800" s="351"/>
      <c r="J800" s="351"/>
      <c r="K800" s="93"/>
      <c r="L800" s="59"/>
    </row>
    <row r="801" spans="1:26" s="355" customFormat="1" ht="19.5" customHeight="1" thickBot="1">
      <c r="A801" s="463"/>
      <c r="B801" s="57"/>
      <c r="C801" s="58"/>
      <c r="D801" s="48"/>
      <c r="E801" s="123"/>
      <c r="F801" s="119"/>
      <c r="G801" s="119"/>
      <c r="H801" s="119"/>
      <c r="I801" s="351"/>
      <c r="J801" s="351" t="s">
        <v>170</v>
      </c>
      <c r="K801" s="367">
        <f>SUM($K779,$K790,$K799)</f>
        <v>0</v>
      </c>
      <c r="L801" s="59"/>
    </row>
    <row r="802" spans="1:26" ht="19.5" customHeight="1" thickBot="1">
      <c r="A802" s="463"/>
      <c r="B802" s="57"/>
      <c r="C802" s="58"/>
      <c r="D802" s="48"/>
      <c r="E802" s="123"/>
      <c r="F802" s="119"/>
      <c r="G802" s="119"/>
      <c r="H802" s="119"/>
      <c r="I802" s="351"/>
      <c r="J802" s="93"/>
      <c r="K802" s="69"/>
      <c r="L802" s="59"/>
      <c r="Z802" s="79"/>
    </row>
    <row r="803" spans="1:26" ht="19.5" customHeight="1" thickBot="1">
      <c r="A803" s="463"/>
      <c r="B803" s="57"/>
      <c r="C803" s="58"/>
      <c r="D803" s="48"/>
      <c r="E803" s="130"/>
      <c r="F803" s="119"/>
      <c r="G803" s="119"/>
      <c r="H803" s="119"/>
      <c r="I803" s="351"/>
      <c r="J803" s="119" t="s">
        <v>13</v>
      </c>
      <c r="K803" s="368"/>
      <c r="L803" s="59"/>
      <c r="Z803" s="79"/>
    </row>
    <row r="804" spans="1:26" ht="19.5" customHeight="1" thickBot="1">
      <c r="A804" s="463"/>
      <c r="B804" s="57"/>
      <c r="C804" s="58"/>
      <c r="D804" s="48"/>
      <c r="E804" s="123"/>
      <c r="F804" s="119"/>
      <c r="G804" s="119"/>
      <c r="H804" s="119"/>
      <c r="I804" s="351"/>
      <c r="J804" s="93"/>
      <c r="K804" s="204"/>
      <c r="L804" s="59"/>
      <c r="Z804" s="79"/>
    </row>
    <row r="805" spans="1:26" ht="19.5" customHeight="1" thickBot="1">
      <c r="A805" s="463"/>
      <c r="B805" s="57"/>
      <c r="C805" s="58"/>
      <c r="D805" s="48"/>
      <c r="E805" s="123"/>
      <c r="F805" s="119"/>
      <c r="G805" s="119"/>
      <c r="H805" s="119"/>
      <c r="I805" s="351"/>
      <c r="J805" s="351" t="s">
        <v>41</v>
      </c>
      <c r="K805" s="369" t="str">
        <f>IF(ISERR((J779)/K803),"",((J779)/K803))</f>
        <v/>
      </c>
      <c r="L805" s="59"/>
      <c r="Z805" s="79"/>
    </row>
    <row r="806" spans="1:26" ht="20.25" thickBot="1">
      <c r="A806" s="463"/>
      <c r="B806" s="57"/>
      <c r="C806" s="58"/>
      <c r="D806" s="48"/>
      <c r="E806" s="123"/>
      <c r="F806" s="119"/>
      <c r="G806" s="119"/>
      <c r="H806" s="119"/>
      <c r="I806" s="351"/>
      <c r="J806" s="93"/>
      <c r="K806" s="215"/>
      <c r="L806" s="59"/>
      <c r="Z806" s="79"/>
    </row>
    <row r="807" spans="1:26" ht="20.25" thickBot="1">
      <c r="A807" s="463"/>
      <c r="B807" s="57"/>
      <c r="C807" s="58"/>
      <c r="D807" s="48"/>
      <c r="E807" s="123"/>
      <c r="F807" s="351"/>
      <c r="G807" s="119"/>
      <c r="H807" s="119"/>
      <c r="I807" s="119"/>
      <c r="J807" s="119" t="s">
        <v>42</v>
      </c>
      <c r="K807" s="369" t="str">
        <f>IF(ISERR((K801*2205)/K803),"",((K801*2205)/K803))</f>
        <v/>
      </c>
      <c r="L807" s="59"/>
      <c r="Z807" s="79"/>
    </row>
    <row r="808" spans="1:26" ht="19.5">
      <c r="A808" s="463"/>
      <c r="B808" s="71"/>
      <c r="C808" s="72"/>
      <c r="D808" s="73"/>
      <c r="E808" s="131"/>
      <c r="F808" s="74"/>
      <c r="G808" s="74"/>
      <c r="H808" s="74"/>
      <c r="I808" s="112"/>
      <c r="J808" s="112"/>
      <c r="K808" s="95"/>
      <c r="L808" s="75"/>
      <c r="Z808" s="79"/>
    </row>
    <row r="809" spans="1:26" ht="15.75" customHeight="1">
      <c r="A809" s="462"/>
      <c r="B809" s="53"/>
      <c r="C809" s="54"/>
      <c r="D809" s="55"/>
      <c r="E809" s="124"/>
      <c r="F809" s="55"/>
      <c r="G809" s="55"/>
      <c r="H809" s="107"/>
      <c r="I809" s="107"/>
      <c r="J809" s="88"/>
      <c r="K809" s="55"/>
      <c r="L809" s="56"/>
      <c r="Z809" s="79"/>
    </row>
    <row r="810" spans="1:26" ht="30" customHeight="1">
      <c r="A810" s="462"/>
      <c r="B810" s="57"/>
      <c r="C810" s="58"/>
      <c r="D810" s="59"/>
      <c r="E810" s="125">
        <v>2018</v>
      </c>
      <c r="F810" s="59"/>
      <c r="G810" s="60"/>
      <c r="H810" s="108"/>
      <c r="I810" s="108"/>
      <c r="J810" s="89"/>
      <c r="K810" s="61"/>
      <c r="L810" s="62"/>
      <c r="Z810" s="79"/>
    </row>
    <row r="811" spans="1:26" s="415" customFormat="1" ht="15" customHeight="1">
      <c r="A811" s="462"/>
      <c r="B811" s="57"/>
      <c r="C811" s="58"/>
      <c r="D811" s="59"/>
      <c r="E811" s="125"/>
      <c r="F811" s="59"/>
      <c r="G811" s="60"/>
      <c r="H811" s="108"/>
      <c r="I811" s="108"/>
      <c r="J811" s="89"/>
      <c r="K811" s="61"/>
      <c r="L811" s="62"/>
    </row>
    <row r="812" spans="1:26" ht="24.75">
      <c r="A812" s="462"/>
      <c r="B812" s="57"/>
      <c r="C812" s="58"/>
      <c r="D812" s="59"/>
      <c r="E812" s="393" t="s">
        <v>181</v>
      </c>
      <c r="F812" s="59"/>
      <c r="G812" s="60"/>
      <c r="H812" s="60"/>
      <c r="I812" s="109"/>
      <c r="J812" s="109"/>
      <c r="K812" s="90"/>
      <c r="L812" s="60"/>
      <c r="Z812" s="79"/>
    </row>
    <row r="813" spans="1:26" ht="30">
      <c r="A813" s="462"/>
      <c r="B813" s="57"/>
      <c r="C813" s="58"/>
      <c r="D813" s="47"/>
      <c r="E813" s="127" t="s">
        <v>0</v>
      </c>
      <c r="F813" s="413" t="s">
        <v>16</v>
      </c>
      <c r="G813" s="413" t="s">
        <v>1</v>
      </c>
      <c r="H813" s="414" t="s">
        <v>2</v>
      </c>
      <c r="I813" s="414" t="s">
        <v>38</v>
      </c>
      <c r="J813" s="91" t="s">
        <v>39</v>
      </c>
      <c r="K813" s="413" t="s">
        <v>15</v>
      </c>
      <c r="L813" s="60"/>
      <c r="Z813" s="79"/>
    </row>
    <row r="814" spans="1:26" s="355" customFormat="1" ht="9.75" customHeight="1">
      <c r="A814" s="462"/>
      <c r="B814" s="464"/>
      <c r="C814" s="465">
        <v>2000</v>
      </c>
      <c r="D814" s="392"/>
      <c r="E814" s="397"/>
      <c r="F814" s="65"/>
      <c r="G814" s="66"/>
      <c r="H814" s="110"/>
      <c r="I814" s="110"/>
      <c r="J814" s="92"/>
      <c r="K814" s="398"/>
      <c r="L814" s="60"/>
    </row>
    <row r="815" spans="1:26" s="355" customFormat="1" ht="18" customHeight="1">
      <c r="A815" s="462"/>
      <c r="B815" s="464"/>
      <c r="C815" s="465"/>
      <c r="D815" s="466"/>
      <c r="E815" s="128" t="s">
        <v>3</v>
      </c>
      <c r="F815" s="238"/>
      <c r="G815" s="40" t="s">
        <v>4</v>
      </c>
      <c r="H815" s="139">
        <f>VLOOKUP($C814,Coefficients!$A$5:$AB$25,3)</f>
        <v>4.2270350071002902E-4</v>
      </c>
      <c r="I815" s="111">
        <f>VLOOKUP(C814,Coefficients!$A$5:$AB$25,2)</f>
        <v>9.5460000000000007E-3</v>
      </c>
      <c r="J815" s="98">
        <f t="shared" ref="J815:J821" si="54">$I815*$F815</f>
        <v>0</v>
      </c>
      <c r="K815" s="182">
        <f t="shared" ref="K815:K821" si="55">$H815*$F815</f>
        <v>0</v>
      </c>
      <c r="L815" s="59"/>
    </row>
    <row r="816" spans="1:26" s="355" customFormat="1" ht="18" customHeight="1">
      <c r="A816" s="462"/>
      <c r="B816" s="464"/>
      <c r="C816" s="465"/>
      <c r="D816" s="466"/>
      <c r="E816" s="128" t="s">
        <v>5</v>
      </c>
      <c r="F816" s="238"/>
      <c r="G816" s="40" t="s">
        <v>6</v>
      </c>
      <c r="H816" s="139">
        <f>VLOOKUP(C814,Coefficients!$A$5:$AB$25,5)</f>
        <v>5.3156000000000011E-3</v>
      </c>
      <c r="I816" s="111">
        <f>VLOOKUP(C814,Coefficients!$A$5:$AB$25,4)</f>
        <v>0.1</v>
      </c>
      <c r="J816" s="98">
        <f>$I816*$F816</f>
        <v>0</v>
      </c>
      <c r="K816" s="182">
        <f t="shared" si="55"/>
        <v>0</v>
      </c>
      <c r="L816" s="59"/>
    </row>
    <row r="817" spans="1:26" s="355" customFormat="1" ht="18" customHeight="1">
      <c r="A817" s="462"/>
      <c r="B817" s="464"/>
      <c r="C817" s="465"/>
      <c r="D817" s="466"/>
      <c r="E817" s="128" t="s">
        <v>11</v>
      </c>
      <c r="F817" s="238"/>
      <c r="G817" s="40" t="s">
        <v>9</v>
      </c>
      <c r="H817" s="139">
        <f>VLOOKUP(C814,Coefficients!$A$5:$AB$25,7)</f>
        <v>1.0264025999999999E-2</v>
      </c>
      <c r="I817" s="111">
        <f>VLOOKUP(C814,Coefficients!$A$5:$AB$25,6)</f>
        <v>0.13800000000000001</v>
      </c>
      <c r="J817" s="98">
        <f t="shared" si="54"/>
        <v>0</v>
      </c>
      <c r="K817" s="182">
        <f t="shared" si="55"/>
        <v>0</v>
      </c>
      <c r="L817" s="59"/>
    </row>
    <row r="818" spans="1:26" s="355" customFormat="1" ht="18" customHeight="1">
      <c r="A818" s="462"/>
      <c r="B818" s="464"/>
      <c r="C818" s="465"/>
      <c r="D818" s="466"/>
      <c r="E818" s="128" t="s">
        <v>30</v>
      </c>
      <c r="F818" s="238"/>
      <c r="G818" s="40" t="s">
        <v>9</v>
      </c>
      <c r="H818" s="139">
        <f>VLOOKUP(C814,Coefficients!$A$5:$AB$25,9)</f>
        <v>1.1016722E-2</v>
      </c>
      <c r="I818" s="111">
        <f>VLOOKUP(C814,Coefficients!$A$5:$AB$25,8)</f>
        <v>0.14599999999999999</v>
      </c>
      <c r="J818" s="98">
        <f t="shared" si="54"/>
        <v>0</v>
      </c>
      <c r="K818" s="182">
        <f t="shared" si="55"/>
        <v>0</v>
      </c>
      <c r="L818" s="59"/>
    </row>
    <row r="819" spans="1:26" s="355" customFormat="1" ht="18" customHeight="1">
      <c r="A819" s="462"/>
      <c r="B819" s="464"/>
      <c r="C819" s="465"/>
      <c r="D819" s="466"/>
      <c r="E819" s="128" t="s">
        <v>31</v>
      </c>
      <c r="F819" s="238"/>
      <c r="G819" s="40" t="s">
        <v>9</v>
      </c>
      <c r="H819" s="139">
        <f>VLOOKUP(C814,Coefficients!$A$5:$AB$25,11)</f>
        <v>1.1327549999999999E-2</v>
      </c>
      <c r="I819" s="111">
        <f>VLOOKUP(C814,Coefficients!$A$5:$AB$25,10)</f>
        <v>0.15</v>
      </c>
      <c r="J819" s="98">
        <f t="shared" si="54"/>
        <v>0</v>
      </c>
      <c r="K819" s="182">
        <f t="shared" si="55"/>
        <v>0</v>
      </c>
      <c r="L819" s="59"/>
    </row>
    <row r="820" spans="1:26" s="355" customFormat="1" ht="18" customHeight="1">
      <c r="A820" s="462"/>
      <c r="B820" s="464"/>
      <c r="C820" s="465"/>
      <c r="D820" s="466"/>
      <c r="E820" s="128" t="s">
        <v>7</v>
      </c>
      <c r="F820" s="238"/>
      <c r="G820" s="40" t="s">
        <v>9</v>
      </c>
      <c r="H820" s="139">
        <f>VLOOKUP(C814,Coefficients!$A$5:$AB$25,13)</f>
        <v>1.0264025999999999E-2</v>
      </c>
      <c r="I820" s="111">
        <f>VLOOKUP(C814,Coefficients!$A$5:$AB$25,12)</f>
        <v>0.13800000000000001</v>
      </c>
      <c r="J820" s="98">
        <f t="shared" si="54"/>
        <v>0</v>
      </c>
      <c r="K820" s="182">
        <f t="shared" si="55"/>
        <v>0</v>
      </c>
      <c r="L820" s="59"/>
    </row>
    <row r="821" spans="1:26" s="355" customFormat="1" ht="17.25" customHeight="1">
      <c r="A821" s="462"/>
      <c r="B821" s="464"/>
      <c r="C821" s="58"/>
      <c r="D821" s="466"/>
      <c r="E821" s="128" t="s">
        <v>8</v>
      </c>
      <c r="F821" s="383"/>
      <c r="G821" s="40" t="s">
        <v>10</v>
      </c>
      <c r="H821" s="139">
        <f>VLOOKUP(C814,Coefficients!$A$5:$AB$25,15)</f>
        <v>8.6629610999999995E-2</v>
      </c>
      <c r="I821" s="111">
        <f>VLOOKUP(C814,Coefficients!$A$5:$AB$25,14)</f>
        <v>1.3301499999999999</v>
      </c>
      <c r="J821" s="98">
        <f t="shared" si="54"/>
        <v>0</v>
      </c>
      <c r="K821" s="182">
        <f t="shared" si="55"/>
        <v>0</v>
      </c>
      <c r="L821" s="59"/>
    </row>
    <row r="822" spans="1:26" s="355" customFormat="1" ht="9.75" customHeight="1">
      <c r="A822" s="462"/>
      <c r="B822" s="464"/>
      <c r="C822" s="58"/>
      <c r="D822" s="392"/>
      <c r="E822" s="397"/>
      <c r="F822" s="65"/>
      <c r="G822" s="66"/>
      <c r="H822" s="117"/>
      <c r="I822" s="117"/>
      <c r="J822" s="118"/>
      <c r="K822" s="398"/>
      <c r="L822" s="60"/>
    </row>
    <row r="823" spans="1:26" ht="19.5">
      <c r="A823" s="462"/>
      <c r="B823" s="57"/>
      <c r="C823" s="58"/>
      <c r="D823" s="48"/>
      <c r="E823" s="123"/>
      <c r="F823" s="119"/>
      <c r="G823" s="119"/>
      <c r="H823" s="471" t="s">
        <v>17</v>
      </c>
      <c r="I823" s="472"/>
      <c r="J823" s="98">
        <f>SUM(J815:J821)</f>
        <v>0</v>
      </c>
      <c r="K823" s="370">
        <f>SUM(K815:K821)</f>
        <v>0</v>
      </c>
      <c r="L823" s="59"/>
      <c r="Z823" s="79"/>
    </row>
    <row r="824" spans="1:26" s="415" customFormat="1" ht="19.5" customHeight="1">
      <c r="A824" s="412"/>
      <c r="B824" s="57"/>
      <c r="C824" s="58"/>
      <c r="D824" s="48"/>
      <c r="E824" s="394" t="s">
        <v>182</v>
      </c>
      <c r="F824" s="119"/>
      <c r="G824" s="119"/>
      <c r="H824" s="384"/>
      <c r="I824" s="385"/>
      <c r="J824" s="386"/>
      <c r="K824" s="387"/>
      <c r="L824" s="59"/>
    </row>
    <row r="825" spans="1:26" s="355" customFormat="1" ht="30">
      <c r="A825" s="462"/>
      <c r="B825" s="57"/>
      <c r="C825" s="58"/>
      <c r="D825" s="48"/>
      <c r="E825" s="395"/>
      <c r="F825" s="333" t="s">
        <v>126</v>
      </c>
      <c r="G825" s="331" t="s">
        <v>127</v>
      </c>
      <c r="H825" s="334" t="s">
        <v>171</v>
      </c>
      <c r="I825" s="331" t="s">
        <v>1</v>
      </c>
      <c r="J825" s="414" t="s">
        <v>2</v>
      </c>
      <c r="K825" s="413" t="s">
        <v>15</v>
      </c>
      <c r="L825" s="59"/>
    </row>
    <row r="826" spans="1:26" s="355" customFormat="1" ht="9.9499999999999993" customHeight="1">
      <c r="A826" s="462"/>
      <c r="B826" s="464"/>
      <c r="C826" s="58"/>
      <c r="D826" s="48"/>
      <c r="E826" s="461" t="s">
        <v>180</v>
      </c>
      <c r="F826" s="374"/>
      <c r="G826" s="376"/>
      <c r="H826" s="375"/>
      <c r="I826" s="376"/>
      <c r="J826" s="377"/>
      <c r="K826" s="378"/>
      <c r="L826" s="59"/>
    </row>
    <row r="827" spans="1:26" s="355" customFormat="1" ht="19.5" customHeight="1" thickBot="1">
      <c r="A827" s="462"/>
      <c r="B827" s="464"/>
      <c r="C827" s="58"/>
      <c r="D827" s="48"/>
      <c r="E827" s="461"/>
      <c r="F827" s="411" t="s">
        <v>138</v>
      </c>
      <c r="G827" s="418"/>
      <c r="H827" s="335">
        <f>IF(E829="yes", "", 100%)</f>
        <v>1</v>
      </c>
      <c r="I827" s="40" t="s">
        <v>128</v>
      </c>
      <c r="J827" s="332">
        <f>'Waste Coeff.'!$D$9</f>
        <v>0.81900000000000006</v>
      </c>
      <c r="K827" s="366">
        <f>IF($E828="Yes", "", $G827*$J827)</f>
        <v>0</v>
      </c>
      <c r="L827" s="59"/>
    </row>
    <row r="828" spans="1:26" s="355" customFormat="1" ht="19.5" customHeight="1" thickBot="1">
      <c r="A828" s="462"/>
      <c r="B828" s="464"/>
      <c r="C828" s="58"/>
      <c r="D828" s="48"/>
      <c r="E828" s="417" t="s">
        <v>185</v>
      </c>
      <c r="F828" s="411" t="s">
        <v>137</v>
      </c>
      <c r="G828" s="379">
        <f>$G827*H828</f>
        <v>0</v>
      </c>
      <c r="H828" s="427"/>
      <c r="I828" s="40" t="s">
        <v>128</v>
      </c>
      <c r="J828" s="332">
        <f>'Waste Coeff.'!$D$10</f>
        <v>0.41647499999999993</v>
      </c>
      <c r="K828" s="366" t="str">
        <f>IF($E828="No", "", $G828*$J828)</f>
        <v/>
      </c>
      <c r="L828" s="59"/>
    </row>
    <row r="829" spans="1:26" s="355" customFormat="1" ht="19.5" customHeight="1">
      <c r="A829" s="462"/>
      <c r="B829" s="464"/>
      <c r="C829" s="58"/>
      <c r="D829" s="48"/>
      <c r="E829" s="460" t="str">
        <f>IF(E828="yes","Enter % values in waste characterization column","Ignore waste characterization column")</f>
        <v>Ignore waste characterization column</v>
      </c>
      <c r="F829" s="411" t="s">
        <v>143</v>
      </c>
      <c r="G829" s="379">
        <f>$G827*H829</f>
        <v>0</v>
      </c>
      <c r="H829" s="427"/>
      <c r="I829" s="40" t="s">
        <v>128</v>
      </c>
      <c r="J829" s="332">
        <f>'Waste Coeff.'!$D$11</f>
        <v>0.28212750000000003</v>
      </c>
      <c r="K829" s="366" t="str">
        <f>IF($E828="No", "", $G829*$J829)</f>
        <v/>
      </c>
      <c r="L829" s="59"/>
    </row>
    <row r="830" spans="1:26" s="355" customFormat="1" ht="19.5" customHeight="1">
      <c r="A830" s="462"/>
      <c r="B830" s="464"/>
      <c r="C830" s="58"/>
      <c r="D830" s="48"/>
      <c r="E830" s="461"/>
      <c r="F830" s="128" t="s">
        <v>148</v>
      </c>
      <c r="G830" s="379">
        <f>$G827*H830</f>
        <v>0</v>
      </c>
      <c r="H830" s="428"/>
      <c r="I830" s="40" t="s">
        <v>128</v>
      </c>
      <c r="J830" s="332">
        <f>'Waste Coeff.'!$D$9</f>
        <v>0.81900000000000006</v>
      </c>
      <c r="K830" s="366" t="str">
        <f>IF($E828="No", "", $G830*$J830)</f>
        <v/>
      </c>
      <c r="L830" s="59"/>
    </row>
    <row r="831" spans="1:26" s="355" customFormat="1" ht="19.5" customHeight="1">
      <c r="A831" s="462"/>
      <c r="B831" s="464"/>
      <c r="C831" s="58"/>
      <c r="D831" s="48"/>
      <c r="E831" s="391" t="s">
        <v>184</v>
      </c>
      <c r="F831" s="410" t="s">
        <v>129</v>
      </c>
      <c r="G831" s="379"/>
      <c r="H831" s="411"/>
      <c r="I831" s="40" t="s">
        <v>128</v>
      </c>
      <c r="J831" s="332">
        <v>0</v>
      </c>
      <c r="K831" s="366">
        <f t="shared" ref="K831:K832" si="56">$J831*$G831</f>
        <v>0</v>
      </c>
      <c r="L831" s="59"/>
    </row>
    <row r="832" spans="1:26" s="355" customFormat="1" ht="19.5" customHeight="1">
      <c r="A832" s="462"/>
      <c r="B832" s="464"/>
      <c r="C832" s="58"/>
      <c r="D832" s="48"/>
      <c r="E832" s="396" t="s">
        <v>185</v>
      </c>
      <c r="F832" s="399" t="s">
        <v>130</v>
      </c>
      <c r="G832" s="400"/>
      <c r="H832" s="401"/>
      <c r="I832" s="339" t="s">
        <v>128</v>
      </c>
      <c r="J832" s="340">
        <v>0</v>
      </c>
      <c r="K832" s="402">
        <f t="shared" si="56"/>
        <v>0</v>
      </c>
      <c r="L832" s="59"/>
    </row>
    <row r="833" spans="1:26" s="355" customFormat="1" ht="9.9499999999999993" customHeight="1">
      <c r="A833" s="462"/>
      <c r="B833" s="464"/>
      <c r="C833" s="58"/>
      <c r="D833" s="48"/>
      <c r="E833" s="395"/>
      <c r="F833" s="374"/>
      <c r="G833" s="376"/>
      <c r="H833" s="375"/>
      <c r="I833" s="376"/>
      <c r="J833" s="377"/>
      <c r="K833" s="378"/>
      <c r="L833" s="59"/>
    </row>
    <row r="834" spans="1:26" s="355" customFormat="1" ht="19.5" customHeight="1">
      <c r="A834" s="462"/>
      <c r="B834" s="57"/>
      <c r="C834" s="58"/>
      <c r="D834" s="48"/>
      <c r="E834" s="123"/>
      <c r="F834" s="351"/>
      <c r="G834" s="351"/>
      <c r="H834" s="119"/>
      <c r="I834" s="351"/>
      <c r="J834" s="351" t="s">
        <v>17</v>
      </c>
      <c r="K834" s="403">
        <f>IF($E828="yes",SUM(K828:K832),SUM(K827,K831:K832))</f>
        <v>0</v>
      </c>
      <c r="L834" s="59"/>
    </row>
    <row r="835" spans="1:26" s="415" customFormat="1" ht="19.5" customHeight="1">
      <c r="A835" s="462"/>
      <c r="B835" s="57"/>
      <c r="C835" s="58"/>
      <c r="D835" s="48"/>
      <c r="E835" s="388" t="s">
        <v>183</v>
      </c>
      <c r="F835" s="351"/>
      <c r="G835" s="351"/>
      <c r="H835" s="119"/>
      <c r="I835" s="351"/>
      <c r="J835" s="351"/>
      <c r="K835" s="351"/>
      <c r="L835" s="59"/>
    </row>
    <row r="836" spans="1:26" s="355" customFormat="1" ht="30">
      <c r="A836" s="462"/>
      <c r="B836" s="356"/>
      <c r="C836" s="58"/>
      <c r="D836" s="48"/>
      <c r="E836" s="123"/>
      <c r="F836" s="333" t="s">
        <v>0</v>
      </c>
      <c r="G836" s="336"/>
      <c r="H836" s="331" t="s">
        <v>16</v>
      </c>
      <c r="I836" s="331" t="s">
        <v>1</v>
      </c>
      <c r="J836" s="414" t="s">
        <v>168</v>
      </c>
      <c r="K836" s="413" t="s">
        <v>169</v>
      </c>
      <c r="L836" s="59"/>
    </row>
    <row r="837" spans="1:26" s="355" customFormat="1" ht="9.9499999999999993" customHeight="1">
      <c r="A837" s="462"/>
      <c r="B837" s="464"/>
      <c r="C837" s="58"/>
      <c r="D837" s="48"/>
      <c r="E837" s="123"/>
      <c r="F837" s="374"/>
      <c r="G837" s="375"/>
      <c r="H837" s="376"/>
      <c r="I837" s="376"/>
      <c r="J837" s="377"/>
      <c r="K837" s="378"/>
      <c r="L837" s="59"/>
    </row>
    <row r="838" spans="1:26" s="355" customFormat="1" ht="19.5" customHeight="1">
      <c r="A838" s="462"/>
      <c r="B838" s="464"/>
      <c r="C838" s="58"/>
      <c r="D838" s="48"/>
      <c r="E838" s="123"/>
      <c r="F838" s="458" t="s">
        <v>144</v>
      </c>
      <c r="G838" s="459"/>
      <c r="H838" s="418"/>
      <c r="I838" s="40" t="s">
        <v>166</v>
      </c>
      <c r="J838" s="332">
        <f>'Fleets Coeff.'!$C$4</f>
        <v>8.4769999999999984E-3</v>
      </c>
      <c r="K838" s="366">
        <f>$H838*$J838</f>
        <v>0</v>
      </c>
      <c r="L838" s="59"/>
    </row>
    <row r="839" spans="1:26" s="355" customFormat="1" ht="19.5" customHeight="1">
      <c r="A839" s="462"/>
      <c r="B839" s="464"/>
      <c r="C839" s="58"/>
      <c r="D839" s="48"/>
      <c r="E839" s="123"/>
      <c r="F839" s="458" t="s">
        <v>163</v>
      </c>
      <c r="G839" s="459"/>
      <c r="H839" s="418"/>
      <c r="I839" s="40" t="s">
        <v>166</v>
      </c>
      <c r="J839" s="332">
        <f>'Fleets Coeff.'!$C$5</f>
        <v>1.021E-2</v>
      </c>
      <c r="K839" s="366">
        <f>$H839*$J839</f>
        <v>0</v>
      </c>
      <c r="L839" s="59"/>
    </row>
    <row r="840" spans="1:26" s="355" customFormat="1" ht="19.5" customHeight="1">
      <c r="A840" s="462"/>
      <c r="B840" s="464"/>
      <c r="C840" s="58"/>
      <c r="D840" s="48"/>
      <c r="E840" s="123"/>
      <c r="F840" s="458" t="s">
        <v>164</v>
      </c>
      <c r="G840" s="459"/>
      <c r="H840" s="418"/>
      <c r="I840" s="40" t="s">
        <v>166</v>
      </c>
      <c r="J840" s="332">
        <f>'Fleets Coeff.'!$C$6</f>
        <v>8.6715999999999998E-3</v>
      </c>
      <c r="K840" s="366">
        <f>$H840*$J840</f>
        <v>0</v>
      </c>
      <c r="L840" s="59"/>
    </row>
    <row r="841" spans="1:26" s="355" customFormat="1" ht="19.5" customHeight="1">
      <c r="A841" s="462"/>
      <c r="B841" s="464"/>
      <c r="C841" s="58"/>
      <c r="D841" s="48"/>
      <c r="E841" s="123"/>
      <c r="F841" s="458" t="s">
        <v>165</v>
      </c>
      <c r="G841" s="459"/>
      <c r="H841" s="418"/>
      <c r="I841" s="40" t="s">
        <v>166</v>
      </c>
      <c r="J841" s="332">
        <f>'Fleets Coeff.'!$C$7</f>
        <v>8.5256499999999992E-3</v>
      </c>
      <c r="K841" s="366">
        <f>$H841*$J841</f>
        <v>0</v>
      </c>
      <c r="L841" s="59"/>
    </row>
    <row r="842" spans="1:26" s="355" customFormat="1" ht="9.9499999999999993" customHeight="1">
      <c r="A842" s="462"/>
      <c r="B842" s="464"/>
      <c r="C842" s="58"/>
      <c r="D842" s="48"/>
      <c r="E842" s="123"/>
      <c r="F842" s="374"/>
      <c r="G842" s="375"/>
      <c r="H842" s="376"/>
      <c r="I842" s="376"/>
      <c r="J842" s="377"/>
      <c r="K842" s="378"/>
      <c r="L842" s="59"/>
    </row>
    <row r="843" spans="1:26" s="355" customFormat="1" ht="19.5" customHeight="1">
      <c r="A843" s="462"/>
      <c r="B843" s="57"/>
      <c r="C843" s="58"/>
      <c r="D843" s="48"/>
      <c r="E843" s="123"/>
      <c r="F843" s="351"/>
      <c r="G843" s="351"/>
      <c r="H843" s="119"/>
      <c r="I843" s="351"/>
      <c r="J843" s="351" t="s">
        <v>17</v>
      </c>
      <c r="K843" s="403">
        <f>SUM(K838:K841)</f>
        <v>0</v>
      </c>
      <c r="L843" s="59"/>
    </row>
    <row r="844" spans="1:26" s="355" customFormat="1" ht="19.5" customHeight="1" thickBot="1">
      <c r="A844" s="462"/>
      <c r="B844" s="57"/>
      <c r="C844" s="58"/>
      <c r="D844" s="48"/>
      <c r="E844" s="123"/>
      <c r="F844" s="119"/>
      <c r="G844" s="119"/>
      <c r="H844" s="119"/>
      <c r="I844" s="351"/>
      <c r="J844" s="351"/>
      <c r="K844" s="93"/>
      <c r="L844" s="59"/>
    </row>
    <row r="845" spans="1:26" s="355" customFormat="1" ht="19.5" customHeight="1" thickBot="1">
      <c r="A845" s="463"/>
      <c r="B845" s="57"/>
      <c r="C845" s="58"/>
      <c r="D845" s="48"/>
      <c r="E845" s="123"/>
      <c r="F845" s="119"/>
      <c r="G845" s="119"/>
      <c r="H845" s="119"/>
      <c r="I845" s="351"/>
      <c r="J845" s="351" t="s">
        <v>170</v>
      </c>
      <c r="K845" s="367">
        <f>SUM($K823,$K834,$K843)</f>
        <v>0</v>
      </c>
      <c r="L845" s="59"/>
    </row>
    <row r="846" spans="1:26" ht="19.5" customHeight="1" thickBot="1">
      <c r="A846" s="463"/>
      <c r="B846" s="57"/>
      <c r="C846" s="58"/>
      <c r="D846" s="48"/>
      <c r="E846" s="123"/>
      <c r="F846" s="119"/>
      <c r="G846" s="119"/>
      <c r="H846" s="119"/>
      <c r="I846" s="351"/>
      <c r="J846" s="93"/>
      <c r="K846" s="69"/>
      <c r="L846" s="59"/>
      <c r="Z846" s="79"/>
    </row>
    <row r="847" spans="1:26" ht="19.5" customHeight="1" thickBot="1">
      <c r="A847" s="463"/>
      <c r="B847" s="57"/>
      <c r="C847" s="58"/>
      <c r="D847" s="48"/>
      <c r="E847" s="130"/>
      <c r="F847" s="119"/>
      <c r="G847" s="119"/>
      <c r="H847" s="119"/>
      <c r="I847" s="351"/>
      <c r="J847" s="119" t="s">
        <v>13</v>
      </c>
      <c r="K847" s="368"/>
      <c r="L847" s="59"/>
      <c r="Z847" s="79"/>
    </row>
    <row r="848" spans="1:26" ht="19.5" customHeight="1" thickBot="1">
      <c r="A848" s="463"/>
      <c r="B848" s="57"/>
      <c r="C848" s="58"/>
      <c r="D848" s="48"/>
      <c r="E848" s="123"/>
      <c r="F848" s="119"/>
      <c r="G848" s="119"/>
      <c r="H848" s="119"/>
      <c r="I848" s="351"/>
      <c r="J848" s="93"/>
      <c r="K848" s="204"/>
      <c r="L848" s="59"/>
      <c r="Z848" s="79"/>
    </row>
    <row r="849" spans="1:26" ht="19.5" customHeight="1" thickBot="1">
      <c r="A849" s="463"/>
      <c r="B849" s="57"/>
      <c r="C849" s="58"/>
      <c r="D849" s="48"/>
      <c r="E849" s="123"/>
      <c r="F849" s="119"/>
      <c r="G849" s="119"/>
      <c r="H849" s="119"/>
      <c r="I849" s="351"/>
      <c r="J849" s="351" t="s">
        <v>41</v>
      </c>
      <c r="K849" s="369" t="str">
        <f>IF(ISERR((J823)/K847),"",((J823)/K847))</f>
        <v/>
      </c>
      <c r="L849" s="59"/>
      <c r="Z849" s="79"/>
    </row>
    <row r="850" spans="1:26" ht="20.25" thickBot="1">
      <c r="A850" s="463"/>
      <c r="B850" s="57"/>
      <c r="C850" s="58"/>
      <c r="D850" s="48"/>
      <c r="E850" s="123"/>
      <c r="F850" s="119"/>
      <c r="G850" s="119"/>
      <c r="H850" s="119"/>
      <c r="I850" s="351"/>
      <c r="J850" s="93"/>
      <c r="K850" s="215"/>
      <c r="L850" s="59"/>
      <c r="Z850" s="79"/>
    </row>
    <row r="851" spans="1:26" ht="20.25" thickBot="1">
      <c r="A851" s="463"/>
      <c r="B851" s="57"/>
      <c r="C851" s="58"/>
      <c r="D851" s="48"/>
      <c r="E851" s="123"/>
      <c r="F851" s="351"/>
      <c r="G851" s="119"/>
      <c r="H851" s="119"/>
      <c r="I851" s="119"/>
      <c r="J851" s="119" t="s">
        <v>42</v>
      </c>
      <c r="K851" s="369" t="str">
        <f>IF(ISERR((K845*2205)/K847),"",((K845*2205)/K847))</f>
        <v/>
      </c>
      <c r="L851" s="59"/>
      <c r="Z851" s="79"/>
    </row>
    <row r="852" spans="1:26" ht="19.5">
      <c r="A852" s="463"/>
      <c r="B852" s="71"/>
      <c r="C852" s="72"/>
      <c r="D852" s="73"/>
      <c r="E852" s="131"/>
      <c r="F852" s="74"/>
      <c r="G852" s="74"/>
      <c r="H852" s="74"/>
      <c r="I852" s="112"/>
      <c r="J852" s="112"/>
      <c r="K852" s="95"/>
      <c r="L852" s="75"/>
      <c r="Z852" s="79"/>
    </row>
    <row r="853" spans="1:26" ht="15.75" customHeight="1">
      <c r="A853" s="462"/>
      <c r="B853" s="53"/>
      <c r="C853" s="54"/>
      <c r="D853" s="55"/>
      <c r="E853" s="124"/>
      <c r="F853" s="55"/>
      <c r="G853" s="55"/>
      <c r="H853" s="107"/>
      <c r="I853" s="107"/>
      <c r="J853" s="88"/>
      <c r="K853" s="55"/>
      <c r="L853" s="56"/>
      <c r="Z853" s="79"/>
    </row>
    <row r="854" spans="1:26" ht="30" customHeight="1">
      <c r="A854" s="462"/>
      <c r="B854" s="57"/>
      <c r="C854" s="58"/>
      <c r="D854" s="59"/>
      <c r="E854" s="125">
        <v>2019</v>
      </c>
      <c r="F854" s="59"/>
      <c r="G854" s="60"/>
      <c r="H854" s="108"/>
      <c r="I854" s="108"/>
      <c r="J854" s="89"/>
      <c r="K854" s="61"/>
      <c r="L854" s="62"/>
      <c r="Z854" s="79"/>
    </row>
    <row r="855" spans="1:26" s="415" customFormat="1" ht="15" customHeight="1">
      <c r="A855" s="462"/>
      <c r="B855" s="57"/>
      <c r="C855" s="58"/>
      <c r="D855" s="59"/>
      <c r="E855" s="125"/>
      <c r="F855" s="59"/>
      <c r="G855" s="60"/>
      <c r="H855" s="108"/>
      <c r="I855" s="108"/>
      <c r="J855" s="89"/>
      <c r="K855" s="61"/>
      <c r="L855" s="62"/>
    </row>
    <row r="856" spans="1:26" ht="24.75">
      <c r="A856" s="462"/>
      <c r="B856" s="57"/>
      <c r="C856" s="58"/>
      <c r="D856" s="59"/>
      <c r="E856" s="393" t="s">
        <v>181</v>
      </c>
      <c r="F856" s="59"/>
      <c r="G856" s="60"/>
      <c r="H856" s="60"/>
      <c r="I856" s="109"/>
      <c r="J856" s="109"/>
      <c r="K856" s="90"/>
      <c r="L856" s="60"/>
      <c r="Z856" s="79"/>
    </row>
    <row r="857" spans="1:26" ht="30">
      <c r="A857" s="462"/>
      <c r="B857" s="57"/>
      <c r="C857" s="58"/>
      <c r="D857" s="47"/>
      <c r="E857" s="127" t="s">
        <v>0</v>
      </c>
      <c r="F857" s="413" t="s">
        <v>16</v>
      </c>
      <c r="G857" s="413" t="s">
        <v>1</v>
      </c>
      <c r="H857" s="414" t="s">
        <v>2</v>
      </c>
      <c r="I857" s="414" t="s">
        <v>38</v>
      </c>
      <c r="J857" s="91" t="s">
        <v>39</v>
      </c>
      <c r="K857" s="413" t="s">
        <v>15</v>
      </c>
      <c r="L857" s="60"/>
      <c r="Z857" s="79"/>
    </row>
    <row r="858" spans="1:26" s="355" customFormat="1" ht="9.75" customHeight="1">
      <c r="A858" s="462"/>
      <c r="B858" s="464"/>
      <c r="C858" s="465">
        <v>2000</v>
      </c>
      <c r="D858" s="392"/>
      <c r="E858" s="397"/>
      <c r="F858" s="65"/>
      <c r="G858" s="66"/>
      <c r="H858" s="110"/>
      <c r="I858" s="110"/>
      <c r="J858" s="92"/>
      <c r="K858" s="398"/>
      <c r="L858" s="60"/>
    </row>
    <row r="859" spans="1:26" s="355" customFormat="1" ht="18" customHeight="1">
      <c r="A859" s="462"/>
      <c r="B859" s="464"/>
      <c r="C859" s="465"/>
      <c r="D859" s="466"/>
      <c r="E859" s="128" t="s">
        <v>3</v>
      </c>
      <c r="F859" s="238"/>
      <c r="G859" s="40" t="s">
        <v>4</v>
      </c>
      <c r="H859" s="139">
        <f>VLOOKUP($C858,Coefficients!$A$5:$AB$25,3)</f>
        <v>4.2270350071002902E-4</v>
      </c>
      <c r="I859" s="111">
        <f>VLOOKUP(C858,Coefficients!$A$5:$AB$25,2)</f>
        <v>9.5460000000000007E-3</v>
      </c>
      <c r="J859" s="98">
        <f t="shared" ref="J859:J865" si="57">$I859*$F859</f>
        <v>0</v>
      </c>
      <c r="K859" s="182">
        <f t="shared" ref="K859:K865" si="58">$H859*$F859</f>
        <v>0</v>
      </c>
      <c r="L859" s="59"/>
    </row>
    <row r="860" spans="1:26" s="355" customFormat="1" ht="18" customHeight="1">
      <c r="A860" s="462"/>
      <c r="B860" s="464"/>
      <c r="C860" s="465"/>
      <c r="D860" s="466"/>
      <c r="E860" s="128" t="s">
        <v>5</v>
      </c>
      <c r="F860" s="238"/>
      <c r="G860" s="40" t="s">
        <v>6</v>
      </c>
      <c r="H860" s="139">
        <f>VLOOKUP(C858,Coefficients!$A$5:$AB$25,5)</f>
        <v>5.3156000000000011E-3</v>
      </c>
      <c r="I860" s="111">
        <f>VLOOKUP(C858,Coefficients!$A$5:$AB$25,4)</f>
        <v>0.1</v>
      </c>
      <c r="J860" s="98">
        <f>$I860*$F860</f>
        <v>0</v>
      </c>
      <c r="K860" s="182">
        <f t="shared" si="58"/>
        <v>0</v>
      </c>
      <c r="L860" s="59"/>
    </row>
    <row r="861" spans="1:26" s="355" customFormat="1" ht="18" customHeight="1">
      <c r="A861" s="462"/>
      <c r="B861" s="464"/>
      <c r="C861" s="465"/>
      <c r="D861" s="466"/>
      <c r="E861" s="128" t="s">
        <v>11</v>
      </c>
      <c r="F861" s="238"/>
      <c r="G861" s="40" t="s">
        <v>9</v>
      </c>
      <c r="H861" s="139">
        <f>VLOOKUP(C858,Coefficients!$A$5:$AB$25,7)</f>
        <v>1.0264025999999999E-2</v>
      </c>
      <c r="I861" s="111">
        <f>VLOOKUP(C858,Coefficients!$A$5:$AB$25,6)</f>
        <v>0.13800000000000001</v>
      </c>
      <c r="J861" s="98">
        <f t="shared" si="57"/>
        <v>0</v>
      </c>
      <c r="K861" s="182">
        <f t="shared" si="58"/>
        <v>0</v>
      </c>
      <c r="L861" s="59"/>
    </row>
    <row r="862" spans="1:26" s="355" customFormat="1" ht="18" customHeight="1">
      <c r="A862" s="462"/>
      <c r="B862" s="464"/>
      <c r="C862" s="465"/>
      <c r="D862" s="466"/>
      <c r="E862" s="128" t="s">
        <v>30</v>
      </c>
      <c r="F862" s="238"/>
      <c r="G862" s="40" t="s">
        <v>9</v>
      </c>
      <c r="H862" s="139">
        <f>VLOOKUP(C858,Coefficients!$A$5:$AB$25,9)</f>
        <v>1.1016722E-2</v>
      </c>
      <c r="I862" s="111">
        <f>VLOOKUP(C858,Coefficients!$A$5:$AB$25,8)</f>
        <v>0.14599999999999999</v>
      </c>
      <c r="J862" s="98">
        <f t="shared" si="57"/>
        <v>0</v>
      </c>
      <c r="K862" s="182">
        <f t="shared" si="58"/>
        <v>0</v>
      </c>
      <c r="L862" s="59"/>
    </row>
    <row r="863" spans="1:26" s="355" customFormat="1" ht="18" customHeight="1">
      <c r="A863" s="462"/>
      <c r="B863" s="464"/>
      <c r="C863" s="465"/>
      <c r="D863" s="466"/>
      <c r="E863" s="128" t="s">
        <v>31</v>
      </c>
      <c r="F863" s="238"/>
      <c r="G863" s="40" t="s">
        <v>9</v>
      </c>
      <c r="H863" s="139">
        <f>VLOOKUP(C858,Coefficients!$A$5:$AB$25,11)</f>
        <v>1.1327549999999999E-2</v>
      </c>
      <c r="I863" s="111">
        <f>VLOOKUP(C858,Coefficients!$A$5:$AB$25,10)</f>
        <v>0.15</v>
      </c>
      <c r="J863" s="98">
        <f t="shared" si="57"/>
        <v>0</v>
      </c>
      <c r="K863" s="182">
        <f t="shared" si="58"/>
        <v>0</v>
      </c>
      <c r="L863" s="59"/>
    </row>
    <row r="864" spans="1:26" s="355" customFormat="1" ht="18" customHeight="1">
      <c r="A864" s="462"/>
      <c r="B864" s="464"/>
      <c r="C864" s="465"/>
      <c r="D864" s="466"/>
      <c r="E864" s="128" t="s">
        <v>7</v>
      </c>
      <c r="F864" s="238"/>
      <c r="G864" s="40" t="s">
        <v>9</v>
      </c>
      <c r="H864" s="139">
        <f>VLOOKUP(C858,Coefficients!$A$5:$AB$25,13)</f>
        <v>1.0264025999999999E-2</v>
      </c>
      <c r="I864" s="111">
        <f>VLOOKUP(C858,Coefficients!$A$5:$AB$25,12)</f>
        <v>0.13800000000000001</v>
      </c>
      <c r="J864" s="98">
        <f t="shared" si="57"/>
        <v>0</v>
      </c>
      <c r="K864" s="182">
        <f t="shared" si="58"/>
        <v>0</v>
      </c>
      <c r="L864" s="59"/>
    </row>
    <row r="865" spans="1:26" s="355" customFormat="1" ht="17.25" customHeight="1">
      <c r="A865" s="462"/>
      <c r="B865" s="464"/>
      <c r="C865" s="58"/>
      <c r="D865" s="466"/>
      <c r="E865" s="128" t="s">
        <v>8</v>
      </c>
      <c r="F865" s="383"/>
      <c r="G865" s="40" t="s">
        <v>10</v>
      </c>
      <c r="H865" s="139">
        <f>VLOOKUP(C858,Coefficients!$A$5:$AB$25,15)</f>
        <v>8.6629610999999995E-2</v>
      </c>
      <c r="I865" s="111">
        <f>VLOOKUP(C858,Coefficients!$A$5:$AB$25,14)</f>
        <v>1.3301499999999999</v>
      </c>
      <c r="J865" s="98">
        <f t="shared" si="57"/>
        <v>0</v>
      </c>
      <c r="K865" s="182">
        <f t="shared" si="58"/>
        <v>0</v>
      </c>
      <c r="L865" s="59"/>
    </row>
    <row r="866" spans="1:26" s="355" customFormat="1" ht="9.75" customHeight="1">
      <c r="A866" s="462"/>
      <c r="B866" s="464"/>
      <c r="C866" s="58"/>
      <c r="D866" s="392"/>
      <c r="E866" s="397"/>
      <c r="F866" s="419"/>
      <c r="G866" s="66"/>
      <c r="H866" s="117"/>
      <c r="I866" s="117"/>
      <c r="J866" s="118"/>
      <c r="K866" s="398"/>
      <c r="L866" s="60"/>
    </row>
    <row r="867" spans="1:26" ht="19.5" customHeight="1">
      <c r="A867" s="462"/>
      <c r="B867" s="57"/>
      <c r="C867" s="58"/>
      <c r="D867" s="48"/>
      <c r="E867" s="123"/>
      <c r="F867" s="119"/>
      <c r="G867" s="119"/>
      <c r="H867" s="471" t="s">
        <v>17</v>
      </c>
      <c r="I867" s="472"/>
      <c r="J867" s="98">
        <f>SUM(J859:J865)</f>
        <v>0</v>
      </c>
      <c r="K867" s="370">
        <f>SUM(K859:K865)</f>
        <v>0</v>
      </c>
      <c r="L867" s="59"/>
      <c r="Z867" s="79"/>
    </row>
    <row r="868" spans="1:26" s="415" customFormat="1" ht="19.5" customHeight="1">
      <c r="A868" s="412"/>
      <c r="B868" s="57"/>
      <c r="C868" s="58"/>
      <c r="D868" s="48"/>
      <c r="E868" s="394" t="s">
        <v>182</v>
      </c>
      <c r="F868" s="119"/>
      <c r="G868" s="119"/>
      <c r="H868" s="384"/>
      <c r="I868" s="385"/>
      <c r="J868" s="386"/>
      <c r="K868" s="387"/>
      <c r="L868" s="59"/>
    </row>
    <row r="869" spans="1:26" s="355" customFormat="1" ht="30">
      <c r="A869" s="462"/>
      <c r="B869" s="57"/>
      <c r="C869" s="58"/>
      <c r="D869" s="48"/>
      <c r="E869" s="395"/>
      <c r="F869" s="333" t="s">
        <v>126</v>
      </c>
      <c r="G869" s="331" t="s">
        <v>127</v>
      </c>
      <c r="H869" s="334" t="s">
        <v>171</v>
      </c>
      <c r="I869" s="331" t="s">
        <v>1</v>
      </c>
      <c r="J869" s="414" t="s">
        <v>2</v>
      </c>
      <c r="K869" s="413" t="s">
        <v>15</v>
      </c>
      <c r="L869" s="59"/>
    </row>
    <row r="870" spans="1:26" s="355" customFormat="1" ht="9.9499999999999993" customHeight="1">
      <c r="A870" s="462"/>
      <c r="B870" s="464"/>
      <c r="C870" s="58"/>
      <c r="D870" s="48"/>
      <c r="E870" s="461" t="s">
        <v>180</v>
      </c>
      <c r="F870" s="374"/>
      <c r="G870" s="376"/>
      <c r="H870" s="375"/>
      <c r="I870" s="376"/>
      <c r="J870" s="377"/>
      <c r="K870" s="378"/>
      <c r="L870" s="59"/>
    </row>
    <row r="871" spans="1:26" s="355" customFormat="1" ht="19.5" customHeight="1" thickBot="1">
      <c r="A871" s="462"/>
      <c r="B871" s="464"/>
      <c r="C871" s="58"/>
      <c r="D871" s="48"/>
      <c r="E871" s="461"/>
      <c r="F871" s="411" t="s">
        <v>138</v>
      </c>
      <c r="G871" s="418"/>
      <c r="H871" s="335">
        <f>IF(E873="yes", "", 100%)</f>
        <v>1</v>
      </c>
      <c r="I871" s="40" t="s">
        <v>128</v>
      </c>
      <c r="J871" s="332">
        <f>'Waste Coeff.'!$D$9</f>
        <v>0.81900000000000006</v>
      </c>
      <c r="K871" s="366">
        <f>IF($E872="Yes", "", $G871*$J871)</f>
        <v>0</v>
      </c>
      <c r="L871" s="59"/>
    </row>
    <row r="872" spans="1:26" s="355" customFormat="1" ht="19.5" customHeight="1" thickBot="1">
      <c r="A872" s="462"/>
      <c r="B872" s="464"/>
      <c r="C872" s="58"/>
      <c r="D872" s="48"/>
      <c r="E872" s="417" t="s">
        <v>185</v>
      </c>
      <c r="F872" s="411" t="s">
        <v>137</v>
      </c>
      <c r="G872" s="379">
        <f>$G871*H872</f>
        <v>0</v>
      </c>
      <c r="H872" s="427"/>
      <c r="I872" s="40" t="s">
        <v>128</v>
      </c>
      <c r="J872" s="332">
        <f>'Waste Coeff.'!$D$10</f>
        <v>0.41647499999999993</v>
      </c>
      <c r="K872" s="366" t="str">
        <f>IF($E872="No", "", $G872*$J872)</f>
        <v/>
      </c>
      <c r="L872" s="59"/>
    </row>
    <row r="873" spans="1:26" s="355" customFormat="1" ht="19.5" customHeight="1">
      <c r="A873" s="462"/>
      <c r="B873" s="464"/>
      <c r="C873" s="58"/>
      <c r="D873" s="48"/>
      <c r="E873" s="460" t="str">
        <f>IF(E872="yes","Enter % values in waste characterization column","Ignore waste characterization column")</f>
        <v>Ignore waste characterization column</v>
      </c>
      <c r="F873" s="411" t="s">
        <v>143</v>
      </c>
      <c r="G873" s="379">
        <f>$G871*H873</f>
        <v>0</v>
      </c>
      <c r="H873" s="427"/>
      <c r="I873" s="40" t="s">
        <v>128</v>
      </c>
      <c r="J873" s="332">
        <f>'Waste Coeff.'!$D$11</f>
        <v>0.28212750000000003</v>
      </c>
      <c r="K873" s="366" t="str">
        <f>IF($E872="No", "", $G873*$J873)</f>
        <v/>
      </c>
      <c r="L873" s="59"/>
    </row>
    <row r="874" spans="1:26" s="355" customFormat="1" ht="19.5" customHeight="1">
      <c r="A874" s="462"/>
      <c r="B874" s="464"/>
      <c r="C874" s="58"/>
      <c r="D874" s="48"/>
      <c r="E874" s="461"/>
      <c r="F874" s="128" t="s">
        <v>148</v>
      </c>
      <c r="G874" s="379">
        <f>$G871*H874</f>
        <v>0</v>
      </c>
      <c r="H874" s="428"/>
      <c r="I874" s="40" t="s">
        <v>128</v>
      </c>
      <c r="J874" s="332">
        <f>'Waste Coeff.'!$D$9</f>
        <v>0.81900000000000006</v>
      </c>
      <c r="K874" s="366" t="str">
        <f>IF($E872="No", "", $G874*$J874)</f>
        <v/>
      </c>
      <c r="L874" s="59"/>
    </row>
    <row r="875" spans="1:26" s="355" customFormat="1" ht="19.5" customHeight="1">
      <c r="A875" s="462"/>
      <c r="B875" s="464"/>
      <c r="C875" s="58"/>
      <c r="D875" s="48"/>
      <c r="E875" s="391" t="s">
        <v>184</v>
      </c>
      <c r="F875" s="410" t="s">
        <v>129</v>
      </c>
      <c r="G875" s="379"/>
      <c r="H875" s="411"/>
      <c r="I875" s="40" t="s">
        <v>128</v>
      </c>
      <c r="J875" s="332">
        <v>0</v>
      </c>
      <c r="K875" s="366">
        <f t="shared" ref="K875:K876" si="59">$J875*$G875</f>
        <v>0</v>
      </c>
      <c r="L875" s="59"/>
    </row>
    <row r="876" spans="1:26" s="355" customFormat="1" ht="19.5" customHeight="1">
      <c r="A876" s="462"/>
      <c r="B876" s="464"/>
      <c r="C876" s="58"/>
      <c r="D876" s="48"/>
      <c r="E876" s="396" t="s">
        <v>185</v>
      </c>
      <c r="F876" s="399" t="s">
        <v>130</v>
      </c>
      <c r="G876" s="400"/>
      <c r="H876" s="401"/>
      <c r="I876" s="339" t="s">
        <v>128</v>
      </c>
      <c r="J876" s="340">
        <v>0</v>
      </c>
      <c r="K876" s="402">
        <f t="shared" si="59"/>
        <v>0</v>
      </c>
      <c r="L876" s="59"/>
    </row>
    <row r="877" spans="1:26" s="355" customFormat="1" ht="9.9499999999999993" customHeight="1">
      <c r="A877" s="462"/>
      <c r="B877" s="464"/>
      <c r="C877" s="58"/>
      <c r="D877" s="48"/>
      <c r="E877" s="395"/>
      <c r="F877" s="374"/>
      <c r="G877" s="376"/>
      <c r="H877" s="375"/>
      <c r="I877" s="376"/>
      <c r="J877" s="377"/>
      <c r="K877" s="378"/>
      <c r="L877" s="59"/>
    </row>
    <row r="878" spans="1:26" s="355" customFormat="1" ht="19.5" customHeight="1">
      <c r="A878" s="462"/>
      <c r="B878" s="57"/>
      <c r="C878" s="58"/>
      <c r="D878" s="48"/>
      <c r="E878" s="123"/>
      <c r="F878" s="351"/>
      <c r="G878" s="351"/>
      <c r="H878" s="119"/>
      <c r="I878" s="351"/>
      <c r="J878" s="351" t="s">
        <v>17</v>
      </c>
      <c r="K878" s="403">
        <f>IF($E872="yes",SUM(K872:K876),SUM(K871,K875:K876))</f>
        <v>0</v>
      </c>
      <c r="L878" s="59"/>
    </row>
    <row r="879" spans="1:26" s="415" customFormat="1" ht="24.75">
      <c r="A879" s="462"/>
      <c r="B879" s="57"/>
      <c r="C879" s="58"/>
      <c r="D879" s="48"/>
      <c r="E879" s="388" t="s">
        <v>183</v>
      </c>
      <c r="F879" s="351"/>
      <c r="G879" s="351"/>
      <c r="H879" s="119"/>
      <c r="I879" s="351"/>
      <c r="J879" s="351"/>
      <c r="K879" s="351"/>
      <c r="L879" s="59"/>
    </row>
    <row r="880" spans="1:26" s="355" customFormat="1" ht="30">
      <c r="A880" s="462"/>
      <c r="B880" s="356"/>
      <c r="C880" s="58"/>
      <c r="D880" s="48"/>
      <c r="E880" s="123"/>
      <c r="F880" s="333" t="s">
        <v>0</v>
      </c>
      <c r="G880" s="336"/>
      <c r="H880" s="331" t="s">
        <v>16</v>
      </c>
      <c r="I880" s="331" t="s">
        <v>1</v>
      </c>
      <c r="J880" s="414" t="s">
        <v>168</v>
      </c>
      <c r="K880" s="413" t="s">
        <v>169</v>
      </c>
      <c r="L880" s="59"/>
    </row>
    <row r="881" spans="1:26" s="355" customFormat="1" ht="9.9499999999999993" customHeight="1">
      <c r="A881" s="462"/>
      <c r="B881" s="464"/>
      <c r="C881" s="58"/>
      <c r="D881" s="48"/>
      <c r="E881" s="123"/>
      <c r="F881" s="374"/>
      <c r="G881" s="375"/>
      <c r="H881" s="376"/>
      <c r="I881" s="376"/>
      <c r="J881" s="377"/>
      <c r="K881" s="378"/>
      <c r="L881" s="59"/>
    </row>
    <row r="882" spans="1:26" s="355" customFormat="1" ht="19.5" customHeight="1">
      <c r="A882" s="462"/>
      <c r="B882" s="464"/>
      <c r="C882" s="58"/>
      <c r="D882" s="48"/>
      <c r="E882" s="123"/>
      <c r="F882" s="458" t="s">
        <v>144</v>
      </c>
      <c r="G882" s="459"/>
      <c r="H882" s="418"/>
      <c r="I882" s="40" t="s">
        <v>166</v>
      </c>
      <c r="J882" s="332">
        <f>'Fleets Coeff.'!$C$4</f>
        <v>8.4769999999999984E-3</v>
      </c>
      <c r="K882" s="366">
        <f>$H882*$J882</f>
        <v>0</v>
      </c>
      <c r="L882" s="59"/>
    </row>
    <row r="883" spans="1:26" s="355" customFormat="1" ht="19.5" customHeight="1">
      <c r="A883" s="462"/>
      <c r="B883" s="464"/>
      <c r="C883" s="58"/>
      <c r="D883" s="48"/>
      <c r="E883" s="123"/>
      <c r="F883" s="458" t="s">
        <v>163</v>
      </c>
      <c r="G883" s="459"/>
      <c r="H883" s="418"/>
      <c r="I883" s="40" t="s">
        <v>166</v>
      </c>
      <c r="J883" s="332">
        <f>'Fleets Coeff.'!$C$5</f>
        <v>1.021E-2</v>
      </c>
      <c r="K883" s="366">
        <f>$H883*$J883</f>
        <v>0</v>
      </c>
      <c r="L883" s="59"/>
    </row>
    <row r="884" spans="1:26" s="355" customFormat="1" ht="19.5" customHeight="1">
      <c r="A884" s="462"/>
      <c r="B884" s="464"/>
      <c r="C884" s="58"/>
      <c r="D884" s="48"/>
      <c r="E884" s="123"/>
      <c r="F884" s="458" t="s">
        <v>164</v>
      </c>
      <c r="G884" s="459"/>
      <c r="H884" s="418"/>
      <c r="I884" s="40" t="s">
        <v>166</v>
      </c>
      <c r="J884" s="332">
        <f>'Fleets Coeff.'!$C$6</f>
        <v>8.6715999999999998E-3</v>
      </c>
      <c r="K884" s="366">
        <f>$H884*$J884</f>
        <v>0</v>
      </c>
      <c r="L884" s="59"/>
    </row>
    <row r="885" spans="1:26" s="355" customFormat="1" ht="19.5" customHeight="1">
      <c r="A885" s="462"/>
      <c r="B885" s="464"/>
      <c r="C885" s="58"/>
      <c r="D885" s="48"/>
      <c r="E885" s="123"/>
      <c r="F885" s="458" t="s">
        <v>165</v>
      </c>
      <c r="G885" s="459"/>
      <c r="H885" s="418"/>
      <c r="I885" s="40" t="s">
        <v>166</v>
      </c>
      <c r="J885" s="332">
        <f>'Fleets Coeff.'!$C$7</f>
        <v>8.5256499999999992E-3</v>
      </c>
      <c r="K885" s="366">
        <f>$H885*$J885</f>
        <v>0</v>
      </c>
      <c r="L885" s="59"/>
    </row>
    <row r="886" spans="1:26" s="355" customFormat="1" ht="9.9499999999999993" customHeight="1">
      <c r="A886" s="462"/>
      <c r="B886" s="464"/>
      <c r="C886" s="58"/>
      <c r="D886" s="48"/>
      <c r="E886" s="123"/>
      <c r="F886" s="374"/>
      <c r="G886" s="375"/>
      <c r="H886" s="376"/>
      <c r="I886" s="376"/>
      <c r="J886" s="377"/>
      <c r="K886" s="378"/>
      <c r="L886" s="59"/>
    </row>
    <row r="887" spans="1:26" s="355" customFormat="1" ht="19.5" customHeight="1">
      <c r="A887" s="462"/>
      <c r="B887" s="57"/>
      <c r="C887" s="58"/>
      <c r="D887" s="48"/>
      <c r="E887" s="123"/>
      <c r="F887" s="351"/>
      <c r="G887" s="351"/>
      <c r="H887" s="119"/>
      <c r="I887" s="351"/>
      <c r="J887" s="351" t="s">
        <v>17</v>
      </c>
      <c r="K887" s="403">
        <f>SUM(K882:K885)</f>
        <v>0</v>
      </c>
      <c r="L887" s="59"/>
    </row>
    <row r="888" spans="1:26" s="355" customFormat="1" ht="19.5" customHeight="1" thickBot="1">
      <c r="A888" s="462"/>
      <c r="B888" s="57"/>
      <c r="C888" s="58"/>
      <c r="D888" s="48"/>
      <c r="E888" s="123"/>
      <c r="F888" s="119"/>
      <c r="G888" s="119"/>
      <c r="H888" s="119"/>
      <c r="I888" s="351"/>
      <c r="J888" s="351"/>
      <c r="K888" s="93"/>
      <c r="L888" s="59"/>
    </row>
    <row r="889" spans="1:26" s="355" customFormat="1" ht="19.5" customHeight="1" thickBot="1">
      <c r="A889" s="463"/>
      <c r="B889" s="57"/>
      <c r="C889" s="58"/>
      <c r="D889" s="48"/>
      <c r="E889" s="123"/>
      <c r="F889" s="119"/>
      <c r="G889" s="119"/>
      <c r="H889" s="119"/>
      <c r="I889" s="351"/>
      <c r="J889" s="351" t="s">
        <v>170</v>
      </c>
      <c r="K889" s="367">
        <f>SUM($K867,$K878,$K887)</f>
        <v>0</v>
      </c>
      <c r="L889" s="59"/>
    </row>
    <row r="890" spans="1:26" ht="19.5" customHeight="1" thickBot="1">
      <c r="A890" s="463"/>
      <c r="B890" s="57"/>
      <c r="C890" s="58"/>
      <c r="D890" s="48"/>
      <c r="E890" s="123"/>
      <c r="F890" s="119"/>
      <c r="G890" s="119"/>
      <c r="H890" s="119"/>
      <c r="I890" s="351"/>
      <c r="J890" s="93"/>
      <c r="K890" s="69"/>
      <c r="L890" s="59"/>
      <c r="Z890" s="79"/>
    </row>
    <row r="891" spans="1:26" ht="19.5" customHeight="1" thickBot="1">
      <c r="A891" s="463"/>
      <c r="B891" s="57"/>
      <c r="C891" s="58"/>
      <c r="D891" s="48"/>
      <c r="E891" s="130"/>
      <c r="F891" s="119"/>
      <c r="G891" s="119"/>
      <c r="H891" s="119"/>
      <c r="I891" s="351"/>
      <c r="J891" s="119" t="s">
        <v>13</v>
      </c>
      <c r="K891" s="368"/>
      <c r="L891" s="59"/>
      <c r="Z891" s="79"/>
    </row>
    <row r="892" spans="1:26" ht="19.5" customHeight="1" thickBot="1">
      <c r="A892" s="463"/>
      <c r="B892" s="57"/>
      <c r="C892" s="58"/>
      <c r="D892" s="48"/>
      <c r="E892" s="123"/>
      <c r="F892" s="119"/>
      <c r="G892" s="119"/>
      <c r="H892" s="119"/>
      <c r="I892" s="351"/>
      <c r="J892" s="93"/>
      <c r="K892" s="204"/>
      <c r="L892" s="59"/>
      <c r="Z892" s="79"/>
    </row>
    <row r="893" spans="1:26" ht="19.5" customHeight="1" thickBot="1">
      <c r="A893" s="463"/>
      <c r="B893" s="57"/>
      <c r="C893" s="58"/>
      <c r="D893" s="48"/>
      <c r="E893" s="123"/>
      <c r="F893" s="119"/>
      <c r="G893" s="119"/>
      <c r="H893" s="119"/>
      <c r="I893" s="351"/>
      <c r="J893" s="351" t="s">
        <v>41</v>
      </c>
      <c r="K893" s="369" t="str">
        <f>IF(ISERR((J867)/K891),"",((J867)/K891))</f>
        <v/>
      </c>
      <c r="L893" s="59"/>
      <c r="Z893" s="79"/>
    </row>
    <row r="894" spans="1:26" ht="19.5" customHeight="1" thickBot="1">
      <c r="A894" s="463"/>
      <c r="B894" s="57"/>
      <c r="C894" s="58"/>
      <c r="D894" s="48"/>
      <c r="E894" s="123"/>
      <c r="F894" s="119"/>
      <c r="G894" s="119"/>
      <c r="H894" s="119"/>
      <c r="I894" s="351"/>
      <c r="J894" s="93"/>
      <c r="K894" s="215"/>
      <c r="L894" s="59"/>
      <c r="Z894" s="79"/>
    </row>
    <row r="895" spans="1:26" ht="20.25" thickBot="1">
      <c r="A895" s="463"/>
      <c r="B895" s="57"/>
      <c r="C895" s="58"/>
      <c r="D895" s="48"/>
      <c r="E895" s="123"/>
      <c r="F895" s="351"/>
      <c r="G895" s="119"/>
      <c r="H895" s="119"/>
      <c r="I895" s="119"/>
      <c r="J895" s="119" t="s">
        <v>42</v>
      </c>
      <c r="K895" s="369" t="str">
        <f>IF(ISERR((K889*2205)/K891),"",((K889*2205)/K891))</f>
        <v/>
      </c>
      <c r="L895" s="59"/>
      <c r="Z895" s="79"/>
    </row>
    <row r="896" spans="1:26" ht="19.5">
      <c r="A896" s="463"/>
      <c r="B896" s="71"/>
      <c r="C896" s="72"/>
      <c r="D896" s="73"/>
      <c r="E896" s="131"/>
      <c r="F896" s="74"/>
      <c r="G896" s="74"/>
      <c r="H896" s="74"/>
      <c r="I896" s="112"/>
      <c r="J896" s="112"/>
      <c r="K896" s="95"/>
      <c r="L896" s="75"/>
      <c r="Z896" s="79"/>
    </row>
    <row r="897" spans="1:26" ht="19.5">
      <c r="A897" s="462"/>
      <c r="B897" s="53"/>
      <c r="C897" s="54"/>
      <c r="D897" s="55"/>
      <c r="E897" s="124"/>
      <c r="F897" s="55"/>
      <c r="G897" s="55"/>
      <c r="H897" s="107"/>
      <c r="I897" s="107"/>
      <c r="J897" s="88"/>
      <c r="K897" s="55"/>
      <c r="L897" s="56"/>
      <c r="Z897" s="79"/>
    </row>
    <row r="898" spans="1:26" ht="30.75">
      <c r="A898" s="462"/>
      <c r="B898" s="57"/>
      <c r="C898" s="58"/>
      <c r="D898" s="59"/>
      <c r="E898" s="125">
        <v>2020</v>
      </c>
      <c r="F898" s="59"/>
      <c r="G898" s="60"/>
      <c r="H898" s="108"/>
      <c r="I898" s="108"/>
      <c r="J898" s="89"/>
      <c r="K898" s="61"/>
      <c r="L898" s="62"/>
      <c r="Z898" s="79"/>
    </row>
    <row r="899" spans="1:26" s="415" customFormat="1" ht="15" customHeight="1">
      <c r="A899" s="462"/>
      <c r="B899" s="57"/>
      <c r="C899" s="58"/>
      <c r="D899" s="59"/>
      <c r="E899" s="125"/>
      <c r="F899" s="59"/>
      <c r="G899" s="60"/>
      <c r="H899" s="108"/>
      <c r="I899" s="108"/>
      <c r="J899" s="89"/>
      <c r="K899" s="61"/>
      <c r="L899" s="62"/>
    </row>
    <row r="900" spans="1:26" ht="24.75">
      <c r="A900" s="462"/>
      <c r="B900" s="57"/>
      <c r="C900" s="58"/>
      <c r="D900" s="59"/>
      <c r="E900" s="393" t="s">
        <v>181</v>
      </c>
      <c r="F900" s="59"/>
      <c r="G900" s="60"/>
      <c r="H900" s="60"/>
      <c r="I900" s="109"/>
      <c r="J900" s="109"/>
      <c r="K900" s="90"/>
      <c r="L900" s="60"/>
      <c r="Y900" s="174"/>
      <c r="Z900" s="79"/>
    </row>
    <row r="901" spans="1:26" ht="30">
      <c r="A901" s="462"/>
      <c r="B901" s="57"/>
      <c r="C901" s="58"/>
      <c r="D901" s="47"/>
      <c r="E901" s="127" t="s">
        <v>0</v>
      </c>
      <c r="F901" s="413" t="s">
        <v>16</v>
      </c>
      <c r="G901" s="413" t="s">
        <v>1</v>
      </c>
      <c r="H901" s="414" t="s">
        <v>2</v>
      </c>
      <c r="I901" s="414" t="s">
        <v>38</v>
      </c>
      <c r="J901" s="91" t="s">
        <v>39</v>
      </c>
      <c r="K901" s="413" t="s">
        <v>15</v>
      </c>
      <c r="L901" s="60"/>
      <c r="Y901" s="174"/>
      <c r="Z901" s="79"/>
    </row>
    <row r="902" spans="1:26" s="355" customFormat="1" ht="9.75" customHeight="1">
      <c r="A902" s="462"/>
      <c r="B902" s="464"/>
      <c r="C902" s="465">
        <v>2000</v>
      </c>
      <c r="D902" s="392"/>
      <c r="E902" s="397"/>
      <c r="F902" s="65"/>
      <c r="G902" s="66"/>
      <c r="H902" s="110"/>
      <c r="I902" s="110"/>
      <c r="J902" s="92"/>
      <c r="K902" s="398"/>
      <c r="L902" s="60"/>
    </row>
    <row r="903" spans="1:26" s="355" customFormat="1" ht="18" customHeight="1">
      <c r="A903" s="462"/>
      <c r="B903" s="464"/>
      <c r="C903" s="465"/>
      <c r="D903" s="466"/>
      <c r="E903" s="128" t="s">
        <v>3</v>
      </c>
      <c r="F903" s="238"/>
      <c r="G903" s="40" t="s">
        <v>4</v>
      </c>
      <c r="H903" s="139">
        <f>VLOOKUP($C902,Coefficients!$A$5:$AB$25,3)</f>
        <v>4.2270350071002902E-4</v>
      </c>
      <c r="I903" s="111">
        <f>VLOOKUP(C902,Coefficients!$A$5:$AB$25,2)</f>
        <v>9.5460000000000007E-3</v>
      </c>
      <c r="J903" s="98">
        <f t="shared" ref="J903:J909" si="60">$I903*$F903</f>
        <v>0</v>
      </c>
      <c r="K903" s="182">
        <f t="shared" ref="K903:K909" si="61">$H903*$F903</f>
        <v>0</v>
      </c>
      <c r="L903" s="59"/>
    </row>
    <row r="904" spans="1:26" s="355" customFormat="1" ht="18" customHeight="1">
      <c r="A904" s="462"/>
      <c r="B904" s="464"/>
      <c r="C904" s="465"/>
      <c r="D904" s="466"/>
      <c r="E904" s="128" t="s">
        <v>5</v>
      </c>
      <c r="F904" s="238"/>
      <c r="G904" s="40" t="s">
        <v>6</v>
      </c>
      <c r="H904" s="139">
        <f>VLOOKUP(C902,Coefficients!$A$5:$AB$25,5)</f>
        <v>5.3156000000000011E-3</v>
      </c>
      <c r="I904" s="111">
        <f>VLOOKUP(C902,Coefficients!$A$5:$AB$25,4)</f>
        <v>0.1</v>
      </c>
      <c r="J904" s="98">
        <f>$I904*$F904</f>
        <v>0</v>
      </c>
      <c r="K904" s="182">
        <f t="shared" si="61"/>
        <v>0</v>
      </c>
      <c r="L904" s="59"/>
    </row>
    <row r="905" spans="1:26" s="355" customFormat="1" ht="18" customHeight="1">
      <c r="A905" s="462"/>
      <c r="B905" s="464"/>
      <c r="C905" s="465"/>
      <c r="D905" s="466"/>
      <c r="E905" s="128" t="s">
        <v>11</v>
      </c>
      <c r="F905" s="238"/>
      <c r="G905" s="40" t="s">
        <v>9</v>
      </c>
      <c r="H905" s="139">
        <f>VLOOKUP(C902,Coefficients!$A$5:$AB$25,7)</f>
        <v>1.0264025999999999E-2</v>
      </c>
      <c r="I905" s="111">
        <f>VLOOKUP(C902,Coefficients!$A$5:$AB$25,6)</f>
        <v>0.13800000000000001</v>
      </c>
      <c r="J905" s="98">
        <f t="shared" si="60"/>
        <v>0</v>
      </c>
      <c r="K905" s="182">
        <f t="shared" si="61"/>
        <v>0</v>
      </c>
      <c r="L905" s="59"/>
    </row>
    <row r="906" spans="1:26" s="355" customFormat="1" ht="18" customHeight="1">
      <c r="A906" s="462"/>
      <c r="B906" s="464"/>
      <c r="C906" s="465"/>
      <c r="D906" s="466"/>
      <c r="E906" s="128" t="s">
        <v>30</v>
      </c>
      <c r="F906" s="238"/>
      <c r="G906" s="40" t="s">
        <v>9</v>
      </c>
      <c r="H906" s="139">
        <f>VLOOKUP(C902,Coefficients!$A$5:$AB$25,9)</f>
        <v>1.1016722E-2</v>
      </c>
      <c r="I906" s="111">
        <f>VLOOKUP(C902,Coefficients!$A$5:$AB$25,8)</f>
        <v>0.14599999999999999</v>
      </c>
      <c r="J906" s="98">
        <f t="shared" si="60"/>
        <v>0</v>
      </c>
      <c r="K906" s="182">
        <f t="shared" si="61"/>
        <v>0</v>
      </c>
      <c r="L906" s="59"/>
    </row>
    <row r="907" spans="1:26" s="355" customFormat="1" ht="18" customHeight="1">
      <c r="A907" s="462"/>
      <c r="B907" s="464"/>
      <c r="C907" s="465"/>
      <c r="D907" s="466"/>
      <c r="E907" s="128" t="s">
        <v>31</v>
      </c>
      <c r="F907" s="238"/>
      <c r="G907" s="40" t="s">
        <v>9</v>
      </c>
      <c r="H907" s="139">
        <f>VLOOKUP(C902,Coefficients!$A$5:$AB$25,11)</f>
        <v>1.1327549999999999E-2</v>
      </c>
      <c r="I907" s="111">
        <f>VLOOKUP(C902,Coefficients!$A$5:$AB$25,10)</f>
        <v>0.15</v>
      </c>
      <c r="J907" s="98">
        <f t="shared" si="60"/>
        <v>0</v>
      </c>
      <c r="K907" s="182">
        <f t="shared" si="61"/>
        <v>0</v>
      </c>
      <c r="L907" s="59"/>
    </row>
    <row r="908" spans="1:26" s="355" customFormat="1" ht="18" customHeight="1">
      <c r="A908" s="462"/>
      <c r="B908" s="464"/>
      <c r="C908" s="465"/>
      <c r="D908" s="466"/>
      <c r="E908" s="128" t="s">
        <v>7</v>
      </c>
      <c r="F908" s="238"/>
      <c r="G908" s="40" t="s">
        <v>9</v>
      </c>
      <c r="H908" s="139">
        <f>VLOOKUP(C902,Coefficients!$A$5:$AB$25,13)</f>
        <v>1.0264025999999999E-2</v>
      </c>
      <c r="I908" s="111">
        <f>VLOOKUP(C902,Coefficients!$A$5:$AB$25,12)</f>
        <v>0.13800000000000001</v>
      </c>
      <c r="J908" s="98">
        <f t="shared" si="60"/>
        <v>0</v>
      </c>
      <c r="K908" s="182">
        <f t="shared" si="61"/>
        <v>0</v>
      </c>
      <c r="L908" s="59"/>
    </row>
    <row r="909" spans="1:26" s="355" customFormat="1" ht="17.25" customHeight="1">
      <c r="A909" s="462"/>
      <c r="B909" s="464"/>
      <c r="C909" s="58"/>
      <c r="D909" s="466"/>
      <c r="E909" s="128" t="s">
        <v>8</v>
      </c>
      <c r="F909" s="383"/>
      <c r="G909" s="40" t="s">
        <v>10</v>
      </c>
      <c r="H909" s="139">
        <f>VLOOKUP(C902,Coefficients!$A$5:$AB$25,15)</f>
        <v>8.6629610999999995E-2</v>
      </c>
      <c r="I909" s="111">
        <f>VLOOKUP(C902,Coefficients!$A$5:$AB$25,14)</f>
        <v>1.3301499999999999</v>
      </c>
      <c r="J909" s="98">
        <f t="shared" si="60"/>
        <v>0</v>
      </c>
      <c r="K909" s="182">
        <f t="shared" si="61"/>
        <v>0</v>
      </c>
      <c r="L909" s="59"/>
    </row>
    <row r="910" spans="1:26" s="355" customFormat="1" ht="9.75" customHeight="1">
      <c r="A910" s="462"/>
      <c r="B910" s="464"/>
      <c r="C910" s="58"/>
      <c r="D910" s="392"/>
      <c r="E910" s="397"/>
      <c r="F910" s="65"/>
      <c r="G910" s="66"/>
      <c r="H910" s="117"/>
      <c r="I910" s="117"/>
      <c r="J910" s="118"/>
      <c r="K910" s="398"/>
      <c r="L910" s="60"/>
    </row>
    <row r="911" spans="1:26" ht="20.25" customHeight="1">
      <c r="A911" s="462"/>
      <c r="B911" s="57"/>
      <c r="C911" s="58"/>
      <c r="D911" s="48"/>
      <c r="E911" s="123"/>
      <c r="F911" s="119"/>
      <c r="G911" s="119"/>
      <c r="H911" s="471" t="s">
        <v>17</v>
      </c>
      <c r="I911" s="472"/>
      <c r="J911" s="98">
        <f>SUM(J903:J909)</f>
        <v>0</v>
      </c>
      <c r="K911" s="370">
        <f>SUM(K903:K909)</f>
        <v>0</v>
      </c>
      <c r="L911" s="59"/>
      <c r="Y911" s="174"/>
      <c r="Z911" s="79"/>
    </row>
    <row r="912" spans="1:26" s="415" customFormat="1" ht="24.75">
      <c r="A912" s="412"/>
      <c r="B912" s="57"/>
      <c r="C912" s="58"/>
      <c r="D912" s="48"/>
      <c r="E912" s="394" t="s">
        <v>182</v>
      </c>
      <c r="F912" s="119"/>
      <c r="G912" s="119"/>
      <c r="H912" s="384"/>
      <c r="I912" s="385"/>
      <c r="J912" s="386"/>
      <c r="K912" s="387"/>
      <c r="L912" s="59"/>
      <c r="Y912" s="174"/>
    </row>
    <row r="913" spans="1:25" s="355" customFormat="1" ht="30">
      <c r="A913" s="462"/>
      <c r="B913" s="57"/>
      <c r="C913" s="58"/>
      <c r="D913" s="48"/>
      <c r="E913" s="395"/>
      <c r="F913" s="333" t="s">
        <v>126</v>
      </c>
      <c r="G913" s="331" t="s">
        <v>127</v>
      </c>
      <c r="H913" s="334" t="s">
        <v>171</v>
      </c>
      <c r="I913" s="331" t="s">
        <v>1</v>
      </c>
      <c r="J913" s="414" t="s">
        <v>2</v>
      </c>
      <c r="K913" s="413" t="s">
        <v>15</v>
      </c>
      <c r="L913" s="59"/>
      <c r="Y913" s="174"/>
    </row>
    <row r="914" spans="1:25" s="355" customFormat="1" ht="9.9499999999999993" customHeight="1">
      <c r="A914" s="462"/>
      <c r="B914" s="464"/>
      <c r="C914" s="58"/>
      <c r="D914" s="48"/>
      <c r="E914" s="461" t="s">
        <v>180</v>
      </c>
      <c r="F914" s="374"/>
      <c r="G914" s="376"/>
      <c r="H914" s="375"/>
      <c r="I914" s="376"/>
      <c r="J914" s="377"/>
      <c r="K914" s="378"/>
      <c r="L914" s="59"/>
    </row>
    <row r="915" spans="1:25" s="355" customFormat="1" ht="20.25" customHeight="1" thickBot="1">
      <c r="A915" s="462"/>
      <c r="B915" s="464"/>
      <c r="C915" s="58"/>
      <c r="D915" s="48"/>
      <c r="E915" s="461"/>
      <c r="F915" s="411" t="s">
        <v>138</v>
      </c>
      <c r="G915" s="418"/>
      <c r="H915" s="335">
        <f>IF(E917="yes", "", 100%)</f>
        <v>1</v>
      </c>
      <c r="I915" s="40" t="s">
        <v>128</v>
      </c>
      <c r="J915" s="332">
        <f>'Waste Coeff.'!$D$9</f>
        <v>0.81900000000000006</v>
      </c>
      <c r="K915" s="366">
        <f>IF($E916="Yes", "", $G915*$J915)</f>
        <v>0</v>
      </c>
      <c r="L915" s="59"/>
      <c r="Y915" s="174"/>
    </row>
    <row r="916" spans="1:25" s="355" customFormat="1" ht="20.25" customHeight="1" thickBot="1">
      <c r="A916" s="462"/>
      <c r="B916" s="464"/>
      <c r="C916" s="58"/>
      <c r="D916" s="48"/>
      <c r="E916" s="417" t="s">
        <v>185</v>
      </c>
      <c r="F916" s="411" t="s">
        <v>137</v>
      </c>
      <c r="G916" s="379">
        <f>$G915*H916</f>
        <v>0</v>
      </c>
      <c r="H916" s="427"/>
      <c r="I916" s="40" t="s">
        <v>128</v>
      </c>
      <c r="J916" s="332">
        <f>'Waste Coeff.'!$D$10</f>
        <v>0.41647499999999993</v>
      </c>
      <c r="K916" s="366" t="str">
        <f>IF($E916="No", "", $G916*$J916)</f>
        <v/>
      </c>
      <c r="L916" s="59"/>
      <c r="Y916" s="174"/>
    </row>
    <row r="917" spans="1:25" s="355" customFormat="1" ht="20.25" customHeight="1">
      <c r="A917" s="462"/>
      <c r="B917" s="464"/>
      <c r="C917" s="58"/>
      <c r="D917" s="48"/>
      <c r="E917" s="460" t="str">
        <f>IF(E916="yes","Enter % values in waste characterization column","Ignore waste characterization column")</f>
        <v>Ignore waste characterization column</v>
      </c>
      <c r="F917" s="411" t="s">
        <v>143</v>
      </c>
      <c r="G917" s="379">
        <f>$G915*H917</f>
        <v>0</v>
      </c>
      <c r="H917" s="427"/>
      <c r="I917" s="40" t="s">
        <v>128</v>
      </c>
      <c r="J917" s="332">
        <f>'Waste Coeff.'!$D$11</f>
        <v>0.28212750000000003</v>
      </c>
      <c r="K917" s="366" t="str">
        <f>IF($E916="No", "", $G917*$J917)</f>
        <v/>
      </c>
      <c r="L917" s="59"/>
      <c r="Y917" s="174"/>
    </row>
    <row r="918" spans="1:25" s="355" customFormat="1" ht="20.25" customHeight="1">
      <c r="A918" s="462"/>
      <c r="B918" s="464"/>
      <c r="C918" s="58"/>
      <c r="D918" s="48"/>
      <c r="E918" s="461"/>
      <c r="F918" s="128" t="s">
        <v>148</v>
      </c>
      <c r="G918" s="379">
        <f>$G915*H918</f>
        <v>0</v>
      </c>
      <c r="H918" s="428"/>
      <c r="I918" s="40" t="s">
        <v>128</v>
      </c>
      <c r="J918" s="332">
        <f>'Waste Coeff.'!$D$9</f>
        <v>0.81900000000000006</v>
      </c>
      <c r="K918" s="366" t="str">
        <f>IF($E916="No", "", $G918*$J918)</f>
        <v/>
      </c>
      <c r="L918" s="59"/>
      <c r="Y918" s="174"/>
    </row>
    <row r="919" spans="1:25" s="355" customFormat="1" ht="20.25" customHeight="1">
      <c r="A919" s="462"/>
      <c r="B919" s="464"/>
      <c r="C919" s="58"/>
      <c r="D919" s="48"/>
      <c r="E919" s="391" t="s">
        <v>184</v>
      </c>
      <c r="F919" s="410" t="s">
        <v>129</v>
      </c>
      <c r="G919" s="379"/>
      <c r="H919" s="411"/>
      <c r="I919" s="40" t="s">
        <v>128</v>
      </c>
      <c r="J919" s="332">
        <v>0</v>
      </c>
      <c r="K919" s="366">
        <f t="shared" ref="K919:K920" si="62">$J919*$G919</f>
        <v>0</v>
      </c>
      <c r="L919" s="59"/>
      <c r="Y919" s="174"/>
    </row>
    <row r="920" spans="1:25" s="355" customFormat="1" ht="20.25" customHeight="1">
      <c r="A920" s="462"/>
      <c r="B920" s="464"/>
      <c r="C920" s="58"/>
      <c r="D920" s="48"/>
      <c r="E920" s="396" t="s">
        <v>185</v>
      </c>
      <c r="F920" s="399" t="s">
        <v>130</v>
      </c>
      <c r="G920" s="400"/>
      <c r="H920" s="401"/>
      <c r="I920" s="339" t="s">
        <v>128</v>
      </c>
      <c r="J920" s="340">
        <v>0</v>
      </c>
      <c r="K920" s="402">
        <f t="shared" si="62"/>
        <v>0</v>
      </c>
      <c r="L920" s="59"/>
      <c r="Y920" s="174"/>
    </row>
    <row r="921" spans="1:25" s="355" customFormat="1" ht="9.9499999999999993" customHeight="1">
      <c r="A921" s="462"/>
      <c r="B921" s="464"/>
      <c r="C921" s="58"/>
      <c r="D921" s="48"/>
      <c r="E921" s="395"/>
      <c r="F921" s="374"/>
      <c r="G921" s="376"/>
      <c r="H921" s="375"/>
      <c r="I921" s="376"/>
      <c r="J921" s="377"/>
      <c r="K921" s="378"/>
      <c r="L921" s="59"/>
    </row>
    <row r="922" spans="1:25" s="355" customFormat="1" ht="20.25" customHeight="1">
      <c r="A922" s="462"/>
      <c r="B922" s="57"/>
      <c r="C922" s="58"/>
      <c r="D922" s="48"/>
      <c r="E922" s="123"/>
      <c r="F922" s="351"/>
      <c r="G922" s="351"/>
      <c r="H922" s="119"/>
      <c r="I922" s="351"/>
      <c r="J922" s="351" t="s">
        <v>17</v>
      </c>
      <c r="K922" s="403">
        <f>IF($E916="yes",SUM(K916:K920),SUM(K915,K919:K920))</f>
        <v>0</v>
      </c>
      <c r="L922" s="59"/>
      <c r="Y922" s="174"/>
    </row>
    <row r="923" spans="1:25" s="415" customFormat="1" ht="20.25" customHeight="1">
      <c r="A923" s="462"/>
      <c r="B923" s="57"/>
      <c r="C923" s="58"/>
      <c r="D923" s="48"/>
      <c r="E923" s="388" t="s">
        <v>183</v>
      </c>
      <c r="F923" s="351"/>
      <c r="G923" s="351"/>
      <c r="H923" s="119"/>
      <c r="I923" s="351"/>
      <c r="J923" s="351"/>
      <c r="K923" s="351"/>
      <c r="L923" s="59"/>
      <c r="Y923" s="174"/>
    </row>
    <row r="924" spans="1:25" s="355" customFormat="1" ht="30">
      <c r="A924" s="462"/>
      <c r="B924" s="356"/>
      <c r="C924" s="58"/>
      <c r="D924" s="48"/>
      <c r="E924" s="123"/>
      <c r="F924" s="333" t="s">
        <v>0</v>
      </c>
      <c r="G924" s="336"/>
      <c r="H924" s="331" t="s">
        <v>16</v>
      </c>
      <c r="I924" s="331" t="s">
        <v>1</v>
      </c>
      <c r="J924" s="414" t="s">
        <v>168</v>
      </c>
      <c r="K924" s="413" t="s">
        <v>169</v>
      </c>
      <c r="L924" s="59"/>
      <c r="Y924" s="174"/>
    </row>
    <row r="925" spans="1:25" s="355" customFormat="1" ht="9.9499999999999993" customHeight="1">
      <c r="A925" s="462"/>
      <c r="B925" s="464"/>
      <c r="C925" s="58"/>
      <c r="D925" s="48"/>
      <c r="E925" s="123"/>
      <c r="F925" s="374"/>
      <c r="G925" s="375"/>
      <c r="H925" s="376"/>
      <c r="I925" s="376"/>
      <c r="J925" s="377"/>
      <c r="K925" s="378"/>
      <c r="L925" s="59"/>
    </row>
    <row r="926" spans="1:25" s="355" customFormat="1" ht="20.25" customHeight="1">
      <c r="A926" s="462"/>
      <c r="B926" s="464"/>
      <c r="C926" s="58"/>
      <c r="D926" s="48"/>
      <c r="E926" s="123"/>
      <c r="F926" s="458" t="s">
        <v>144</v>
      </c>
      <c r="G926" s="459"/>
      <c r="H926" s="418"/>
      <c r="I926" s="40" t="s">
        <v>166</v>
      </c>
      <c r="J926" s="332">
        <f>'Fleets Coeff.'!$C$4</f>
        <v>8.4769999999999984E-3</v>
      </c>
      <c r="K926" s="366">
        <f>$H926*$J926</f>
        <v>0</v>
      </c>
      <c r="L926" s="59"/>
      <c r="Y926" s="174"/>
    </row>
    <row r="927" spans="1:25" s="355" customFormat="1" ht="20.25" customHeight="1">
      <c r="A927" s="462"/>
      <c r="B927" s="464"/>
      <c r="C927" s="58"/>
      <c r="D927" s="48"/>
      <c r="E927" s="123"/>
      <c r="F927" s="458" t="s">
        <v>163</v>
      </c>
      <c r="G927" s="459"/>
      <c r="H927" s="418"/>
      <c r="I927" s="40" t="s">
        <v>166</v>
      </c>
      <c r="J927" s="332">
        <f>'Fleets Coeff.'!$C$5</f>
        <v>1.021E-2</v>
      </c>
      <c r="K927" s="366">
        <f>$H927*$J927</f>
        <v>0</v>
      </c>
      <c r="L927" s="59"/>
      <c r="Y927" s="174"/>
    </row>
    <row r="928" spans="1:25" s="355" customFormat="1" ht="20.25" customHeight="1">
      <c r="A928" s="462"/>
      <c r="B928" s="464"/>
      <c r="C928" s="58"/>
      <c r="D928" s="48"/>
      <c r="E928" s="123"/>
      <c r="F928" s="458" t="s">
        <v>164</v>
      </c>
      <c r="G928" s="459"/>
      <c r="H928" s="418"/>
      <c r="I928" s="40" t="s">
        <v>166</v>
      </c>
      <c r="J928" s="332">
        <f>'Fleets Coeff.'!$C$6</f>
        <v>8.6715999999999998E-3</v>
      </c>
      <c r="K928" s="366">
        <f>$H928*$J928</f>
        <v>0</v>
      </c>
      <c r="L928" s="59"/>
      <c r="Y928" s="174"/>
    </row>
    <row r="929" spans="1:26" s="355" customFormat="1" ht="20.25" customHeight="1">
      <c r="A929" s="462"/>
      <c r="B929" s="464"/>
      <c r="C929" s="58"/>
      <c r="D929" s="48"/>
      <c r="E929" s="123"/>
      <c r="F929" s="458" t="s">
        <v>165</v>
      </c>
      <c r="G929" s="459"/>
      <c r="H929" s="418"/>
      <c r="I929" s="40" t="s">
        <v>166</v>
      </c>
      <c r="J929" s="332">
        <f>'Fleets Coeff.'!$C$7</f>
        <v>8.5256499999999992E-3</v>
      </c>
      <c r="K929" s="366">
        <f>$H929*$J929</f>
        <v>0</v>
      </c>
      <c r="L929" s="59"/>
      <c r="Y929" s="174"/>
    </row>
    <row r="930" spans="1:26" s="355" customFormat="1" ht="9.9499999999999993" customHeight="1">
      <c r="A930" s="462"/>
      <c r="B930" s="464"/>
      <c r="C930" s="58"/>
      <c r="D930" s="48"/>
      <c r="E930" s="123"/>
      <c r="F930" s="374"/>
      <c r="G930" s="375"/>
      <c r="H930" s="376"/>
      <c r="I930" s="376"/>
      <c r="J930" s="377"/>
      <c r="K930" s="378"/>
      <c r="L930" s="59"/>
    </row>
    <row r="931" spans="1:26" s="355" customFormat="1" ht="20.25" customHeight="1">
      <c r="A931" s="462"/>
      <c r="B931" s="57"/>
      <c r="C931" s="58"/>
      <c r="D931" s="48"/>
      <c r="E931" s="123"/>
      <c r="F931" s="351"/>
      <c r="G931" s="351"/>
      <c r="H931" s="119"/>
      <c r="I931" s="351"/>
      <c r="J931" s="351" t="s">
        <v>17</v>
      </c>
      <c r="K931" s="403">
        <f>SUM(K926:K929)</f>
        <v>0</v>
      </c>
      <c r="L931" s="59"/>
      <c r="Y931" s="174"/>
    </row>
    <row r="932" spans="1:26" s="355" customFormat="1" ht="20.25" customHeight="1" thickBot="1">
      <c r="A932" s="462"/>
      <c r="B932" s="57"/>
      <c r="C932" s="58"/>
      <c r="D932" s="48"/>
      <c r="E932" s="123"/>
      <c r="F932" s="119"/>
      <c r="G932" s="119"/>
      <c r="H932" s="119"/>
      <c r="I932" s="351"/>
      <c r="J932" s="351"/>
      <c r="K932" s="93"/>
      <c r="L932" s="59"/>
      <c r="Y932" s="174"/>
    </row>
    <row r="933" spans="1:26" s="355" customFormat="1" ht="20.25" customHeight="1" thickBot="1">
      <c r="A933" s="463"/>
      <c r="B933" s="57"/>
      <c r="C933" s="58"/>
      <c r="D933" s="48"/>
      <c r="E933" s="123"/>
      <c r="F933" s="119"/>
      <c r="G933" s="119"/>
      <c r="H933" s="119"/>
      <c r="I933" s="351"/>
      <c r="J933" s="351" t="s">
        <v>170</v>
      </c>
      <c r="K933" s="367">
        <f>SUM($K911,$K922,$K931)</f>
        <v>0</v>
      </c>
      <c r="L933" s="59"/>
      <c r="Y933" s="174"/>
    </row>
    <row r="934" spans="1:26" ht="20.25" customHeight="1" thickBot="1">
      <c r="A934" s="463"/>
      <c r="B934" s="57"/>
      <c r="C934" s="58"/>
      <c r="D934" s="48"/>
      <c r="E934" s="123"/>
      <c r="F934" s="119"/>
      <c r="G934" s="119"/>
      <c r="H934" s="119"/>
      <c r="I934" s="351"/>
      <c r="J934" s="93"/>
      <c r="K934" s="69"/>
      <c r="L934" s="59"/>
      <c r="Y934" s="174"/>
      <c r="Z934" s="79"/>
    </row>
    <row r="935" spans="1:26" ht="20.25" customHeight="1" thickBot="1">
      <c r="A935" s="463"/>
      <c r="B935" s="57"/>
      <c r="C935" s="58"/>
      <c r="D935" s="48"/>
      <c r="E935" s="130"/>
      <c r="F935" s="119"/>
      <c r="G935" s="119"/>
      <c r="H935" s="119"/>
      <c r="I935" s="351"/>
      <c r="J935" s="119" t="s">
        <v>13</v>
      </c>
      <c r="K935" s="368"/>
      <c r="L935" s="59"/>
      <c r="Y935" s="174"/>
      <c r="Z935" s="79"/>
    </row>
    <row r="936" spans="1:26" ht="20.25" customHeight="1" thickBot="1">
      <c r="A936" s="463"/>
      <c r="B936" s="57"/>
      <c r="C936" s="58"/>
      <c r="D936" s="48"/>
      <c r="E936" s="123"/>
      <c r="F936" s="119"/>
      <c r="G936" s="119"/>
      <c r="H936" s="119"/>
      <c r="I936" s="351"/>
      <c r="J936" s="93"/>
      <c r="K936" s="204"/>
      <c r="L936" s="59"/>
      <c r="Y936" s="174"/>
      <c r="Z936" s="79"/>
    </row>
    <row r="937" spans="1:26" ht="20.25" customHeight="1" thickBot="1">
      <c r="A937" s="463"/>
      <c r="B937" s="57"/>
      <c r="C937" s="58"/>
      <c r="D937" s="48"/>
      <c r="E937" s="123"/>
      <c r="F937" s="119"/>
      <c r="G937" s="119"/>
      <c r="H937" s="119"/>
      <c r="I937" s="351"/>
      <c r="J937" s="351" t="s">
        <v>41</v>
      </c>
      <c r="K937" s="369" t="str">
        <f>IF(ISERR((J911)/K935),"",((J911)/K935))</f>
        <v/>
      </c>
      <c r="L937" s="59"/>
      <c r="Z937" s="79"/>
    </row>
    <row r="938" spans="1:26" ht="20.25" customHeight="1" thickBot="1">
      <c r="A938" s="463"/>
      <c r="B938" s="57"/>
      <c r="C938" s="58"/>
      <c r="D938" s="48"/>
      <c r="E938" s="123"/>
      <c r="F938" s="119"/>
      <c r="G938" s="119"/>
      <c r="H938" s="119"/>
      <c r="I938" s="351"/>
      <c r="J938" s="93"/>
      <c r="K938" s="215"/>
      <c r="L938" s="59"/>
      <c r="Z938" s="79"/>
    </row>
    <row r="939" spans="1:26" ht="20.25" customHeight="1" thickBot="1">
      <c r="A939" s="463"/>
      <c r="B939" s="57"/>
      <c r="C939" s="58"/>
      <c r="D939" s="48"/>
      <c r="E939" s="123"/>
      <c r="F939" s="351"/>
      <c r="G939" s="119"/>
      <c r="H939" s="119"/>
      <c r="I939" s="119"/>
      <c r="J939" s="119" t="s">
        <v>42</v>
      </c>
      <c r="K939" s="369" t="str">
        <f>IF(ISERR((K933*2205)/K935),"",((K933*2205)/K935))</f>
        <v/>
      </c>
      <c r="L939" s="59"/>
      <c r="Z939" s="79"/>
    </row>
    <row r="940" spans="1:26" ht="20.25" customHeight="1">
      <c r="A940" s="463"/>
      <c r="B940" s="71"/>
      <c r="C940" s="72"/>
      <c r="D940" s="73"/>
      <c r="E940" s="131"/>
      <c r="F940" s="74"/>
      <c r="G940" s="74"/>
      <c r="H940" s="74"/>
      <c r="I940" s="112"/>
      <c r="J940" s="112"/>
      <c r="K940" s="95"/>
      <c r="L940" s="75"/>
      <c r="Z940" s="79"/>
    </row>
    <row r="941" spans="1:26" ht="20.25" customHeight="1">
      <c r="H941" s="113"/>
      <c r="J941" s="96"/>
      <c r="K941" s="79"/>
      <c r="Z941" s="79"/>
    </row>
    <row r="942" spans="1:26" ht="20.25" customHeight="1">
      <c r="C942" s="82"/>
      <c r="D942" s="81"/>
      <c r="E942" s="133"/>
      <c r="H942" s="113"/>
      <c r="J942" s="96"/>
      <c r="K942" s="79"/>
      <c r="Z942" s="79"/>
    </row>
    <row r="943" spans="1:26" ht="20.25" customHeight="1">
      <c r="B943" s="81"/>
      <c r="H943" s="113"/>
      <c r="J943" s="96"/>
      <c r="K943" s="79"/>
      <c r="Z943" s="79"/>
    </row>
    <row r="944" spans="1:26" ht="20.25" hidden="1" customHeight="1">
      <c r="B944" s="53"/>
      <c r="C944" s="77"/>
      <c r="D944" s="55"/>
      <c r="E944" s="124"/>
      <c r="F944" s="55"/>
      <c r="G944" s="55"/>
      <c r="H944" s="55"/>
      <c r="I944" s="107"/>
      <c r="J944" s="107"/>
      <c r="K944" s="88"/>
      <c r="L944" s="55"/>
      <c r="M944" s="56"/>
      <c r="W944" s="177"/>
      <c r="X944" s="177"/>
      <c r="Y944" s="177"/>
      <c r="Z944" s="79"/>
    </row>
    <row r="945" spans="2:26" ht="20.25" hidden="1" customHeight="1">
      <c r="B945" s="57"/>
      <c r="C945" s="78"/>
      <c r="D945" s="76"/>
      <c r="E945" s="134"/>
      <c r="F945" s="76"/>
      <c r="G945" s="76"/>
      <c r="H945" s="76"/>
      <c r="I945" s="114"/>
      <c r="J945" s="114"/>
      <c r="K945" s="97"/>
      <c r="L945" s="76"/>
      <c r="M945" s="70"/>
      <c r="W945" s="177"/>
      <c r="X945" s="177"/>
      <c r="Y945" s="177"/>
      <c r="Z945" s="79"/>
    </row>
    <row r="946" spans="2:26" ht="20.25" hidden="1" customHeight="1">
      <c r="B946" s="478" t="s">
        <v>33</v>
      </c>
      <c r="C946" s="479"/>
      <c r="D946" s="479"/>
      <c r="E946" s="479"/>
      <c r="F946" s="479"/>
      <c r="G946" s="479"/>
      <c r="H946" s="479"/>
      <c r="I946" s="479"/>
      <c r="J946" s="479"/>
      <c r="K946" s="479"/>
      <c r="L946" s="479"/>
      <c r="M946" s="480"/>
      <c r="W946" s="177"/>
      <c r="X946" s="177"/>
      <c r="Y946" s="177"/>
      <c r="Z946" s="79"/>
    </row>
    <row r="947" spans="2:26" hidden="1">
      <c r="B947" s="57"/>
      <c r="C947" s="78"/>
      <c r="D947" s="59"/>
      <c r="E947" s="126"/>
      <c r="F947" s="59"/>
      <c r="G947" s="60"/>
      <c r="H947" s="60"/>
      <c r="I947" s="109"/>
      <c r="J947" s="109"/>
      <c r="K947" s="90"/>
      <c r="L947" s="60"/>
      <c r="M947" s="62"/>
      <c r="W947" s="177"/>
      <c r="X947" s="177"/>
      <c r="Y947" s="177"/>
      <c r="Z947" s="79"/>
    </row>
    <row r="948" spans="2:26" ht="45" hidden="1">
      <c r="B948" s="57"/>
      <c r="C948" s="78"/>
      <c r="D948" s="47"/>
      <c r="E948" s="469" t="s">
        <v>37</v>
      </c>
      <c r="F948" s="469"/>
      <c r="G948" s="221" t="s">
        <v>44</v>
      </c>
      <c r="H948" s="329"/>
      <c r="I948" s="222" t="s">
        <v>35</v>
      </c>
      <c r="J948" s="105" t="s">
        <v>32</v>
      </c>
      <c r="K948" s="105" t="s">
        <v>40</v>
      </c>
      <c r="L948" s="222" t="s">
        <v>35</v>
      </c>
      <c r="M948" s="63"/>
      <c r="W948" s="177"/>
      <c r="X948" s="177"/>
      <c r="Y948" s="177"/>
      <c r="Z948" s="79"/>
    </row>
    <row r="949" spans="2:26" ht="19.5" hidden="1">
      <c r="B949" s="57"/>
      <c r="C949" s="78"/>
      <c r="D949" s="47"/>
      <c r="E949" s="470"/>
      <c r="F949" s="470"/>
      <c r="G949" s="135"/>
      <c r="H949" s="135"/>
      <c r="I949" s="219"/>
      <c r="J949" s="135"/>
      <c r="K949" s="135"/>
      <c r="L949" s="219"/>
      <c r="M949" s="63"/>
      <c r="Z949" s="79"/>
    </row>
    <row r="950" spans="2:26" ht="30" hidden="1" customHeight="1">
      <c r="B950" s="83"/>
      <c r="C950" s="220"/>
      <c r="D950" s="64"/>
      <c r="E950" s="129"/>
      <c r="F950" s="65"/>
      <c r="G950" s="66"/>
      <c r="H950" s="66"/>
      <c r="I950" s="115"/>
      <c r="J950" s="110"/>
      <c r="K950" s="92"/>
      <c r="L950" s="66"/>
      <c r="M950" s="63"/>
      <c r="W950" s="177"/>
      <c r="X950" s="177"/>
      <c r="Y950" s="177"/>
      <c r="Z950" s="79"/>
    </row>
    <row r="951" spans="2:26" ht="22.5" hidden="1" customHeight="1">
      <c r="B951" s="83"/>
      <c r="C951" s="220"/>
      <c r="D951" s="473"/>
      <c r="E951" s="474">
        <v>2000</v>
      </c>
      <c r="F951" s="475"/>
      <c r="G951" s="136" t="str">
        <f>$K$57</f>
        <v/>
      </c>
      <c r="H951" s="136"/>
      <c r="I951" s="84" t="s">
        <v>34</v>
      </c>
      <c r="J951" s="84" t="e">
        <f>-((#REF!-$G951)/#REF!)</f>
        <v>#REF!</v>
      </c>
      <c r="K951" s="136" t="str">
        <f>$K$59</f>
        <v/>
      </c>
      <c r="L951" s="84" t="s">
        <v>34</v>
      </c>
      <c r="M951" s="63"/>
      <c r="W951" s="177"/>
      <c r="X951" s="177"/>
      <c r="Y951" s="177"/>
      <c r="Z951" s="79"/>
    </row>
    <row r="952" spans="2:26" ht="15" hidden="1">
      <c r="B952" s="83"/>
      <c r="C952" s="220"/>
      <c r="D952" s="473"/>
      <c r="E952" s="476">
        <v>2001</v>
      </c>
      <c r="F952" s="477"/>
      <c r="G952" s="136" t="str">
        <f>$K$101</f>
        <v/>
      </c>
      <c r="H952" s="136"/>
      <c r="I952" s="84" t="e">
        <f t="shared" ref="I952:I971" si="63">-((G951-G952)/G951)</f>
        <v>#VALUE!</v>
      </c>
      <c r="J952" s="84" t="e">
        <f>-((#REF!-$G952)/#REF!)</f>
        <v>#REF!</v>
      </c>
      <c r="K952" s="136" t="str">
        <f>$K$103</f>
        <v/>
      </c>
      <c r="L952" s="84" t="e">
        <f>-((K951-K952)/K951)</f>
        <v>#VALUE!</v>
      </c>
      <c r="M952" s="63"/>
      <c r="W952" s="177"/>
      <c r="X952" s="177"/>
      <c r="Y952" s="177"/>
      <c r="Z952" s="79"/>
    </row>
    <row r="953" spans="2:26" ht="22.5" hidden="1" customHeight="1">
      <c r="B953" s="83"/>
      <c r="C953" s="220"/>
      <c r="D953" s="473"/>
      <c r="E953" s="474">
        <v>2002</v>
      </c>
      <c r="F953" s="475"/>
      <c r="G953" s="136">
        <f>$K$145</f>
        <v>0</v>
      </c>
      <c r="H953" s="136"/>
      <c r="I953" s="84" t="e">
        <f t="shared" si="63"/>
        <v>#VALUE!</v>
      </c>
      <c r="J953" s="84" t="e">
        <f>-((#REF!-$G953)/#REF!)</f>
        <v>#REF!</v>
      </c>
      <c r="K953" s="136">
        <f>$K$147</f>
        <v>0</v>
      </c>
      <c r="L953" s="84" t="e">
        <f t="shared" ref="L953:L971" si="64">-((K952-K953)/K952)</f>
        <v>#VALUE!</v>
      </c>
      <c r="M953" s="63"/>
      <c r="W953" s="177"/>
      <c r="X953" s="177"/>
      <c r="Y953" s="177"/>
      <c r="Z953" s="79"/>
    </row>
    <row r="954" spans="2:26" ht="32.25" hidden="1" customHeight="1">
      <c r="B954" s="83"/>
      <c r="C954" s="220"/>
      <c r="D954" s="473"/>
      <c r="E954" s="476">
        <v>2003</v>
      </c>
      <c r="F954" s="477"/>
      <c r="G954" s="136" t="str">
        <f>$K$189</f>
        <v/>
      </c>
      <c r="H954" s="136"/>
      <c r="I954" s="84" t="e">
        <f t="shared" si="63"/>
        <v>#VALUE!</v>
      </c>
      <c r="J954" s="84" t="e">
        <f>-((#REF!-$G954)/#REF!)</f>
        <v>#REF!</v>
      </c>
      <c r="K954" s="136" t="str">
        <f>$K$191</f>
        <v/>
      </c>
      <c r="L954" s="84" t="e">
        <f t="shared" si="64"/>
        <v>#VALUE!</v>
      </c>
      <c r="M954" s="63"/>
      <c r="W954" s="177"/>
      <c r="X954" s="177"/>
      <c r="Y954" s="177"/>
      <c r="Z954" s="79"/>
    </row>
    <row r="955" spans="2:26" ht="23.25" hidden="1" customHeight="1">
      <c r="B955" s="83"/>
      <c r="C955" s="220"/>
      <c r="D955" s="473"/>
      <c r="E955" s="474">
        <v>2004</v>
      </c>
      <c r="F955" s="475"/>
      <c r="G955" s="136" t="str">
        <f>$K$233</f>
        <v/>
      </c>
      <c r="H955" s="136"/>
      <c r="I955" s="84" t="e">
        <f t="shared" si="63"/>
        <v>#VALUE!</v>
      </c>
      <c r="J955" s="84" t="e">
        <f>-((#REF!-$G955)/#REF!)</f>
        <v>#REF!</v>
      </c>
      <c r="K955" s="136" t="str">
        <f>$K$235</f>
        <v/>
      </c>
      <c r="L955" s="84" t="e">
        <f t="shared" si="64"/>
        <v>#VALUE!</v>
      </c>
      <c r="M955" s="63"/>
      <c r="W955" s="177"/>
      <c r="X955" s="177"/>
      <c r="Y955" s="177"/>
      <c r="Z955" s="79"/>
    </row>
    <row r="956" spans="2:26" ht="15" hidden="1">
      <c r="B956" s="83"/>
      <c r="C956" s="220"/>
      <c r="D956" s="473"/>
      <c r="E956" s="476">
        <v>2005</v>
      </c>
      <c r="F956" s="477"/>
      <c r="G956" s="136" t="str">
        <f>$K$277</f>
        <v/>
      </c>
      <c r="H956" s="136"/>
      <c r="I956" s="84" t="e">
        <f t="shared" si="63"/>
        <v>#VALUE!</v>
      </c>
      <c r="J956" s="84" t="e">
        <f>-((#REF!-$G956)/#REF!)</f>
        <v>#REF!</v>
      </c>
      <c r="K956" s="136" t="str">
        <f>$K$279</f>
        <v/>
      </c>
      <c r="L956" s="84" t="e">
        <f t="shared" si="64"/>
        <v>#VALUE!</v>
      </c>
      <c r="M956" s="63"/>
      <c r="W956" s="177"/>
      <c r="X956" s="177"/>
      <c r="Y956" s="177"/>
      <c r="Z956" s="79"/>
    </row>
    <row r="957" spans="2:26" ht="23.25" hidden="1" customHeight="1">
      <c r="B957" s="83"/>
      <c r="C957" s="220"/>
      <c r="D957" s="473"/>
      <c r="E957" s="474">
        <v>2006</v>
      </c>
      <c r="F957" s="475"/>
      <c r="G957" s="136" t="str">
        <f>$K$321</f>
        <v/>
      </c>
      <c r="H957" s="136"/>
      <c r="I957" s="84" t="e">
        <f t="shared" si="63"/>
        <v>#VALUE!</v>
      </c>
      <c r="J957" s="84" t="e">
        <f>-((#REF!-$G957)/#REF!)</f>
        <v>#REF!</v>
      </c>
      <c r="K957" s="136" t="str">
        <f>$K$323</f>
        <v/>
      </c>
      <c r="L957" s="84" t="e">
        <f t="shared" si="64"/>
        <v>#VALUE!</v>
      </c>
      <c r="M957" s="63"/>
      <c r="W957" s="177"/>
      <c r="X957" s="177"/>
      <c r="Y957" s="177"/>
      <c r="Z957" s="79"/>
    </row>
    <row r="958" spans="2:26" ht="15" hidden="1">
      <c r="B958" s="83"/>
      <c r="C958" s="220"/>
      <c r="D958" s="473"/>
      <c r="E958" s="476">
        <v>2007</v>
      </c>
      <c r="F958" s="477"/>
      <c r="G958" s="136" t="str">
        <f>$K$365</f>
        <v/>
      </c>
      <c r="H958" s="136"/>
      <c r="I958" s="84" t="e">
        <f t="shared" si="63"/>
        <v>#VALUE!</v>
      </c>
      <c r="J958" s="84" t="e">
        <f>-((#REF!-$G958)/#REF!)</f>
        <v>#REF!</v>
      </c>
      <c r="K958" s="136" t="str">
        <f>$K$367</f>
        <v/>
      </c>
      <c r="L958" s="84" t="e">
        <f t="shared" si="64"/>
        <v>#VALUE!</v>
      </c>
      <c r="M958" s="63"/>
      <c r="W958" s="177"/>
      <c r="X958" s="177"/>
      <c r="Y958" s="177"/>
      <c r="Z958" s="79"/>
    </row>
    <row r="959" spans="2:26" ht="23.25" hidden="1" customHeight="1">
      <c r="B959" s="83"/>
      <c r="C959" s="220"/>
      <c r="D959" s="473"/>
      <c r="E959" s="474">
        <v>2008</v>
      </c>
      <c r="F959" s="475"/>
      <c r="G959" s="136" t="str">
        <f>$K$409</f>
        <v/>
      </c>
      <c r="H959" s="136"/>
      <c r="I959" s="84" t="e">
        <f t="shared" si="63"/>
        <v>#VALUE!</v>
      </c>
      <c r="J959" s="84" t="e">
        <f>-((#REF!-$G959)/#REF!)</f>
        <v>#REF!</v>
      </c>
      <c r="K959" s="136" t="str">
        <f>$K$411</f>
        <v/>
      </c>
      <c r="L959" s="84" t="e">
        <f t="shared" si="64"/>
        <v>#VALUE!</v>
      </c>
      <c r="M959" s="63"/>
      <c r="W959" s="177"/>
      <c r="X959" s="177"/>
      <c r="Y959" s="177"/>
      <c r="Z959" s="79"/>
    </row>
    <row r="960" spans="2:26" ht="37.5" hidden="1" customHeight="1">
      <c r="B960" s="83"/>
      <c r="C960" s="220"/>
      <c r="D960" s="473"/>
      <c r="E960" s="476">
        <v>2009</v>
      </c>
      <c r="F960" s="477"/>
      <c r="G960" s="136" t="str">
        <f>$K$453</f>
        <v/>
      </c>
      <c r="H960" s="136"/>
      <c r="I960" s="84" t="e">
        <f t="shared" si="63"/>
        <v>#VALUE!</v>
      </c>
      <c r="J960" s="84" t="e">
        <f>-((#REF!-$G960)/#REF!)</f>
        <v>#REF!</v>
      </c>
      <c r="K960" s="136" t="str">
        <f>$K$455</f>
        <v/>
      </c>
      <c r="L960" s="84" t="e">
        <f t="shared" si="64"/>
        <v>#VALUE!</v>
      </c>
      <c r="M960" s="63"/>
      <c r="W960" s="177"/>
      <c r="X960" s="177"/>
      <c r="Y960" s="177"/>
      <c r="Z960" s="79"/>
    </row>
    <row r="961" spans="2:26" ht="19.5" hidden="1" customHeight="1">
      <c r="B961" s="83"/>
      <c r="C961" s="220"/>
      <c r="D961" s="473"/>
      <c r="E961" s="474">
        <v>2010</v>
      </c>
      <c r="F961" s="475"/>
      <c r="G961" s="136" t="str">
        <f>$K$497</f>
        <v/>
      </c>
      <c r="H961" s="136"/>
      <c r="I961" s="84" t="e">
        <f t="shared" si="63"/>
        <v>#VALUE!</v>
      </c>
      <c r="J961" s="84" t="e">
        <f>-((#REF!-$G961)/#REF!)</f>
        <v>#REF!</v>
      </c>
      <c r="K961" s="136" t="str">
        <f>$K$499</f>
        <v/>
      </c>
      <c r="L961" s="84" t="e">
        <f t="shared" si="64"/>
        <v>#VALUE!</v>
      </c>
      <c r="M961" s="63"/>
      <c r="Z961" s="79"/>
    </row>
    <row r="962" spans="2:26" ht="9.75" hidden="1" customHeight="1">
      <c r="B962" s="83"/>
      <c r="C962" s="220"/>
      <c r="D962" s="473"/>
      <c r="E962" s="476">
        <v>2011</v>
      </c>
      <c r="F962" s="477"/>
      <c r="G962" s="136" t="str">
        <f>$K$541</f>
        <v/>
      </c>
      <c r="H962" s="136"/>
      <c r="I962" s="84" t="e">
        <f t="shared" si="63"/>
        <v>#VALUE!</v>
      </c>
      <c r="J962" s="84" t="e">
        <f>-((#REF!-$G962)/#REF!)</f>
        <v>#REF!</v>
      </c>
      <c r="K962" s="136" t="str">
        <f>$K$543</f>
        <v/>
      </c>
      <c r="L962" s="84" t="e">
        <f t="shared" si="64"/>
        <v>#VALUE!</v>
      </c>
      <c r="M962" s="63"/>
      <c r="Z962" s="79"/>
    </row>
    <row r="963" spans="2:26" ht="19.5" hidden="1" customHeight="1">
      <c r="B963" s="83"/>
      <c r="C963" s="220"/>
      <c r="D963" s="473"/>
      <c r="E963" s="474">
        <v>2012</v>
      </c>
      <c r="F963" s="475"/>
      <c r="G963" s="136" t="str">
        <f>$K$585</f>
        <v/>
      </c>
      <c r="H963" s="136"/>
      <c r="I963" s="84" t="e">
        <f t="shared" si="63"/>
        <v>#VALUE!</v>
      </c>
      <c r="J963" s="84" t="e">
        <f>-((#REF!-$G963)/#REF!)</f>
        <v>#REF!</v>
      </c>
      <c r="K963" s="136" t="str">
        <f>$K$587</f>
        <v/>
      </c>
      <c r="L963" s="84" t="e">
        <f t="shared" si="64"/>
        <v>#VALUE!</v>
      </c>
      <c r="M963" s="63"/>
      <c r="Z963" s="79"/>
    </row>
    <row r="964" spans="2:26" ht="21" hidden="1" customHeight="1">
      <c r="B964" s="83"/>
      <c r="C964" s="220"/>
      <c r="D964" s="473"/>
      <c r="E964" s="476">
        <v>2013</v>
      </c>
      <c r="F964" s="477"/>
      <c r="G964" s="136" t="str">
        <f>$K$629</f>
        <v/>
      </c>
      <c r="H964" s="136"/>
      <c r="I964" s="84" t="e">
        <f t="shared" si="63"/>
        <v>#VALUE!</v>
      </c>
      <c r="J964" s="84" t="e">
        <f>-((#REF!-$G964)/#REF!)</f>
        <v>#REF!</v>
      </c>
      <c r="K964" s="136" t="str">
        <f>$K$631</f>
        <v/>
      </c>
      <c r="L964" s="84" t="e">
        <f t="shared" si="64"/>
        <v>#VALUE!</v>
      </c>
      <c r="M964" s="63"/>
      <c r="Z964" s="79"/>
    </row>
    <row r="965" spans="2:26" ht="27.75" hidden="1" customHeight="1">
      <c r="B965" s="83"/>
      <c r="C965" s="220"/>
      <c r="D965" s="473"/>
      <c r="E965" s="474">
        <v>2014</v>
      </c>
      <c r="F965" s="475"/>
      <c r="G965" s="136" t="str">
        <f>$K$673</f>
        <v/>
      </c>
      <c r="H965" s="136"/>
      <c r="I965" s="84" t="e">
        <f t="shared" si="63"/>
        <v>#VALUE!</v>
      </c>
      <c r="J965" s="84" t="e">
        <f>-((#REF!-$G965)/#REF!)</f>
        <v>#REF!</v>
      </c>
      <c r="K965" s="136" t="str">
        <f>$K$675</f>
        <v/>
      </c>
      <c r="L965" s="84" t="e">
        <f t="shared" si="64"/>
        <v>#VALUE!</v>
      </c>
      <c r="M965" s="63"/>
      <c r="Z965" s="79"/>
    </row>
    <row r="966" spans="2:26" ht="36.75" hidden="1" customHeight="1">
      <c r="B966" s="83"/>
      <c r="C966" s="220"/>
      <c r="D966" s="473"/>
      <c r="E966" s="476">
        <v>2015</v>
      </c>
      <c r="F966" s="477"/>
      <c r="G966" s="136" t="str">
        <f>$K$717</f>
        <v/>
      </c>
      <c r="H966" s="136"/>
      <c r="I966" s="84" t="e">
        <f t="shared" si="63"/>
        <v>#VALUE!</v>
      </c>
      <c r="J966" s="84" t="e">
        <f>-((#REF!-$G966)/#REF!)</f>
        <v>#REF!</v>
      </c>
      <c r="K966" s="136" t="str">
        <f>$K$719</f>
        <v/>
      </c>
      <c r="L966" s="84" t="e">
        <f t="shared" si="64"/>
        <v>#VALUE!</v>
      </c>
      <c r="M966" s="63"/>
      <c r="Z966" s="79"/>
    </row>
    <row r="967" spans="2:26" ht="15" hidden="1" customHeight="1">
      <c r="B967" s="83"/>
      <c r="C967" s="220"/>
      <c r="D967" s="473"/>
      <c r="E967" s="474">
        <v>2016</v>
      </c>
      <c r="F967" s="475"/>
      <c r="G967" s="136" t="str">
        <f>$K$761</f>
        <v/>
      </c>
      <c r="H967" s="136"/>
      <c r="I967" s="84" t="e">
        <f t="shared" si="63"/>
        <v>#VALUE!</v>
      </c>
      <c r="J967" s="84" t="e">
        <f>-((#REF!-$G967)/#REF!)</f>
        <v>#REF!</v>
      </c>
      <c r="K967" s="136" t="str">
        <f>$K$763</f>
        <v/>
      </c>
      <c r="L967" s="84" t="e">
        <f t="shared" si="64"/>
        <v>#VALUE!</v>
      </c>
      <c r="M967" s="63"/>
      <c r="Z967" s="79"/>
    </row>
    <row r="968" spans="2:26" ht="15" hidden="1">
      <c r="B968" s="83"/>
      <c r="C968" s="220"/>
      <c r="D968" s="473"/>
      <c r="E968" s="476">
        <v>2017</v>
      </c>
      <c r="F968" s="477"/>
      <c r="G968" s="136" t="str">
        <f>$K$805</f>
        <v/>
      </c>
      <c r="H968" s="136"/>
      <c r="I968" s="84" t="e">
        <f t="shared" si="63"/>
        <v>#VALUE!</v>
      </c>
      <c r="J968" s="84" t="e">
        <f>-((#REF!-$G968)/#REF!)</f>
        <v>#REF!</v>
      </c>
      <c r="K968" s="136" t="str">
        <f>$K$807</f>
        <v/>
      </c>
      <c r="L968" s="84" t="e">
        <f t="shared" si="64"/>
        <v>#VALUE!</v>
      </c>
      <c r="M968" s="63"/>
      <c r="Z968" s="79"/>
    </row>
    <row r="969" spans="2:26" ht="15" hidden="1">
      <c r="B969" s="83"/>
      <c r="C969" s="220"/>
      <c r="D969" s="473"/>
      <c r="E969" s="474">
        <v>2018</v>
      </c>
      <c r="F969" s="475"/>
      <c r="G969" s="136" t="str">
        <f>$K$849</f>
        <v/>
      </c>
      <c r="H969" s="136"/>
      <c r="I969" s="84" t="e">
        <f t="shared" si="63"/>
        <v>#VALUE!</v>
      </c>
      <c r="J969" s="84" t="e">
        <f>-((#REF!-$G969)/#REF!)</f>
        <v>#REF!</v>
      </c>
      <c r="K969" s="136" t="str">
        <f>$K$851</f>
        <v/>
      </c>
      <c r="L969" s="84" t="e">
        <f t="shared" si="64"/>
        <v>#VALUE!</v>
      </c>
      <c r="M969" s="63"/>
      <c r="Z969" s="79"/>
    </row>
    <row r="970" spans="2:26" ht="15" hidden="1">
      <c r="B970" s="83"/>
      <c r="C970" s="220"/>
      <c r="D970" s="473"/>
      <c r="E970" s="476">
        <v>2019</v>
      </c>
      <c r="F970" s="477"/>
      <c r="G970" s="136" t="str">
        <f>$K$893</f>
        <v/>
      </c>
      <c r="H970" s="136"/>
      <c r="I970" s="84" t="e">
        <f t="shared" si="63"/>
        <v>#VALUE!</v>
      </c>
      <c r="J970" s="84" t="e">
        <f>-((#REF!-$G970)/#REF!)</f>
        <v>#REF!</v>
      </c>
      <c r="K970" s="136" t="str">
        <f>$K$895</f>
        <v/>
      </c>
      <c r="L970" s="84" t="e">
        <f t="shared" si="64"/>
        <v>#VALUE!</v>
      </c>
      <c r="M970" s="63"/>
      <c r="Z970" s="79"/>
    </row>
    <row r="971" spans="2:26" ht="15" hidden="1">
      <c r="B971" s="83"/>
      <c r="C971" s="220"/>
      <c r="D971" s="473"/>
      <c r="E971" s="474">
        <v>2020</v>
      </c>
      <c r="F971" s="475"/>
      <c r="G971" s="136" t="str">
        <f>$K$937</f>
        <v/>
      </c>
      <c r="H971" s="136"/>
      <c r="I971" s="84" t="e">
        <f t="shared" si="63"/>
        <v>#VALUE!</v>
      </c>
      <c r="J971" s="84" t="e">
        <f>-((#REF!-$G971)/#REF!)</f>
        <v>#REF!</v>
      </c>
      <c r="K971" s="136" t="str">
        <f>$K$939</f>
        <v/>
      </c>
      <c r="L971" s="84" t="e">
        <f t="shared" si="64"/>
        <v>#VALUE!</v>
      </c>
      <c r="M971" s="63"/>
      <c r="Z971" s="79"/>
    </row>
    <row r="972" spans="2:26" ht="19.5" hidden="1">
      <c r="B972" s="57"/>
      <c r="C972" s="58"/>
      <c r="D972" s="116"/>
      <c r="E972" s="129"/>
      <c r="F972" s="65"/>
      <c r="G972" s="66"/>
      <c r="H972" s="66"/>
      <c r="I972" s="110"/>
      <c r="J972" s="110"/>
      <c r="K972" s="92"/>
      <c r="L972" s="66"/>
      <c r="M972" s="63"/>
      <c r="Z972" s="79"/>
    </row>
    <row r="973" spans="2:26" ht="19.5" hidden="1">
      <c r="B973" s="57"/>
      <c r="C973" s="78"/>
      <c r="D973" s="48"/>
      <c r="E973" s="123"/>
      <c r="F973" s="67"/>
      <c r="G973" s="67"/>
      <c r="H973" s="67"/>
      <c r="I973" s="481"/>
      <c r="J973" s="481"/>
      <c r="K973" s="68"/>
      <c r="L973" s="59"/>
      <c r="M973" s="63"/>
      <c r="Z973" s="79"/>
    </row>
    <row r="974" spans="2:26" ht="19.5" hidden="1">
      <c r="B974" s="57"/>
      <c r="C974" s="78"/>
      <c r="D974" s="48"/>
      <c r="E974" s="123"/>
      <c r="F974" s="67"/>
      <c r="G974" s="67"/>
      <c r="H974" s="67"/>
      <c r="I974" s="223"/>
      <c r="J974" s="223"/>
      <c r="K974" s="137" t="s">
        <v>45</v>
      </c>
      <c r="L974" s="224">
        <f>K202</f>
        <v>0</v>
      </c>
      <c r="M974" s="63"/>
      <c r="Z974" s="79"/>
    </row>
    <row r="975" spans="2:26" ht="19.5" hidden="1">
      <c r="B975" s="57"/>
      <c r="C975" s="78"/>
      <c r="D975" s="48"/>
      <c r="E975" s="123"/>
      <c r="F975" s="67"/>
      <c r="G975" s="67"/>
      <c r="H975" s="67"/>
      <c r="I975" s="223"/>
      <c r="J975" s="223"/>
      <c r="K975" s="137"/>
      <c r="L975" s="101"/>
      <c r="M975" s="63"/>
      <c r="Z975" s="79"/>
    </row>
    <row r="976" spans="2:26" ht="19.5" hidden="1">
      <c r="B976" s="57"/>
      <c r="C976" s="78"/>
      <c r="D976" s="48"/>
      <c r="E976" s="123"/>
      <c r="F976" s="67"/>
      <c r="G976" s="67"/>
      <c r="H976" s="67"/>
      <c r="I976" s="223"/>
      <c r="J976" s="68"/>
      <c r="K976" s="137" t="s">
        <v>46</v>
      </c>
      <c r="L976" s="224">
        <f>K200</f>
        <v>0</v>
      </c>
      <c r="M976" s="63"/>
      <c r="Z976" s="79"/>
    </row>
    <row r="977" spans="2:26" ht="19.5" hidden="1">
      <c r="B977" s="57"/>
      <c r="C977" s="78"/>
      <c r="D977" s="48"/>
      <c r="E977" s="123"/>
      <c r="F977" s="67"/>
      <c r="G977" s="67"/>
      <c r="H977" s="67"/>
      <c r="I977" s="223"/>
      <c r="J977" s="223"/>
      <c r="K977" s="119"/>
      <c r="L977" s="59"/>
      <c r="M977" s="63"/>
      <c r="Z977" s="79"/>
    </row>
    <row r="978" spans="2:26" ht="19.5" hidden="1">
      <c r="B978" s="57"/>
      <c r="C978" s="78"/>
      <c r="D978" s="48"/>
      <c r="E978" s="123"/>
      <c r="F978" s="67"/>
      <c r="G978" s="67"/>
      <c r="H978" s="67"/>
      <c r="I978" s="68"/>
      <c r="J978" s="68"/>
      <c r="K978" s="137" t="s">
        <v>43</v>
      </c>
      <c r="L978" s="224" t="e">
        <f>VLOOKUP(L974, E951:G971,3,FALSE )</f>
        <v>#N/A</v>
      </c>
      <c r="M978" s="63"/>
      <c r="Z978" s="79"/>
    </row>
    <row r="979" spans="2:26" ht="19.5" hidden="1">
      <c r="B979" s="57"/>
      <c r="C979" s="78"/>
      <c r="D979" s="48"/>
      <c r="E979" s="123"/>
      <c r="F979" s="67"/>
      <c r="G979" s="67"/>
      <c r="H979" s="67"/>
      <c r="I979" s="68"/>
      <c r="J979" s="68"/>
      <c r="K979" s="137"/>
      <c r="L979" s="101"/>
      <c r="M979" s="63"/>
      <c r="Z979" s="79"/>
    </row>
    <row r="980" spans="2:26" ht="19.5" hidden="1">
      <c r="B980" s="57"/>
      <c r="C980" s="78"/>
      <c r="D980" s="48"/>
      <c r="E980" s="123"/>
      <c r="F980" s="67"/>
      <c r="G980" s="67"/>
      <c r="H980" s="67"/>
      <c r="I980" s="68"/>
      <c r="J980" s="68"/>
      <c r="K980" s="137" t="s">
        <v>47</v>
      </c>
      <c r="L980" s="224" t="e">
        <f>VLOOKUP(L976, E951:G971,3,FALSE )</f>
        <v>#N/A</v>
      </c>
      <c r="M980" s="63"/>
      <c r="Z980" s="79"/>
    </row>
    <row r="981" spans="2:26" ht="19.5" hidden="1">
      <c r="B981" s="57"/>
      <c r="C981" s="78"/>
      <c r="D981" s="48"/>
      <c r="E981" s="123"/>
      <c r="F981" s="67"/>
      <c r="G981" s="67"/>
      <c r="H981" s="67"/>
      <c r="I981" s="68"/>
      <c r="J981" s="68"/>
      <c r="K981" s="137"/>
      <c r="L981" s="101"/>
      <c r="M981" s="63"/>
      <c r="Z981" s="79"/>
    </row>
    <row r="982" spans="2:26" ht="19.5" hidden="1">
      <c r="B982" s="57"/>
      <c r="C982" s="78"/>
      <c r="D982" s="48"/>
      <c r="E982" s="123"/>
      <c r="F982" s="67"/>
      <c r="G982" s="67"/>
      <c r="H982" s="67"/>
      <c r="I982" s="68"/>
      <c r="J982" s="68"/>
      <c r="K982" s="137" t="s">
        <v>50</v>
      </c>
      <c r="L982" s="224" t="e">
        <f>-((#REF!-$L980)/#REF!)</f>
        <v>#REF!</v>
      </c>
      <c r="M982" s="63"/>
      <c r="Z982" s="79"/>
    </row>
    <row r="983" spans="2:26" ht="19.5" hidden="1">
      <c r="B983" s="57"/>
      <c r="C983" s="78"/>
      <c r="D983" s="48"/>
      <c r="E983" s="123"/>
      <c r="F983" s="67"/>
      <c r="G983" s="67"/>
      <c r="H983" s="67"/>
      <c r="I983" s="68"/>
      <c r="J983" s="68"/>
      <c r="K983" s="137"/>
      <c r="L983" s="101"/>
      <c r="M983" s="63"/>
      <c r="Z983" s="79"/>
    </row>
    <row r="984" spans="2:26" ht="19.5" hidden="1">
      <c r="B984" s="57"/>
      <c r="C984" s="78"/>
      <c r="D984" s="48"/>
      <c r="E984" s="104"/>
      <c r="F984" s="121"/>
      <c r="G984" s="101"/>
      <c r="H984" s="101"/>
      <c r="I984" s="68"/>
      <c r="J984" s="68"/>
      <c r="K984" s="137" t="s">
        <v>48</v>
      </c>
      <c r="L984" s="224" t="str">
        <f>$K$11</f>
        <v/>
      </c>
      <c r="M984" s="63"/>
      <c r="Z984" s="79"/>
    </row>
    <row r="985" spans="2:26" ht="19.5" hidden="1">
      <c r="B985" s="57"/>
      <c r="C985" s="78"/>
      <c r="D985" s="48"/>
      <c r="E985" s="104"/>
      <c r="F985" s="121"/>
      <c r="G985" s="101"/>
      <c r="H985" s="101"/>
      <c r="I985" s="68"/>
      <c r="J985" s="68"/>
      <c r="K985" s="137"/>
      <c r="L985" s="101"/>
      <c r="M985" s="63"/>
      <c r="Z985" s="79"/>
    </row>
    <row r="986" spans="2:26" ht="19.5" hidden="1">
      <c r="B986" s="57"/>
      <c r="C986" s="78"/>
      <c r="D986" s="48"/>
      <c r="E986" s="104"/>
      <c r="F986" s="121"/>
      <c r="G986" s="101"/>
      <c r="H986" s="101"/>
      <c r="I986" s="68"/>
      <c r="J986" s="68"/>
      <c r="K986" s="137" t="s">
        <v>49</v>
      </c>
      <c r="L986" s="224" t="e">
        <f>VLOOKUP(L976, E951:K971,6,FALSE )</f>
        <v>#N/A</v>
      </c>
      <c r="M986" s="63"/>
      <c r="Z986" s="79"/>
    </row>
    <row r="987" spans="2:26" ht="19.5" hidden="1">
      <c r="B987" s="57"/>
      <c r="C987" s="78"/>
      <c r="D987" s="48"/>
      <c r="E987" s="104"/>
      <c r="F987" s="121"/>
      <c r="G987" s="101"/>
      <c r="H987" s="101"/>
      <c r="I987" s="94"/>
      <c r="J987" s="94"/>
      <c r="K987" s="137"/>
      <c r="L987" s="41"/>
      <c r="M987" s="70"/>
      <c r="Z987" s="79"/>
    </row>
    <row r="988" spans="2:26" ht="19.5" hidden="1">
      <c r="B988" s="57"/>
      <c r="C988" s="78"/>
      <c r="D988" s="48"/>
      <c r="E988" s="104"/>
      <c r="F988" s="121"/>
      <c r="G988" s="101"/>
      <c r="H988" s="101"/>
      <c r="I988" s="68"/>
      <c r="J988" s="68"/>
      <c r="K988" s="137" t="s">
        <v>50</v>
      </c>
      <c r="L988" s="184" t="e">
        <f>-((#REF!-$L986)/#REF!)</f>
        <v>#REF!</v>
      </c>
      <c r="M988" s="63"/>
      <c r="Z988" s="79"/>
    </row>
    <row r="989" spans="2:26" ht="19.5" hidden="1">
      <c r="B989" s="57"/>
      <c r="C989" s="78"/>
      <c r="D989" s="47"/>
      <c r="E989" s="104"/>
      <c r="F989" s="121"/>
      <c r="G989" s="101"/>
      <c r="H989" s="101"/>
      <c r="I989" s="41"/>
      <c r="J989" s="41"/>
      <c r="K989" s="94"/>
      <c r="L989" s="59"/>
      <c r="M989" s="70"/>
      <c r="Z989" s="79"/>
    </row>
    <row r="990" spans="2:26">
      <c r="Z990" s="79"/>
    </row>
    <row r="991" spans="2:26">
      <c r="Z991" s="79"/>
    </row>
    <row r="992" spans="2:26">
      <c r="Z992" s="79"/>
    </row>
    <row r="993" spans="3:26">
      <c r="Z993" s="79"/>
    </row>
    <row r="994" spans="3:26">
      <c r="Z994" s="79"/>
    </row>
    <row r="995" spans="3:26">
      <c r="Z995" s="79"/>
    </row>
    <row r="996" spans="3:26" ht="12.75">
      <c r="C996" s="79"/>
      <c r="E996" s="79"/>
      <c r="H996" s="79"/>
      <c r="I996" s="79"/>
      <c r="J996" s="79"/>
      <c r="K996" s="79"/>
      <c r="Z996" s="79"/>
    </row>
    <row r="997" spans="3:26" ht="12.75">
      <c r="C997" s="79"/>
      <c r="E997" s="79"/>
      <c r="H997" s="79"/>
      <c r="I997" s="79"/>
      <c r="J997" s="79"/>
      <c r="K997" s="79"/>
      <c r="Z997" s="79"/>
    </row>
    <row r="998" spans="3:26" ht="12.75">
      <c r="C998" s="79"/>
      <c r="E998" s="79"/>
      <c r="H998" s="79"/>
      <c r="I998" s="79"/>
      <c r="J998" s="79"/>
      <c r="K998" s="79"/>
      <c r="Z998" s="79"/>
    </row>
    <row r="999" spans="3:26" ht="12.75">
      <c r="C999" s="79"/>
      <c r="E999" s="79"/>
      <c r="H999" s="79"/>
      <c r="I999" s="79"/>
      <c r="J999" s="79"/>
      <c r="K999" s="79"/>
      <c r="Z999" s="79"/>
    </row>
    <row r="1000" spans="3:26" ht="12.75">
      <c r="C1000" s="79"/>
      <c r="E1000" s="79"/>
      <c r="H1000" s="79"/>
      <c r="I1000" s="79"/>
      <c r="J1000" s="79"/>
      <c r="K1000" s="79"/>
      <c r="Z1000" s="79"/>
    </row>
    <row r="1001" spans="3:26" ht="12.75">
      <c r="C1001" s="79"/>
      <c r="E1001" s="79"/>
      <c r="H1001" s="79"/>
      <c r="I1001" s="79"/>
      <c r="J1001" s="79"/>
      <c r="K1001" s="79"/>
      <c r="Z1001" s="79"/>
    </row>
    <row r="1002" spans="3:26" ht="12.75">
      <c r="C1002" s="79"/>
      <c r="E1002" s="79"/>
      <c r="H1002" s="79"/>
      <c r="I1002" s="79"/>
      <c r="J1002" s="79"/>
      <c r="K1002" s="79"/>
      <c r="Z1002" s="79"/>
    </row>
    <row r="1003" spans="3:26" ht="12.75">
      <c r="C1003" s="79"/>
      <c r="E1003" s="79"/>
      <c r="H1003" s="79"/>
      <c r="I1003" s="79"/>
      <c r="J1003" s="79"/>
      <c r="K1003" s="79"/>
      <c r="Z1003" s="79"/>
    </row>
    <row r="1004" spans="3:26" ht="12.75">
      <c r="C1004" s="79"/>
      <c r="E1004" s="79"/>
      <c r="H1004" s="79"/>
      <c r="I1004" s="79"/>
      <c r="J1004" s="79"/>
      <c r="K1004" s="79"/>
      <c r="Z1004" s="79"/>
    </row>
    <row r="1005" spans="3:26" ht="12.75">
      <c r="C1005" s="79"/>
      <c r="E1005" s="79"/>
      <c r="H1005" s="79"/>
      <c r="I1005" s="79"/>
      <c r="J1005" s="79"/>
      <c r="K1005" s="79"/>
      <c r="Z1005" s="79"/>
    </row>
    <row r="1006" spans="3:26" ht="12.75">
      <c r="C1006" s="79"/>
      <c r="E1006" s="79"/>
      <c r="H1006" s="79"/>
      <c r="I1006" s="79"/>
      <c r="J1006" s="79"/>
      <c r="K1006" s="79"/>
      <c r="Z1006" s="79"/>
    </row>
    <row r="1007" spans="3:26" ht="12.75">
      <c r="C1007" s="79"/>
      <c r="E1007" s="79"/>
      <c r="H1007" s="79"/>
      <c r="I1007" s="79"/>
      <c r="J1007" s="79"/>
      <c r="K1007" s="79"/>
      <c r="Z1007" s="79"/>
    </row>
    <row r="1008" spans="3:26" ht="12.75">
      <c r="C1008" s="79"/>
      <c r="E1008" s="79"/>
      <c r="H1008" s="79"/>
      <c r="I1008" s="79"/>
      <c r="J1008" s="79"/>
      <c r="K1008" s="79"/>
      <c r="Z1008" s="79"/>
    </row>
    <row r="1009" spans="3:26" ht="12.75">
      <c r="C1009" s="79"/>
      <c r="E1009" s="79"/>
      <c r="H1009" s="79"/>
      <c r="I1009" s="79"/>
      <c r="J1009" s="79"/>
      <c r="K1009" s="79"/>
      <c r="Z1009" s="79"/>
    </row>
    <row r="1010" spans="3:26" ht="12.75">
      <c r="C1010" s="79"/>
      <c r="E1010" s="79"/>
      <c r="H1010" s="79"/>
      <c r="I1010" s="79"/>
      <c r="J1010" s="79"/>
      <c r="K1010" s="79"/>
      <c r="Z1010" s="79"/>
    </row>
    <row r="1011" spans="3:26" ht="12.75">
      <c r="C1011" s="79"/>
      <c r="E1011" s="79"/>
      <c r="H1011" s="79"/>
      <c r="I1011" s="79"/>
      <c r="J1011" s="79"/>
      <c r="K1011" s="79"/>
      <c r="Z1011" s="79"/>
    </row>
    <row r="1012" spans="3:26" ht="12.75">
      <c r="C1012" s="79"/>
      <c r="E1012" s="79"/>
      <c r="H1012" s="79"/>
      <c r="I1012" s="79"/>
      <c r="J1012" s="79"/>
      <c r="K1012" s="79"/>
      <c r="Z1012" s="79"/>
    </row>
    <row r="1013" spans="3:26" ht="12.75">
      <c r="C1013" s="79"/>
      <c r="E1013" s="79"/>
      <c r="H1013" s="79"/>
      <c r="I1013" s="79"/>
      <c r="J1013" s="79"/>
      <c r="K1013" s="79"/>
      <c r="Z1013" s="79"/>
    </row>
    <row r="1014" spans="3:26" ht="12.75">
      <c r="C1014" s="79"/>
      <c r="E1014" s="79"/>
      <c r="H1014" s="79"/>
      <c r="I1014" s="79"/>
      <c r="J1014" s="79"/>
      <c r="K1014" s="79"/>
      <c r="Z1014" s="79"/>
    </row>
    <row r="1015" spans="3:26" ht="12.75">
      <c r="C1015" s="79"/>
      <c r="E1015" s="79"/>
      <c r="H1015" s="79"/>
      <c r="I1015" s="79"/>
      <c r="J1015" s="79"/>
      <c r="K1015" s="79"/>
      <c r="Z1015" s="79"/>
    </row>
    <row r="1016" spans="3:26" ht="12.75">
      <c r="C1016" s="79"/>
      <c r="E1016" s="79"/>
      <c r="H1016" s="79"/>
      <c r="I1016" s="79"/>
      <c r="J1016" s="79"/>
      <c r="K1016" s="79"/>
      <c r="Z1016" s="79"/>
    </row>
    <row r="1017" spans="3:26" ht="12.75">
      <c r="C1017" s="79"/>
      <c r="E1017" s="79"/>
      <c r="H1017" s="79"/>
      <c r="I1017" s="79"/>
      <c r="J1017" s="79"/>
      <c r="K1017" s="79"/>
      <c r="Z1017" s="79"/>
    </row>
    <row r="1018" spans="3:26" ht="12.75">
      <c r="C1018" s="79"/>
      <c r="E1018" s="79"/>
      <c r="H1018" s="79"/>
      <c r="I1018" s="79"/>
      <c r="J1018" s="79"/>
      <c r="K1018" s="79"/>
      <c r="Z1018" s="79"/>
    </row>
    <row r="1019" spans="3:26" ht="12.75">
      <c r="C1019" s="79"/>
      <c r="E1019" s="79"/>
      <c r="H1019" s="79"/>
      <c r="I1019" s="79"/>
      <c r="J1019" s="79"/>
      <c r="K1019" s="79"/>
      <c r="Z1019" s="79"/>
    </row>
    <row r="1020" spans="3:26" ht="12.75">
      <c r="C1020" s="79"/>
      <c r="E1020" s="79"/>
      <c r="H1020" s="79"/>
      <c r="I1020" s="79"/>
      <c r="J1020" s="79"/>
      <c r="K1020" s="79"/>
      <c r="Z1020" s="79"/>
    </row>
    <row r="1021" spans="3:26" ht="12.75">
      <c r="C1021" s="79"/>
      <c r="E1021" s="79"/>
      <c r="H1021" s="79"/>
      <c r="I1021" s="79"/>
      <c r="J1021" s="79"/>
      <c r="K1021" s="79"/>
      <c r="Z1021" s="79"/>
    </row>
    <row r="1022" spans="3:26" ht="12.75">
      <c r="C1022" s="79"/>
      <c r="E1022" s="79"/>
      <c r="H1022" s="79"/>
      <c r="I1022" s="79"/>
      <c r="J1022" s="79"/>
      <c r="K1022" s="79"/>
      <c r="Z1022" s="79"/>
    </row>
    <row r="1023" spans="3:26" ht="12.75">
      <c r="C1023" s="79"/>
      <c r="E1023" s="79"/>
      <c r="H1023" s="79"/>
      <c r="I1023" s="79"/>
      <c r="J1023" s="79"/>
      <c r="K1023" s="79"/>
      <c r="Z1023" s="79"/>
    </row>
    <row r="1024" spans="3:26" ht="12.75">
      <c r="C1024" s="79"/>
      <c r="E1024" s="79"/>
      <c r="H1024" s="79"/>
      <c r="I1024" s="79"/>
      <c r="J1024" s="79"/>
      <c r="K1024" s="79"/>
      <c r="Z1024" s="79"/>
    </row>
    <row r="1025" spans="3:26" ht="12.75">
      <c r="C1025" s="79"/>
      <c r="E1025" s="79"/>
      <c r="H1025" s="79"/>
      <c r="I1025" s="79"/>
      <c r="J1025" s="79"/>
      <c r="K1025" s="79"/>
      <c r="Z1025" s="79"/>
    </row>
    <row r="1026" spans="3:26" ht="12.75">
      <c r="C1026" s="79"/>
      <c r="E1026" s="79"/>
      <c r="H1026" s="79"/>
      <c r="I1026" s="79"/>
      <c r="J1026" s="79"/>
      <c r="K1026" s="79"/>
      <c r="Z1026" s="79"/>
    </row>
    <row r="1027" spans="3:26" ht="12.75">
      <c r="C1027" s="79"/>
      <c r="E1027" s="79"/>
      <c r="H1027" s="79"/>
      <c r="I1027" s="79"/>
      <c r="J1027" s="79"/>
      <c r="K1027" s="79"/>
      <c r="Z1027" s="79"/>
    </row>
    <row r="1028" spans="3:26" ht="12.75">
      <c r="C1028" s="79"/>
      <c r="E1028" s="79"/>
      <c r="H1028" s="79"/>
      <c r="I1028" s="79"/>
      <c r="J1028" s="79"/>
      <c r="K1028" s="79"/>
      <c r="Z1028" s="79"/>
    </row>
    <row r="1029" spans="3:26" ht="12.75">
      <c r="C1029" s="79"/>
      <c r="E1029" s="79"/>
      <c r="H1029" s="79"/>
      <c r="I1029" s="79"/>
      <c r="J1029" s="79"/>
      <c r="K1029" s="79"/>
      <c r="Z1029" s="79"/>
    </row>
    <row r="1030" spans="3:26" ht="12.75">
      <c r="C1030" s="79"/>
      <c r="E1030" s="79"/>
      <c r="H1030" s="79"/>
      <c r="I1030" s="79"/>
      <c r="J1030" s="79"/>
      <c r="K1030" s="79"/>
      <c r="Z1030" s="79"/>
    </row>
    <row r="1031" spans="3:26" ht="12.75">
      <c r="C1031" s="79"/>
      <c r="E1031" s="79"/>
      <c r="H1031" s="79"/>
      <c r="I1031" s="79"/>
      <c r="J1031" s="79"/>
      <c r="K1031" s="79"/>
      <c r="Z1031" s="79"/>
    </row>
    <row r="1032" spans="3:26" ht="12.75">
      <c r="C1032" s="79"/>
      <c r="E1032" s="79"/>
      <c r="H1032" s="79"/>
      <c r="I1032" s="79"/>
      <c r="J1032" s="79"/>
      <c r="K1032" s="79"/>
      <c r="Z1032" s="79"/>
    </row>
    <row r="1033" spans="3:26" ht="12.75">
      <c r="C1033" s="79"/>
      <c r="E1033" s="79"/>
      <c r="H1033" s="79"/>
      <c r="I1033" s="79"/>
      <c r="J1033" s="79"/>
      <c r="K1033" s="79"/>
      <c r="Z1033" s="79"/>
    </row>
    <row r="1034" spans="3:26" ht="12.75">
      <c r="C1034" s="79"/>
      <c r="E1034" s="79"/>
      <c r="H1034" s="79"/>
      <c r="I1034" s="79"/>
      <c r="J1034" s="79"/>
      <c r="K1034" s="79"/>
      <c r="Z1034" s="79"/>
    </row>
    <row r="1035" spans="3:26" ht="12.75">
      <c r="C1035" s="79"/>
      <c r="E1035" s="79"/>
      <c r="H1035" s="79"/>
      <c r="I1035" s="79"/>
      <c r="J1035" s="79"/>
      <c r="K1035" s="79"/>
      <c r="Z1035" s="79"/>
    </row>
    <row r="1036" spans="3:26" ht="12.75">
      <c r="C1036" s="79"/>
      <c r="E1036" s="79"/>
      <c r="H1036" s="79"/>
      <c r="I1036" s="79"/>
      <c r="J1036" s="79"/>
      <c r="K1036" s="79"/>
      <c r="Z1036" s="79"/>
    </row>
    <row r="1037" spans="3:26" ht="12.75">
      <c r="C1037" s="79"/>
      <c r="E1037" s="79"/>
      <c r="H1037" s="79"/>
      <c r="I1037" s="79"/>
      <c r="J1037" s="79"/>
      <c r="K1037" s="79"/>
      <c r="Z1037" s="79"/>
    </row>
    <row r="1038" spans="3:26" ht="12.75">
      <c r="C1038" s="79"/>
      <c r="E1038" s="79"/>
      <c r="H1038" s="79"/>
      <c r="I1038" s="79"/>
      <c r="J1038" s="79"/>
      <c r="K1038" s="79"/>
      <c r="Z1038" s="79"/>
    </row>
    <row r="1039" spans="3:26" ht="12.75">
      <c r="C1039" s="79"/>
      <c r="E1039" s="79"/>
      <c r="H1039" s="79"/>
      <c r="I1039" s="79"/>
      <c r="J1039" s="79"/>
      <c r="K1039" s="79"/>
      <c r="Z1039" s="79"/>
    </row>
    <row r="1040" spans="3:26" ht="12.75">
      <c r="C1040" s="79"/>
      <c r="E1040" s="79"/>
      <c r="H1040" s="79"/>
      <c r="I1040" s="79"/>
      <c r="J1040" s="79"/>
      <c r="K1040" s="79"/>
      <c r="Z1040" s="79"/>
    </row>
    <row r="1041" spans="3:26" ht="12.75">
      <c r="C1041" s="79"/>
      <c r="E1041" s="79"/>
      <c r="H1041" s="79"/>
      <c r="I1041" s="79"/>
      <c r="J1041" s="79"/>
      <c r="K1041" s="79"/>
      <c r="Z1041" s="79"/>
    </row>
    <row r="1042" spans="3:26" ht="12.75">
      <c r="C1042" s="79"/>
      <c r="E1042" s="79"/>
      <c r="H1042" s="79"/>
      <c r="I1042" s="79"/>
      <c r="J1042" s="79"/>
      <c r="K1042" s="79"/>
      <c r="Z1042" s="79"/>
    </row>
    <row r="1043" spans="3:26" ht="12.75">
      <c r="C1043" s="79"/>
      <c r="E1043" s="79"/>
      <c r="H1043" s="79"/>
      <c r="I1043" s="79"/>
      <c r="J1043" s="79"/>
      <c r="K1043" s="79"/>
      <c r="Z1043" s="79"/>
    </row>
    <row r="1044" spans="3:26" ht="12.75">
      <c r="C1044" s="79"/>
      <c r="E1044" s="79"/>
      <c r="H1044" s="79"/>
      <c r="I1044" s="79"/>
      <c r="J1044" s="79"/>
      <c r="K1044" s="79"/>
      <c r="Z1044" s="79"/>
    </row>
    <row r="1045" spans="3:26" ht="12.75">
      <c r="C1045" s="79"/>
      <c r="E1045" s="79"/>
      <c r="H1045" s="79"/>
      <c r="I1045" s="79"/>
      <c r="J1045" s="79"/>
      <c r="K1045" s="79"/>
      <c r="Z1045" s="79"/>
    </row>
    <row r="1046" spans="3:26" ht="12.75">
      <c r="C1046" s="79"/>
      <c r="E1046" s="79"/>
      <c r="H1046" s="79"/>
      <c r="I1046" s="79"/>
      <c r="J1046" s="79"/>
      <c r="K1046" s="79"/>
      <c r="Z1046" s="79"/>
    </row>
    <row r="1047" spans="3:26" ht="12.75">
      <c r="C1047" s="79"/>
      <c r="E1047" s="79"/>
      <c r="H1047" s="79"/>
      <c r="I1047" s="79"/>
      <c r="J1047" s="79"/>
      <c r="K1047" s="79"/>
      <c r="Z1047" s="79"/>
    </row>
    <row r="1048" spans="3:26" ht="12.75">
      <c r="C1048" s="79"/>
      <c r="E1048" s="79"/>
      <c r="H1048" s="79"/>
      <c r="I1048" s="79"/>
      <c r="J1048" s="79"/>
      <c r="K1048" s="79"/>
      <c r="Z1048" s="79"/>
    </row>
    <row r="1049" spans="3:26" ht="12.75">
      <c r="C1049" s="79"/>
      <c r="E1049" s="79"/>
      <c r="H1049" s="79"/>
      <c r="I1049" s="79"/>
      <c r="J1049" s="79"/>
      <c r="K1049" s="79"/>
      <c r="Z1049" s="79"/>
    </row>
    <row r="1050" spans="3:26" ht="12.75">
      <c r="C1050" s="79"/>
      <c r="E1050" s="79"/>
      <c r="H1050" s="79"/>
      <c r="I1050" s="79"/>
      <c r="J1050" s="79"/>
      <c r="K1050" s="79"/>
      <c r="Z1050" s="79"/>
    </row>
    <row r="1051" spans="3:26" ht="12.75">
      <c r="C1051" s="79"/>
      <c r="E1051" s="79"/>
      <c r="H1051" s="79"/>
      <c r="I1051" s="79"/>
      <c r="J1051" s="79"/>
      <c r="K1051" s="79"/>
      <c r="Z1051" s="79"/>
    </row>
    <row r="1052" spans="3:26" ht="12.75">
      <c r="C1052" s="79"/>
      <c r="E1052" s="79"/>
      <c r="H1052" s="79"/>
      <c r="I1052" s="79"/>
      <c r="J1052" s="79"/>
      <c r="K1052" s="79"/>
      <c r="Z1052" s="79"/>
    </row>
    <row r="1053" spans="3:26" ht="12.75">
      <c r="C1053" s="79"/>
      <c r="E1053" s="79"/>
      <c r="H1053" s="79"/>
      <c r="I1053" s="79"/>
      <c r="J1053" s="79"/>
      <c r="K1053" s="79"/>
      <c r="Z1053" s="79"/>
    </row>
    <row r="1054" spans="3:26" ht="12.75">
      <c r="C1054" s="79"/>
      <c r="E1054" s="79"/>
      <c r="H1054" s="79"/>
      <c r="I1054" s="79"/>
      <c r="J1054" s="79"/>
      <c r="K1054" s="79"/>
      <c r="Z1054" s="79"/>
    </row>
    <row r="1055" spans="3:26" ht="12.75">
      <c r="C1055" s="79"/>
      <c r="E1055" s="79"/>
      <c r="H1055" s="79"/>
      <c r="I1055" s="79"/>
      <c r="J1055" s="79"/>
      <c r="K1055" s="79"/>
      <c r="Z1055" s="79"/>
    </row>
    <row r="1056" spans="3:26" ht="12.75">
      <c r="C1056" s="79"/>
      <c r="E1056" s="79"/>
      <c r="H1056" s="79"/>
      <c r="I1056" s="79"/>
      <c r="J1056" s="79"/>
      <c r="K1056" s="79"/>
      <c r="Z1056" s="79"/>
    </row>
    <row r="1057" spans="3:26" ht="12.75">
      <c r="C1057" s="79"/>
      <c r="E1057" s="79"/>
      <c r="H1057" s="79"/>
      <c r="I1057" s="79"/>
      <c r="J1057" s="79"/>
      <c r="K1057" s="79"/>
      <c r="Z1057" s="79"/>
    </row>
    <row r="1058" spans="3:26" ht="12.75">
      <c r="C1058" s="79"/>
      <c r="E1058" s="79"/>
      <c r="H1058" s="79"/>
      <c r="I1058" s="79"/>
      <c r="J1058" s="79"/>
      <c r="K1058" s="79"/>
      <c r="Z1058" s="79"/>
    </row>
    <row r="1059" spans="3:26" ht="12.75">
      <c r="C1059" s="79"/>
      <c r="E1059" s="79"/>
      <c r="H1059" s="79"/>
      <c r="I1059" s="79"/>
      <c r="J1059" s="79"/>
      <c r="K1059" s="79"/>
      <c r="Z1059" s="79"/>
    </row>
    <row r="1060" spans="3:26" ht="12.75">
      <c r="C1060" s="79"/>
      <c r="E1060" s="79"/>
      <c r="H1060" s="79"/>
      <c r="I1060" s="79"/>
      <c r="J1060" s="79"/>
      <c r="K1060" s="79"/>
      <c r="Z1060" s="79"/>
    </row>
    <row r="1061" spans="3:26" ht="12.75">
      <c r="C1061" s="79"/>
      <c r="E1061" s="79"/>
      <c r="H1061" s="79"/>
      <c r="I1061" s="79"/>
      <c r="J1061" s="79"/>
      <c r="K1061" s="79"/>
      <c r="Z1061" s="79"/>
    </row>
    <row r="1062" spans="3:26" ht="12.75">
      <c r="C1062" s="79"/>
      <c r="E1062" s="79"/>
      <c r="H1062" s="79"/>
      <c r="I1062" s="79"/>
      <c r="J1062" s="79"/>
      <c r="K1062" s="79"/>
      <c r="Z1062" s="79"/>
    </row>
    <row r="1063" spans="3:26" ht="12.75">
      <c r="C1063" s="79"/>
      <c r="E1063" s="79"/>
      <c r="H1063" s="79"/>
      <c r="I1063" s="79"/>
      <c r="J1063" s="79"/>
      <c r="K1063" s="79"/>
      <c r="Z1063" s="79"/>
    </row>
    <row r="1064" spans="3:26" ht="12.75">
      <c r="C1064" s="79"/>
      <c r="E1064" s="79"/>
      <c r="H1064" s="79"/>
      <c r="I1064" s="79"/>
      <c r="J1064" s="79"/>
      <c r="K1064" s="79"/>
      <c r="Z1064" s="79"/>
    </row>
    <row r="1065" spans="3:26" ht="12.75">
      <c r="C1065" s="79"/>
      <c r="E1065" s="79"/>
      <c r="H1065" s="79"/>
      <c r="I1065" s="79"/>
      <c r="J1065" s="79"/>
      <c r="K1065" s="79"/>
      <c r="Z1065" s="79"/>
    </row>
    <row r="1066" spans="3:26" ht="12.75">
      <c r="C1066" s="79"/>
      <c r="E1066" s="79"/>
      <c r="H1066" s="79"/>
      <c r="I1066" s="79"/>
      <c r="J1066" s="79"/>
      <c r="K1066" s="79"/>
      <c r="Z1066" s="79"/>
    </row>
    <row r="1067" spans="3:26" ht="12.75">
      <c r="C1067" s="79"/>
      <c r="E1067" s="79"/>
      <c r="H1067" s="79"/>
      <c r="I1067" s="79"/>
      <c r="J1067" s="79"/>
      <c r="K1067" s="79"/>
      <c r="Z1067" s="79"/>
    </row>
    <row r="1068" spans="3:26" ht="12.75">
      <c r="C1068" s="79"/>
      <c r="E1068" s="79"/>
      <c r="H1068" s="79"/>
      <c r="I1068" s="79"/>
      <c r="J1068" s="79"/>
      <c r="K1068" s="79"/>
      <c r="Z1068" s="79"/>
    </row>
    <row r="1069" spans="3:26" ht="12.75">
      <c r="C1069" s="79"/>
      <c r="E1069" s="79"/>
      <c r="H1069" s="79"/>
      <c r="I1069" s="79"/>
      <c r="J1069" s="79"/>
      <c r="K1069" s="79"/>
      <c r="Z1069" s="79"/>
    </row>
    <row r="1070" spans="3:26" ht="12.75">
      <c r="C1070" s="79"/>
      <c r="E1070" s="79"/>
      <c r="H1070" s="79"/>
      <c r="I1070" s="79"/>
      <c r="J1070" s="79"/>
      <c r="K1070" s="79"/>
      <c r="Z1070" s="79"/>
    </row>
    <row r="1071" spans="3:26" ht="12.75">
      <c r="C1071" s="79"/>
      <c r="E1071" s="79"/>
      <c r="H1071" s="79"/>
      <c r="I1071" s="79"/>
      <c r="J1071" s="79"/>
      <c r="K1071" s="79"/>
      <c r="Z1071" s="79"/>
    </row>
    <row r="1072" spans="3:26" ht="12.75">
      <c r="C1072" s="79"/>
      <c r="E1072" s="79"/>
      <c r="H1072" s="79"/>
      <c r="I1072" s="79"/>
      <c r="J1072" s="79"/>
      <c r="K1072" s="79"/>
      <c r="Z1072" s="79"/>
    </row>
    <row r="1073" spans="3:26" ht="12.75">
      <c r="C1073" s="79"/>
      <c r="E1073" s="79"/>
      <c r="H1073" s="79"/>
      <c r="I1073" s="79"/>
      <c r="J1073" s="79"/>
      <c r="K1073" s="79"/>
      <c r="Z1073" s="79"/>
    </row>
    <row r="1074" spans="3:26" ht="12.75">
      <c r="C1074" s="79"/>
      <c r="E1074" s="79"/>
      <c r="H1074" s="79"/>
      <c r="I1074" s="79"/>
      <c r="J1074" s="79"/>
      <c r="K1074" s="79"/>
      <c r="Z1074" s="79"/>
    </row>
    <row r="1075" spans="3:26" ht="12.75">
      <c r="C1075" s="79"/>
      <c r="E1075" s="79"/>
      <c r="H1075" s="79"/>
      <c r="I1075" s="79"/>
      <c r="J1075" s="79"/>
      <c r="K1075" s="79"/>
      <c r="Z1075" s="79"/>
    </row>
    <row r="1076" spans="3:26" ht="12.75">
      <c r="C1076" s="79"/>
      <c r="E1076" s="79"/>
      <c r="H1076" s="79"/>
      <c r="I1076" s="79"/>
      <c r="J1076" s="79"/>
      <c r="K1076" s="79"/>
      <c r="Z1076" s="79"/>
    </row>
    <row r="1077" spans="3:26" ht="12.75">
      <c r="C1077" s="79"/>
      <c r="E1077" s="79"/>
      <c r="H1077" s="79"/>
      <c r="I1077" s="79"/>
      <c r="J1077" s="79"/>
      <c r="K1077" s="79"/>
      <c r="Z1077" s="79"/>
    </row>
    <row r="1078" spans="3:26" ht="12.75">
      <c r="C1078" s="79"/>
      <c r="E1078" s="79"/>
      <c r="H1078" s="79"/>
      <c r="I1078" s="79"/>
      <c r="J1078" s="79"/>
      <c r="K1078" s="79"/>
      <c r="Z1078" s="79"/>
    </row>
    <row r="1079" spans="3:26" ht="12.75">
      <c r="C1079" s="79"/>
      <c r="E1079" s="79"/>
      <c r="H1079" s="79"/>
      <c r="I1079" s="79"/>
      <c r="J1079" s="79"/>
      <c r="K1079" s="79"/>
      <c r="Z1079" s="79"/>
    </row>
    <row r="1080" spans="3:26" ht="12.75">
      <c r="C1080" s="79"/>
      <c r="E1080" s="79"/>
      <c r="H1080" s="79"/>
      <c r="I1080" s="79"/>
      <c r="J1080" s="79"/>
      <c r="K1080" s="79"/>
      <c r="Z1080" s="79"/>
    </row>
    <row r="1081" spans="3:26" ht="12.75">
      <c r="C1081" s="79"/>
      <c r="E1081" s="79"/>
      <c r="H1081" s="79"/>
      <c r="I1081" s="79"/>
      <c r="J1081" s="79"/>
      <c r="K1081" s="79"/>
      <c r="Z1081" s="79"/>
    </row>
    <row r="1082" spans="3:26" ht="12.75">
      <c r="C1082" s="79"/>
      <c r="E1082" s="79"/>
      <c r="H1082" s="79"/>
      <c r="I1082" s="79"/>
      <c r="J1082" s="79"/>
      <c r="K1082" s="79"/>
      <c r="Z1082" s="79"/>
    </row>
    <row r="1083" spans="3:26" ht="12.75">
      <c r="C1083" s="79"/>
      <c r="E1083" s="79"/>
      <c r="H1083" s="79"/>
      <c r="I1083" s="79"/>
      <c r="J1083" s="79"/>
      <c r="K1083" s="79"/>
      <c r="Z1083" s="79"/>
    </row>
    <row r="1084" spans="3:26" ht="12.75">
      <c r="C1084" s="79"/>
      <c r="E1084" s="79"/>
      <c r="H1084" s="79"/>
      <c r="I1084" s="79"/>
      <c r="J1084" s="79"/>
      <c r="K1084" s="79"/>
      <c r="Z1084" s="79"/>
    </row>
    <row r="1085" spans="3:26" ht="12.75">
      <c r="C1085" s="79"/>
      <c r="E1085" s="79"/>
      <c r="H1085" s="79"/>
      <c r="I1085" s="79"/>
      <c r="J1085" s="79"/>
      <c r="K1085" s="79"/>
      <c r="Z1085" s="79"/>
    </row>
    <row r="1086" spans="3:26" ht="12.75">
      <c r="C1086" s="79"/>
      <c r="E1086" s="79"/>
      <c r="H1086" s="79"/>
      <c r="I1086" s="79"/>
      <c r="J1086" s="79"/>
      <c r="K1086" s="79"/>
      <c r="Z1086" s="79"/>
    </row>
    <row r="1087" spans="3:26" ht="12.75">
      <c r="C1087" s="79"/>
      <c r="E1087" s="79"/>
      <c r="H1087" s="79"/>
      <c r="I1087" s="79"/>
      <c r="J1087" s="79"/>
      <c r="K1087" s="79"/>
      <c r="Z1087" s="79"/>
    </row>
    <row r="1088" spans="3:26" ht="12.75">
      <c r="C1088" s="79"/>
      <c r="E1088" s="79"/>
      <c r="H1088" s="79"/>
      <c r="I1088" s="79"/>
      <c r="J1088" s="79"/>
      <c r="K1088" s="79"/>
      <c r="Z1088" s="79"/>
    </row>
    <row r="1089" spans="3:26" ht="12.75">
      <c r="C1089" s="79"/>
      <c r="E1089" s="79"/>
      <c r="H1089" s="79"/>
      <c r="I1089" s="79"/>
      <c r="J1089" s="79"/>
      <c r="K1089" s="79"/>
      <c r="Z1089" s="79"/>
    </row>
    <row r="1090" spans="3:26" ht="12.75">
      <c r="C1090" s="79"/>
      <c r="E1090" s="79"/>
      <c r="H1090" s="79"/>
      <c r="I1090" s="79"/>
      <c r="J1090" s="79"/>
      <c r="K1090" s="79"/>
      <c r="Z1090" s="79"/>
    </row>
    <row r="1091" spans="3:26" ht="12.75">
      <c r="C1091" s="79"/>
      <c r="E1091" s="79"/>
      <c r="H1091" s="79"/>
      <c r="I1091" s="79"/>
      <c r="J1091" s="79"/>
      <c r="K1091" s="79"/>
      <c r="Z1091" s="79"/>
    </row>
    <row r="1092" spans="3:26" ht="12.75">
      <c r="C1092" s="79"/>
      <c r="E1092" s="79"/>
      <c r="H1092" s="79"/>
      <c r="I1092" s="79"/>
      <c r="J1092" s="79"/>
      <c r="K1092" s="79"/>
      <c r="Z1092" s="79"/>
    </row>
    <row r="1093" spans="3:26" ht="12.75">
      <c r="C1093" s="79"/>
      <c r="E1093" s="79"/>
      <c r="H1093" s="79"/>
      <c r="I1093" s="79"/>
      <c r="J1093" s="79"/>
      <c r="K1093" s="79"/>
      <c r="Z1093" s="79"/>
    </row>
    <row r="1094" spans="3:26" ht="12.75">
      <c r="C1094" s="79"/>
      <c r="E1094" s="79"/>
      <c r="H1094" s="79"/>
      <c r="I1094" s="79"/>
      <c r="J1094" s="79"/>
      <c r="K1094" s="79"/>
      <c r="Z1094" s="79"/>
    </row>
    <row r="1095" spans="3:26" ht="12.75">
      <c r="C1095" s="79"/>
      <c r="E1095" s="79"/>
      <c r="H1095" s="79"/>
      <c r="I1095" s="79"/>
      <c r="J1095" s="79"/>
      <c r="K1095" s="79"/>
      <c r="Z1095" s="79"/>
    </row>
    <row r="1096" spans="3:26" ht="12.75">
      <c r="C1096" s="79"/>
      <c r="E1096" s="79"/>
      <c r="H1096" s="79"/>
      <c r="I1096" s="79"/>
      <c r="J1096" s="79"/>
      <c r="K1096" s="79"/>
      <c r="Z1096" s="79"/>
    </row>
    <row r="1097" spans="3:26" ht="12.75">
      <c r="C1097" s="79"/>
      <c r="E1097" s="79"/>
      <c r="H1097" s="79"/>
      <c r="I1097" s="79"/>
      <c r="J1097" s="79"/>
      <c r="K1097" s="79"/>
      <c r="Z1097" s="79"/>
    </row>
    <row r="1098" spans="3:26" ht="12.75">
      <c r="C1098" s="79"/>
      <c r="E1098" s="79"/>
      <c r="H1098" s="79"/>
      <c r="I1098" s="79"/>
      <c r="J1098" s="79"/>
      <c r="K1098" s="79"/>
      <c r="Z1098" s="79"/>
    </row>
    <row r="1099" spans="3:26" ht="12.75">
      <c r="C1099" s="79"/>
      <c r="E1099" s="79"/>
      <c r="H1099" s="79"/>
      <c r="I1099" s="79"/>
      <c r="J1099" s="79"/>
      <c r="K1099" s="79"/>
      <c r="Z1099" s="79"/>
    </row>
    <row r="1100" spans="3:26" ht="12.75">
      <c r="C1100" s="79"/>
      <c r="E1100" s="79"/>
      <c r="H1100" s="79"/>
      <c r="I1100" s="79"/>
      <c r="J1100" s="79"/>
      <c r="K1100" s="79"/>
      <c r="Z1100" s="79"/>
    </row>
    <row r="1101" spans="3:26" ht="12.75">
      <c r="C1101" s="79"/>
      <c r="E1101" s="79"/>
      <c r="H1101" s="79"/>
      <c r="I1101" s="79"/>
      <c r="J1101" s="79"/>
      <c r="K1101" s="79"/>
      <c r="Z1101" s="79"/>
    </row>
    <row r="1102" spans="3:26" ht="12.75">
      <c r="C1102" s="79"/>
      <c r="E1102" s="79"/>
      <c r="H1102" s="79"/>
      <c r="I1102" s="79"/>
      <c r="J1102" s="79"/>
      <c r="K1102" s="79"/>
      <c r="Z1102" s="79"/>
    </row>
    <row r="1103" spans="3:26" ht="12.75">
      <c r="C1103" s="79"/>
      <c r="E1103" s="79"/>
      <c r="H1103" s="79"/>
      <c r="I1103" s="79"/>
      <c r="J1103" s="79"/>
      <c r="K1103" s="79"/>
      <c r="Z1103" s="79"/>
    </row>
    <row r="1104" spans="3:26" ht="12.75">
      <c r="C1104" s="79"/>
      <c r="E1104" s="79"/>
      <c r="H1104" s="79"/>
      <c r="I1104" s="79"/>
      <c r="J1104" s="79"/>
      <c r="K1104" s="79"/>
      <c r="Z1104" s="79"/>
    </row>
    <row r="1105" spans="3:26" ht="12.75">
      <c r="C1105" s="79"/>
      <c r="E1105" s="79"/>
      <c r="H1105" s="79"/>
      <c r="I1105" s="79"/>
      <c r="J1105" s="79"/>
      <c r="K1105" s="79"/>
      <c r="Z1105" s="79"/>
    </row>
    <row r="1106" spans="3:26" ht="12.75">
      <c r="C1106" s="79"/>
      <c r="E1106" s="79"/>
      <c r="H1106" s="79"/>
      <c r="I1106" s="79"/>
      <c r="J1106" s="79"/>
      <c r="K1106" s="79"/>
      <c r="Z1106" s="79"/>
    </row>
    <row r="1107" spans="3:26" ht="12.75">
      <c r="C1107" s="79"/>
      <c r="E1107" s="79"/>
      <c r="H1107" s="79"/>
      <c r="I1107" s="79"/>
      <c r="J1107" s="79"/>
      <c r="K1107" s="79"/>
      <c r="Z1107" s="79"/>
    </row>
    <row r="1108" spans="3:26" ht="12.75">
      <c r="C1108" s="79"/>
      <c r="E1108" s="79"/>
      <c r="H1108" s="79"/>
      <c r="I1108" s="79"/>
      <c r="J1108" s="79"/>
      <c r="K1108" s="79"/>
      <c r="Z1108" s="79"/>
    </row>
    <row r="1109" spans="3:26" ht="12.75">
      <c r="C1109" s="79"/>
      <c r="E1109" s="79"/>
      <c r="H1109" s="79"/>
      <c r="I1109" s="79"/>
      <c r="J1109" s="79"/>
      <c r="K1109" s="79"/>
      <c r="Z1109" s="79"/>
    </row>
    <row r="1110" spans="3:26" ht="12.75">
      <c r="C1110" s="79"/>
      <c r="E1110" s="79"/>
      <c r="H1110" s="79"/>
      <c r="I1110" s="79"/>
      <c r="J1110" s="79"/>
      <c r="K1110" s="79"/>
      <c r="Z1110" s="79"/>
    </row>
    <row r="1111" spans="3:26" ht="12.75">
      <c r="C1111" s="79"/>
      <c r="E1111" s="79"/>
      <c r="H1111" s="79"/>
      <c r="I1111" s="79"/>
      <c r="J1111" s="79"/>
      <c r="K1111" s="79"/>
      <c r="Z1111" s="79"/>
    </row>
    <row r="1112" spans="3:26" ht="12.75">
      <c r="C1112" s="79"/>
      <c r="E1112" s="79"/>
      <c r="H1112" s="79"/>
      <c r="I1112" s="79"/>
      <c r="J1112" s="79"/>
      <c r="K1112" s="79"/>
      <c r="Z1112" s="79"/>
    </row>
    <row r="1113" spans="3:26" ht="12.75">
      <c r="C1113" s="79"/>
      <c r="E1113" s="79"/>
      <c r="H1113" s="79"/>
      <c r="I1113" s="79"/>
      <c r="J1113" s="79"/>
      <c r="K1113" s="79"/>
      <c r="Z1113" s="79"/>
    </row>
    <row r="1114" spans="3:26" ht="12.75">
      <c r="C1114" s="79"/>
      <c r="E1114" s="79"/>
      <c r="H1114" s="79"/>
      <c r="I1114" s="79"/>
      <c r="J1114" s="79"/>
      <c r="K1114" s="79"/>
      <c r="Z1114" s="79"/>
    </row>
    <row r="1115" spans="3:26" ht="12.75">
      <c r="C1115" s="79"/>
      <c r="E1115" s="79"/>
      <c r="H1115" s="79"/>
      <c r="I1115" s="79"/>
      <c r="J1115" s="79"/>
      <c r="K1115" s="79"/>
      <c r="Z1115" s="79"/>
    </row>
    <row r="1116" spans="3:26" ht="12.75">
      <c r="C1116" s="79"/>
      <c r="E1116" s="79"/>
      <c r="H1116" s="79"/>
      <c r="I1116" s="79"/>
      <c r="J1116" s="79"/>
      <c r="K1116" s="79"/>
      <c r="Z1116" s="79"/>
    </row>
    <row r="1117" spans="3:26" ht="12.75">
      <c r="C1117" s="79"/>
      <c r="E1117" s="79"/>
      <c r="H1117" s="79"/>
      <c r="I1117" s="79"/>
      <c r="J1117" s="79"/>
      <c r="K1117" s="79"/>
      <c r="Z1117" s="79"/>
    </row>
    <row r="1118" spans="3:26" ht="12.75">
      <c r="C1118" s="79"/>
      <c r="E1118" s="79"/>
      <c r="H1118" s="79"/>
      <c r="I1118" s="79"/>
      <c r="J1118" s="79"/>
      <c r="K1118" s="79"/>
      <c r="Z1118" s="79"/>
    </row>
    <row r="1119" spans="3:26" ht="12.75">
      <c r="C1119" s="79"/>
      <c r="E1119" s="79"/>
      <c r="H1119" s="79"/>
      <c r="I1119" s="79"/>
      <c r="J1119" s="79"/>
      <c r="K1119" s="79"/>
      <c r="Z1119" s="79"/>
    </row>
    <row r="1120" spans="3:26" ht="12.75">
      <c r="C1120" s="79"/>
      <c r="E1120" s="79"/>
      <c r="H1120" s="79"/>
      <c r="I1120" s="79"/>
      <c r="J1120" s="79"/>
      <c r="K1120" s="79"/>
      <c r="Z1120" s="79"/>
    </row>
    <row r="1121" spans="3:26" ht="12.75">
      <c r="C1121" s="79"/>
      <c r="E1121" s="79"/>
      <c r="H1121" s="79"/>
      <c r="I1121" s="79"/>
      <c r="J1121" s="79"/>
      <c r="K1121" s="79"/>
      <c r="Z1121" s="79"/>
    </row>
    <row r="1122" spans="3:26" ht="12.75">
      <c r="C1122" s="79"/>
      <c r="E1122" s="79"/>
      <c r="H1122" s="79"/>
      <c r="I1122" s="79"/>
      <c r="J1122" s="79"/>
      <c r="K1122" s="79"/>
      <c r="Z1122" s="79"/>
    </row>
    <row r="1123" spans="3:26" ht="12.75">
      <c r="C1123" s="79"/>
      <c r="E1123" s="79"/>
      <c r="H1123" s="79"/>
      <c r="I1123" s="79"/>
      <c r="J1123" s="79"/>
      <c r="K1123" s="79"/>
      <c r="Z1123" s="79"/>
    </row>
    <row r="1124" spans="3:26" ht="12.75">
      <c r="C1124" s="79"/>
      <c r="E1124" s="79"/>
      <c r="H1124" s="79"/>
      <c r="I1124" s="79"/>
      <c r="J1124" s="79"/>
      <c r="K1124" s="79"/>
      <c r="Z1124" s="79"/>
    </row>
    <row r="1125" spans="3:26" ht="12.75">
      <c r="C1125" s="79"/>
      <c r="E1125" s="79"/>
      <c r="H1125" s="79"/>
      <c r="I1125" s="79"/>
      <c r="J1125" s="79"/>
      <c r="K1125" s="79"/>
      <c r="Z1125" s="79"/>
    </row>
    <row r="1126" spans="3:26" ht="12.75">
      <c r="C1126" s="79"/>
      <c r="E1126" s="79"/>
      <c r="H1126" s="79"/>
      <c r="I1126" s="79"/>
      <c r="J1126" s="79"/>
      <c r="K1126" s="79"/>
      <c r="Z1126" s="79"/>
    </row>
    <row r="1127" spans="3:26" ht="12.75">
      <c r="C1127" s="79"/>
      <c r="E1127" s="79"/>
      <c r="H1127" s="79"/>
      <c r="I1127" s="79"/>
      <c r="J1127" s="79"/>
      <c r="K1127" s="79"/>
      <c r="Z1127" s="79"/>
    </row>
    <row r="1128" spans="3:26" ht="12.75">
      <c r="C1128" s="79"/>
      <c r="E1128" s="79"/>
      <c r="H1128" s="79"/>
      <c r="I1128" s="79"/>
      <c r="J1128" s="79"/>
      <c r="K1128" s="79"/>
      <c r="Z1128" s="79"/>
    </row>
    <row r="1129" spans="3:26" ht="12.75">
      <c r="C1129" s="79"/>
      <c r="E1129" s="79"/>
      <c r="H1129" s="79"/>
      <c r="I1129" s="79"/>
      <c r="J1129" s="79"/>
      <c r="K1129" s="79"/>
      <c r="Z1129" s="79"/>
    </row>
    <row r="1130" spans="3:26" ht="12.75">
      <c r="C1130" s="79"/>
      <c r="E1130" s="79"/>
      <c r="H1130" s="79"/>
      <c r="I1130" s="79"/>
      <c r="J1130" s="79"/>
      <c r="K1130" s="79"/>
      <c r="Z1130" s="79"/>
    </row>
    <row r="1131" spans="3:26" ht="12.75">
      <c r="C1131" s="79"/>
      <c r="E1131" s="79"/>
      <c r="H1131" s="79"/>
      <c r="I1131" s="79"/>
      <c r="J1131" s="79"/>
      <c r="K1131" s="79"/>
      <c r="Z1131" s="79"/>
    </row>
    <row r="1132" spans="3:26" ht="12.75">
      <c r="C1132" s="79"/>
      <c r="E1132" s="79"/>
      <c r="H1132" s="79"/>
      <c r="I1132" s="79"/>
      <c r="J1132" s="79"/>
      <c r="K1132" s="79"/>
      <c r="Z1132" s="79"/>
    </row>
    <row r="1133" spans="3:26" ht="12.75">
      <c r="C1133" s="79"/>
      <c r="E1133" s="79"/>
      <c r="H1133" s="79"/>
      <c r="I1133" s="79"/>
      <c r="J1133" s="79"/>
      <c r="K1133" s="79"/>
      <c r="Z1133" s="79"/>
    </row>
  </sheetData>
  <sheetProtection password="C5E0" sheet="1" objects="1" scenarios="1" selectLockedCells="1"/>
  <mergeCells count="342">
    <mergeCell ref="B914:B921"/>
    <mergeCell ref="B925:B930"/>
    <mergeCell ref="B330:B338"/>
    <mergeCell ref="B374:B382"/>
    <mergeCell ref="B418:B426"/>
    <mergeCell ref="B462:B470"/>
    <mergeCell ref="B506:B514"/>
    <mergeCell ref="B550:B558"/>
    <mergeCell ref="B594:B602"/>
    <mergeCell ref="B638:B646"/>
    <mergeCell ref="B682:B690"/>
    <mergeCell ref="B726:B734"/>
    <mergeCell ref="B770:B778"/>
    <mergeCell ref="B814:B822"/>
    <mergeCell ref="B858:B866"/>
    <mergeCell ref="B902:B910"/>
    <mergeCell ref="B705:B710"/>
    <mergeCell ref="B738:B745"/>
    <mergeCell ref="B749:B754"/>
    <mergeCell ref="B782:B789"/>
    <mergeCell ref="B793:B798"/>
    <mergeCell ref="B826:B833"/>
    <mergeCell ref="B837:B842"/>
    <mergeCell ref="B870:B877"/>
    <mergeCell ref="B881:B886"/>
    <mergeCell ref="B518:B525"/>
    <mergeCell ref="B529:B534"/>
    <mergeCell ref="B562:B569"/>
    <mergeCell ref="B573:B578"/>
    <mergeCell ref="B606:B613"/>
    <mergeCell ref="B617:B622"/>
    <mergeCell ref="B650:B657"/>
    <mergeCell ref="B661:B666"/>
    <mergeCell ref="B694:B701"/>
    <mergeCell ref="D375:D381"/>
    <mergeCell ref="C418:C424"/>
    <mergeCell ref="D419:D425"/>
    <mergeCell ref="H383:I383"/>
    <mergeCell ref="B474:B481"/>
    <mergeCell ref="B485:B490"/>
    <mergeCell ref="B386:B393"/>
    <mergeCell ref="B397:B402"/>
    <mergeCell ref="B430:B437"/>
    <mergeCell ref="B441:B446"/>
    <mergeCell ref="F401:G401"/>
    <mergeCell ref="F442:G442"/>
    <mergeCell ref="F443:G443"/>
    <mergeCell ref="F444:G444"/>
    <mergeCell ref="F445:G445"/>
    <mergeCell ref="F486:G486"/>
    <mergeCell ref="F487:G487"/>
    <mergeCell ref="E477:E478"/>
    <mergeCell ref="H559:I559"/>
    <mergeCell ref="C550:C556"/>
    <mergeCell ref="D551:D557"/>
    <mergeCell ref="C594:C600"/>
    <mergeCell ref="D595:D601"/>
    <mergeCell ref="F574:G574"/>
    <mergeCell ref="F575:G575"/>
    <mergeCell ref="F576:G576"/>
    <mergeCell ref="F577:G577"/>
    <mergeCell ref="C22:C28"/>
    <mergeCell ref="H31:I31"/>
    <mergeCell ref="D23:D29"/>
    <mergeCell ref="H119:I119"/>
    <mergeCell ref="F46:G46"/>
    <mergeCell ref="F47:G47"/>
    <mergeCell ref="F48:G48"/>
    <mergeCell ref="F49:G49"/>
    <mergeCell ref="C154:C160"/>
    <mergeCell ref="D155:D161"/>
    <mergeCell ref="C66:C72"/>
    <mergeCell ref="D67:D73"/>
    <mergeCell ref="C110:C116"/>
    <mergeCell ref="D111:D117"/>
    <mergeCell ref="H75:I75"/>
    <mergeCell ref="E34:E35"/>
    <mergeCell ref="E37:E38"/>
    <mergeCell ref="E78:E79"/>
    <mergeCell ref="E81:E82"/>
    <mergeCell ref="E122:E123"/>
    <mergeCell ref="E125:E126"/>
    <mergeCell ref="I973:J973"/>
    <mergeCell ref="E967:F967"/>
    <mergeCell ref="E968:F968"/>
    <mergeCell ref="E969:F969"/>
    <mergeCell ref="E970:F970"/>
    <mergeCell ref="E971:F971"/>
    <mergeCell ref="E962:F962"/>
    <mergeCell ref="E963:F963"/>
    <mergeCell ref="E964:F964"/>
    <mergeCell ref="E965:F965"/>
    <mergeCell ref="E966:F966"/>
    <mergeCell ref="H339:I339"/>
    <mergeCell ref="B34:B41"/>
    <mergeCell ref="B45:B50"/>
    <mergeCell ref="H911:I911"/>
    <mergeCell ref="E961:F961"/>
    <mergeCell ref="H251:I251"/>
    <mergeCell ref="H779:I779"/>
    <mergeCell ref="D903:D909"/>
    <mergeCell ref="D859:D865"/>
    <mergeCell ref="D815:D821"/>
    <mergeCell ref="D771:D777"/>
    <mergeCell ref="D727:D733"/>
    <mergeCell ref="D683:D689"/>
    <mergeCell ref="H867:I867"/>
    <mergeCell ref="H823:I823"/>
    <mergeCell ref="H735:I735"/>
    <mergeCell ref="H647:I647"/>
    <mergeCell ref="B946:M946"/>
    <mergeCell ref="E956:F956"/>
    <mergeCell ref="E957:F957"/>
    <mergeCell ref="E958:F958"/>
    <mergeCell ref="E959:F959"/>
    <mergeCell ref="E960:F960"/>
    <mergeCell ref="H163:I163"/>
    <mergeCell ref="C770:C776"/>
    <mergeCell ref="C814:C820"/>
    <mergeCell ref="F222:G222"/>
    <mergeCell ref="D951:D971"/>
    <mergeCell ref="E951:F951"/>
    <mergeCell ref="E952:F952"/>
    <mergeCell ref="E953:F953"/>
    <mergeCell ref="E954:F954"/>
    <mergeCell ref="E955:F955"/>
    <mergeCell ref="C286:C292"/>
    <mergeCell ref="D287:D293"/>
    <mergeCell ref="C330:C336"/>
    <mergeCell ref="C858:C864"/>
    <mergeCell ref="F618:G618"/>
    <mergeCell ref="F619:G619"/>
    <mergeCell ref="F620:G620"/>
    <mergeCell ref="F621:G621"/>
    <mergeCell ref="F665:G665"/>
    <mergeCell ref="F706:G706"/>
    <mergeCell ref="F707:G707"/>
    <mergeCell ref="F708:G708"/>
    <mergeCell ref="C506:C512"/>
    <mergeCell ref="D507:D513"/>
    <mergeCell ref="C374:C380"/>
    <mergeCell ref="A237:A251"/>
    <mergeCell ref="A253:A271"/>
    <mergeCell ref="A272:A280"/>
    <mergeCell ref="A281:A295"/>
    <mergeCell ref="B66:B74"/>
    <mergeCell ref="B166:B173"/>
    <mergeCell ref="E948:F948"/>
    <mergeCell ref="E949:F949"/>
    <mergeCell ref="H691:I691"/>
    <mergeCell ref="H427:I427"/>
    <mergeCell ref="H515:I515"/>
    <mergeCell ref="D331:D337"/>
    <mergeCell ref="H295:I295"/>
    <mergeCell ref="C198:C204"/>
    <mergeCell ref="D199:D205"/>
    <mergeCell ref="C242:C248"/>
    <mergeCell ref="D243:D249"/>
    <mergeCell ref="H207:I207"/>
    <mergeCell ref="C462:C468"/>
    <mergeCell ref="D463:D469"/>
    <mergeCell ref="H471:I471"/>
    <mergeCell ref="C902:C908"/>
    <mergeCell ref="H603:I603"/>
    <mergeCell ref="C638:C644"/>
    <mergeCell ref="B177:B182"/>
    <mergeCell ref="B210:B217"/>
    <mergeCell ref="B221:B226"/>
    <mergeCell ref="B254:B261"/>
    <mergeCell ref="B265:B270"/>
    <mergeCell ref="B198:B206"/>
    <mergeCell ref="B242:B250"/>
    <mergeCell ref="B286:B294"/>
    <mergeCell ref="B298:B305"/>
    <mergeCell ref="B110:B118"/>
    <mergeCell ref="B154:B162"/>
    <mergeCell ref="B78:B85"/>
    <mergeCell ref="B89:B94"/>
    <mergeCell ref="A17:A31"/>
    <mergeCell ref="A52:A60"/>
    <mergeCell ref="A2:A16"/>
    <mergeCell ref="A61:A75"/>
    <mergeCell ref="A77:A95"/>
    <mergeCell ref="A33:A51"/>
    <mergeCell ref="A96:A104"/>
    <mergeCell ref="A105:A119"/>
    <mergeCell ref="A121:A139"/>
    <mergeCell ref="A140:A148"/>
    <mergeCell ref="A149:A163"/>
    <mergeCell ref="B22:B30"/>
    <mergeCell ref="B122:B129"/>
    <mergeCell ref="A712:A720"/>
    <mergeCell ref="A721:A735"/>
    <mergeCell ref="A448:A456"/>
    <mergeCell ref="A457:A471"/>
    <mergeCell ref="A473:A491"/>
    <mergeCell ref="A492:A500"/>
    <mergeCell ref="A501:A515"/>
    <mergeCell ref="A517:A535"/>
    <mergeCell ref="E298:E299"/>
    <mergeCell ref="E301:E302"/>
    <mergeCell ref="E518:E519"/>
    <mergeCell ref="E521:E522"/>
    <mergeCell ref="E562:E563"/>
    <mergeCell ref="E565:E566"/>
    <mergeCell ref="E606:E607"/>
    <mergeCell ref="A297:A315"/>
    <mergeCell ref="A677:A691"/>
    <mergeCell ref="A693:A711"/>
    <mergeCell ref="B342:B349"/>
    <mergeCell ref="B353:B358"/>
    <mergeCell ref="B309:B314"/>
    <mergeCell ref="C682:C688"/>
    <mergeCell ref="C726:C732"/>
    <mergeCell ref="D639:D645"/>
    <mergeCell ref="E166:E167"/>
    <mergeCell ref="E169:E170"/>
    <mergeCell ref="E210:E211"/>
    <mergeCell ref="A888:A896"/>
    <mergeCell ref="A897:A911"/>
    <mergeCell ref="A913:A931"/>
    <mergeCell ref="A932:A940"/>
    <mergeCell ref="A809:A823"/>
    <mergeCell ref="A825:A843"/>
    <mergeCell ref="A536:A544"/>
    <mergeCell ref="A545:A559"/>
    <mergeCell ref="A561:A579"/>
    <mergeCell ref="A737:A755"/>
    <mergeCell ref="A756:A764"/>
    <mergeCell ref="A765:A779"/>
    <mergeCell ref="A781:A799"/>
    <mergeCell ref="A800:A808"/>
    <mergeCell ref="A580:A588"/>
    <mergeCell ref="A589:A603"/>
    <mergeCell ref="A605:A623"/>
    <mergeCell ref="A624:A632"/>
    <mergeCell ref="A633:A647"/>
    <mergeCell ref="A649:A667"/>
    <mergeCell ref="A668:A676"/>
    <mergeCell ref="E213:E214"/>
    <mergeCell ref="A844:A852"/>
    <mergeCell ref="A853:A867"/>
    <mergeCell ref="A869:A887"/>
    <mergeCell ref="A316:A324"/>
    <mergeCell ref="A325:A339"/>
    <mergeCell ref="A341:A359"/>
    <mergeCell ref="B133:B138"/>
    <mergeCell ref="A360:A368"/>
    <mergeCell ref="A369:A383"/>
    <mergeCell ref="A385:A403"/>
    <mergeCell ref="A404:A412"/>
    <mergeCell ref="A413:A427"/>
    <mergeCell ref="A429:A447"/>
    <mergeCell ref="A165:A183"/>
    <mergeCell ref="A184:A192"/>
    <mergeCell ref="A193:A207"/>
    <mergeCell ref="A209:A227"/>
    <mergeCell ref="A228:A236"/>
    <mergeCell ref="E386:E387"/>
    <mergeCell ref="E389:E390"/>
    <mergeCell ref="E430:E431"/>
    <mergeCell ref="E433:E434"/>
    <mergeCell ref="E474:E475"/>
    <mergeCell ref="F178:G178"/>
    <mergeCell ref="F179:G179"/>
    <mergeCell ref="F180:G180"/>
    <mergeCell ref="F181:G181"/>
    <mergeCell ref="F90:G90"/>
    <mergeCell ref="F91:G91"/>
    <mergeCell ref="F92:G92"/>
    <mergeCell ref="F93:G93"/>
    <mergeCell ref="F134:G134"/>
    <mergeCell ref="F135:G135"/>
    <mergeCell ref="F136:G136"/>
    <mergeCell ref="F137:G137"/>
    <mergeCell ref="F223:G223"/>
    <mergeCell ref="F224:G224"/>
    <mergeCell ref="F225:G225"/>
    <mergeCell ref="F266:G266"/>
    <mergeCell ref="F267:G267"/>
    <mergeCell ref="F268:G268"/>
    <mergeCell ref="F269:G269"/>
    <mergeCell ref="E254:E255"/>
    <mergeCell ref="E257:E258"/>
    <mergeCell ref="F310:G310"/>
    <mergeCell ref="F311:G311"/>
    <mergeCell ref="F312:G312"/>
    <mergeCell ref="F313:G313"/>
    <mergeCell ref="F354:G354"/>
    <mergeCell ref="F355:G355"/>
    <mergeCell ref="F356:G356"/>
    <mergeCell ref="E342:E343"/>
    <mergeCell ref="E345:E346"/>
    <mergeCell ref="F357:G357"/>
    <mergeCell ref="F398:G398"/>
    <mergeCell ref="F399:G399"/>
    <mergeCell ref="F400:G400"/>
    <mergeCell ref="F488:G488"/>
    <mergeCell ref="F489:G489"/>
    <mergeCell ref="F530:G530"/>
    <mergeCell ref="F531:G531"/>
    <mergeCell ref="F532:G532"/>
    <mergeCell ref="F533:G533"/>
    <mergeCell ref="E826:E827"/>
    <mergeCell ref="E829:E830"/>
    <mergeCell ref="E870:E871"/>
    <mergeCell ref="E873:E874"/>
    <mergeCell ref="E914:E915"/>
    <mergeCell ref="E917:E918"/>
    <mergeCell ref="F928:G928"/>
    <mergeCell ref="F929:G929"/>
    <mergeCell ref="F840:G840"/>
    <mergeCell ref="F841:G841"/>
    <mergeCell ref="F882:G882"/>
    <mergeCell ref="F883:G883"/>
    <mergeCell ref="F884:G884"/>
    <mergeCell ref="F885:G885"/>
    <mergeCell ref="F838:G838"/>
    <mergeCell ref="F839:G839"/>
    <mergeCell ref="F926:G926"/>
    <mergeCell ref="F927:G927"/>
    <mergeCell ref="F751:G751"/>
    <mergeCell ref="F752:G752"/>
    <mergeCell ref="F753:G753"/>
    <mergeCell ref="F794:G794"/>
    <mergeCell ref="F795:G795"/>
    <mergeCell ref="F797:G797"/>
    <mergeCell ref="E609:E610"/>
    <mergeCell ref="E650:E651"/>
    <mergeCell ref="E653:E654"/>
    <mergeCell ref="E694:E695"/>
    <mergeCell ref="E697:E698"/>
    <mergeCell ref="E738:E739"/>
    <mergeCell ref="E741:E742"/>
    <mergeCell ref="E782:E783"/>
    <mergeCell ref="E785:E786"/>
    <mergeCell ref="F709:G709"/>
    <mergeCell ref="F750:G750"/>
    <mergeCell ref="F662:G662"/>
    <mergeCell ref="F663:G663"/>
    <mergeCell ref="F664:G664"/>
    <mergeCell ref="F796:G796"/>
  </mergeCells>
  <phoneticPr fontId="7" type="noConversion"/>
  <conditionalFormatting sqref="H36:H38">
    <cfRule type="expression" dxfId="22" priority="20">
      <formula>$E$36="Yes"</formula>
    </cfRule>
  </conditionalFormatting>
  <conditionalFormatting sqref="H80:H82">
    <cfRule type="expression" dxfId="21" priority="22">
      <formula>$E$80="Yes"</formula>
    </cfRule>
  </conditionalFormatting>
  <conditionalFormatting sqref="H124:H126">
    <cfRule type="expression" dxfId="20" priority="19">
      <formula>$E$124="Yes"</formula>
    </cfRule>
  </conditionalFormatting>
  <conditionalFormatting sqref="H168:H170">
    <cfRule type="expression" dxfId="19" priority="18">
      <formula>$E$168="yes"</formula>
    </cfRule>
  </conditionalFormatting>
  <conditionalFormatting sqref="H212:H214">
    <cfRule type="expression" dxfId="18" priority="17">
      <formula>$E$212="Yes"</formula>
    </cfRule>
  </conditionalFormatting>
  <conditionalFormatting sqref="H256:H258">
    <cfRule type="expression" dxfId="17" priority="16">
      <formula>$E$256="Yes"</formula>
    </cfRule>
  </conditionalFormatting>
  <conditionalFormatting sqref="H300:H302">
    <cfRule type="expression" dxfId="16" priority="15">
      <formula>$E$300="Yes"</formula>
    </cfRule>
  </conditionalFormatting>
  <conditionalFormatting sqref="H344:H346">
    <cfRule type="expression" dxfId="15" priority="14">
      <formula>$E$344="Yes"</formula>
    </cfRule>
  </conditionalFormatting>
  <conditionalFormatting sqref="H388:H390">
    <cfRule type="expression" dxfId="14" priority="13">
      <formula>$E$388="Yes"</formula>
    </cfRule>
  </conditionalFormatting>
  <conditionalFormatting sqref="H432:H434">
    <cfRule type="expression" dxfId="13" priority="12">
      <formula>$E$432="Yes"</formula>
    </cfRule>
  </conditionalFormatting>
  <conditionalFormatting sqref="H476:H478">
    <cfRule type="expression" dxfId="12" priority="11">
      <formula>$E$476="Yes"</formula>
    </cfRule>
  </conditionalFormatting>
  <conditionalFormatting sqref="H520:H522">
    <cfRule type="expression" dxfId="11" priority="10">
      <formula>$E$520="Yes"</formula>
    </cfRule>
  </conditionalFormatting>
  <conditionalFormatting sqref="H564:H566">
    <cfRule type="expression" dxfId="10" priority="9">
      <formula>$E$564="Yes"</formula>
    </cfRule>
  </conditionalFormatting>
  <conditionalFormatting sqref="H608:H610">
    <cfRule type="expression" dxfId="9" priority="8">
      <formula>$E$608="Yes"</formula>
    </cfRule>
  </conditionalFormatting>
  <conditionalFormatting sqref="H652:H654">
    <cfRule type="expression" dxfId="8" priority="7">
      <formula>$E$652="Yes"</formula>
    </cfRule>
  </conditionalFormatting>
  <conditionalFormatting sqref="H696:H698">
    <cfRule type="expression" dxfId="7" priority="6">
      <formula>$E$696="Yes"</formula>
    </cfRule>
  </conditionalFormatting>
  <conditionalFormatting sqref="H740:H742">
    <cfRule type="expression" dxfId="6" priority="5">
      <formula>$E$740="Yes"</formula>
    </cfRule>
  </conditionalFormatting>
  <conditionalFormatting sqref="H784:H786">
    <cfRule type="expression" dxfId="5" priority="4">
      <formula>$E$784="Yes"</formula>
    </cfRule>
  </conditionalFormatting>
  <conditionalFormatting sqref="H828:H830">
    <cfRule type="expression" dxfId="4" priority="3">
      <formula>$E$828="Yes"</formula>
    </cfRule>
  </conditionalFormatting>
  <conditionalFormatting sqref="H872:H874">
    <cfRule type="expression" dxfId="3" priority="2">
      <formula>$E$872="Yes"</formula>
    </cfRule>
  </conditionalFormatting>
  <conditionalFormatting sqref="H916:H918">
    <cfRule type="expression" dxfId="2" priority="1">
      <formula>$E$916="Yes"</formula>
    </cfRule>
  </conditionalFormatting>
  <dataValidations count="1">
    <dataValidation type="list" allowBlank="1" showInputMessage="1" showErrorMessage="1" sqref="E124 E80 E36 E168 E212 E256 E300 E344 E388 E432 E476 E520 E564 E608 E652 E696 E740 E784 E828 E872 E916">
      <formula1>$E$39:$E$40</formula1>
    </dataValidation>
  </dataValidations>
  <printOptions horizontalCentered="1"/>
  <pageMargins left="0.75" right="0.75" top="1" bottom="1" header="0.5" footer="0.5"/>
  <pageSetup scale="50" orientation="portrait" r:id="rId1"/>
  <headerFooter alignWithMargins="0"/>
  <rowBreaks count="6" manualBreakCount="6">
    <brk id="104" min="1" max="11" man="1"/>
    <brk id="192" min="1" max="11" man="1"/>
    <brk id="280" min="1" max="11" man="1"/>
    <brk id="368" min="1" max="11" man="1"/>
    <brk id="456" min="1" max="11" man="1"/>
    <brk id="544" min="1" max="11"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W97"/>
  <sheetViews>
    <sheetView workbookViewId="0">
      <selection activeCell="U1" sqref="U1:AV1048576"/>
    </sheetView>
  </sheetViews>
  <sheetFormatPr defaultColWidth="8.85546875" defaultRowHeight="12.75"/>
  <cols>
    <col min="1" max="1" width="9.28515625" style="79" customWidth="1"/>
    <col min="2" max="2" width="8.140625" style="79" customWidth="1"/>
    <col min="3" max="4" width="2.140625" style="79" customWidth="1"/>
    <col min="5" max="5" width="9.7109375" style="79" customWidth="1"/>
    <col min="6" max="6" width="7.42578125" style="79" customWidth="1"/>
    <col min="7" max="7" width="14.28515625" style="79" customWidth="1"/>
    <col min="8" max="11" width="12.7109375" style="79" customWidth="1"/>
    <col min="12" max="12" width="12.42578125" style="79" customWidth="1"/>
    <col min="13" max="13" width="12.7109375" style="79" customWidth="1"/>
    <col min="14" max="15" width="12.7109375" style="364" customWidth="1"/>
    <col min="16" max="16" width="13.42578125" style="79" customWidth="1"/>
    <col min="17" max="18" width="13.28515625" style="79" customWidth="1"/>
    <col min="19" max="19" width="2.85546875" style="79" customWidth="1"/>
    <col min="20" max="20" width="7.28515625" style="79" customWidth="1"/>
    <col min="21" max="25" width="9.140625" style="79" hidden="1" customWidth="1"/>
    <col min="26" max="26" width="10.42578125" style="79" hidden="1" customWidth="1"/>
    <col min="27" max="32" width="11.140625" style="79" hidden="1" customWidth="1"/>
    <col min="33" max="34" width="11.140625" style="364" hidden="1" customWidth="1"/>
    <col min="35" max="38" width="9.140625" style="79" hidden="1" customWidth="1"/>
    <col min="39" max="39" width="11.42578125" style="79" hidden="1" customWidth="1"/>
    <col min="40" max="44" width="10.42578125" style="79" hidden="1" customWidth="1"/>
    <col min="45" max="45" width="14.85546875" style="79" hidden="1" customWidth="1"/>
    <col min="46" max="47" width="14.85546875" style="364" hidden="1" customWidth="1"/>
    <col min="48" max="48" width="13.42578125" style="79" hidden="1" customWidth="1"/>
    <col min="49" max="49" width="11.140625" style="79" customWidth="1"/>
    <col min="50" max="80" width="9.140625" style="39" customWidth="1"/>
    <col min="81" max="16384" width="8.85546875" style="39"/>
  </cols>
  <sheetData>
    <row r="1" spans="2:49" ht="12" customHeight="1"/>
    <row r="2" spans="2:49" ht="39" customHeight="1">
      <c r="B2" s="42"/>
      <c r="C2" s="43"/>
      <c r="D2" s="42"/>
      <c r="E2" s="42"/>
      <c r="F2" s="120"/>
      <c r="G2" s="42"/>
      <c r="H2" s="42"/>
      <c r="I2" s="99"/>
      <c r="J2" s="99"/>
      <c r="K2" s="85"/>
      <c r="L2" s="42"/>
      <c r="M2" s="42"/>
      <c r="N2" s="42"/>
      <c r="O2" s="42"/>
      <c r="P2" s="42"/>
      <c r="Q2" s="42"/>
      <c r="R2" s="42"/>
      <c r="S2" s="42"/>
      <c r="T2" s="42"/>
    </row>
    <row r="3" spans="2:49" ht="20.25">
      <c r="B3" s="42"/>
      <c r="C3" s="43"/>
      <c r="D3" s="49" t="s">
        <v>201</v>
      </c>
      <c r="E3" s="49"/>
      <c r="F3" s="121"/>
      <c r="G3" s="172"/>
      <c r="H3" s="173"/>
      <c r="I3" s="100"/>
      <c r="J3" s="121"/>
      <c r="K3" s="121"/>
      <c r="L3" s="172"/>
      <c r="M3" s="172"/>
      <c r="N3" s="172"/>
      <c r="O3" s="172"/>
      <c r="P3" s="305" t="s">
        <v>14</v>
      </c>
      <c r="Q3" s="499">
        <f>Inventory!$K$3</f>
        <v>0</v>
      </c>
      <c r="R3" s="499"/>
      <c r="S3" s="140"/>
      <c r="T3" s="41"/>
    </row>
    <row r="4" spans="2:49" ht="18.75">
      <c r="B4" s="42"/>
      <c r="C4" s="43"/>
      <c r="D4" s="50" t="s">
        <v>108</v>
      </c>
      <c r="E4" s="50"/>
      <c r="F4" s="121"/>
      <c r="G4" s="172"/>
      <c r="H4" s="42"/>
      <c r="I4" s="158"/>
      <c r="J4" s="121"/>
      <c r="K4" s="121"/>
      <c r="L4" s="319"/>
      <c r="M4" s="315"/>
      <c r="N4" s="315"/>
      <c r="O4" s="315"/>
      <c r="P4" s="306"/>
      <c r="Q4" s="307"/>
      <c r="R4" s="307"/>
      <c r="S4" s="140"/>
      <c r="T4" s="41"/>
    </row>
    <row r="5" spans="2:49" ht="18.75">
      <c r="B5" s="42"/>
      <c r="C5" s="43"/>
      <c r="D5" s="51"/>
      <c r="E5" s="51"/>
      <c r="F5" s="121"/>
      <c r="G5" s="44"/>
      <c r="H5" s="52"/>
      <c r="I5" s="103"/>
      <c r="J5" s="121"/>
      <c r="K5" s="121"/>
      <c r="L5" s="308"/>
      <c r="M5" s="308"/>
      <c r="N5" s="308"/>
      <c r="O5" s="308"/>
      <c r="P5" s="305" t="s">
        <v>20</v>
      </c>
      <c r="Q5" s="499">
        <f>Inventory!$K$5</f>
        <v>2013</v>
      </c>
      <c r="R5" s="499"/>
      <c r="S5" s="140"/>
      <c r="T5" s="41"/>
    </row>
    <row r="6" spans="2:49" ht="18.75">
      <c r="B6" s="42"/>
      <c r="C6" s="43"/>
      <c r="D6" s="44"/>
      <c r="E6" s="44"/>
      <c r="F6" s="121"/>
      <c r="G6" s="44"/>
      <c r="H6" s="41"/>
      <c r="I6" s="104"/>
      <c r="J6" s="121"/>
      <c r="K6" s="121"/>
      <c r="L6" s="44"/>
      <c r="M6" s="44"/>
      <c r="N6" s="44"/>
      <c r="O6" s="44"/>
      <c r="P6" s="306"/>
      <c r="Q6" s="312"/>
      <c r="R6" s="312"/>
      <c r="S6" s="140"/>
      <c r="T6" s="41"/>
    </row>
    <row r="7" spans="2:49" ht="18.75">
      <c r="B7" s="42"/>
      <c r="C7" s="43"/>
      <c r="D7" s="44"/>
      <c r="E7" s="44"/>
      <c r="F7" s="121"/>
      <c r="G7" s="44"/>
      <c r="H7" s="41"/>
      <c r="I7" s="104"/>
      <c r="J7" s="121"/>
      <c r="K7" s="121"/>
      <c r="L7" s="44"/>
      <c r="M7" s="44"/>
      <c r="N7" s="44"/>
      <c r="O7" s="44"/>
      <c r="P7" s="305" t="s">
        <v>12</v>
      </c>
      <c r="Q7" s="499">
        <f>Inventory!$K$7</f>
        <v>2000</v>
      </c>
      <c r="R7" s="499"/>
      <c r="S7" s="140"/>
      <c r="T7" s="41"/>
    </row>
    <row r="8" spans="2:49" ht="18.75">
      <c r="B8" s="42"/>
      <c r="C8" s="43"/>
      <c r="D8" s="44"/>
      <c r="E8" s="44"/>
      <c r="F8" s="121"/>
      <c r="G8" s="44"/>
      <c r="H8" s="41"/>
      <c r="I8" s="104"/>
      <c r="J8" s="101"/>
      <c r="K8" s="101"/>
      <c r="L8" s="44"/>
      <c r="M8" s="44"/>
      <c r="N8" s="44"/>
      <c r="O8" s="44"/>
      <c r="P8" s="305"/>
      <c r="Q8" s="44"/>
      <c r="R8" s="44"/>
      <c r="S8" s="140"/>
      <c r="T8" s="41"/>
    </row>
    <row r="9" spans="2:49" ht="21" customHeight="1">
      <c r="B9" s="42"/>
      <c r="C9" s="43"/>
      <c r="D9" s="44"/>
      <c r="E9" s="44"/>
      <c r="F9" s="121"/>
      <c r="G9" s="44"/>
      <c r="H9" s="41"/>
      <c r="I9" s="121"/>
      <c r="J9" s="101"/>
      <c r="K9" s="101"/>
      <c r="L9" s="121"/>
      <c r="M9" s="310"/>
      <c r="N9" s="310"/>
      <c r="O9" s="310"/>
      <c r="P9" s="305" t="s">
        <v>49</v>
      </c>
      <c r="Q9" s="484">
        <f>Inventory!K9</f>
        <v>0</v>
      </c>
      <c r="R9" s="485"/>
      <c r="S9" s="41"/>
      <c r="T9" s="41"/>
      <c r="AC9" s="174"/>
      <c r="AE9" s="39"/>
      <c r="AF9" s="39"/>
      <c r="AG9" s="39"/>
      <c r="AH9" s="39"/>
      <c r="AI9" s="39"/>
      <c r="AJ9" s="39"/>
      <c r="AK9" s="39"/>
      <c r="AL9" s="39"/>
      <c r="AM9" s="39"/>
      <c r="AN9" s="39"/>
      <c r="AO9" s="39"/>
      <c r="AP9" s="39"/>
      <c r="AQ9" s="39"/>
      <c r="AR9" s="39"/>
      <c r="AS9" s="39"/>
      <c r="AT9" s="39"/>
      <c r="AU9" s="39"/>
      <c r="AV9" s="39"/>
      <c r="AW9" s="39"/>
    </row>
    <row r="10" spans="2:49" ht="21" customHeight="1">
      <c r="B10" s="42"/>
      <c r="C10" s="43"/>
      <c r="D10" s="44"/>
      <c r="E10" s="44"/>
      <c r="F10" s="121"/>
      <c r="G10" s="44"/>
      <c r="H10" s="41"/>
      <c r="I10" s="121"/>
      <c r="J10" s="101"/>
      <c r="K10" s="101"/>
      <c r="L10" s="121"/>
      <c r="M10" s="310"/>
      <c r="N10" s="310"/>
      <c r="O10" s="310"/>
      <c r="P10" s="305"/>
      <c r="Q10" s="320"/>
      <c r="R10" s="320"/>
      <c r="S10" s="41"/>
      <c r="T10" s="41"/>
      <c r="AC10" s="174"/>
      <c r="AE10" s="39"/>
      <c r="AF10" s="39"/>
      <c r="AG10" s="39"/>
      <c r="AH10" s="39"/>
      <c r="AI10" s="39"/>
      <c r="AJ10" s="39"/>
      <c r="AK10" s="39"/>
      <c r="AL10" s="39"/>
      <c r="AM10" s="39"/>
      <c r="AN10" s="39"/>
      <c r="AO10" s="39"/>
      <c r="AP10" s="39"/>
      <c r="AQ10" s="39"/>
      <c r="AR10" s="39"/>
      <c r="AS10" s="39"/>
      <c r="AT10" s="39"/>
      <c r="AU10" s="39"/>
      <c r="AV10" s="39"/>
      <c r="AW10" s="39"/>
    </row>
    <row r="11" spans="2:49" ht="21" customHeight="1">
      <c r="B11" s="42"/>
      <c r="C11" s="43"/>
      <c r="D11" s="44"/>
      <c r="E11" s="44"/>
      <c r="F11" s="121"/>
      <c r="G11" s="44"/>
      <c r="H11" s="41"/>
      <c r="I11" s="121"/>
      <c r="J11" s="101"/>
      <c r="K11" s="101"/>
      <c r="L11" s="121"/>
      <c r="M11" s="310"/>
      <c r="N11" s="310"/>
      <c r="O11" s="310"/>
      <c r="P11" s="305" t="s">
        <v>82</v>
      </c>
      <c r="Q11" s="484" t="str">
        <f>Inventory!$K$11</f>
        <v/>
      </c>
      <c r="R11" s="485"/>
      <c r="S11" s="41"/>
      <c r="T11" s="41"/>
      <c r="AC11" s="174"/>
      <c r="AE11" s="39"/>
      <c r="AF11" s="39"/>
      <c r="AG11" s="39"/>
      <c r="AH11" s="39"/>
      <c r="AI11" s="39"/>
      <c r="AJ11" s="39"/>
      <c r="AK11" s="39"/>
      <c r="AL11" s="39"/>
      <c r="AM11" s="39"/>
      <c r="AN11" s="39"/>
      <c r="AO11" s="39"/>
      <c r="AP11" s="39"/>
      <c r="AQ11" s="39"/>
      <c r="AR11" s="39"/>
      <c r="AS11" s="39"/>
      <c r="AT11" s="39"/>
      <c r="AU11" s="39"/>
      <c r="AV11" s="39"/>
      <c r="AW11" s="39"/>
    </row>
    <row r="12" spans="2:49" ht="18.75">
      <c r="B12" s="42"/>
      <c r="C12" s="43"/>
      <c r="D12" s="44"/>
      <c r="E12" s="44"/>
      <c r="F12" s="121"/>
      <c r="G12" s="44"/>
      <c r="H12" s="41"/>
      <c r="I12" s="121"/>
      <c r="J12" s="101"/>
      <c r="K12" s="101"/>
      <c r="L12" s="121"/>
      <c r="M12" s="310"/>
      <c r="N12" s="310"/>
      <c r="O12" s="310"/>
      <c r="P12" s="305"/>
      <c r="Q12" s="320"/>
      <c r="R12" s="320"/>
      <c r="S12" s="41"/>
      <c r="T12" s="41"/>
      <c r="AC12" s="174"/>
      <c r="AE12" s="39"/>
      <c r="AF12" s="39"/>
      <c r="AG12" s="39"/>
      <c r="AH12" s="39"/>
      <c r="AI12" s="39"/>
      <c r="AJ12" s="39"/>
      <c r="AK12" s="39"/>
      <c r="AL12" s="39"/>
      <c r="AM12" s="39"/>
      <c r="AN12" s="39"/>
      <c r="AO12" s="39"/>
      <c r="AP12" s="39"/>
      <c r="AQ12" s="39"/>
      <c r="AR12" s="39"/>
      <c r="AS12" s="39"/>
      <c r="AT12" s="39"/>
      <c r="AU12" s="39"/>
      <c r="AV12" s="39"/>
      <c r="AW12" s="39"/>
    </row>
    <row r="13" spans="2:49" ht="21" customHeight="1">
      <c r="B13" s="42"/>
      <c r="C13" s="43"/>
      <c r="D13" s="44"/>
      <c r="E13" s="44"/>
      <c r="F13" s="121"/>
      <c r="G13" s="44"/>
      <c r="H13" s="41"/>
      <c r="I13" s="121"/>
      <c r="J13" s="101"/>
      <c r="K13" s="101"/>
      <c r="L13" s="121"/>
      <c r="M13" s="310"/>
      <c r="N13" s="310"/>
      <c r="O13" s="310"/>
      <c r="P13" s="305" t="s">
        <v>105</v>
      </c>
      <c r="Q13" s="484">
        <f>Inventory!K15</f>
        <v>0</v>
      </c>
      <c r="R13" s="485"/>
      <c r="S13" s="41"/>
      <c r="T13" s="41"/>
      <c r="AC13" s="174"/>
      <c r="AE13" s="39"/>
      <c r="AF13" s="39"/>
      <c r="AG13" s="39"/>
      <c r="AH13" s="39"/>
      <c r="AI13" s="39"/>
      <c r="AJ13" s="39"/>
      <c r="AK13" s="39"/>
      <c r="AL13" s="39"/>
      <c r="AM13" s="39"/>
      <c r="AN13" s="39"/>
      <c r="AO13" s="39"/>
      <c r="AP13" s="39"/>
      <c r="AQ13" s="39"/>
      <c r="AR13" s="39"/>
      <c r="AS13" s="39"/>
      <c r="AT13" s="39"/>
      <c r="AU13" s="39"/>
      <c r="AV13" s="39"/>
      <c r="AW13" s="39"/>
    </row>
    <row r="14" spans="2:49" ht="21" customHeight="1">
      <c r="B14" s="42"/>
      <c r="C14" s="43"/>
      <c r="D14" s="44"/>
      <c r="E14" s="44"/>
      <c r="F14" s="121"/>
      <c r="G14" s="44"/>
      <c r="H14" s="41"/>
      <c r="I14" s="121"/>
      <c r="J14" s="101"/>
      <c r="K14" s="101"/>
      <c r="L14" s="121"/>
      <c r="M14" s="310"/>
      <c r="N14" s="310"/>
      <c r="O14" s="310"/>
      <c r="P14" s="305"/>
      <c r="Q14" s="320"/>
      <c r="R14" s="320"/>
      <c r="S14" s="41"/>
      <c r="T14" s="41"/>
      <c r="AC14" s="174"/>
      <c r="AE14" s="39"/>
      <c r="AF14" s="39"/>
      <c r="AG14" s="39"/>
      <c r="AH14" s="39"/>
      <c r="AI14" s="39"/>
      <c r="AJ14" s="39"/>
      <c r="AK14" s="39"/>
      <c r="AL14" s="39"/>
      <c r="AM14" s="39"/>
      <c r="AN14" s="39"/>
      <c r="AO14" s="39"/>
      <c r="AP14" s="39"/>
      <c r="AQ14" s="39"/>
      <c r="AR14" s="39"/>
      <c r="AS14" s="39"/>
      <c r="AT14" s="39"/>
      <c r="AU14" s="39"/>
      <c r="AV14" s="39"/>
      <c r="AW14" s="39"/>
    </row>
    <row r="15" spans="2:49" ht="21" customHeight="1">
      <c r="B15" s="42"/>
      <c r="C15" s="43"/>
      <c r="D15" s="44"/>
      <c r="E15" s="44"/>
      <c r="F15" s="121"/>
      <c r="G15" s="44"/>
      <c r="H15" s="41"/>
      <c r="I15" s="121"/>
      <c r="J15" s="101"/>
      <c r="K15" s="101"/>
      <c r="L15" s="121"/>
      <c r="M15" s="310"/>
      <c r="N15" s="310"/>
      <c r="O15" s="310"/>
      <c r="P15" s="305" t="s">
        <v>106</v>
      </c>
      <c r="Q15" s="484">
        <f>Inventory!K13</f>
        <v>0.7</v>
      </c>
      <c r="R15" s="485"/>
      <c r="S15" s="41"/>
      <c r="T15" s="41"/>
      <c r="AC15" s="174"/>
      <c r="AE15" s="39"/>
      <c r="AF15" s="39"/>
      <c r="AG15" s="39"/>
      <c r="AH15" s="39"/>
      <c r="AI15" s="39"/>
      <c r="AJ15" s="39"/>
      <c r="AK15" s="39"/>
      <c r="AL15" s="39"/>
      <c r="AM15" s="39"/>
      <c r="AN15" s="39"/>
      <c r="AO15" s="39"/>
      <c r="AP15" s="39"/>
      <c r="AQ15" s="39"/>
      <c r="AR15" s="39"/>
      <c r="AS15" s="39"/>
      <c r="AT15" s="39"/>
      <c r="AU15" s="39"/>
      <c r="AV15" s="39"/>
      <c r="AW15" s="39"/>
    </row>
    <row r="16" spans="2:49" ht="35.25" customHeight="1">
      <c r="B16" s="42"/>
      <c r="C16" s="46"/>
      <c r="D16" s="47"/>
      <c r="E16" s="47"/>
      <c r="F16" s="123"/>
      <c r="G16" s="48"/>
      <c r="H16" s="48"/>
      <c r="I16" s="106"/>
      <c r="J16" s="106"/>
      <c r="K16" s="87"/>
      <c r="L16" s="48"/>
      <c r="M16" s="48"/>
      <c r="N16" s="48"/>
      <c r="O16" s="48"/>
      <c r="P16" s="42"/>
      <c r="Q16" s="42"/>
      <c r="R16" s="42"/>
      <c r="S16" s="42"/>
      <c r="T16" s="42"/>
    </row>
    <row r="17" spans="2:48" ht="29.25" customHeight="1">
      <c r="B17" s="53"/>
      <c r="C17" s="77"/>
      <c r="D17" s="55"/>
      <c r="E17" s="55"/>
      <c r="F17" s="124"/>
      <c r="G17" s="55"/>
      <c r="H17" s="55"/>
      <c r="I17" s="107"/>
      <c r="J17" s="107"/>
      <c r="K17" s="88"/>
      <c r="L17" s="55"/>
      <c r="M17" s="55"/>
      <c r="N17" s="55"/>
      <c r="O17" s="55"/>
      <c r="P17" s="55"/>
      <c r="Q17" s="55"/>
      <c r="R17" s="55"/>
      <c r="S17" s="55"/>
      <c r="T17" s="56"/>
    </row>
    <row r="18" spans="2:48" ht="33.75" customHeight="1">
      <c r="B18" s="502" t="s">
        <v>54</v>
      </c>
      <c r="C18" s="503"/>
      <c r="D18" s="503"/>
      <c r="E18" s="503"/>
      <c r="F18" s="503"/>
      <c r="G18" s="503"/>
      <c r="H18" s="503"/>
      <c r="I18" s="503"/>
      <c r="J18" s="503"/>
      <c r="K18" s="503"/>
      <c r="L18" s="503"/>
      <c r="M18" s="503"/>
      <c r="N18" s="503"/>
      <c r="O18" s="503"/>
      <c r="P18" s="503"/>
      <c r="Q18" s="503"/>
      <c r="R18" s="503"/>
      <c r="S18" s="503"/>
      <c r="T18" s="504"/>
    </row>
    <row r="19" spans="2:48" ht="28.5" customHeight="1">
      <c r="B19" s="160"/>
      <c r="C19" s="167"/>
      <c r="D19" s="76"/>
      <c r="E19" s="76"/>
      <c r="F19" s="134"/>
      <c r="G19" s="76"/>
      <c r="H19" s="76"/>
      <c r="I19" s="114"/>
      <c r="J19" s="114"/>
      <c r="K19" s="97"/>
      <c r="L19" s="76"/>
      <c r="M19" s="76"/>
      <c r="N19" s="76"/>
      <c r="O19" s="76"/>
      <c r="P19" s="76"/>
      <c r="Q19" s="76"/>
      <c r="R19" s="76"/>
      <c r="S19" s="76"/>
      <c r="T19" s="70"/>
      <c r="AC19" s="174"/>
    </row>
    <row r="20" spans="2:48" ht="27.75" customHeight="1">
      <c r="B20" s="166"/>
      <c r="C20" s="167"/>
      <c r="D20" s="168"/>
      <c r="E20" s="168"/>
      <c r="F20" s="169"/>
      <c r="G20" s="486" t="s">
        <v>53</v>
      </c>
      <c r="H20" s="487"/>
      <c r="I20" s="487"/>
      <c r="J20" s="487"/>
      <c r="K20" s="487"/>
      <c r="L20" s="487"/>
      <c r="M20" s="487"/>
      <c r="N20" s="362"/>
      <c r="O20" s="362"/>
      <c r="P20" s="493" t="s">
        <v>52</v>
      </c>
      <c r="Q20" s="469" t="s">
        <v>35</v>
      </c>
      <c r="R20" s="469" t="s">
        <v>32</v>
      </c>
      <c r="S20" s="170"/>
      <c r="T20" s="171"/>
      <c r="U20" s="175"/>
      <c r="V20" s="175"/>
      <c r="W20" s="175"/>
      <c r="X20" s="175"/>
      <c r="Y20" s="175"/>
      <c r="Z20" s="175"/>
      <c r="AA20" s="175"/>
      <c r="AB20" s="175"/>
      <c r="AC20" s="175"/>
      <c r="AD20" s="175"/>
      <c r="AE20" s="175"/>
      <c r="AF20" s="175"/>
      <c r="AG20" s="175"/>
      <c r="AH20" s="175"/>
    </row>
    <row r="21" spans="2:48" ht="32.25" customHeight="1">
      <c r="B21" s="57"/>
      <c r="C21" s="78"/>
      <c r="D21" s="47"/>
      <c r="E21" s="469" t="s">
        <v>37</v>
      </c>
      <c r="F21" s="469"/>
      <c r="G21" s="275" t="s">
        <v>3</v>
      </c>
      <c r="H21" s="161" t="s">
        <v>51</v>
      </c>
      <c r="I21" s="159" t="s">
        <v>59</v>
      </c>
      <c r="J21" s="159" t="s">
        <v>60</v>
      </c>
      <c r="K21" s="161" t="s">
        <v>61</v>
      </c>
      <c r="L21" s="430" t="s">
        <v>196</v>
      </c>
      <c r="M21" s="161" t="s">
        <v>8</v>
      </c>
      <c r="N21" s="362"/>
      <c r="O21" s="362"/>
      <c r="P21" s="492"/>
      <c r="Q21" s="492"/>
      <c r="R21" s="492"/>
      <c r="S21" s="59"/>
      <c r="T21" s="70"/>
      <c r="Z21" s="488" t="s">
        <v>39</v>
      </c>
      <c r="AA21" s="490"/>
      <c r="AB21" s="490"/>
      <c r="AC21" s="490"/>
      <c r="AD21" s="490"/>
      <c r="AE21" s="490"/>
      <c r="AF21" s="490"/>
      <c r="AG21" s="175"/>
      <c r="AH21" s="175"/>
    </row>
    <row r="22" spans="2:48" ht="21" customHeight="1">
      <c r="B22" s="57"/>
      <c r="C22" s="78"/>
      <c r="D22" s="47"/>
      <c r="E22" s="47"/>
      <c r="F22" s="470"/>
      <c r="G22" s="506"/>
      <c r="H22" s="135"/>
      <c r="I22" s="156"/>
      <c r="J22" s="135"/>
      <c r="K22" s="135"/>
      <c r="L22" s="156"/>
      <c r="M22" s="156"/>
      <c r="N22" s="357"/>
      <c r="O22" s="357"/>
      <c r="P22" s="59"/>
      <c r="Q22" s="59"/>
      <c r="R22" s="59"/>
      <c r="S22" s="59"/>
      <c r="T22" s="70"/>
      <c r="AA22" s="176"/>
      <c r="AB22" s="176"/>
      <c r="AC22" s="176"/>
      <c r="AD22" s="176"/>
      <c r="AE22" s="176"/>
      <c r="AF22" s="176"/>
      <c r="AG22" s="361"/>
      <c r="AH22" s="361"/>
      <c r="AM22" s="482" t="s">
        <v>80</v>
      </c>
      <c r="AN22" s="483"/>
      <c r="AO22" s="483"/>
      <c r="AP22" s="483"/>
      <c r="AQ22" s="483"/>
      <c r="AR22" s="483"/>
      <c r="AS22" s="483"/>
    </row>
    <row r="23" spans="2:48" ht="15">
      <c r="B23" s="83"/>
      <c r="C23" s="154"/>
      <c r="D23" s="64"/>
      <c r="E23" s="64"/>
      <c r="F23" s="285"/>
      <c r="G23" s="65"/>
      <c r="H23" s="66"/>
      <c r="I23" s="115"/>
      <c r="J23" s="110"/>
      <c r="K23" s="92"/>
      <c r="L23" s="92"/>
      <c r="M23" s="92"/>
      <c r="N23" s="92"/>
      <c r="O23" s="92"/>
      <c r="P23" s="92"/>
      <c r="Q23" s="92"/>
      <c r="R23" s="92"/>
      <c r="S23" s="153"/>
      <c r="T23" s="70"/>
      <c r="Z23" s="128" t="s">
        <v>3</v>
      </c>
      <c r="AA23" s="128" t="s">
        <v>51</v>
      </c>
      <c r="AB23" s="128" t="s">
        <v>62</v>
      </c>
      <c r="AC23" s="128" t="s">
        <v>63</v>
      </c>
      <c r="AD23" s="128" t="s">
        <v>64</v>
      </c>
      <c r="AE23" s="128" t="s">
        <v>196</v>
      </c>
      <c r="AF23" s="359" t="s">
        <v>8</v>
      </c>
      <c r="AG23" s="128"/>
      <c r="AH23" s="128"/>
      <c r="AL23" s="79" t="s">
        <v>20</v>
      </c>
      <c r="AM23" s="138" t="s">
        <v>3</v>
      </c>
      <c r="AN23" s="161" t="s">
        <v>51</v>
      </c>
      <c r="AO23" s="159" t="s">
        <v>59</v>
      </c>
      <c r="AP23" s="159" t="s">
        <v>60</v>
      </c>
      <c r="AQ23" s="161" t="s">
        <v>61</v>
      </c>
      <c r="AR23" s="430" t="s">
        <v>196</v>
      </c>
      <c r="AS23" s="161" t="s">
        <v>8</v>
      </c>
      <c r="AT23" s="362"/>
      <c r="AU23" s="362"/>
      <c r="AV23" s="221" t="s">
        <v>83</v>
      </c>
    </row>
    <row r="24" spans="2:48" ht="15">
      <c r="B24" s="279">
        <v>2000</v>
      </c>
      <c r="C24" s="154"/>
      <c r="D24" s="281"/>
      <c r="E24" s="288"/>
      <c r="F24" s="142">
        <v>2000</v>
      </c>
      <c r="G24" s="282" t="str">
        <f>IF(ISERR(Z$24/Inventory!$K$55),"",(Z$24/Inventory!$K$55))</f>
        <v/>
      </c>
      <c r="H24" s="210" t="str">
        <f>IF(ISERR(AA$24/Inventory!$K$55),"",(AA$24/Inventory!$K$55))</f>
        <v/>
      </c>
      <c r="I24" s="210" t="str">
        <f>IF(ISERR(AB$24/Inventory!$K$55),"",(AB$24/Inventory!$K$55))</f>
        <v/>
      </c>
      <c r="J24" s="210" t="str">
        <f>IF(ISERR(AC$24/Inventory!$K$55),"",(AC$24/Inventory!$K$55))</f>
        <v/>
      </c>
      <c r="K24" s="210" t="str">
        <f>IF(ISERR(AD$24/Inventory!$K$55),"",(AD$24/Inventory!$K$55))</f>
        <v/>
      </c>
      <c r="L24" s="210" t="str">
        <f>IF(ISERR(AE$24/Inventory!$K$55),"",(AE$24/Inventory!$K$55))</f>
        <v/>
      </c>
      <c r="M24" s="210" t="str">
        <f>IF(ISERR(AF$24/Inventory!$K$55),"",(AF$24/Inventory!$K$55))</f>
        <v/>
      </c>
      <c r="N24" s="211" t="s">
        <v>174</v>
      </c>
      <c r="O24" s="211" t="s">
        <v>174</v>
      </c>
      <c r="P24" s="213" t="str">
        <f>IF((Inventory!$K$57)=0,"",(Inventory!$K$57))</f>
        <v/>
      </c>
      <c r="Q24" s="289"/>
      <c r="R24" s="289"/>
      <c r="S24" s="505"/>
      <c r="T24" s="70"/>
      <c r="Y24" s="79">
        <v>2000</v>
      </c>
      <c r="Z24" s="98">
        <f>Inventory!$I23*Inventory!$F23</f>
        <v>0</v>
      </c>
      <c r="AA24" s="98">
        <f>Inventory!$I24*Inventory!$F24</f>
        <v>0</v>
      </c>
      <c r="AB24" s="98">
        <f>Inventory!$I25*Inventory!$F25</f>
        <v>0</v>
      </c>
      <c r="AC24" s="98">
        <f>Inventory!$I26*Inventory!$F26</f>
        <v>0</v>
      </c>
      <c r="AD24" s="98">
        <f>Inventory!$I27*Inventory!$F27</f>
        <v>0</v>
      </c>
      <c r="AE24" s="98">
        <f>Inventory!$I28*Inventory!$F28</f>
        <v>0</v>
      </c>
      <c r="AF24" s="98">
        <f>Inventory!$I29*Inventory!$F29</f>
        <v>0</v>
      </c>
      <c r="AG24" s="370" t="s">
        <v>174</v>
      </c>
      <c r="AH24" s="370" t="s">
        <v>174</v>
      </c>
      <c r="AK24" s="232" t="s">
        <v>77</v>
      </c>
      <c r="AL24" s="79">
        <f>Inventory!$K$5</f>
        <v>2013</v>
      </c>
      <c r="AM24" s="79" t="str">
        <f>IF(VLOOKUP(AL24, $F$24:$P$44,2,FALSE )=0,0.00000001,VLOOKUP(AL24, $F$24:$P$44,2,FALSE ))</f>
        <v/>
      </c>
      <c r="AN24" s="79" t="str">
        <f>IF(VLOOKUP(AL24, $F$24:$P$44,3,FALSE )=0,0.00000001,VLOOKUP(AL24, $F$24:$P$44,3,FALSE ))</f>
        <v/>
      </c>
      <c r="AO24" s="79" t="str">
        <f>IF(VLOOKUP(AL24, $F$24:$P$44,4,FALSE )=0,0.00001,VLOOKUP(AL24, $F$24:$P$44,4,FALSE ))</f>
        <v/>
      </c>
      <c r="AP24" s="79" t="str">
        <f>IF(VLOOKUP(AL24, $F$24:$P$44,5,FALSE )=0,0.00000001,VLOOKUP(AL24, $F$24:$P$44,5,FALSE ))</f>
        <v/>
      </c>
      <c r="AQ24" s="79" t="str">
        <f>IF(VLOOKUP(AL24, $F$24:$P$44,6,FALSE )=0,0.00000001,VLOOKUP(AL24, $F$24:$P$44,6,FALSE ))</f>
        <v/>
      </c>
      <c r="AR24" s="79" t="str">
        <f>IF(VLOOKUP(AL24, $F$24:$P$44,7,FALSE )=0,0.00000001,VLOOKUP(AL24, $F$24:$P$44,7,FALSE ))</f>
        <v/>
      </c>
      <c r="AS24" s="79" t="str">
        <f>IF(VLOOKUP(AL24, $F$24:$P$44,8,FALSE )=0,0.00000001,VLOOKUP(AL24, $F$24:$P$44,8,FALSE ))</f>
        <v/>
      </c>
      <c r="AV24" s="79">
        <f>SUM(AM24:AS24)</f>
        <v>0</v>
      </c>
    </row>
    <row r="25" spans="2:48" ht="15">
      <c r="B25" s="280">
        <v>2001</v>
      </c>
      <c r="C25" s="154"/>
      <c r="D25" s="281"/>
      <c r="E25" s="288"/>
      <c r="F25" s="143">
        <v>2001</v>
      </c>
      <c r="G25" s="282" t="str">
        <f>IF(ISERR(Z$25/Inventory!$K$99),"",(Z$25/Inventory!$K$99))</f>
        <v/>
      </c>
      <c r="H25" s="210" t="str">
        <f>IF(ISERR(AA$25/Inventory!$K$99),"",(AA$25/Inventory!$K$99))</f>
        <v/>
      </c>
      <c r="I25" s="210" t="str">
        <f>IF(ISERR(AB$25/Inventory!$K$99),"",(AB$25/Inventory!$K$99))</f>
        <v/>
      </c>
      <c r="J25" s="210" t="str">
        <f>IF(ISERR(AC$25/Inventory!$K$99),"",(AC$25/Inventory!$K$99))</f>
        <v/>
      </c>
      <c r="K25" s="210" t="str">
        <f>IF(ISERR(AD$25/Inventory!$K$99),"",(AD$25/Inventory!$K$99))</f>
        <v/>
      </c>
      <c r="L25" s="210" t="str">
        <f>IF(ISERR(AE$25/Inventory!$K$99),"",(AE$25/Inventory!$K$99))</f>
        <v/>
      </c>
      <c r="M25" s="210" t="str">
        <f>IF(ISERR(AF$25/Inventory!$K$99),"",(AF$25/Inventory!$K$99))</f>
        <v/>
      </c>
      <c r="N25" s="211" t="s">
        <v>174</v>
      </c>
      <c r="O25" s="211" t="s">
        <v>174</v>
      </c>
      <c r="P25" s="213" t="str">
        <f>IF((Inventory!$K$101)=0,"",(Inventory!$K$101))</f>
        <v/>
      </c>
      <c r="Q25" s="289" t="str">
        <f>IF(ISERR((P25-P24)/P24),"",(P25-P24)/P24)</f>
        <v/>
      </c>
      <c r="R25" s="289" t="e">
        <f t="shared" ref="R25:R44" si="0">IF(ISERR($P25-$Q$51)/$Q$51,"",($P25-$Q$51)/$Q$51)</f>
        <v>#VALUE!</v>
      </c>
      <c r="S25" s="505"/>
      <c r="T25" s="70"/>
      <c r="Y25" s="79">
        <v>2001</v>
      </c>
      <c r="Z25" s="98">
        <f>Inventory!$I67*Inventory!$F67</f>
        <v>0</v>
      </c>
      <c r="AA25" s="98">
        <f>Inventory!$I68*Inventory!$F68</f>
        <v>0</v>
      </c>
      <c r="AB25" s="98">
        <f>Inventory!$I69*Inventory!F$69</f>
        <v>0</v>
      </c>
      <c r="AC25" s="98">
        <f>Inventory!$I70*Inventory!$F70</f>
        <v>0</v>
      </c>
      <c r="AD25" s="98">
        <f>Inventory!$I71*Inventory!$F71</f>
        <v>0</v>
      </c>
      <c r="AE25" s="98">
        <f>Inventory!$I72*Inventory!$F72</f>
        <v>0</v>
      </c>
      <c r="AF25" s="98">
        <f>Inventory!$I73*Inventory!$F73</f>
        <v>0</v>
      </c>
      <c r="AG25" s="370" t="s">
        <v>174</v>
      </c>
      <c r="AH25" s="370" t="s">
        <v>174</v>
      </c>
      <c r="AK25" s="232" t="s">
        <v>76</v>
      </c>
      <c r="AL25" s="177">
        <f>Inventory!$K$7</f>
        <v>2000</v>
      </c>
      <c r="AM25" s="79" t="str">
        <f>IF(VLOOKUP(AL25, $F$24:$P$44,2,FALSE )=0,0.00000001,VLOOKUP(AL25, $F$24:$P$44,2,FALSE ))</f>
        <v/>
      </c>
      <c r="AN25" s="79" t="str">
        <f>IF(VLOOKUP(AL25, $F$24:$P$44,3,FALSE )=0,0.00000001,VLOOKUP(AL25, $F$24:$P$44,3,FALSE ))</f>
        <v/>
      </c>
      <c r="AO25" s="79" t="str">
        <f>IF(VLOOKUP(AL25, $F$24:$P$44,4,FALSE )=0,0.00001,VLOOKUP(AL25, $F$24:$P$44,4,FALSE ))</f>
        <v/>
      </c>
      <c r="AP25" s="79" t="str">
        <f>IF(VLOOKUP(AL25, $F$24:$P$44,5,FALSE )=0,0.00000001,VLOOKUP(AL25, $F$24:$P$44,5,FALSE ))</f>
        <v/>
      </c>
      <c r="AQ25" s="79" t="str">
        <f>IF(VLOOKUP(AL25, $F$24:$P$44,6,FALSE )=0,0.00000001,VLOOKUP(AL25, $F$24:$P$44,6,FALSE ))</f>
        <v/>
      </c>
      <c r="AR25" s="79" t="str">
        <f>IF(VLOOKUP(AL25, $F$24:$P$44,7,FALSE )=0,0.00000001,VLOOKUP(AL25, $F$24:$P$44,7,FALSE ))</f>
        <v/>
      </c>
      <c r="AS25" s="79" t="str">
        <f>IF(VLOOKUP(AL25, $F$24:$P$44,8,FALSE )=0,0.00000001,VLOOKUP(AL25, $F$24:$P$44,8,FALSE ))</f>
        <v/>
      </c>
      <c r="AV25" s="79">
        <f>SUM(AM25:AS25)</f>
        <v>0</v>
      </c>
    </row>
    <row r="26" spans="2:48" ht="15">
      <c r="B26" s="280">
        <v>2002</v>
      </c>
      <c r="C26" s="154"/>
      <c r="D26" s="281"/>
      <c r="E26" s="288"/>
      <c r="F26" s="142">
        <v>2002</v>
      </c>
      <c r="G26" s="282">
        <f>IF(ISERR(Z$26/Inventory!$K$143),"",(Z$26/Inventory!$K$143))</f>
        <v>0</v>
      </c>
      <c r="H26" s="210">
        <f>IF(ISERR(AA$26/Inventory!$K$143),"",(AA$26/Inventory!$K$143))</f>
        <v>0</v>
      </c>
      <c r="I26" s="210">
        <f>IF(ISERR(AB$26/Inventory!$K$143),"",(AB$26/Inventory!$K$143))</f>
        <v>0</v>
      </c>
      <c r="J26" s="210">
        <f>IF(ISERR(AC$26/Inventory!$K$143),"",(AC$26/Inventory!$K$143))</f>
        <v>0</v>
      </c>
      <c r="K26" s="210">
        <f>IF(ISERR(AD$26/Inventory!$K$143),"",(AD$26/Inventory!$K$143))</f>
        <v>0</v>
      </c>
      <c r="L26" s="210">
        <f>IF(ISERR(AE$26/Inventory!$K$143),"",(AE$26/Inventory!$K$143))</f>
        <v>0</v>
      </c>
      <c r="M26" s="210">
        <f>IF(ISERR(AF$26/Inventory!$K$143),"",(AF$26/Inventory!$K$143))</f>
        <v>0</v>
      </c>
      <c r="N26" s="211" t="s">
        <v>174</v>
      </c>
      <c r="O26" s="211" t="s">
        <v>174</v>
      </c>
      <c r="P26" s="213" t="str">
        <f>IF((Inventory!$K$145)=0,"",(Inventory!$K$145))</f>
        <v/>
      </c>
      <c r="Q26" s="289" t="str">
        <f t="shared" ref="Q26:Q44" si="1">IF(ISERR((P26-P25)/P25),"",(P26-P25)/P25)</f>
        <v/>
      </c>
      <c r="R26" s="289" t="e">
        <f t="shared" si="0"/>
        <v>#VALUE!</v>
      </c>
      <c r="S26" s="505"/>
      <c r="T26" s="70"/>
      <c r="Y26" s="79">
        <v>2002</v>
      </c>
      <c r="Z26" s="98">
        <f>Inventory!$I111*Inventory!$F111</f>
        <v>0</v>
      </c>
      <c r="AA26" s="98">
        <f>Inventory!$I112*Inventory!$F112</f>
        <v>0</v>
      </c>
      <c r="AB26" s="98">
        <f>Inventory!$I113*Inventory!$F113</f>
        <v>0</v>
      </c>
      <c r="AC26" s="98">
        <f>Inventory!$I114*Inventory!$F114</f>
        <v>0</v>
      </c>
      <c r="AD26" s="98">
        <f>Inventory!$I115*Inventory!$F115</f>
        <v>0</v>
      </c>
      <c r="AE26" s="98">
        <f>Inventory!$I116*Inventory!$F116</f>
        <v>0</v>
      </c>
      <c r="AF26" s="98">
        <f>Inventory!$I117*Inventory!$F117</f>
        <v>0</v>
      </c>
      <c r="AG26" s="370" t="s">
        <v>174</v>
      </c>
      <c r="AH26" s="370" t="s">
        <v>174</v>
      </c>
      <c r="AK26" s="179" t="s">
        <v>78</v>
      </c>
      <c r="AM26" s="79" t="e">
        <f>AM$24-AM$25</f>
        <v>#VALUE!</v>
      </c>
      <c r="AN26" s="79" t="e">
        <f t="shared" ref="AN26:AS26" si="2">AN$24-AN$25</f>
        <v>#VALUE!</v>
      </c>
      <c r="AO26" s="79" t="e">
        <f t="shared" si="2"/>
        <v>#VALUE!</v>
      </c>
      <c r="AP26" s="79" t="e">
        <f t="shared" si="2"/>
        <v>#VALUE!</v>
      </c>
      <c r="AQ26" s="79" t="e">
        <f t="shared" si="2"/>
        <v>#VALUE!</v>
      </c>
      <c r="AR26" s="79" t="e">
        <f t="shared" si="2"/>
        <v>#VALUE!</v>
      </c>
      <c r="AS26" s="79" t="e">
        <f t="shared" si="2"/>
        <v>#VALUE!</v>
      </c>
      <c r="AV26" s="79">
        <f>AV$24-AV$25</f>
        <v>0</v>
      </c>
    </row>
    <row r="27" spans="2:48" ht="15">
      <c r="B27" s="280">
        <v>2003</v>
      </c>
      <c r="C27" s="154"/>
      <c r="D27" s="281"/>
      <c r="E27" s="288" t="str">
        <f>IF(Inventory!$K$7=2003,"Base Year", "")</f>
        <v/>
      </c>
      <c r="F27" s="142">
        <v>2003</v>
      </c>
      <c r="G27" s="282" t="str">
        <f>IF(ISERR(Z$27/Inventory!$K$187),"",(Z$27/Inventory!$K$187))</f>
        <v/>
      </c>
      <c r="H27" s="210" t="str">
        <f>IF(ISERR(AA$27/Inventory!$K$187),"",(AA$27/Inventory!$K$187))</f>
        <v/>
      </c>
      <c r="I27" s="210" t="str">
        <f>IF(ISERR(AB$27/Inventory!$K$187),"",(AB$27/Inventory!$K$187))</f>
        <v/>
      </c>
      <c r="J27" s="210" t="str">
        <f>IF(ISERR(AC$27/Inventory!$K$187),"",(AC$27/Inventory!$K$187))</f>
        <v/>
      </c>
      <c r="K27" s="210" t="str">
        <f>IF(ISERR(AD$27/Inventory!$K$187),"",(AD$27/Inventory!$K$187))</f>
        <v/>
      </c>
      <c r="L27" s="210" t="str">
        <f>IF(ISERR(AE$27/Inventory!$K$187),"",(AE$27/Inventory!$K$187))</f>
        <v/>
      </c>
      <c r="M27" s="210" t="str">
        <f>IF(ISERR(AF$27/Inventory!$K$187),"",(AF$27/Inventory!$K$187))</f>
        <v/>
      </c>
      <c r="N27" s="211" t="s">
        <v>174</v>
      </c>
      <c r="O27" s="211" t="s">
        <v>174</v>
      </c>
      <c r="P27" s="213" t="str">
        <f>IF((Inventory!$K$189)=0,"",(Inventory!$K$189))</f>
        <v/>
      </c>
      <c r="Q27" s="289" t="str">
        <f t="shared" si="1"/>
        <v/>
      </c>
      <c r="R27" s="289" t="e">
        <f t="shared" si="0"/>
        <v>#VALUE!</v>
      </c>
      <c r="S27" s="505"/>
      <c r="T27" s="70"/>
      <c r="Y27" s="79">
        <v>2003</v>
      </c>
      <c r="Z27" s="98">
        <f>Inventory!$I155*Inventory!$F155</f>
        <v>0</v>
      </c>
      <c r="AA27" s="98">
        <f>Inventory!$I156*Inventory!$F156</f>
        <v>0</v>
      </c>
      <c r="AB27" s="98">
        <f>Inventory!$I157*Inventory!$F157</f>
        <v>0</v>
      </c>
      <c r="AC27" s="98">
        <f>Inventory!$I158*Inventory!$F158</f>
        <v>0</v>
      </c>
      <c r="AD27" s="98">
        <f>Inventory!$I159*Inventory!$F159</f>
        <v>0</v>
      </c>
      <c r="AE27" s="98">
        <f>Inventory!$I160*Inventory!$F160</f>
        <v>0</v>
      </c>
      <c r="AF27" s="98">
        <f>Inventory!$I161*Inventory!$F161</f>
        <v>0</v>
      </c>
      <c r="AG27" s="370" t="s">
        <v>174</v>
      </c>
      <c r="AH27" s="370" t="s">
        <v>174</v>
      </c>
    </row>
    <row r="28" spans="2:48" ht="15">
      <c r="B28" s="280">
        <v>2004</v>
      </c>
      <c r="C28" s="154"/>
      <c r="D28" s="281"/>
      <c r="E28" s="288" t="str">
        <f>IF(Inventory!$K$7=2004,"Base Year", "")</f>
        <v/>
      </c>
      <c r="F28" s="143">
        <v>2004</v>
      </c>
      <c r="G28" s="282" t="str">
        <f>IF(ISERR(Z$28/Inventory!$K$231),"",(Z$28/Inventory!$K$231))</f>
        <v/>
      </c>
      <c r="H28" s="210" t="str">
        <f>IF(ISERR(AA$28/Inventory!$K$231),"",(AA$28/Inventory!$K$231))</f>
        <v/>
      </c>
      <c r="I28" s="210" t="str">
        <f>IF(ISERR(AB$28/Inventory!$K$231),"",(AB$28/Inventory!$K$231))</f>
        <v/>
      </c>
      <c r="J28" s="210" t="str">
        <f>IF(ISERR(AC$28/Inventory!$K$231),"",(AC$28/Inventory!$K$231))</f>
        <v/>
      </c>
      <c r="K28" s="210" t="str">
        <f>IF(ISERR(AD$28/Inventory!$K$231),"",(AD$28/Inventory!$K$231))</f>
        <v/>
      </c>
      <c r="L28" s="210" t="str">
        <f>IF(ISERR(AE$28/Inventory!$K$231),"",(AE$28/Inventory!$K$231))</f>
        <v/>
      </c>
      <c r="M28" s="210" t="str">
        <f>IF(ISERR(AF$28/Inventory!$K$231),"",(AF$28/Inventory!$K$231))</f>
        <v/>
      </c>
      <c r="N28" s="211" t="s">
        <v>174</v>
      </c>
      <c r="O28" s="211" t="s">
        <v>174</v>
      </c>
      <c r="P28" s="213" t="str">
        <f>IF((Inventory!$K$233)=0,"",(Inventory!$K$233))</f>
        <v/>
      </c>
      <c r="Q28" s="289" t="str">
        <f t="shared" si="1"/>
        <v/>
      </c>
      <c r="R28" s="289" t="e">
        <f t="shared" si="0"/>
        <v>#VALUE!</v>
      </c>
      <c r="S28" s="505"/>
      <c r="T28" s="70"/>
      <c r="Y28" s="79">
        <v>2004</v>
      </c>
      <c r="Z28" s="98">
        <f>Inventory!$I199*Inventory!$F199</f>
        <v>0</v>
      </c>
      <c r="AA28" s="98">
        <f>Inventory!$I200*Inventory!$F200</f>
        <v>0</v>
      </c>
      <c r="AB28" s="98">
        <f>Inventory!$I201*Inventory!$F201</f>
        <v>0</v>
      </c>
      <c r="AC28" s="98">
        <f>Inventory!$I202*Inventory!$F202</f>
        <v>0</v>
      </c>
      <c r="AD28" s="98">
        <f>Inventory!$I203*Inventory!$F203</f>
        <v>0</v>
      </c>
      <c r="AE28" s="98">
        <f>Inventory!$I204*Inventory!$F204</f>
        <v>0</v>
      </c>
      <c r="AF28" s="98">
        <f>Inventory!$I205*Inventory!$F205</f>
        <v>0</v>
      </c>
      <c r="AG28" s="370" t="s">
        <v>174</v>
      </c>
      <c r="AH28" s="370" t="s">
        <v>174</v>
      </c>
    </row>
    <row r="29" spans="2:48" ht="15">
      <c r="B29" s="280">
        <v>2005</v>
      </c>
      <c r="C29" s="154"/>
      <c r="D29" s="281"/>
      <c r="E29" s="288" t="str">
        <f>IF(Inventory!$K$7=2005,"Base Year", "")</f>
        <v/>
      </c>
      <c r="F29" s="142">
        <v>2005</v>
      </c>
      <c r="G29" s="282" t="str">
        <f>IF(ISERR(Z$29/Inventory!$K$275),"",(Z$29/Inventory!$K$275))</f>
        <v/>
      </c>
      <c r="H29" s="210" t="str">
        <f>IF(ISERR(AA$29/Inventory!$K$275),"",(AA$29/Inventory!$K$275))</f>
        <v/>
      </c>
      <c r="I29" s="210" t="str">
        <f>IF(ISERR(AB$29/Inventory!$K$275),"",(AB$29/Inventory!$K$275))</f>
        <v/>
      </c>
      <c r="J29" s="210" t="str">
        <f>IF(ISERR(AC$29/Inventory!$K$275),"",(AC$29/Inventory!$K$275))</f>
        <v/>
      </c>
      <c r="K29" s="210" t="str">
        <f>IF(ISERR(AD$29/Inventory!$K$275),"",(AD$29/Inventory!$K$275))</f>
        <v/>
      </c>
      <c r="L29" s="210" t="str">
        <f>IF(ISERR(AE$29/Inventory!$K$275),"",(AE$29/Inventory!$K$275))</f>
        <v/>
      </c>
      <c r="M29" s="210" t="str">
        <f>IF(ISERR(AF$29/Inventory!$K$275),"",(AF$29/Inventory!$K$275))</f>
        <v/>
      </c>
      <c r="N29" s="211" t="s">
        <v>174</v>
      </c>
      <c r="O29" s="211" t="s">
        <v>174</v>
      </c>
      <c r="P29" s="213" t="str">
        <f>IF((Inventory!$K$277)=0,"",(Inventory!$K$277))</f>
        <v/>
      </c>
      <c r="Q29" s="289" t="str">
        <f t="shared" si="1"/>
        <v/>
      </c>
      <c r="R29" s="289" t="e">
        <f t="shared" si="0"/>
        <v>#VALUE!</v>
      </c>
      <c r="S29" s="505"/>
      <c r="T29" s="70"/>
      <c r="Y29" s="79">
        <v>2005</v>
      </c>
      <c r="Z29" s="98">
        <f>Inventory!$I243*Inventory!$F243</f>
        <v>0</v>
      </c>
      <c r="AA29" s="98">
        <f>Inventory!$I244*Inventory!$F244</f>
        <v>0</v>
      </c>
      <c r="AB29" s="98">
        <f>Inventory!$I245*Inventory!$F245</f>
        <v>0</v>
      </c>
      <c r="AC29" s="98">
        <f>Inventory!$I246*Inventory!$F246</f>
        <v>0</v>
      </c>
      <c r="AD29" s="98">
        <f>Inventory!$I247*Inventory!$F247</f>
        <v>0</v>
      </c>
      <c r="AE29" s="98">
        <f>Inventory!$I248*Inventory!$F248</f>
        <v>0</v>
      </c>
      <c r="AF29" s="98">
        <f>Inventory!$I249*Inventory!$F249</f>
        <v>0</v>
      </c>
      <c r="AG29" s="370" t="s">
        <v>174</v>
      </c>
      <c r="AH29" s="370" t="s">
        <v>174</v>
      </c>
      <c r="AM29" s="482" t="s">
        <v>81</v>
      </c>
      <c r="AN29" s="483"/>
      <c r="AO29" s="483"/>
      <c r="AP29" s="483"/>
      <c r="AQ29" s="483"/>
      <c r="AR29" s="483"/>
      <c r="AS29" s="483"/>
    </row>
    <row r="30" spans="2:48" ht="15">
      <c r="B30" s="280">
        <v>2006</v>
      </c>
      <c r="C30" s="154"/>
      <c r="D30" s="281"/>
      <c r="E30" s="288" t="str">
        <f>IF(Inventory!$K$7=2006,"Base Year", "")</f>
        <v/>
      </c>
      <c r="F30" s="142">
        <v>2006</v>
      </c>
      <c r="G30" s="282" t="str">
        <f>IF(ISERR(Z$30/Inventory!$K$319),"",(Z$30/Inventory!$K$319))</f>
        <v/>
      </c>
      <c r="H30" s="210" t="str">
        <f>IF(ISERR(AA$30/Inventory!$K$319),"",(AA$30/Inventory!$K$319))</f>
        <v/>
      </c>
      <c r="I30" s="210" t="str">
        <f>IF(ISERR(AB$30/Inventory!$K$319),"",(AB$30/Inventory!$K$319))</f>
        <v/>
      </c>
      <c r="J30" s="210" t="str">
        <f>IF(ISERR(AC$30/Inventory!$K$319),"",(AC$30/Inventory!$K$319))</f>
        <v/>
      </c>
      <c r="K30" s="210" t="str">
        <f>IF(ISERR(AD$30/Inventory!$K$319),"",(AD$30/Inventory!$K$319))</f>
        <v/>
      </c>
      <c r="L30" s="210" t="str">
        <f>IF(ISERR(AE$30/Inventory!$K$319),"",(AE$30/Inventory!$K$319))</f>
        <v/>
      </c>
      <c r="M30" s="210" t="str">
        <f>IF(ISERR(AF$30/Inventory!$K$319),"",(AF$30/Inventory!$K$319))</f>
        <v/>
      </c>
      <c r="N30" s="211" t="s">
        <v>174</v>
      </c>
      <c r="O30" s="211" t="s">
        <v>174</v>
      </c>
      <c r="P30" s="213" t="str">
        <f>IF((Inventory!$K$321)=0,"",(Inventory!$K$321))</f>
        <v/>
      </c>
      <c r="Q30" s="289" t="str">
        <f t="shared" si="1"/>
        <v/>
      </c>
      <c r="R30" s="289" t="e">
        <f t="shared" si="0"/>
        <v>#VALUE!</v>
      </c>
      <c r="S30" s="505"/>
      <c r="T30" s="70"/>
      <c r="Y30" s="79">
        <v>2006</v>
      </c>
      <c r="Z30" s="98">
        <f>Inventory!$I287*Inventory!$F287</f>
        <v>0</v>
      </c>
      <c r="AA30" s="98">
        <f>Inventory!$I288*Inventory!$F288</f>
        <v>0</v>
      </c>
      <c r="AB30" s="98">
        <f>Inventory!$I289*Inventory!$F289</f>
        <v>0</v>
      </c>
      <c r="AC30" s="98">
        <f>Inventory!$I290*Inventory!$F290</f>
        <v>0</v>
      </c>
      <c r="AD30" s="98">
        <f>Inventory!$I291*Inventory!$F291</f>
        <v>0</v>
      </c>
      <c r="AE30" s="98">
        <f>Inventory!$I292*Inventory!$F292</f>
        <v>0</v>
      </c>
      <c r="AF30" s="98">
        <f>Inventory!$I293*Inventory!$F293</f>
        <v>0</v>
      </c>
      <c r="AG30" s="370" t="s">
        <v>174</v>
      </c>
      <c r="AH30" s="370" t="s">
        <v>174</v>
      </c>
      <c r="AL30" s="233" t="s">
        <v>79</v>
      </c>
      <c r="AM30" s="221" t="s">
        <v>61</v>
      </c>
      <c r="AN30" s="218" t="s">
        <v>60</v>
      </c>
      <c r="AO30" s="218" t="s">
        <v>59</v>
      </c>
      <c r="AP30" s="221" t="s">
        <v>8</v>
      </c>
      <c r="AQ30" s="430" t="s">
        <v>196</v>
      </c>
      <c r="AR30" s="221" t="s">
        <v>51</v>
      </c>
      <c r="AS30" s="138" t="s">
        <v>3</v>
      </c>
      <c r="AT30" s="363"/>
      <c r="AU30" s="363"/>
      <c r="AV30" s="221" t="s">
        <v>83</v>
      </c>
    </row>
    <row r="31" spans="2:48" ht="15">
      <c r="B31" s="280">
        <v>2007</v>
      </c>
      <c r="C31" s="154"/>
      <c r="D31" s="281"/>
      <c r="E31" s="288" t="str">
        <f>IF(Inventory!$K$7=2007,"Base Year", "")</f>
        <v/>
      </c>
      <c r="F31" s="143">
        <v>2007</v>
      </c>
      <c r="G31" s="282" t="str">
        <f>IF(ISERR(Z$31/Inventory!$K$363),"",(Z$31/Inventory!$K$363))</f>
        <v/>
      </c>
      <c r="H31" s="210" t="str">
        <f>IF(ISERR(AA$31/Inventory!$K$363),"",(AA$31/Inventory!$K$363))</f>
        <v/>
      </c>
      <c r="I31" s="210" t="str">
        <f>IF(ISERR(AB$31/Inventory!$K$363),"",(AB$31/Inventory!$K$363))</f>
        <v/>
      </c>
      <c r="J31" s="210" t="str">
        <f>IF(ISERR(AC$31/Inventory!$K$363),"",(AC$31/Inventory!$K$363))</f>
        <v/>
      </c>
      <c r="K31" s="210" t="str">
        <f>IF(ISERR(AD$31/Inventory!$K$363),"",(AD$31/Inventory!$K$363))</f>
        <v/>
      </c>
      <c r="L31" s="210" t="str">
        <f>IF(ISERR(AE$31/Inventory!$K$363),"",(AE$31/Inventory!$K$363))</f>
        <v/>
      </c>
      <c r="M31" s="210" t="str">
        <f>IF(ISERR(AF$31/Inventory!$K$363),"",(AF$31/Inventory!$K$363))</f>
        <v/>
      </c>
      <c r="N31" s="211" t="s">
        <v>174</v>
      </c>
      <c r="O31" s="211" t="s">
        <v>174</v>
      </c>
      <c r="P31" s="213" t="str">
        <f>IF((Inventory!$K$365)=0,"",(Inventory!$K$365))</f>
        <v/>
      </c>
      <c r="Q31" s="289" t="str">
        <f t="shared" si="1"/>
        <v/>
      </c>
      <c r="R31" s="289" t="e">
        <f t="shared" si="0"/>
        <v>#VALUE!</v>
      </c>
      <c r="S31" s="505"/>
      <c r="T31" s="70"/>
      <c r="Y31" s="79">
        <v>2007</v>
      </c>
      <c r="Z31" s="98">
        <f>Inventory!$I331*Inventory!$F331</f>
        <v>0</v>
      </c>
      <c r="AA31" s="98">
        <f>Inventory!$I332*Inventory!$F332</f>
        <v>0</v>
      </c>
      <c r="AB31" s="98">
        <f>Inventory!$I333*Inventory!$F333</f>
        <v>0</v>
      </c>
      <c r="AC31" s="98">
        <f>Inventory!$I334*Inventory!$F334</f>
        <v>0</v>
      </c>
      <c r="AD31" s="98">
        <f>Inventory!$I335*Inventory!$F335</f>
        <v>0</v>
      </c>
      <c r="AE31" s="98">
        <f>Inventory!$I336*Inventory!$F336</f>
        <v>0</v>
      </c>
      <c r="AF31" s="98">
        <f>Inventory!$I337*Inventory!$F337</f>
        <v>0</v>
      </c>
      <c r="AG31" s="370" t="s">
        <v>174</v>
      </c>
      <c r="AH31" s="370" t="s">
        <v>174</v>
      </c>
      <c r="AK31" s="232" t="s">
        <v>77</v>
      </c>
      <c r="AL31" s="79">
        <f>Inventory!$K$5</f>
        <v>2013</v>
      </c>
      <c r="AM31" s="177" t="str">
        <f>$AQ24</f>
        <v/>
      </c>
      <c r="AN31" s="79" t="str">
        <f>$AP$24</f>
        <v/>
      </c>
      <c r="AO31" s="79" t="str">
        <f>$AO$24</f>
        <v/>
      </c>
      <c r="AP31" s="79" t="str">
        <f>$AS$24</f>
        <v/>
      </c>
      <c r="AQ31" s="79" t="str">
        <f>$AR$24</f>
        <v/>
      </c>
      <c r="AR31" s="79" t="str">
        <f>$AN$24</f>
        <v/>
      </c>
      <c r="AS31" s="79" t="str">
        <f>$AM$24</f>
        <v/>
      </c>
      <c r="AV31" s="79">
        <f>SUM(AM31:AS31)</f>
        <v>0</v>
      </c>
    </row>
    <row r="32" spans="2:48" ht="15">
      <c r="B32" s="280">
        <v>2008</v>
      </c>
      <c r="C32" s="154"/>
      <c r="D32" s="281"/>
      <c r="E32" s="288" t="str">
        <f>IF(Inventory!$K$7=2008,"Base Year", "")</f>
        <v/>
      </c>
      <c r="F32" s="142">
        <v>2008</v>
      </c>
      <c r="G32" s="282" t="str">
        <f>IF(ISERR(Z$32/Inventory!$K$407),"",(Z$32/Inventory!$K$407))</f>
        <v/>
      </c>
      <c r="H32" s="210" t="str">
        <f>IF(ISERR(AA$32/Inventory!$K$407),"",(AA$32/Inventory!$K$407))</f>
        <v/>
      </c>
      <c r="I32" s="210" t="str">
        <f>IF(ISERR(AB$32/Inventory!$K$407),"",(AB$32/Inventory!$K$407))</f>
        <v/>
      </c>
      <c r="J32" s="210" t="str">
        <f>IF(ISERR(AC$32/Inventory!$K$407),"",(AC$32/Inventory!$K$407))</f>
        <v/>
      </c>
      <c r="K32" s="210" t="str">
        <f>IF(ISERR(AD$32/Inventory!$K$407),"",(AD$32/Inventory!$K$407))</f>
        <v/>
      </c>
      <c r="L32" s="210" t="str">
        <f>IF(ISERR(AE$32/Inventory!$K$407),"",(AE$32/Inventory!$K$407))</f>
        <v/>
      </c>
      <c r="M32" s="210" t="str">
        <f>IF(ISERR(AF$32/Inventory!$K$407),"",(AF$32/Inventory!$K$407))</f>
        <v/>
      </c>
      <c r="N32" s="211" t="s">
        <v>174</v>
      </c>
      <c r="O32" s="211" t="s">
        <v>174</v>
      </c>
      <c r="P32" s="213" t="str">
        <f>IF((Inventory!$K$409)=0,"",(Inventory!$K$409))</f>
        <v/>
      </c>
      <c r="Q32" s="289" t="str">
        <f t="shared" si="1"/>
        <v/>
      </c>
      <c r="R32" s="289" t="e">
        <f t="shared" si="0"/>
        <v>#VALUE!</v>
      </c>
      <c r="S32" s="505"/>
      <c r="T32" s="70"/>
      <c r="Y32" s="79">
        <v>2008</v>
      </c>
      <c r="Z32" s="98">
        <f>Inventory!$I375*Inventory!$F375</f>
        <v>0</v>
      </c>
      <c r="AA32" s="98">
        <f>Inventory!$I376*Inventory!$F376</f>
        <v>0</v>
      </c>
      <c r="AB32" s="98">
        <f>Inventory!$I377*Inventory!$F377</f>
        <v>0</v>
      </c>
      <c r="AC32" s="98">
        <f>Inventory!$I378*Inventory!$F378</f>
        <v>0</v>
      </c>
      <c r="AD32" s="98">
        <f>Inventory!$I379*Inventory!$F379</f>
        <v>0</v>
      </c>
      <c r="AE32" s="98">
        <f>Inventory!$I380*Inventory!$F380</f>
        <v>0</v>
      </c>
      <c r="AF32" s="98">
        <f>Inventory!$I381*Inventory!$F381</f>
        <v>0</v>
      </c>
      <c r="AG32" s="370" t="s">
        <v>174</v>
      </c>
      <c r="AH32" s="370" t="s">
        <v>174</v>
      </c>
      <c r="AK32" s="232" t="s">
        <v>76</v>
      </c>
      <c r="AL32" s="177">
        <f>Inventory!$K$7</f>
        <v>2000</v>
      </c>
      <c r="AM32" s="177" t="str">
        <f>$AQ$25</f>
        <v/>
      </c>
      <c r="AN32" s="79" t="str">
        <f>$AP$25</f>
        <v/>
      </c>
      <c r="AO32" s="79" t="str">
        <f>$AO$25</f>
        <v/>
      </c>
      <c r="AP32" s="79" t="str">
        <f>$AS$25</f>
        <v/>
      </c>
      <c r="AQ32" s="79" t="str">
        <f>$AR$25</f>
        <v/>
      </c>
      <c r="AR32" s="79" t="str">
        <f>$AN$25</f>
        <v/>
      </c>
      <c r="AS32" s="79" t="str">
        <f>$AM$25</f>
        <v/>
      </c>
      <c r="AV32" s="79">
        <f>SUM(AM32:AS32)</f>
        <v>0</v>
      </c>
    </row>
    <row r="33" spans="2:48" ht="15">
      <c r="B33" s="280">
        <v>2009</v>
      </c>
      <c r="C33" s="154"/>
      <c r="D33" s="281"/>
      <c r="E33" s="288"/>
      <c r="F33" s="142">
        <v>2009</v>
      </c>
      <c r="G33" s="282" t="str">
        <f>IF(ISERR(Z$33/Inventory!$K$451),"",(Z$33/Inventory!$K$451))</f>
        <v/>
      </c>
      <c r="H33" s="210" t="str">
        <f>IF(ISERR(AA$33/Inventory!$K$451),"",(AA$33/Inventory!$K$451))</f>
        <v/>
      </c>
      <c r="I33" s="210" t="str">
        <f>IF(ISERR(AB$33/Inventory!$K$451),"",(AB$33/Inventory!$K$451))</f>
        <v/>
      </c>
      <c r="J33" s="210" t="str">
        <f>IF(ISERR(AC$33/Inventory!$K$451),"",(AC$33/Inventory!$K$451))</f>
        <v/>
      </c>
      <c r="K33" s="210" t="str">
        <f>IF(ISERR(AD$33/Inventory!$K$451),"",(AD$33/Inventory!$K$451))</f>
        <v/>
      </c>
      <c r="L33" s="210" t="str">
        <f>IF(ISERR(AE$33/Inventory!$K$451),"",(AE$33/Inventory!$K$451))</f>
        <v/>
      </c>
      <c r="M33" s="210" t="str">
        <f>IF(ISERR(AF$33/Inventory!$K$451),"",(AF$33/Inventory!$K$451))</f>
        <v/>
      </c>
      <c r="N33" s="211" t="s">
        <v>174</v>
      </c>
      <c r="O33" s="211" t="s">
        <v>174</v>
      </c>
      <c r="P33" s="213" t="str">
        <f>IF((Inventory!$K$453)=0,"",(Inventory!$K$453))</f>
        <v/>
      </c>
      <c r="Q33" s="289" t="str">
        <f t="shared" si="1"/>
        <v/>
      </c>
      <c r="R33" s="289" t="e">
        <f t="shared" si="0"/>
        <v>#VALUE!</v>
      </c>
      <c r="S33" s="505"/>
      <c r="T33" s="70"/>
      <c r="Y33" s="79">
        <v>2009</v>
      </c>
      <c r="Z33" s="98">
        <f>Inventory!$I419*Inventory!$F419</f>
        <v>0</v>
      </c>
      <c r="AA33" s="98">
        <f>Inventory!$I420*Inventory!$F420</f>
        <v>0</v>
      </c>
      <c r="AB33" s="98">
        <f>Inventory!$I421*Inventory!$F421</f>
        <v>0</v>
      </c>
      <c r="AC33" s="98">
        <f>Inventory!$I422*Inventory!$F422</f>
        <v>0</v>
      </c>
      <c r="AD33" s="98">
        <f>Inventory!$I423*Inventory!$F423</f>
        <v>0</v>
      </c>
      <c r="AE33" s="98">
        <f>Inventory!$I424*Inventory!$F424</f>
        <v>0</v>
      </c>
      <c r="AF33" s="98">
        <f>Inventory!$I425*Inventory!$F425</f>
        <v>0</v>
      </c>
      <c r="AG33" s="370" t="s">
        <v>174</v>
      </c>
      <c r="AH33" s="370" t="s">
        <v>174</v>
      </c>
      <c r="AK33" s="179" t="s">
        <v>78</v>
      </c>
      <c r="AM33" s="79" t="e">
        <f>AM$31-AM$32</f>
        <v>#VALUE!</v>
      </c>
      <c r="AN33" s="79" t="e">
        <f t="shared" ref="AN33:AS33" si="3">AN$31-AN$32</f>
        <v>#VALUE!</v>
      </c>
      <c r="AO33" s="79" t="e">
        <f t="shared" si="3"/>
        <v>#VALUE!</v>
      </c>
      <c r="AP33" s="79" t="e">
        <f t="shared" si="3"/>
        <v>#VALUE!</v>
      </c>
      <c r="AQ33" s="79" t="e">
        <f t="shared" si="3"/>
        <v>#VALUE!</v>
      </c>
      <c r="AR33" s="79" t="e">
        <f t="shared" si="3"/>
        <v>#VALUE!</v>
      </c>
      <c r="AS33" s="79" t="e">
        <f t="shared" si="3"/>
        <v>#VALUE!</v>
      </c>
      <c r="AV33" s="79">
        <f>AV$31-AV$32</f>
        <v>0</v>
      </c>
    </row>
    <row r="34" spans="2:48" ht="15">
      <c r="B34" s="280">
        <v>2010</v>
      </c>
      <c r="C34" s="154"/>
      <c r="D34" s="281"/>
      <c r="E34" s="288"/>
      <c r="F34" s="143">
        <v>2010</v>
      </c>
      <c r="G34" s="282" t="str">
        <f>IF(ISERR(Z$34/Inventory!$K$495),"",(Z$34/Inventory!$K$495))</f>
        <v/>
      </c>
      <c r="H34" s="210" t="str">
        <f>IF(ISERR(AA$34/Inventory!$K$495),"",(AA$34/Inventory!$K$495))</f>
        <v/>
      </c>
      <c r="I34" s="210" t="str">
        <f>IF(ISERR(AB$34/Inventory!$K$495),"",(AB$34/Inventory!$K$495))</f>
        <v/>
      </c>
      <c r="J34" s="210" t="str">
        <f>IF(ISERR(AC$34/Inventory!$K$495),"",(AC$34/Inventory!$K$495))</f>
        <v/>
      </c>
      <c r="K34" s="210" t="str">
        <f>IF(ISERR(AD$34/Inventory!$K$495),"",(AD$34/Inventory!$K$495))</f>
        <v/>
      </c>
      <c r="L34" s="210" t="str">
        <f>IF(ISERR(AE$34/Inventory!$K$495),"",(AE$34/Inventory!$K$495))</f>
        <v/>
      </c>
      <c r="M34" s="210" t="str">
        <f>IF(ISERR(AF$34/Inventory!$K$495),"",(AF$34/Inventory!$K$495))</f>
        <v/>
      </c>
      <c r="N34" s="211" t="s">
        <v>174</v>
      </c>
      <c r="O34" s="211" t="s">
        <v>174</v>
      </c>
      <c r="P34" s="213" t="str">
        <f>IF((Inventory!$K$497)=0,"",(Inventory!$K$497))</f>
        <v/>
      </c>
      <c r="Q34" s="289" t="str">
        <f t="shared" si="1"/>
        <v/>
      </c>
      <c r="R34" s="289" t="e">
        <f t="shared" si="0"/>
        <v>#VALUE!</v>
      </c>
      <c r="S34" s="505"/>
      <c r="T34" s="70"/>
      <c r="Y34" s="79">
        <v>2010</v>
      </c>
      <c r="Z34" s="98">
        <f>Inventory!$I463*Inventory!$F463</f>
        <v>0</v>
      </c>
      <c r="AA34" s="98">
        <f>Inventory!$I464*Inventory!$F464</f>
        <v>0</v>
      </c>
      <c r="AB34" s="98">
        <f>Inventory!$I465*Inventory!$F465</f>
        <v>0</v>
      </c>
      <c r="AC34" s="98">
        <f>Inventory!$I466*Inventory!$F466</f>
        <v>0</v>
      </c>
      <c r="AD34" s="98">
        <f>Inventory!$I467*Inventory!$F467</f>
        <v>0</v>
      </c>
      <c r="AE34" s="98">
        <f>Inventory!$I468*Inventory!$F468</f>
        <v>0</v>
      </c>
      <c r="AF34" s="98">
        <f>Inventory!$I469*Inventory!$F469</f>
        <v>0</v>
      </c>
      <c r="AG34" s="370" t="s">
        <v>174</v>
      </c>
      <c r="AH34" s="370" t="s">
        <v>174</v>
      </c>
    </row>
    <row r="35" spans="2:48" ht="15">
      <c r="B35" s="280">
        <v>2011</v>
      </c>
      <c r="C35" s="154"/>
      <c r="D35" s="281"/>
      <c r="E35" s="288"/>
      <c r="F35" s="142">
        <v>2011</v>
      </c>
      <c r="G35" s="282" t="str">
        <f>IF(ISERR(Z$35/Inventory!$K$539),"",(Z$35/Inventory!$K$539))</f>
        <v/>
      </c>
      <c r="H35" s="210" t="str">
        <f>IF(ISERR(AA$35/Inventory!$K$539),"",(AA$35/Inventory!$K$539))</f>
        <v/>
      </c>
      <c r="I35" s="210" t="str">
        <f>IF(ISERR(AB$35/Inventory!$K$539),"",(AB$35/Inventory!$K$539))</f>
        <v/>
      </c>
      <c r="J35" s="210" t="str">
        <f>IF(ISERR(AC$35/Inventory!$K$539),"",(AC$35/Inventory!$K$539))</f>
        <v/>
      </c>
      <c r="K35" s="210" t="str">
        <f>IF(ISERR(AD$35/Inventory!$K$539),"",(AD$35/Inventory!$K$539))</f>
        <v/>
      </c>
      <c r="L35" s="210" t="str">
        <f>IF(ISERR(AE$35/Inventory!$K$539),"",(AE$35/Inventory!$K$539))</f>
        <v/>
      </c>
      <c r="M35" s="210" t="str">
        <f>IF(ISERR(AF$35/Inventory!$K$539),"",(AF$35/Inventory!$K$539))</f>
        <v/>
      </c>
      <c r="N35" s="211" t="s">
        <v>174</v>
      </c>
      <c r="O35" s="211" t="s">
        <v>174</v>
      </c>
      <c r="P35" s="213" t="str">
        <f>IF((Inventory!$K$541)=0,"",(Inventory!$K$541))</f>
        <v/>
      </c>
      <c r="Q35" s="289" t="str">
        <f t="shared" si="1"/>
        <v/>
      </c>
      <c r="R35" s="289" t="e">
        <f t="shared" si="0"/>
        <v>#VALUE!</v>
      </c>
      <c r="S35" s="505"/>
      <c r="T35" s="70"/>
      <c r="Y35" s="79">
        <v>2011</v>
      </c>
      <c r="Z35" s="98">
        <f>Inventory!$I507*Inventory!$F507</f>
        <v>0</v>
      </c>
      <c r="AA35" s="98">
        <f>Inventory!$I508*Inventory!$F508</f>
        <v>0</v>
      </c>
      <c r="AB35" s="98">
        <f>Inventory!$I509*Inventory!$F509</f>
        <v>0</v>
      </c>
      <c r="AC35" s="98">
        <f>Inventory!$I510*Inventory!$F510</f>
        <v>0</v>
      </c>
      <c r="AD35" s="98">
        <f>Inventory!$I511*Inventory!$F511</f>
        <v>0</v>
      </c>
      <c r="AE35" s="98">
        <f>Inventory!$I512*Inventory!$F512</f>
        <v>0</v>
      </c>
      <c r="AF35" s="98">
        <f>Inventory!$I513*Inventory!$F513</f>
        <v>0</v>
      </c>
      <c r="AG35" s="370" t="s">
        <v>174</v>
      </c>
      <c r="AH35" s="370" t="s">
        <v>174</v>
      </c>
    </row>
    <row r="36" spans="2:48" ht="15">
      <c r="B36" s="280">
        <v>2012</v>
      </c>
      <c r="C36" s="154"/>
      <c r="D36" s="281"/>
      <c r="E36" s="288"/>
      <c r="F36" s="142">
        <v>2012</v>
      </c>
      <c r="G36" s="282" t="str">
        <f>IF(ISERR(Z$36/Inventory!$K$583),"",(Z$36/Inventory!$K$583))</f>
        <v/>
      </c>
      <c r="H36" s="210" t="str">
        <f>IF(ISERR(AA$36/Inventory!$K$583),"",(AA$36/Inventory!$K$583))</f>
        <v/>
      </c>
      <c r="I36" s="210" t="str">
        <f>IF(ISERR(AB$36/Inventory!$K$583),"",(AB$36/Inventory!$K$583))</f>
        <v/>
      </c>
      <c r="J36" s="210" t="str">
        <f>IF(ISERR(AC$36/Inventory!$K$583),"",(AC$36/Inventory!$K$583))</f>
        <v/>
      </c>
      <c r="K36" s="210" t="str">
        <f>IF(ISERR(AD$36/Inventory!$K$583),"",(AD$36/Inventory!$K$583))</f>
        <v/>
      </c>
      <c r="L36" s="210" t="str">
        <f>IF(ISERR(AE$36/Inventory!$K$583),"",(AE$36/Inventory!$K$583))</f>
        <v/>
      </c>
      <c r="M36" s="210" t="str">
        <f>IF(ISERR(AF$36/Inventory!$K$583),"",(AF$36/Inventory!$K$583))</f>
        <v/>
      </c>
      <c r="N36" s="211" t="s">
        <v>174</v>
      </c>
      <c r="O36" s="211" t="s">
        <v>174</v>
      </c>
      <c r="P36" s="213" t="str">
        <f>IF((Inventory!$K$585)=0,"",(Inventory!$K$585))</f>
        <v/>
      </c>
      <c r="Q36" s="289" t="str">
        <f t="shared" si="1"/>
        <v/>
      </c>
      <c r="R36" s="289" t="e">
        <f t="shared" si="0"/>
        <v>#VALUE!</v>
      </c>
      <c r="S36" s="505"/>
      <c r="T36" s="70"/>
      <c r="Y36" s="79">
        <v>2012</v>
      </c>
      <c r="Z36" s="98">
        <f>Inventory!$I551*Inventory!$F551</f>
        <v>0</v>
      </c>
      <c r="AA36" s="98">
        <f>Inventory!$I552*Inventory!$F552</f>
        <v>0</v>
      </c>
      <c r="AB36" s="98">
        <f>Inventory!$I553*Inventory!$F553</f>
        <v>0</v>
      </c>
      <c r="AC36" s="98">
        <f>Inventory!$I554*Inventory!$F554</f>
        <v>0</v>
      </c>
      <c r="AD36" s="98">
        <f>Inventory!$I555*Inventory!$F555</f>
        <v>0</v>
      </c>
      <c r="AE36" s="98">
        <f>Inventory!$I556*Inventory!$F556</f>
        <v>0</v>
      </c>
      <c r="AF36" s="98">
        <f>Inventory!$I557*Inventory!$F557</f>
        <v>0</v>
      </c>
      <c r="AG36" s="370" t="s">
        <v>174</v>
      </c>
      <c r="AH36" s="370" t="s">
        <v>174</v>
      </c>
    </row>
    <row r="37" spans="2:48" ht="15">
      <c r="B37" s="280">
        <v>2013</v>
      </c>
      <c r="C37" s="154"/>
      <c r="D37" s="281"/>
      <c r="E37" s="288"/>
      <c r="F37" s="143">
        <v>2013</v>
      </c>
      <c r="G37" s="283" t="str">
        <f>IF(ISERR(Z$37/Inventory!$K$627),"",(Z$37/Inventory!$K$627))</f>
        <v/>
      </c>
      <c r="H37" s="211" t="str">
        <f>IF(ISERR(AA$37/Inventory!$K$627),"",(AA$37/Inventory!$K$627))</f>
        <v/>
      </c>
      <c r="I37" s="211" t="str">
        <f>IF(ISERR(AB$37/Inventory!$K$627),"",(AB$37/Inventory!$K$627))</f>
        <v/>
      </c>
      <c r="J37" s="211" t="str">
        <f>IF(ISERR(AC$37/Inventory!$K$627),"",(AC$37/Inventory!$K$627))</f>
        <v/>
      </c>
      <c r="K37" s="211" t="str">
        <f>IF(ISERR(AD$37/Inventory!$K$627),"",(AD$37/Inventory!$K$627))</f>
        <v/>
      </c>
      <c r="L37" s="211" t="str">
        <f>IF(ISERR(AE$37/Inventory!$K$627),"",(AE$37/Inventory!$K$627))</f>
        <v/>
      </c>
      <c r="M37" s="211" t="str">
        <f>IF(ISERR(AF$37/Inventory!$K$627),"",(AF$37/Inventory!$K$627))</f>
        <v/>
      </c>
      <c r="N37" s="211" t="s">
        <v>174</v>
      </c>
      <c r="O37" s="211" t="s">
        <v>174</v>
      </c>
      <c r="P37" s="213" t="str">
        <f>IF((Inventory!$K$629)=0,"",(Inventory!$K$629))</f>
        <v/>
      </c>
      <c r="Q37" s="289" t="str">
        <f t="shared" si="1"/>
        <v/>
      </c>
      <c r="R37" s="289" t="e">
        <f t="shared" si="0"/>
        <v>#VALUE!</v>
      </c>
      <c r="S37" s="505"/>
      <c r="T37" s="70"/>
      <c r="Y37" s="79">
        <v>2013</v>
      </c>
      <c r="Z37" s="98">
        <f>Inventory!$I595*Inventory!$F595</f>
        <v>0</v>
      </c>
      <c r="AA37" s="98">
        <f>Inventory!$I596*Inventory!$F596</f>
        <v>0</v>
      </c>
      <c r="AB37" s="98">
        <f>Inventory!$I597*Inventory!$F597</f>
        <v>0</v>
      </c>
      <c r="AC37" s="98">
        <f>Inventory!$I598*Inventory!$F598</f>
        <v>0</v>
      </c>
      <c r="AD37" s="98">
        <f>Inventory!$I599*Inventory!$F599</f>
        <v>0</v>
      </c>
      <c r="AE37" s="98">
        <f>Inventory!$I600*Inventory!$F600</f>
        <v>0</v>
      </c>
      <c r="AF37" s="98">
        <f>Inventory!$I601*Inventory!$F601</f>
        <v>0</v>
      </c>
      <c r="AG37" s="370" t="s">
        <v>174</v>
      </c>
      <c r="AH37" s="370" t="s">
        <v>174</v>
      </c>
    </row>
    <row r="38" spans="2:48" ht="15">
      <c r="B38" s="280">
        <v>2014</v>
      </c>
      <c r="C38" s="154"/>
      <c r="D38" s="281"/>
      <c r="E38" s="288"/>
      <c r="F38" s="142">
        <v>2014</v>
      </c>
      <c r="G38" s="282" t="str">
        <f>IF(ISERR(Z$38/Inventory!$K$671),"",(Z$38/Inventory!$K$671))</f>
        <v/>
      </c>
      <c r="H38" s="210" t="str">
        <f>IF(ISERR(AA$38/Inventory!$K$671),"",(AA$38/Inventory!$K$671))</f>
        <v/>
      </c>
      <c r="I38" s="210" t="str">
        <f>IF(ISERR(AB$38/Inventory!$K$671),"",(AB$38/Inventory!$K$671))</f>
        <v/>
      </c>
      <c r="J38" s="210" t="str">
        <f>IF(ISERR(AC$38/Inventory!$K$671),"",(AC$38/Inventory!$K$671))</f>
        <v/>
      </c>
      <c r="K38" s="210" t="str">
        <f>IF(ISERR(AD$38/Inventory!$K$671),"",(AD$38/Inventory!$K$671))</f>
        <v/>
      </c>
      <c r="L38" s="210" t="str">
        <f>IF(ISERR(AE$38/Inventory!$K$671),"",(AE$38/Inventory!$K$671))</f>
        <v/>
      </c>
      <c r="M38" s="210" t="str">
        <f>IF(ISERR(AF$38/Inventory!$K$671),"",(AF$38/Inventory!$K$671))</f>
        <v/>
      </c>
      <c r="N38" s="211" t="s">
        <v>174</v>
      </c>
      <c r="O38" s="211" t="s">
        <v>174</v>
      </c>
      <c r="P38" s="213" t="str">
        <f>IF((Inventory!$K$673)=0,"",(Inventory!$K$673))</f>
        <v/>
      </c>
      <c r="Q38" s="289" t="str">
        <f t="shared" si="1"/>
        <v/>
      </c>
      <c r="R38" s="289" t="e">
        <f t="shared" si="0"/>
        <v>#VALUE!</v>
      </c>
      <c r="S38" s="505"/>
      <c r="T38" s="70"/>
      <c r="Y38" s="79">
        <v>2014</v>
      </c>
      <c r="Z38" s="98">
        <f>Inventory!$I639*Inventory!$F639</f>
        <v>0</v>
      </c>
      <c r="AA38" s="98">
        <f>Inventory!$I640*Inventory!$F640</f>
        <v>0</v>
      </c>
      <c r="AB38" s="98">
        <f>Inventory!$I641*Inventory!$F641</f>
        <v>0</v>
      </c>
      <c r="AC38" s="98">
        <f>Inventory!$I642*Inventory!$F642</f>
        <v>0</v>
      </c>
      <c r="AD38" s="98">
        <f>Inventory!$I643*Inventory!$F643</f>
        <v>0</v>
      </c>
      <c r="AE38" s="98">
        <f>Inventory!$I644*Inventory!$F644</f>
        <v>0</v>
      </c>
      <c r="AF38" s="98">
        <f>Inventory!$I645*Inventory!$F645</f>
        <v>0</v>
      </c>
      <c r="AG38" s="370" t="s">
        <v>174</v>
      </c>
      <c r="AH38" s="370" t="s">
        <v>174</v>
      </c>
    </row>
    <row r="39" spans="2:48" ht="15">
      <c r="B39" s="280">
        <v>2015</v>
      </c>
      <c r="C39" s="154"/>
      <c r="D39" s="281"/>
      <c r="E39" s="288"/>
      <c r="F39" s="142">
        <v>2015</v>
      </c>
      <c r="G39" s="282" t="str">
        <f>IF(ISERR(Z$39/Inventory!$K$715),"",(Z$39/Inventory!$K$715))</f>
        <v/>
      </c>
      <c r="H39" s="210" t="str">
        <f>IF(ISERR(AA$39/Inventory!$K$715),"",(AA$39/Inventory!$K$715))</f>
        <v/>
      </c>
      <c r="I39" s="210" t="str">
        <f>IF(ISERR(AB$39/Inventory!$K$715),"",(AB$39/Inventory!$K$715))</f>
        <v/>
      </c>
      <c r="J39" s="210" t="str">
        <f>IF(ISERR(AC$39/Inventory!$K$715),"",(AC$39/Inventory!$K$715))</f>
        <v/>
      </c>
      <c r="K39" s="210" t="str">
        <f>IF(ISERR(AD$39/Inventory!$K$715),"",(AD$39/Inventory!$K$715))</f>
        <v/>
      </c>
      <c r="L39" s="210" t="str">
        <f>IF(ISERR(AE$39/Inventory!$K$715),"",(AE$39/Inventory!$K$715))</f>
        <v/>
      </c>
      <c r="M39" s="210" t="str">
        <f>IF(ISERR(AF$39/Inventory!$K$715),"",(AF$39/Inventory!$K$715))</f>
        <v/>
      </c>
      <c r="N39" s="211" t="s">
        <v>174</v>
      </c>
      <c r="O39" s="211" t="s">
        <v>174</v>
      </c>
      <c r="P39" s="213" t="str">
        <f>IF((Inventory!$K$717)=0,"",(Inventory!$K$717))</f>
        <v/>
      </c>
      <c r="Q39" s="289" t="str">
        <f t="shared" si="1"/>
        <v/>
      </c>
      <c r="R39" s="289" t="e">
        <f t="shared" si="0"/>
        <v>#VALUE!</v>
      </c>
      <c r="S39" s="505"/>
      <c r="T39" s="70"/>
      <c r="Y39" s="79">
        <v>2015</v>
      </c>
      <c r="Z39" s="98">
        <f>Inventory!$I683*Inventory!$F683</f>
        <v>0</v>
      </c>
      <c r="AA39" s="98">
        <f>Inventory!$I684*Inventory!$F684</f>
        <v>0</v>
      </c>
      <c r="AB39" s="98">
        <f>Inventory!$I685*Inventory!$F685</f>
        <v>0</v>
      </c>
      <c r="AC39" s="98">
        <f>Inventory!$I686*Inventory!$F686</f>
        <v>0</v>
      </c>
      <c r="AD39" s="98">
        <f>Inventory!$I687*Inventory!$F687</f>
        <v>0</v>
      </c>
      <c r="AE39" s="98">
        <f>Inventory!$I688*Inventory!$F688</f>
        <v>0</v>
      </c>
      <c r="AF39" s="98">
        <f>Inventory!$I689*Inventory!$F689</f>
        <v>0</v>
      </c>
      <c r="AG39" s="370" t="s">
        <v>174</v>
      </c>
      <c r="AH39" s="370" t="s">
        <v>174</v>
      </c>
    </row>
    <row r="40" spans="2:48" ht="15">
      <c r="B40" s="280">
        <v>2016</v>
      </c>
      <c r="C40" s="154"/>
      <c r="D40" s="281"/>
      <c r="E40" s="288"/>
      <c r="F40" s="143">
        <v>2016</v>
      </c>
      <c r="G40" s="282" t="str">
        <f>IF(ISERR(Z$40/Inventory!$K$759),"",(Z$40/Inventory!$K$759))</f>
        <v/>
      </c>
      <c r="H40" s="210" t="str">
        <f>IF(ISERR(AA$40/Inventory!$K$759),"",(AA$40/Inventory!$K$759))</f>
        <v/>
      </c>
      <c r="I40" s="210" t="str">
        <f>IF(ISERR(AB$40/Inventory!$K$759),"",(AB$40/Inventory!$K$759))</f>
        <v/>
      </c>
      <c r="J40" s="210" t="str">
        <f>IF(ISERR(AC$40/Inventory!$K$759),"",(AC$40/Inventory!$K$759))</f>
        <v/>
      </c>
      <c r="K40" s="210" t="str">
        <f>IF(ISERR(AD$40/Inventory!$K$759),"",(AD$40/Inventory!$K$759))</f>
        <v/>
      </c>
      <c r="L40" s="210" t="str">
        <f>IF(ISERR(AE$40/Inventory!$K$759),"",(AE$40/Inventory!$K$759))</f>
        <v/>
      </c>
      <c r="M40" s="210" t="str">
        <f>IF(ISERR(AF$40/Inventory!$K$759),"",(AF$40/Inventory!$K$759))</f>
        <v/>
      </c>
      <c r="N40" s="211" t="s">
        <v>174</v>
      </c>
      <c r="O40" s="211" t="s">
        <v>174</v>
      </c>
      <c r="P40" s="213" t="str">
        <f>IF((Inventory!$K$761)=0,"",(Inventory!$K$761))</f>
        <v/>
      </c>
      <c r="Q40" s="289" t="str">
        <f t="shared" si="1"/>
        <v/>
      </c>
      <c r="R40" s="289" t="e">
        <f t="shared" si="0"/>
        <v>#VALUE!</v>
      </c>
      <c r="S40" s="505"/>
      <c r="T40" s="70"/>
      <c r="Y40" s="79">
        <v>2016</v>
      </c>
      <c r="Z40" s="98">
        <f>Inventory!$I727*Inventory!$F727</f>
        <v>0</v>
      </c>
      <c r="AA40" s="98">
        <f>Inventory!$I728*Inventory!$F728</f>
        <v>0</v>
      </c>
      <c r="AB40" s="98">
        <f>Inventory!$I729*Inventory!$F729</f>
        <v>0</v>
      </c>
      <c r="AC40" s="98">
        <f>Inventory!$I730*Inventory!$F730</f>
        <v>0</v>
      </c>
      <c r="AD40" s="98">
        <f>Inventory!$I731*Inventory!$F731</f>
        <v>0</v>
      </c>
      <c r="AE40" s="98">
        <f>Inventory!$I732*Inventory!$F732</f>
        <v>0</v>
      </c>
      <c r="AF40" s="98">
        <f>Inventory!$I733*Inventory!$F733</f>
        <v>0</v>
      </c>
      <c r="AG40" s="370" t="s">
        <v>174</v>
      </c>
      <c r="AH40" s="370" t="s">
        <v>174</v>
      </c>
    </row>
    <row r="41" spans="2:48" ht="15">
      <c r="B41" s="280">
        <v>2017</v>
      </c>
      <c r="C41" s="154"/>
      <c r="D41" s="281"/>
      <c r="E41" s="288"/>
      <c r="F41" s="142">
        <v>2017</v>
      </c>
      <c r="G41" s="282" t="str">
        <f>IF(ISERR(Z$41/Inventory!$K$803),"",(Z$41/Inventory!$K$803))</f>
        <v/>
      </c>
      <c r="H41" s="210" t="str">
        <f>IF(ISERR(AA$41/Inventory!$K$803),"",(AA$41/Inventory!$K$803))</f>
        <v/>
      </c>
      <c r="I41" s="210" t="str">
        <f>IF(ISERR(AB$41/Inventory!$K$803),"",(AB$41/Inventory!$K$803))</f>
        <v/>
      </c>
      <c r="J41" s="210" t="str">
        <f>IF(ISERR(AC$41/Inventory!$K$803),"",(AC$41/Inventory!$K$803))</f>
        <v/>
      </c>
      <c r="K41" s="210" t="str">
        <f>IF(ISERR(AD$41/Inventory!$K$803),"",(AD$41/Inventory!$K$803))</f>
        <v/>
      </c>
      <c r="L41" s="210" t="str">
        <f>IF(ISERR(AE$41/Inventory!$K$803),"",(AE$41/Inventory!$K$803))</f>
        <v/>
      </c>
      <c r="M41" s="210" t="str">
        <f>IF(ISERR(AF$41/Inventory!$K$803),"",(AF$41/Inventory!$K$803))</f>
        <v/>
      </c>
      <c r="N41" s="211" t="s">
        <v>174</v>
      </c>
      <c r="O41" s="211" t="s">
        <v>174</v>
      </c>
      <c r="P41" s="213" t="str">
        <f>IF((Inventory!$K$805)=0,"",(Inventory!$K$805))</f>
        <v/>
      </c>
      <c r="Q41" s="289" t="str">
        <f t="shared" si="1"/>
        <v/>
      </c>
      <c r="R41" s="289" t="e">
        <f t="shared" si="0"/>
        <v>#VALUE!</v>
      </c>
      <c r="S41" s="505"/>
      <c r="T41" s="70"/>
      <c r="Y41" s="79">
        <v>2017</v>
      </c>
      <c r="Z41" s="98">
        <f>Inventory!$I771*Inventory!$F771</f>
        <v>0</v>
      </c>
      <c r="AA41" s="98">
        <f>Inventory!$I772*Inventory!$F772</f>
        <v>0</v>
      </c>
      <c r="AB41" s="98">
        <f>Inventory!$I773*Inventory!$F773</f>
        <v>0</v>
      </c>
      <c r="AC41" s="98">
        <f>Inventory!$I774*Inventory!$F774</f>
        <v>0</v>
      </c>
      <c r="AD41" s="98">
        <f>Inventory!$I775*Inventory!$F775</f>
        <v>0</v>
      </c>
      <c r="AE41" s="98">
        <f>Inventory!$I776*Inventory!$F776</f>
        <v>0</v>
      </c>
      <c r="AF41" s="98">
        <f>Inventory!$I777*Inventory!$F777</f>
        <v>0</v>
      </c>
      <c r="AG41" s="370" t="s">
        <v>174</v>
      </c>
      <c r="AH41" s="370" t="s">
        <v>174</v>
      </c>
    </row>
    <row r="42" spans="2:48" ht="15">
      <c r="B42" s="280">
        <v>2018</v>
      </c>
      <c r="C42" s="154"/>
      <c r="D42" s="281"/>
      <c r="E42" s="288"/>
      <c r="F42" s="142">
        <v>2018</v>
      </c>
      <c r="G42" s="282" t="str">
        <f>IF(ISERR(Z$42/Inventory!$K$847),"",(Z$42/Inventory!$K$847))</f>
        <v/>
      </c>
      <c r="H42" s="210" t="str">
        <f>IF(ISERR(AA$42/Inventory!$K$847),"",(AA$42/Inventory!$K$847))</f>
        <v/>
      </c>
      <c r="I42" s="210" t="str">
        <f>IF(ISERR(AB$42/Inventory!$K$847),"",(AB$42/Inventory!$K$847))</f>
        <v/>
      </c>
      <c r="J42" s="210" t="str">
        <f>IF(ISERR(AC$42/Inventory!$K$847),"",(AC$42/Inventory!$K$847))</f>
        <v/>
      </c>
      <c r="K42" s="210" t="str">
        <f>IF(ISERR(AD$42/Inventory!$K$847),"",(AD$42/Inventory!$K$847))</f>
        <v/>
      </c>
      <c r="L42" s="210" t="str">
        <f>IF(ISERR(AE$42/Inventory!$K$847),"",(AE$42/Inventory!$K$847))</f>
        <v/>
      </c>
      <c r="M42" s="210" t="str">
        <f>IF(ISERR(AF$42/Inventory!$K$847),"",(AF$42/Inventory!$K$847))</f>
        <v/>
      </c>
      <c r="N42" s="211" t="s">
        <v>174</v>
      </c>
      <c r="O42" s="211" t="s">
        <v>174</v>
      </c>
      <c r="P42" s="213" t="str">
        <f>IF((Inventory!$K$849)=0,"",(Inventory!$K$849))</f>
        <v/>
      </c>
      <c r="Q42" s="289" t="str">
        <f t="shared" si="1"/>
        <v/>
      </c>
      <c r="R42" s="289" t="e">
        <f t="shared" si="0"/>
        <v>#VALUE!</v>
      </c>
      <c r="S42" s="505"/>
      <c r="T42" s="70"/>
      <c r="Y42" s="79">
        <v>2018</v>
      </c>
      <c r="Z42" s="98">
        <f>Inventory!$I815*Inventory!$F815</f>
        <v>0</v>
      </c>
      <c r="AA42" s="98">
        <f>Inventory!$I816*Inventory!$F816</f>
        <v>0</v>
      </c>
      <c r="AB42" s="98">
        <f>Inventory!$I817*Inventory!$F817</f>
        <v>0</v>
      </c>
      <c r="AC42" s="98">
        <f>Inventory!$I818*Inventory!$F818</f>
        <v>0</v>
      </c>
      <c r="AD42" s="98">
        <f>Inventory!$I819*Inventory!$F819</f>
        <v>0</v>
      </c>
      <c r="AE42" s="98">
        <f>Inventory!$I820*Inventory!$F820</f>
        <v>0</v>
      </c>
      <c r="AF42" s="98">
        <f>Inventory!$I821*Inventory!$F821</f>
        <v>0</v>
      </c>
      <c r="AG42" s="370" t="s">
        <v>174</v>
      </c>
      <c r="AH42" s="370" t="s">
        <v>174</v>
      </c>
    </row>
    <row r="43" spans="2:48" ht="15">
      <c r="B43" s="280">
        <v>2019</v>
      </c>
      <c r="C43" s="154"/>
      <c r="D43" s="281"/>
      <c r="E43" s="288"/>
      <c r="F43" s="143">
        <v>2019</v>
      </c>
      <c r="G43" s="284" t="str">
        <f>IF(ISERR(Z$43/Inventory!$K$891),"",(Z$43/Inventory!$K$891))</f>
        <v/>
      </c>
      <c r="H43" s="212" t="str">
        <f>IF(ISERR(AA$43/Inventory!$K$891),"",(AA$43/Inventory!$K$891))</f>
        <v/>
      </c>
      <c r="I43" s="212" t="str">
        <f>IF(ISERR(AB$43/Inventory!$K$891),"",(AB$43/Inventory!$K$891))</f>
        <v/>
      </c>
      <c r="J43" s="212" t="str">
        <f>IF(ISERR(AC$43/Inventory!$K$891),"",(AC$43/Inventory!$K$891))</f>
        <v/>
      </c>
      <c r="K43" s="212" t="str">
        <f>IF(ISERR(AD$43/Inventory!$K$891),"",(AD$43/Inventory!$K$891))</f>
        <v/>
      </c>
      <c r="L43" s="212" t="str">
        <f>IF(ISERR(AE$43/Inventory!$K$891),"",(AE$43/Inventory!$K$891))</f>
        <v/>
      </c>
      <c r="M43" s="212" t="str">
        <f>IF(ISERR(AF$43/Inventory!$K$891),"",(AF$43/Inventory!$K$891))</f>
        <v/>
      </c>
      <c r="N43" s="211" t="s">
        <v>174</v>
      </c>
      <c r="O43" s="211" t="s">
        <v>174</v>
      </c>
      <c r="P43" s="213" t="str">
        <f>IF((Inventory!$K$893)=0,"",(Inventory!$K$893))</f>
        <v/>
      </c>
      <c r="Q43" s="289" t="str">
        <f t="shared" si="1"/>
        <v/>
      </c>
      <c r="R43" s="289" t="e">
        <f t="shared" si="0"/>
        <v>#VALUE!</v>
      </c>
      <c r="S43" s="505"/>
      <c r="T43" s="70"/>
      <c r="Y43" s="79">
        <v>2019</v>
      </c>
      <c r="Z43" s="98">
        <f>Inventory!$I859*Inventory!$F859</f>
        <v>0</v>
      </c>
      <c r="AA43" s="98">
        <f>Inventory!$I860*Inventory!$F860</f>
        <v>0</v>
      </c>
      <c r="AB43" s="98">
        <f>Inventory!$I861*Inventory!$F861</f>
        <v>0</v>
      </c>
      <c r="AC43" s="98">
        <f>Inventory!$I862*Inventory!$F862</f>
        <v>0</v>
      </c>
      <c r="AD43" s="98">
        <f>Inventory!$I863*Inventory!$F863</f>
        <v>0</v>
      </c>
      <c r="AE43" s="98">
        <f>Inventory!$I864*Inventory!$F864</f>
        <v>0</v>
      </c>
      <c r="AF43" s="98">
        <f>Inventory!$I865*Inventory!$F865</f>
        <v>0</v>
      </c>
      <c r="AG43" s="370" t="s">
        <v>174</v>
      </c>
      <c r="AH43" s="370" t="s">
        <v>174</v>
      </c>
    </row>
    <row r="44" spans="2:48" ht="15">
      <c r="B44" s="280">
        <v>2020</v>
      </c>
      <c r="C44" s="154"/>
      <c r="D44" s="281"/>
      <c r="E44" s="288"/>
      <c r="F44" s="142">
        <v>2020</v>
      </c>
      <c r="G44" s="284" t="str">
        <f>IF(ISERR(Z$44/Inventory!$K$935),"",(Z$44/Inventory!$K$935))</f>
        <v/>
      </c>
      <c r="H44" s="212" t="str">
        <f>IF(ISERR(AA$44/Inventory!$K$935),"",(AA$44/Inventory!$K$935))</f>
        <v/>
      </c>
      <c r="I44" s="212" t="str">
        <f>IF(ISERR(AB$44/Inventory!$K$935),"",(AB$44/Inventory!$K$935))</f>
        <v/>
      </c>
      <c r="J44" s="212" t="str">
        <f>IF(ISERR(AC$44/Inventory!$K$935),"",(AC$44/Inventory!$K$935))</f>
        <v/>
      </c>
      <c r="K44" s="212" t="str">
        <f>IF(ISERR(AD$44/Inventory!$K$935),"",(AD$44/Inventory!$K$935))</f>
        <v/>
      </c>
      <c r="L44" s="212" t="str">
        <f>IF(ISERR(AE$44/Inventory!$K$935),"",(AE$44/Inventory!$K$935))</f>
        <v/>
      </c>
      <c r="M44" s="212" t="str">
        <f>IF(ISERR(AF$44/Inventory!$K$935),"",(AF$44/Inventory!$K$935))</f>
        <v/>
      </c>
      <c r="N44" s="211" t="s">
        <v>174</v>
      </c>
      <c r="O44" s="211" t="s">
        <v>174</v>
      </c>
      <c r="P44" s="213" t="str">
        <f>IF((Inventory!$K$937)=0,"",(Inventory!$K$937))</f>
        <v/>
      </c>
      <c r="Q44" s="289" t="str">
        <f t="shared" si="1"/>
        <v/>
      </c>
      <c r="R44" s="289" t="e">
        <f t="shared" si="0"/>
        <v>#VALUE!</v>
      </c>
      <c r="S44" s="505"/>
      <c r="T44" s="70"/>
      <c r="Y44" s="79">
        <v>2020</v>
      </c>
      <c r="Z44" s="98">
        <f>Inventory!$I903*Inventory!$F903</f>
        <v>0</v>
      </c>
      <c r="AA44" s="98">
        <f>Inventory!$I904*Inventory!$F904</f>
        <v>0</v>
      </c>
      <c r="AB44" s="98">
        <f>Inventory!$I905*Inventory!$F905</f>
        <v>0</v>
      </c>
      <c r="AC44" s="98">
        <f>Inventory!$I906*Inventory!$F906</f>
        <v>0</v>
      </c>
      <c r="AD44" s="98">
        <f>Inventory!$I907*Inventory!$F907</f>
        <v>0</v>
      </c>
      <c r="AE44" s="98">
        <f>Inventory!$I908*Inventory!$F908</f>
        <v>0</v>
      </c>
      <c r="AF44" s="98">
        <f>Inventory!$I909*Inventory!$F909</f>
        <v>0</v>
      </c>
      <c r="AG44" s="370" t="s">
        <v>174</v>
      </c>
      <c r="AH44" s="370" t="s">
        <v>174</v>
      </c>
    </row>
    <row r="45" spans="2:48" ht="14.25" customHeight="1">
      <c r="B45" s="57"/>
      <c r="C45" s="58"/>
      <c r="D45" s="164"/>
      <c r="E45" s="164"/>
      <c r="F45" s="286"/>
      <c r="G45" s="65"/>
      <c r="H45" s="66"/>
      <c r="I45" s="110"/>
      <c r="J45" s="110"/>
      <c r="K45" s="92"/>
      <c r="L45" s="66"/>
      <c r="M45" s="66"/>
      <c r="N45" s="66"/>
      <c r="O45" s="66"/>
      <c r="P45" s="66"/>
      <c r="Q45" s="66"/>
      <c r="R45" s="66"/>
      <c r="S45" s="165"/>
      <c r="T45" s="70"/>
      <c r="Y45" s="177"/>
      <c r="AA45" s="174"/>
    </row>
    <row r="46" spans="2:48" ht="33" customHeight="1">
      <c r="B46" s="57"/>
      <c r="C46" s="78"/>
      <c r="D46" s="48"/>
      <c r="E46" s="48"/>
      <c r="F46" s="123"/>
      <c r="G46" s="67"/>
      <c r="H46" s="67"/>
      <c r="I46" s="507"/>
      <c r="J46" s="507"/>
      <c r="K46" s="68"/>
      <c r="L46" s="67"/>
      <c r="M46" s="67"/>
      <c r="N46" s="67"/>
      <c r="O46" s="67"/>
      <c r="P46" s="59"/>
      <c r="Q46" s="59"/>
      <c r="R46" s="59"/>
      <c r="S46" s="60"/>
      <c r="T46" s="70"/>
      <c r="Z46" s="174"/>
    </row>
    <row r="47" spans="2:48" ht="19.5">
      <c r="B47" s="57"/>
      <c r="C47" s="78"/>
      <c r="D47" s="48"/>
      <c r="E47" s="48"/>
      <c r="F47" s="123"/>
      <c r="G47" s="67"/>
      <c r="H47" s="67"/>
      <c r="I47" s="163"/>
      <c r="J47" s="163"/>
      <c r="K47" s="163"/>
      <c r="L47" s="67"/>
      <c r="M47" s="67"/>
      <c r="N47" s="67"/>
      <c r="O47" s="67"/>
      <c r="P47" s="144" t="s">
        <v>45</v>
      </c>
      <c r="Q47" s="495">
        <f>Inventory!$K$7</f>
        <v>2000</v>
      </c>
      <c r="R47" s="496"/>
      <c r="S47" s="59"/>
      <c r="T47" s="70"/>
      <c r="Z47" s="177"/>
      <c r="AA47" s="177"/>
      <c r="AC47" s="174"/>
    </row>
    <row r="48" spans="2:48" ht="17.25" customHeight="1">
      <c r="B48" s="57"/>
      <c r="C48" s="78"/>
      <c r="D48" s="48"/>
      <c r="E48" s="48"/>
      <c r="F48" s="123"/>
      <c r="G48" s="67"/>
      <c r="H48" s="67"/>
      <c r="I48" s="163"/>
      <c r="J48" s="163"/>
      <c r="K48" s="163"/>
      <c r="L48" s="67"/>
      <c r="M48" s="67"/>
      <c r="N48" s="67"/>
      <c r="O48" s="67"/>
      <c r="P48" s="144"/>
      <c r="Q48" s="145"/>
      <c r="R48" s="145"/>
      <c r="S48" s="59"/>
      <c r="T48" s="70"/>
    </row>
    <row r="49" spans="2:48" ht="19.5">
      <c r="B49" s="57"/>
      <c r="C49" s="78"/>
      <c r="D49" s="48"/>
      <c r="E49" s="48"/>
      <c r="F49" s="123"/>
      <c r="G49" s="67"/>
      <c r="H49" s="67"/>
      <c r="I49" s="163"/>
      <c r="J49" s="68"/>
      <c r="K49" s="163"/>
      <c r="L49" s="67"/>
      <c r="M49" s="67"/>
      <c r="N49" s="67"/>
      <c r="O49" s="67"/>
      <c r="P49" s="144" t="s">
        <v>46</v>
      </c>
      <c r="Q49" s="495">
        <f>Inventory!$K$5</f>
        <v>2013</v>
      </c>
      <c r="R49" s="496"/>
      <c r="S49" s="59"/>
      <c r="T49" s="70"/>
      <c r="Z49" s="177"/>
      <c r="AA49" s="177"/>
      <c r="AB49" s="177"/>
    </row>
    <row r="50" spans="2:48" ht="17.25" customHeight="1">
      <c r="B50" s="57"/>
      <c r="C50" s="78"/>
      <c r="D50" s="48"/>
      <c r="E50" s="48"/>
      <c r="F50" s="123"/>
      <c r="G50" s="67"/>
      <c r="H50" s="67"/>
      <c r="I50" s="163"/>
      <c r="J50" s="163"/>
      <c r="K50" s="163"/>
      <c r="L50" s="67"/>
      <c r="M50" s="67"/>
      <c r="N50" s="67"/>
      <c r="O50" s="67"/>
      <c r="P50" s="119"/>
      <c r="Q50" s="59"/>
      <c r="R50" s="59"/>
      <c r="S50" s="59"/>
      <c r="T50" s="70"/>
      <c r="Z50" s="177"/>
      <c r="AA50" s="177"/>
      <c r="AB50" s="177"/>
    </row>
    <row r="51" spans="2:48" ht="19.5">
      <c r="B51" s="57"/>
      <c r="C51" s="78"/>
      <c r="D51" s="48"/>
      <c r="E51" s="48"/>
      <c r="F51" s="123"/>
      <c r="G51" s="67"/>
      <c r="H51" s="67"/>
      <c r="I51" s="68"/>
      <c r="J51" s="68"/>
      <c r="K51" s="68"/>
      <c r="L51" s="67"/>
      <c r="M51" s="67"/>
      <c r="N51" s="67"/>
      <c r="O51" s="67"/>
      <c r="P51" s="144" t="s">
        <v>43</v>
      </c>
      <c r="Q51" s="497" t="str">
        <f>VLOOKUP($Q$47, F24:P44,11,FALSE )</f>
        <v/>
      </c>
      <c r="R51" s="498"/>
      <c r="S51" s="59"/>
      <c r="T51" s="70"/>
    </row>
    <row r="52" spans="2:48" ht="17.25" customHeight="1">
      <c r="B52" s="57"/>
      <c r="C52" s="78"/>
      <c r="D52" s="48"/>
      <c r="E52" s="48"/>
      <c r="F52" s="123"/>
      <c r="G52" s="67"/>
      <c r="H52" s="67"/>
      <c r="I52" s="68"/>
      <c r="J52" s="68"/>
      <c r="K52" s="68"/>
      <c r="L52" s="67"/>
      <c r="M52" s="67"/>
      <c r="N52" s="67"/>
      <c r="O52" s="67"/>
      <c r="P52" s="144"/>
      <c r="Q52" s="208"/>
      <c r="R52" s="208"/>
      <c r="S52" s="59"/>
      <c r="T52" s="70"/>
      <c r="Z52" s="177"/>
      <c r="AA52" s="177"/>
      <c r="AB52" s="177"/>
    </row>
    <row r="53" spans="2:48" ht="19.5">
      <c r="B53" s="57"/>
      <c r="C53" s="78"/>
      <c r="D53" s="48"/>
      <c r="E53" s="48"/>
      <c r="F53" s="123"/>
      <c r="G53" s="67"/>
      <c r="H53" s="67"/>
      <c r="I53" s="68"/>
      <c r="J53" s="68"/>
      <c r="K53" s="68"/>
      <c r="L53" s="67"/>
      <c r="M53" s="67"/>
      <c r="N53" s="67"/>
      <c r="O53" s="67"/>
      <c r="P53" s="144" t="s">
        <v>47</v>
      </c>
      <c r="Q53" s="497" t="str">
        <f>VLOOKUP($Q$49, F24:P44,11,FALSE )</f>
        <v/>
      </c>
      <c r="R53" s="498"/>
      <c r="S53" s="59"/>
      <c r="T53" s="70"/>
      <c r="Z53" s="177"/>
      <c r="AA53" s="177"/>
      <c r="AB53" s="177"/>
    </row>
    <row r="54" spans="2:48" ht="17.25" customHeight="1">
      <c r="B54" s="57"/>
      <c r="C54" s="78"/>
      <c r="D54" s="48"/>
      <c r="E54" s="48"/>
      <c r="F54" s="123"/>
      <c r="G54" s="67"/>
      <c r="H54" s="67"/>
      <c r="I54" s="68"/>
      <c r="J54" s="68"/>
      <c r="K54" s="68"/>
      <c r="L54" s="67"/>
      <c r="M54" s="67"/>
      <c r="N54" s="67"/>
      <c r="O54" s="67"/>
      <c r="P54" s="144"/>
      <c r="Q54" s="145"/>
      <c r="R54" s="145"/>
      <c r="S54" s="59"/>
      <c r="T54" s="70"/>
      <c r="Z54" s="177"/>
      <c r="AA54" s="177"/>
      <c r="AB54" s="177"/>
    </row>
    <row r="55" spans="2:48" ht="19.5">
      <c r="B55" s="57"/>
      <c r="C55" s="78"/>
      <c r="D55" s="48"/>
      <c r="E55" s="48"/>
      <c r="F55" s="123"/>
      <c r="G55" s="67"/>
      <c r="H55" s="67"/>
      <c r="I55" s="68"/>
      <c r="J55" s="68"/>
      <c r="K55" s="68"/>
      <c r="L55" s="67"/>
      <c r="M55" s="67"/>
      <c r="N55" s="67"/>
      <c r="O55" s="67"/>
      <c r="P55" s="144" t="s">
        <v>50</v>
      </c>
      <c r="Q55" s="500" t="e">
        <f>-(($Q$51-$Q$53)/$Q$51)</f>
        <v>#VALUE!</v>
      </c>
      <c r="R55" s="501"/>
      <c r="S55" s="59"/>
      <c r="T55" s="70"/>
      <c r="Z55" s="177"/>
      <c r="AA55" s="177"/>
      <c r="AB55" s="177"/>
    </row>
    <row r="56" spans="2:48" ht="54" customHeight="1">
      <c r="B56" s="71"/>
      <c r="C56" s="146"/>
      <c r="D56" s="73"/>
      <c r="E56" s="73"/>
      <c r="F56" s="147"/>
      <c r="G56" s="148"/>
      <c r="H56" s="149"/>
      <c r="I56" s="150"/>
      <c r="J56" s="150"/>
      <c r="K56" s="151"/>
      <c r="L56" s="149"/>
      <c r="M56" s="149"/>
      <c r="N56" s="149"/>
      <c r="O56" s="149"/>
      <c r="P56" s="75"/>
      <c r="Q56" s="75"/>
      <c r="R56" s="75"/>
      <c r="S56" s="75"/>
      <c r="T56" s="152"/>
    </row>
    <row r="57" spans="2:48" ht="41.25" customHeight="1">
      <c r="B57" s="53"/>
      <c r="C57" s="77"/>
      <c r="D57" s="55"/>
      <c r="E57" s="55"/>
      <c r="F57" s="124"/>
      <c r="G57" s="55"/>
      <c r="H57" s="55"/>
      <c r="I57" s="107"/>
      <c r="J57" s="107"/>
      <c r="K57" s="88"/>
      <c r="L57" s="55"/>
      <c r="M57" s="55"/>
      <c r="N57" s="55"/>
      <c r="O57" s="55"/>
      <c r="P57" s="55"/>
      <c r="Q57" s="55"/>
      <c r="R57" s="55"/>
      <c r="S57" s="55"/>
      <c r="T57" s="56"/>
    </row>
    <row r="58" spans="2:48" ht="30.75" customHeight="1">
      <c r="B58" s="502" t="s">
        <v>55</v>
      </c>
      <c r="C58" s="491"/>
      <c r="D58" s="491"/>
      <c r="E58" s="491"/>
      <c r="F58" s="491"/>
      <c r="G58" s="491"/>
      <c r="H58" s="491"/>
      <c r="I58" s="491"/>
      <c r="J58" s="491"/>
      <c r="K58" s="491"/>
      <c r="L58" s="491"/>
      <c r="M58" s="491"/>
      <c r="N58" s="491"/>
      <c r="O58" s="491"/>
      <c r="P58" s="491"/>
      <c r="Q58" s="491"/>
      <c r="R58" s="491"/>
      <c r="S58" s="491"/>
      <c r="T58" s="491"/>
    </row>
    <row r="59" spans="2:48" ht="33" customHeight="1">
      <c r="B59" s="160"/>
      <c r="C59" s="78"/>
      <c r="D59" s="76"/>
      <c r="E59" s="76"/>
      <c r="F59" s="134"/>
      <c r="G59" s="76"/>
      <c r="H59" s="76"/>
      <c r="I59" s="114"/>
      <c r="J59" s="114"/>
      <c r="K59" s="97"/>
      <c r="L59" s="76"/>
      <c r="M59" s="76"/>
      <c r="N59" s="76"/>
      <c r="O59" s="76"/>
      <c r="P59" s="76"/>
      <c r="Q59" s="76"/>
      <c r="R59" s="76"/>
      <c r="S59" s="76"/>
      <c r="T59" s="70"/>
    </row>
    <row r="60" spans="2:48" ht="25.5" customHeight="1">
      <c r="B60" s="57"/>
      <c r="C60" s="78"/>
      <c r="D60" s="59"/>
      <c r="E60" s="59"/>
      <c r="F60" s="126"/>
      <c r="G60" s="486" t="s">
        <v>65</v>
      </c>
      <c r="H60" s="491"/>
      <c r="I60" s="491"/>
      <c r="J60" s="491"/>
      <c r="K60" s="491"/>
      <c r="L60" s="491"/>
      <c r="M60" s="491"/>
      <c r="N60" s="362"/>
      <c r="O60" s="362"/>
      <c r="P60" s="493" t="s">
        <v>56</v>
      </c>
      <c r="Q60" s="494" t="s">
        <v>35</v>
      </c>
      <c r="R60" s="469" t="s">
        <v>32</v>
      </c>
      <c r="S60" s="76"/>
      <c r="T60" s="62"/>
    </row>
    <row r="61" spans="2:48" ht="31.5" customHeight="1">
      <c r="B61" s="57"/>
      <c r="C61" s="78"/>
      <c r="D61" s="47"/>
      <c r="E61" s="47"/>
      <c r="F61" s="159" t="s">
        <v>37</v>
      </c>
      <c r="G61" s="138" t="s">
        <v>3</v>
      </c>
      <c r="H61" s="161" t="s">
        <v>51</v>
      </c>
      <c r="I61" s="162" t="s">
        <v>59</v>
      </c>
      <c r="J61" s="159" t="s">
        <v>60</v>
      </c>
      <c r="K61" s="161" t="s">
        <v>61</v>
      </c>
      <c r="L61" s="430" t="s">
        <v>196</v>
      </c>
      <c r="M61" s="161" t="s">
        <v>8</v>
      </c>
      <c r="N61" s="362" t="s">
        <v>172</v>
      </c>
      <c r="O61" s="362" t="s">
        <v>173</v>
      </c>
      <c r="P61" s="492"/>
      <c r="Q61" s="492"/>
      <c r="R61" s="492"/>
      <c r="S61" s="76"/>
      <c r="T61" s="63"/>
      <c r="Z61" s="488" t="s">
        <v>68</v>
      </c>
      <c r="AA61" s="489"/>
      <c r="AB61" s="489"/>
      <c r="AC61" s="489"/>
      <c r="AD61" s="489"/>
      <c r="AE61" s="489"/>
      <c r="AF61" s="489"/>
      <c r="AG61" s="175"/>
      <c r="AH61" s="175"/>
    </row>
    <row r="62" spans="2:48" ht="19.5">
      <c r="B62" s="57"/>
      <c r="C62" s="78"/>
      <c r="D62" s="47"/>
      <c r="E62" s="47"/>
      <c r="F62" s="470"/>
      <c r="G62" s="506"/>
      <c r="H62" s="135"/>
      <c r="I62" s="156"/>
      <c r="J62" s="135"/>
      <c r="K62" s="135"/>
      <c r="L62" s="156"/>
      <c r="M62" s="156"/>
      <c r="N62" s="358"/>
      <c r="O62" s="358"/>
      <c r="P62" s="156"/>
      <c r="Q62" s="156"/>
      <c r="R62" s="156"/>
      <c r="S62" s="156"/>
      <c r="T62" s="63"/>
      <c r="AA62" s="176"/>
      <c r="AB62" s="176"/>
      <c r="AC62" s="176"/>
      <c r="AD62" s="176"/>
      <c r="AE62" s="176"/>
      <c r="AF62" s="176"/>
      <c r="AG62" s="361"/>
      <c r="AH62" s="361"/>
    </row>
    <row r="63" spans="2:48" ht="15">
      <c r="B63" s="83"/>
      <c r="C63" s="154"/>
      <c r="D63" s="64"/>
      <c r="E63" s="64"/>
      <c r="F63" s="129"/>
      <c r="G63" s="65"/>
      <c r="H63" s="66"/>
      <c r="I63" s="115"/>
      <c r="J63" s="110"/>
      <c r="K63" s="92"/>
      <c r="L63" s="66"/>
      <c r="M63" s="66"/>
      <c r="N63" s="66"/>
      <c r="O63" s="66"/>
      <c r="P63" s="66"/>
      <c r="Q63" s="66"/>
      <c r="R63" s="66"/>
      <c r="S63" s="153"/>
      <c r="T63" s="63"/>
      <c r="V63" s="79" t="s">
        <v>66</v>
      </c>
      <c r="W63" s="178">
        <v>0.3</v>
      </c>
      <c r="Z63" s="128" t="s">
        <v>3</v>
      </c>
      <c r="AA63" s="128" t="s">
        <v>51</v>
      </c>
      <c r="AB63" s="128" t="s">
        <v>62</v>
      </c>
      <c r="AC63" s="128" t="s">
        <v>63</v>
      </c>
      <c r="AD63" s="128" t="s">
        <v>64</v>
      </c>
      <c r="AE63" s="128" t="s">
        <v>196</v>
      </c>
      <c r="AF63" s="128" t="s">
        <v>8</v>
      </c>
      <c r="AG63" s="128" t="s">
        <v>172</v>
      </c>
      <c r="AH63" s="128" t="s">
        <v>173</v>
      </c>
      <c r="AP63" s="177" t="s">
        <v>67</v>
      </c>
    </row>
    <row r="64" spans="2:48" ht="15">
      <c r="B64" s="83"/>
      <c r="C64" s="154"/>
      <c r="D64" s="473"/>
      <c r="E64" s="288"/>
      <c r="F64" s="142">
        <v>2000</v>
      </c>
      <c r="G64" s="205" t="str">
        <f>IF(ISERR(Z$64/Inventory!$K$55*2205),"",(Z$64/Inventory!$K$55*2205))</f>
        <v/>
      </c>
      <c r="H64" s="205" t="str">
        <f>IF(ISERR(AA$64/Inventory!$K$55*2205),"",(AA$64/Inventory!$K$55*2205))</f>
        <v/>
      </c>
      <c r="I64" s="205" t="str">
        <f>IF(ISERR(AB$64/Inventory!$K$55*2205),"",(AB$64/Inventory!$K$55*2205))</f>
        <v/>
      </c>
      <c r="J64" s="205" t="str">
        <f>IF(ISERR(AC$64/Inventory!$K$55*2205),"",(AC$64/Inventory!$K$55*2205))</f>
        <v/>
      </c>
      <c r="K64" s="205" t="str">
        <f>IF(ISERR(AD$64/Inventory!$K$55*2205),"",(AD$64/Inventory!$K$55*2205))</f>
        <v/>
      </c>
      <c r="L64" s="205" t="str">
        <f>IF(ISERR(AE$64/Inventory!$K$55*2205),"",(AE$64/Inventory!$K$55*2205))</f>
        <v/>
      </c>
      <c r="M64" s="205" t="str">
        <f>IF(ISERR(AF$64/Inventory!$K$55*2205),"",(AF$64/Inventory!$K$55*2205))</f>
        <v/>
      </c>
      <c r="N64" s="205" t="str">
        <f>IF(ISERR(AG$64/Inventory!$K$55*2205),"",(AG$64/Inventory!$K$55*2205))</f>
        <v/>
      </c>
      <c r="O64" s="205" t="str">
        <f>IF(ISERR(AH$64/Inventory!$K$55*2205),"",(AH$64/Inventory!$K$55*2205))</f>
        <v/>
      </c>
      <c r="P64" s="136" t="str">
        <f>IF((Inventory!$K$59)=0,"",(Inventory!$K$59))</f>
        <v/>
      </c>
      <c r="Q64" s="289"/>
      <c r="R64" s="289"/>
      <c r="S64" s="505"/>
      <c r="T64" s="63"/>
      <c r="U64" s="269">
        <v>2000</v>
      </c>
      <c r="V64" s="79" t="str">
        <f t="shared" ref="V64:V84" si="4">$Q$91</f>
        <v/>
      </c>
      <c r="W64" s="79" t="e">
        <f t="shared" ref="W64:W84" si="5">0.7*($V$64)</f>
        <v>#VALUE!</v>
      </c>
      <c r="X64" s="96"/>
      <c r="Y64" s="270">
        <v>2000</v>
      </c>
      <c r="Z64" s="157">
        <f>Inventory!$H23*Inventory!$F23</f>
        <v>0</v>
      </c>
      <c r="AA64" s="157">
        <f>Inventory!$H24*Inventory!$F24</f>
        <v>0</v>
      </c>
      <c r="AB64" s="157">
        <f>Inventory!$H25*Inventory!$F25</f>
        <v>0</v>
      </c>
      <c r="AC64" s="157">
        <f>Inventory!$H26*Inventory!$F26</f>
        <v>0</v>
      </c>
      <c r="AD64" s="157">
        <f>Inventory!$H27*Inventory!$F27</f>
        <v>0</v>
      </c>
      <c r="AE64" s="157">
        <f>Inventory!$H28*Inventory!$F28</f>
        <v>0</v>
      </c>
      <c r="AF64" s="157">
        <f>Inventory!$H29*Inventory!$F29</f>
        <v>0</v>
      </c>
      <c r="AG64" s="370">
        <f>Inventory!$K42</f>
        <v>0</v>
      </c>
      <c r="AH64" s="370">
        <f>Inventory!$K51</f>
        <v>0</v>
      </c>
      <c r="AI64" s="214">
        <f>SUM(Z64:AH64)</f>
        <v>0</v>
      </c>
      <c r="AL64" s="79" t="s">
        <v>20</v>
      </c>
      <c r="AM64" s="138" t="s">
        <v>3</v>
      </c>
      <c r="AN64" s="185" t="s">
        <v>51</v>
      </c>
      <c r="AO64" s="183" t="s">
        <v>59</v>
      </c>
      <c r="AP64" s="183" t="s">
        <v>60</v>
      </c>
      <c r="AQ64" s="185" t="s">
        <v>61</v>
      </c>
      <c r="AR64" s="430" t="s">
        <v>196</v>
      </c>
      <c r="AS64" s="185" t="s">
        <v>8</v>
      </c>
      <c r="AT64" s="362" t="s">
        <v>172</v>
      </c>
      <c r="AU64" s="362" t="s">
        <v>173</v>
      </c>
      <c r="AV64" s="221" t="s">
        <v>83</v>
      </c>
    </row>
    <row r="65" spans="2:48" ht="15">
      <c r="B65" s="83"/>
      <c r="C65" s="154"/>
      <c r="D65" s="473"/>
      <c r="E65" s="288"/>
      <c r="F65" s="143">
        <v>2001</v>
      </c>
      <c r="G65" s="205" t="str">
        <f>IF(ISERR(Z$65/Inventory!$K$99*2205),"",(Z$65/Inventory!$K$99*2205))</f>
        <v/>
      </c>
      <c r="H65" s="205" t="str">
        <f>IF(ISERR(AA$65/Inventory!$K$99*2205),"",(AA$65/Inventory!$K$99*2205))</f>
        <v/>
      </c>
      <c r="I65" s="205" t="str">
        <f>IF(ISERR(AB$65/Inventory!$K$99*2205),"",(AB$65/Inventory!$K$99*2205))</f>
        <v/>
      </c>
      <c r="J65" s="205" t="str">
        <f>IF(ISERR(AC$65/Inventory!$K$99*2205),"",(AC$65/Inventory!$K$99*2205))</f>
        <v/>
      </c>
      <c r="K65" s="205" t="str">
        <f>IF(ISERR(AD$65/Inventory!$K$99*2205),"",(AD$65/Inventory!$K$99*2205))</f>
        <v/>
      </c>
      <c r="L65" s="205" t="str">
        <f>IF(ISERR(AE$65/Inventory!$K$99*2205),"",(AE$65/Inventory!$K$99*2205))</f>
        <v/>
      </c>
      <c r="M65" s="205" t="str">
        <f>IF(ISERR(AF$65/Inventory!$K$99*2205),"",(AF$65/Inventory!$K$99*2205))</f>
        <v/>
      </c>
      <c r="N65" s="205" t="str">
        <f>IF(ISERR(AG$65/Inventory!$K$99*2205),"",(AG$65/Inventory!$K$99*2205))</f>
        <v/>
      </c>
      <c r="O65" s="205" t="str">
        <f>IF(ISERR(AH$65/Inventory!$K$99*2205),"",(AH$65/Inventory!$K$99*2205))</f>
        <v/>
      </c>
      <c r="P65" s="206" t="str">
        <f>IF((Inventory!$K$103)=0,"",(Inventory!$K$103))</f>
        <v/>
      </c>
      <c r="Q65" s="289" t="str">
        <f>IF(ISERR((P65-P64)/P64),"",((P65-P64)/P64))</f>
        <v/>
      </c>
      <c r="R65" s="289" t="str">
        <f>IF(ISERR(($P65-$Q$91)/$Q$91),"",(($P65-$Q$91)/$Q$91))</f>
        <v/>
      </c>
      <c r="S65" s="505"/>
      <c r="T65" s="63"/>
      <c r="U65" s="269">
        <v>2001</v>
      </c>
      <c r="V65" s="79" t="str">
        <f t="shared" si="4"/>
        <v/>
      </c>
      <c r="W65" s="79" t="e">
        <f t="shared" si="5"/>
        <v>#VALUE!</v>
      </c>
      <c r="X65" s="96"/>
      <c r="Y65" s="270">
        <v>2001</v>
      </c>
      <c r="Z65" s="181">
        <f>Inventory!$H67*Inventory!$F67</f>
        <v>0</v>
      </c>
      <c r="AA65" s="181">
        <f>Inventory!$H68*Inventory!$F68</f>
        <v>0</v>
      </c>
      <c r="AB65" s="181">
        <f>Inventory!$H69*Inventory!$F69</f>
        <v>0</v>
      </c>
      <c r="AC65" s="181">
        <f>Inventory!$H70*Inventory!$F70</f>
        <v>0</v>
      </c>
      <c r="AD65" s="181">
        <f>Inventory!$H71*Inventory!$F71</f>
        <v>0</v>
      </c>
      <c r="AE65" s="181">
        <f>Inventory!$H72*Inventory!$F72</f>
        <v>0</v>
      </c>
      <c r="AF65" s="181">
        <f>Inventory!$H73*Inventory!$F73</f>
        <v>0</v>
      </c>
      <c r="AG65" s="370">
        <f>Inventory!$K86</f>
        <v>0</v>
      </c>
      <c r="AH65" s="370">
        <f>Inventory!$K95</f>
        <v>0</v>
      </c>
      <c r="AI65" s="214">
        <f t="shared" ref="AI65:AI84" si="6">SUM(Z65:AH65)</f>
        <v>0</v>
      </c>
      <c r="AJ65" s="214"/>
      <c r="AK65" s="232" t="s">
        <v>77</v>
      </c>
      <c r="AL65" s="79">
        <f>Inventory!$K$5</f>
        <v>2013</v>
      </c>
      <c r="AM65" s="79" t="str">
        <f>IF(VLOOKUP($AL65, $F$64:$P$84,2,FALSE )=0,0.00000001,VLOOKUP($AL65, $F$64:$P$84,2,FALSE ))</f>
        <v/>
      </c>
      <c r="AN65" s="79" t="str">
        <f>IF(VLOOKUP($AL65, $F$64:$P$84,3,FALSE )=0,0.00000001,VLOOKUP($AL65, $F$64:$P$84,3,FALSE ))</f>
        <v/>
      </c>
      <c r="AO65" s="79" t="str">
        <f>IF(VLOOKUP($AL65, $F$64:$P$84,4,FALSE )=0,0.00000001,VLOOKUP($AL65, $F$64:$P$84,4,FALSE ))</f>
        <v/>
      </c>
      <c r="AP65" s="79" t="str">
        <f>IF(VLOOKUP($AL65, $F$64:$P$84,5,FALSE )=0,0.00000001,VLOOKUP($AL65, $F$64:$P$84,5,FALSE ))</f>
        <v/>
      </c>
      <c r="AQ65" s="79" t="str">
        <f>IF(VLOOKUP($AL65, $F$64:$P$84,6,FALSE )=0,0.00000001,VLOOKUP($AL65, $F$64:$P$84,6,FALSE ))</f>
        <v/>
      </c>
      <c r="AR65" s="79" t="str">
        <f>IF(VLOOKUP($AL65, $F$64:$P$84,7,FALSE )=0,0.00000001,VLOOKUP($AL65, $F$64:$P$84,7,FALSE ))</f>
        <v/>
      </c>
      <c r="AS65" s="79" t="str">
        <f>IF(VLOOKUP($AL65, $F$64:$P$84,8,FALSE )=0,0.00000001,VLOOKUP($AL65, $F$64:$P$84,8,FALSE ))</f>
        <v/>
      </c>
      <c r="AT65" s="364" t="str">
        <f>IF(VLOOKUP($AL65, $F$64:$P$84,9,FALSE )=0,0.00000001,VLOOKUP($AL65, $F$64:$P$84,9,FALSE ))</f>
        <v/>
      </c>
      <c r="AU65" s="364" t="str">
        <f>IF(VLOOKUP($AL65, $F$64:$P$84,10,FALSE )=0,0.00000001,VLOOKUP($AL65, $F$64:$P$84,10,FALSE ))</f>
        <v/>
      </c>
      <c r="AV65" s="79">
        <f>SUM(AM65:AS65)</f>
        <v>0</v>
      </c>
    </row>
    <row r="66" spans="2:48" ht="15">
      <c r="B66" s="83"/>
      <c r="C66" s="154"/>
      <c r="D66" s="473"/>
      <c r="E66" s="288"/>
      <c r="F66" s="142">
        <v>2002</v>
      </c>
      <c r="G66" s="205">
        <f>IF(ISERR(Z$66/Inventory!$K$143*2205),"",(Z$66/Inventory!$K$143*2205))</f>
        <v>0</v>
      </c>
      <c r="H66" s="205">
        <f>IF(ISERR(AA$66/Inventory!$K$143*2205),"",(AA$66/Inventory!$K$143*2205))</f>
        <v>0</v>
      </c>
      <c r="I66" s="205">
        <f>IF(ISERR(AB$66/Inventory!$K$143*2205),"",(AB$66/Inventory!$K$143*2205))</f>
        <v>0</v>
      </c>
      <c r="J66" s="205">
        <f>IF(ISERR(AC$66/Inventory!$K$143*2205),"",(AC$66/Inventory!$K$143*2205))</f>
        <v>0</v>
      </c>
      <c r="K66" s="205">
        <f>IF(ISERR(AD$66/Inventory!$K$143*2205),"",(AD$66/Inventory!$K$143*2205))</f>
        <v>0</v>
      </c>
      <c r="L66" s="205">
        <f>IF(ISERR(AE$66/Inventory!$K$143*2205),"",(AE$66/Inventory!$K$143*2205))</f>
        <v>0</v>
      </c>
      <c r="M66" s="205">
        <f>IF(ISERR(AF$66/Inventory!$K$143*2205),"",(AF$66/Inventory!$K$143*2205))</f>
        <v>0</v>
      </c>
      <c r="N66" s="205">
        <f>IF(ISERR(AG$66/Inventory!$K$143*2205),"",(AG$66/Inventory!$K$143*2205))</f>
        <v>0</v>
      </c>
      <c r="O66" s="205">
        <f>IF(ISERR(AH$66/Inventory!$K$143*2205),"",(AH$66/Inventory!$K$143*2205))</f>
        <v>0</v>
      </c>
      <c r="P66" s="206" t="str">
        <f>IF((Inventory!$K$147)=0,"",(Inventory!$K$147))</f>
        <v/>
      </c>
      <c r="Q66" s="289" t="str">
        <f t="shared" ref="Q66:Q84" si="7">IF(ISERR((P66-P65)/P65),"",((P66-P65)/P65))</f>
        <v/>
      </c>
      <c r="R66" s="289" t="str">
        <f t="shared" ref="R66:R84" si="8">IF(ISERR(($P66-$Q$91)/$Q$91),"",(($P66-$Q$91)/$Q$91))</f>
        <v/>
      </c>
      <c r="S66" s="505"/>
      <c r="T66" s="63"/>
      <c r="U66" s="269">
        <v>2002</v>
      </c>
      <c r="V66" s="79" t="str">
        <f t="shared" si="4"/>
        <v/>
      </c>
      <c r="W66" s="79" t="e">
        <f t="shared" si="5"/>
        <v>#VALUE!</v>
      </c>
      <c r="X66" s="96"/>
      <c r="Y66" s="270">
        <v>2002</v>
      </c>
      <c r="Z66" s="155">
        <f>Inventory!$H111*Inventory!$F111</f>
        <v>0</v>
      </c>
      <c r="AA66" s="155">
        <f>Inventory!$H112*Inventory!$F112</f>
        <v>0</v>
      </c>
      <c r="AB66" s="155">
        <f>Inventory!$H113*Inventory!$F113</f>
        <v>0</v>
      </c>
      <c r="AC66" s="155">
        <f>Inventory!$H114*Inventory!$F114</f>
        <v>0</v>
      </c>
      <c r="AD66" s="155">
        <f>Inventory!$H115*Inventory!$F115</f>
        <v>0</v>
      </c>
      <c r="AE66" s="155">
        <f>Inventory!$H116*Inventory!$F116</f>
        <v>0</v>
      </c>
      <c r="AF66" s="155">
        <f>Inventory!$H117*Inventory!$F117</f>
        <v>0</v>
      </c>
      <c r="AG66" s="370">
        <f>Inventory!$K130</f>
        <v>0</v>
      </c>
      <c r="AH66" s="370">
        <f>Inventory!$K139</f>
        <v>0</v>
      </c>
      <c r="AI66" s="214">
        <f t="shared" si="6"/>
        <v>0</v>
      </c>
      <c r="AJ66" s="214"/>
      <c r="AK66" s="232" t="s">
        <v>76</v>
      </c>
      <c r="AL66" s="177">
        <f>Inventory!$K$7</f>
        <v>2000</v>
      </c>
      <c r="AM66" s="79" t="str">
        <f>IF(VLOOKUP($AL66, $F$64:$P$84,2,FALSE )=0,0.00000001,VLOOKUP($AL66, $F$64:$P$84,2,FALSE ))</f>
        <v/>
      </c>
      <c r="AN66" s="79" t="str">
        <f>IF(VLOOKUP($AL66, $F$64:$P$84,3,FALSE )=0,0.00000001,VLOOKUP($AL66, $F$64:$P$84,3,FALSE ))</f>
        <v/>
      </c>
      <c r="AO66" s="79" t="str">
        <f>IF(VLOOKUP($AL66, $F$64:$P$84,4,FALSE )=0,0.00000001,VLOOKUP($AL66, $F$64:$P$84,4,FALSE ))</f>
        <v/>
      </c>
      <c r="AP66" s="79" t="str">
        <f>IF(VLOOKUP($AL66, $F$64:$P$84,5,FALSE )=0,0.00000001,VLOOKUP($AL66, $F$64:$P$84,5,FALSE ))</f>
        <v/>
      </c>
      <c r="AQ66" s="79" t="str">
        <f>IF(VLOOKUP($AL66, $F$64:$P$84,6,FALSE )=0,0.00000001,VLOOKUP($AL66, $F$64:$P$84,6,FALSE ))</f>
        <v/>
      </c>
      <c r="AR66" s="79" t="str">
        <f>IF(VLOOKUP($AL66, $F$64:$P$84,7,FALSE )=0,0.00000001,VLOOKUP($AL66, $F$64:$P$84,7,FALSE ))</f>
        <v/>
      </c>
      <c r="AS66" s="79" t="str">
        <f>IF(VLOOKUP($AL66, $F$64:$P$84,8,FALSE )=0,0.00000001,VLOOKUP($AL66, $F$64:$P$84,8,FALSE ))</f>
        <v/>
      </c>
      <c r="AT66" s="364" t="str">
        <f>IF(VLOOKUP($AL66, $F$64:$P$84,9,FALSE )=0,0.00000001,VLOOKUP($AL66, $F$64:$P$84,9,FALSE ))</f>
        <v/>
      </c>
      <c r="AU66" s="364" t="str">
        <f>IF(VLOOKUP($AL66, $F$64:$P$84,10,FALSE )=0,0.00000001,VLOOKUP($AL66, $F$64:$P$84,10,FALSE ))</f>
        <v/>
      </c>
      <c r="AV66" s="79">
        <f>SUM(AM66:AS66)</f>
        <v>0</v>
      </c>
    </row>
    <row r="67" spans="2:48" ht="15">
      <c r="B67" s="83"/>
      <c r="C67" s="154"/>
      <c r="D67" s="473"/>
      <c r="E67" s="288" t="str">
        <f>IF(Inventory!$K$7=2003,"Base Year", "")</f>
        <v/>
      </c>
      <c r="F67" s="142">
        <v>2003</v>
      </c>
      <c r="G67" s="205" t="str">
        <f>IF(ISERR(Z$67/Inventory!$K$187*2205),"",(Z$67/Inventory!$K$187*2205))</f>
        <v/>
      </c>
      <c r="H67" s="205" t="str">
        <f>IF(ISERR(AA$67/Inventory!$K$187*2205),"",(AA$67/Inventory!$K$187*2205))</f>
        <v/>
      </c>
      <c r="I67" s="205" t="str">
        <f>IF(ISERR(AB$67/Inventory!$K$187*2205),"",(AB$67/Inventory!$K$187*2205))</f>
        <v/>
      </c>
      <c r="J67" s="205" t="str">
        <f>IF(ISERR(AC$67/Inventory!$K$187*2205),"",(AC$67/Inventory!$K$187*2205))</f>
        <v/>
      </c>
      <c r="K67" s="205" t="str">
        <f>IF(ISERR(AD$67/Inventory!$K$187*2205),"",(AD$67/Inventory!$K$187*2205))</f>
        <v/>
      </c>
      <c r="L67" s="205" t="str">
        <f>IF(ISERR(AE$67/Inventory!$K$187*2205),"",(AE$67/Inventory!$K$187*2205))</f>
        <v/>
      </c>
      <c r="M67" s="205" t="str">
        <f>IF(ISERR(AF$67/Inventory!$K$187*2205),"",(AF$67/Inventory!$K$187*2205))</f>
        <v/>
      </c>
      <c r="N67" s="205" t="str">
        <f>IF(ISERR(AG$67/Inventory!$K$187*2205),"",(AG$67/Inventory!$K$187*2205))</f>
        <v/>
      </c>
      <c r="O67" s="205" t="str">
        <f>IF(ISERR(AH$67/Inventory!$K$187*2205),"",(AH$67/Inventory!$K$187*2205))</f>
        <v/>
      </c>
      <c r="P67" s="206" t="str">
        <f>IF((Inventory!$K$191)=0,"",(Inventory!$K$191))</f>
        <v/>
      </c>
      <c r="Q67" s="289" t="str">
        <f t="shared" si="7"/>
        <v/>
      </c>
      <c r="R67" s="289" t="str">
        <f t="shared" si="8"/>
        <v/>
      </c>
      <c r="S67" s="505"/>
      <c r="T67" s="63"/>
      <c r="U67" s="269">
        <v>2003</v>
      </c>
      <c r="V67" s="79" t="str">
        <f t="shared" si="4"/>
        <v/>
      </c>
      <c r="W67" s="79" t="e">
        <f t="shared" si="5"/>
        <v>#VALUE!</v>
      </c>
      <c r="X67" s="96"/>
      <c r="Y67" s="270">
        <v>2003</v>
      </c>
      <c r="Z67" s="155">
        <f>Inventory!$H155*Inventory!$F155</f>
        <v>0</v>
      </c>
      <c r="AA67" s="181">
        <f>Inventory!$H156*Inventory!$F156</f>
        <v>0</v>
      </c>
      <c r="AB67" s="155">
        <f>Inventory!$H157*Inventory!$F157</f>
        <v>0</v>
      </c>
      <c r="AC67" s="155">
        <f>Inventory!$H158*Inventory!$F158</f>
        <v>0</v>
      </c>
      <c r="AD67" s="155">
        <f>Inventory!$H159*Inventory!$F159</f>
        <v>0</v>
      </c>
      <c r="AE67" s="155">
        <f>Inventory!$H160*Inventory!$F160</f>
        <v>0</v>
      </c>
      <c r="AF67" s="155">
        <f>Inventory!$H161*Inventory!$F161</f>
        <v>0</v>
      </c>
      <c r="AG67" s="370">
        <f>Inventory!$K174</f>
        <v>0</v>
      </c>
      <c r="AH67" s="370">
        <f>Inventory!$K183</f>
        <v>0</v>
      </c>
      <c r="AI67" s="214">
        <f t="shared" si="6"/>
        <v>0</v>
      </c>
      <c r="AJ67" s="214"/>
      <c r="AK67" s="179" t="s">
        <v>78</v>
      </c>
      <c r="AM67" s="79" t="e">
        <f>AM$66-AM$65</f>
        <v>#VALUE!</v>
      </c>
      <c r="AN67" s="79" t="e">
        <f t="shared" ref="AN67:AU67" si="9">AN$66-AN$65</f>
        <v>#VALUE!</v>
      </c>
      <c r="AO67" s="79" t="e">
        <f t="shared" si="9"/>
        <v>#VALUE!</v>
      </c>
      <c r="AP67" s="79" t="e">
        <f t="shared" si="9"/>
        <v>#VALUE!</v>
      </c>
      <c r="AQ67" s="79" t="e">
        <f t="shared" si="9"/>
        <v>#VALUE!</v>
      </c>
      <c r="AR67" s="79" t="e">
        <f t="shared" si="9"/>
        <v>#VALUE!</v>
      </c>
      <c r="AS67" s="79" t="e">
        <f>AS$66-AS$65</f>
        <v>#VALUE!</v>
      </c>
      <c r="AT67" s="364" t="e">
        <f t="shared" si="9"/>
        <v>#VALUE!</v>
      </c>
      <c r="AU67" s="364" t="e">
        <f t="shared" si="9"/>
        <v>#VALUE!</v>
      </c>
      <c r="AV67" s="79">
        <f>AV$66-AV$65</f>
        <v>0</v>
      </c>
    </row>
    <row r="68" spans="2:48" ht="15">
      <c r="B68" s="83"/>
      <c r="C68" s="154"/>
      <c r="D68" s="473"/>
      <c r="E68" s="288" t="str">
        <f>IF(Inventory!$K$7=2004,"Base Year", "")</f>
        <v/>
      </c>
      <c r="F68" s="143">
        <v>2004</v>
      </c>
      <c r="G68" s="205" t="str">
        <f>IF(ISERR(Z$68/Inventory!$K$231*2205),"",(Z$68/Inventory!$K$231*2205))</f>
        <v/>
      </c>
      <c r="H68" s="205" t="str">
        <f>IF(ISERR(AA$68/Inventory!$K$231*2205),"",(AA$68/Inventory!$K$231*2205))</f>
        <v/>
      </c>
      <c r="I68" s="205" t="str">
        <f>IF(ISERR(AB$68/Inventory!$K$231*2205),"",(AB$68/Inventory!$K$231*2205))</f>
        <v/>
      </c>
      <c r="J68" s="205" t="str">
        <f>IF(ISERR(AC$68/Inventory!$K$231*2205),"",(AC$68/Inventory!$K$231*2205))</f>
        <v/>
      </c>
      <c r="K68" s="205" t="str">
        <f>IF(ISERR(AD$68/Inventory!$K$231*2205),"",(AD$68/Inventory!$K$231*2205))</f>
        <v/>
      </c>
      <c r="L68" s="205" t="str">
        <f>IF(ISERR(AE$68/Inventory!$K$231*2205),"",(AE$68/Inventory!$K$231*2205))</f>
        <v/>
      </c>
      <c r="M68" s="205" t="str">
        <f>IF(ISERR(AF$68/Inventory!$K$231*2205),"",(AF$68/Inventory!$K$231*2205))</f>
        <v/>
      </c>
      <c r="N68" s="205" t="str">
        <f>IF(ISERR(AG$68/Inventory!$K$231*2205),"",(AG$68/Inventory!$K$231*2205))</f>
        <v/>
      </c>
      <c r="O68" s="205" t="str">
        <f>IF(ISERR(AH$68/Inventory!$K$231*2205),"",(AH$68/Inventory!$K$231*2205))</f>
        <v/>
      </c>
      <c r="P68" s="206" t="str">
        <f>IF((Inventory!$K$235)=0,"",(Inventory!$K$235))</f>
        <v/>
      </c>
      <c r="Q68" s="289" t="str">
        <f t="shared" si="7"/>
        <v/>
      </c>
      <c r="R68" s="289" t="str">
        <f t="shared" si="8"/>
        <v/>
      </c>
      <c r="S68" s="505"/>
      <c r="T68" s="63"/>
      <c r="U68" s="269">
        <v>2004</v>
      </c>
      <c r="V68" s="79" t="str">
        <f t="shared" si="4"/>
        <v/>
      </c>
      <c r="W68" s="79" t="e">
        <f t="shared" si="5"/>
        <v>#VALUE!</v>
      </c>
      <c r="X68" s="96"/>
      <c r="Y68" s="270">
        <v>2004</v>
      </c>
      <c r="Z68" s="155">
        <f>Inventory!$H199*Inventory!$F199</f>
        <v>0</v>
      </c>
      <c r="AA68" s="181">
        <f>Inventory!$H200*Inventory!$F200</f>
        <v>0</v>
      </c>
      <c r="AB68" s="155">
        <f>Inventory!$H201*Inventory!$F201</f>
        <v>0</v>
      </c>
      <c r="AC68" s="155">
        <f>Inventory!$H202*Inventory!$F202</f>
        <v>0</v>
      </c>
      <c r="AD68" s="155">
        <f>Inventory!$H203*Inventory!$F203</f>
        <v>0</v>
      </c>
      <c r="AE68" s="155">
        <f>Inventory!$H204*Inventory!$F204</f>
        <v>0</v>
      </c>
      <c r="AF68" s="155">
        <f>Inventory!$H205*Inventory!$F205</f>
        <v>0</v>
      </c>
      <c r="AG68" s="370">
        <f>Inventory!$K218</f>
        <v>0</v>
      </c>
      <c r="AH68" s="370">
        <f>Inventory!$K227</f>
        <v>0</v>
      </c>
      <c r="AI68" s="214">
        <f t="shared" si="6"/>
        <v>0</v>
      </c>
      <c r="AJ68" s="214"/>
      <c r="AK68" s="214"/>
    </row>
    <row r="69" spans="2:48" ht="15">
      <c r="B69" s="83"/>
      <c r="C69" s="154"/>
      <c r="D69" s="473"/>
      <c r="E69" s="288" t="str">
        <f>IF(Inventory!$K$7=2005,"Base Year", "")</f>
        <v/>
      </c>
      <c r="F69" s="142">
        <v>2005</v>
      </c>
      <c r="G69" s="205" t="str">
        <f>IF(ISERR(Z$69/Inventory!$K$275*2205),"",(Z$69/Inventory!$K$275*2205))</f>
        <v/>
      </c>
      <c r="H69" s="205" t="str">
        <f>IF(ISERR(AA$69/Inventory!$K$275*2205),"",(AA$69/Inventory!$K$275*2205))</f>
        <v/>
      </c>
      <c r="I69" s="205" t="str">
        <f>IF(ISERR(AB$69/Inventory!$K$275*2205),"",(AB$69/Inventory!$K$275*2205))</f>
        <v/>
      </c>
      <c r="J69" s="205" t="str">
        <f>IF(ISERR(AC$69/Inventory!$K$275*2205),"",(AC$69/Inventory!$K$275*2205))</f>
        <v/>
      </c>
      <c r="K69" s="205" t="str">
        <f>IF(ISERR(AD$69/Inventory!$K$275*2205),"",(AD$69/Inventory!$K$275*2205))</f>
        <v/>
      </c>
      <c r="L69" s="205" t="str">
        <f>IF(ISERR(AE$69/Inventory!$K$275*2205),"",(AE$69/Inventory!$K$275*2205))</f>
        <v/>
      </c>
      <c r="M69" s="205" t="str">
        <f>IF(ISERR(AF$69/Inventory!$K$275*2205),"",(AF$69/Inventory!$K$275*2205))</f>
        <v/>
      </c>
      <c r="N69" s="205" t="str">
        <f>IF(ISERR(AG$69/Inventory!$K$275*2205),"",(AG$69/Inventory!$K$275*2205))</f>
        <v/>
      </c>
      <c r="O69" s="205" t="str">
        <f>IF(ISERR(AH$69/Inventory!$K$275*2205),"",(AH$69/Inventory!$K$275*2205))</f>
        <v/>
      </c>
      <c r="P69" s="206" t="str">
        <f>IF((Inventory!$K$279)=0,"",(Inventory!$K$279))</f>
        <v/>
      </c>
      <c r="Q69" s="289" t="str">
        <f t="shared" si="7"/>
        <v/>
      </c>
      <c r="R69" s="289" t="str">
        <f t="shared" si="8"/>
        <v/>
      </c>
      <c r="S69" s="505"/>
      <c r="T69" s="63"/>
      <c r="U69" s="269">
        <v>2005</v>
      </c>
      <c r="V69" s="79" t="str">
        <f t="shared" si="4"/>
        <v/>
      </c>
      <c r="W69" s="79" t="e">
        <f t="shared" si="5"/>
        <v>#VALUE!</v>
      </c>
      <c r="X69" s="96"/>
      <c r="Y69" s="270">
        <v>2005</v>
      </c>
      <c r="Z69" s="155">
        <f>Inventory!$H243*Inventory!$F243</f>
        <v>0</v>
      </c>
      <c r="AA69" s="181">
        <f>Inventory!$H244*Inventory!$F244</f>
        <v>0</v>
      </c>
      <c r="AB69" s="155">
        <f>Inventory!$H245*Inventory!$F245</f>
        <v>0</v>
      </c>
      <c r="AC69" s="155">
        <f>Inventory!$H246*Inventory!$F246</f>
        <v>0</v>
      </c>
      <c r="AD69" s="155">
        <f>Inventory!$H247*Inventory!$F247</f>
        <v>0</v>
      </c>
      <c r="AE69" s="155">
        <f>Inventory!$H248*Inventory!$F248</f>
        <v>0</v>
      </c>
      <c r="AF69" s="155">
        <f>Inventory!$H249*Inventory!$F249</f>
        <v>0</v>
      </c>
      <c r="AG69" s="370">
        <f>Inventory!$K262</f>
        <v>0</v>
      </c>
      <c r="AH69" s="370">
        <f>Inventory!$K271</f>
        <v>0</v>
      </c>
      <c r="AI69" s="214">
        <f t="shared" si="6"/>
        <v>0</v>
      </c>
      <c r="AJ69" s="214"/>
      <c r="AK69" s="214"/>
    </row>
    <row r="70" spans="2:48" ht="15">
      <c r="B70" s="83"/>
      <c r="C70" s="154"/>
      <c r="D70" s="473"/>
      <c r="E70" s="288" t="str">
        <f>IF(Inventory!$K$7=2006,"Base Year", "")</f>
        <v/>
      </c>
      <c r="F70" s="142">
        <v>2006</v>
      </c>
      <c r="G70" s="205" t="str">
        <f>IF(ISERR(Z$70/Inventory!$K$319*2205),"",(Z$70/Inventory!$K$319*2205))</f>
        <v/>
      </c>
      <c r="H70" s="205" t="str">
        <f>IF(ISERR(AA$70/Inventory!$K$319*2205),"",(AA$70/Inventory!$K$319*2205))</f>
        <v/>
      </c>
      <c r="I70" s="205" t="str">
        <f>IF(ISERR(AB$70/Inventory!$K$319*2205),"",(AB$70/Inventory!$K$319*2205))</f>
        <v/>
      </c>
      <c r="J70" s="205" t="str">
        <f>IF(ISERR(AC$70/Inventory!$K$319*2205),"",(AC$70/Inventory!$K$319*2205))</f>
        <v/>
      </c>
      <c r="K70" s="205" t="str">
        <f>IF(ISERR(AD$70/Inventory!$K$319*2205),"",(AD$70/Inventory!$K$319*2205))</f>
        <v/>
      </c>
      <c r="L70" s="205" t="str">
        <f>IF(ISERR(AE$70/Inventory!$K$319*2205),"",(AE$70/Inventory!$K$319*2205))</f>
        <v/>
      </c>
      <c r="M70" s="205" t="str">
        <f>IF(ISERR(AF$70/Inventory!$K$319*2205),"",(AF$70/Inventory!$K$319*2205))</f>
        <v/>
      </c>
      <c r="N70" s="205" t="str">
        <f>IF(ISERR(AG$70/Inventory!$K$319*2205),"",(AG$70/Inventory!$K$319*2205))</f>
        <v/>
      </c>
      <c r="O70" s="205" t="str">
        <f>IF(ISERR(AH$70/Inventory!$K$319*2205),"",(AH$70/Inventory!$K$319*2205))</f>
        <v/>
      </c>
      <c r="P70" s="206" t="str">
        <f>IF((Inventory!$K$323)=0,"",(Inventory!$K$323))</f>
        <v/>
      </c>
      <c r="Q70" s="289" t="str">
        <f t="shared" si="7"/>
        <v/>
      </c>
      <c r="R70" s="289" t="str">
        <f t="shared" si="8"/>
        <v/>
      </c>
      <c r="S70" s="505"/>
      <c r="T70" s="63"/>
      <c r="U70" s="269">
        <v>2006</v>
      </c>
      <c r="V70" s="79" t="str">
        <f t="shared" si="4"/>
        <v/>
      </c>
      <c r="W70" s="79" t="e">
        <f t="shared" si="5"/>
        <v>#VALUE!</v>
      </c>
      <c r="X70" s="96"/>
      <c r="Y70" s="270">
        <v>2006</v>
      </c>
      <c r="Z70" s="155">
        <f>Inventory!$H287*Inventory!$F287</f>
        <v>0</v>
      </c>
      <c r="AA70" s="181">
        <f>Inventory!$H288*Inventory!$F288</f>
        <v>0</v>
      </c>
      <c r="AB70" s="155">
        <f>Inventory!$H289*Inventory!$F289</f>
        <v>0</v>
      </c>
      <c r="AC70" s="155">
        <f>Inventory!$H290*Inventory!$F290</f>
        <v>0</v>
      </c>
      <c r="AD70" s="155">
        <f>Inventory!$H291*Inventory!$F291</f>
        <v>0</v>
      </c>
      <c r="AE70" s="155">
        <f>Inventory!$H292*Inventory!$F292</f>
        <v>0</v>
      </c>
      <c r="AF70" s="155">
        <f>Inventory!$H293*Inventory!$F293</f>
        <v>0</v>
      </c>
      <c r="AG70" s="370">
        <f>Inventory!$K306</f>
        <v>0</v>
      </c>
      <c r="AH70" s="370">
        <f>Inventory!$K315</f>
        <v>0</v>
      </c>
      <c r="AI70" s="214">
        <f t="shared" si="6"/>
        <v>0</v>
      </c>
      <c r="AJ70" s="214"/>
      <c r="AK70" s="214"/>
    </row>
    <row r="71" spans="2:48" ht="15">
      <c r="B71" s="83"/>
      <c r="C71" s="154"/>
      <c r="D71" s="473"/>
      <c r="E71" s="288" t="str">
        <f>IF(Inventory!$K$7=2007,"Base Year", "")</f>
        <v/>
      </c>
      <c r="F71" s="143">
        <v>2007</v>
      </c>
      <c r="G71" s="205" t="str">
        <f>IF(ISERR(Z$71/Inventory!$K$363*2205),"",(Z$71/Inventory!$K$363*2205))</f>
        <v/>
      </c>
      <c r="H71" s="205" t="str">
        <f>IF(ISERR(AA$71/Inventory!$K$363*2205),"",(AA$71/Inventory!$K$363*2205))</f>
        <v/>
      </c>
      <c r="I71" s="205" t="str">
        <f>IF(ISERR(AB$71/Inventory!$K$363*2205),"",(AB$71/Inventory!$K$363*2205))</f>
        <v/>
      </c>
      <c r="J71" s="205" t="str">
        <f>IF(ISERR(AC$71/Inventory!$K$363*2205),"",(AC$71/Inventory!$K$363*2205))</f>
        <v/>
      </c>
      <c r="K71" s="205" t="str">
        <f>IF(ISERR(AD$71/Inventory!$K$363*2205),"",(AD$71/Inventory!$K$363*2205))</f>
        <v/>
      </c>
      <c r="L71" s="205" t="str">
        <f>IF(ISERR(AE$71/Inventory!$K$363*2205),"",(AE$71/Inventory!$K$363*2205))</f>
        <v/>
      </c>
      <c r="M71" s="205" t="str">
        <f>IF(ISERR(AF$71/Inventory!$K$363*2205),"",(AF$71/Inventory!$K$363*2205))</f>
        <v/>
      </c>
      <c r="N71" s="205" t="str">
        <f>IF(ISERR(AG$71/Inventory!$K$363*2205),"",(AG$71/Inventory!$K$363*2205))</f>
        <v/>
      </c>
      <c r="O71" s="205" t="str">
        <f>IF(ISERR(AH$71/Inventory!$K$363*2205),"",(AH$71/Inventory!$K$363*2205))</f>
        <v/>
      </c>
      <c r="P71" s="206" t="str">
        <f>IF((Inventory!$K$367)=0,"",(Inventory!$K$367))</f>
        <v/>
      </c>
      <c r="Q71" s="289" t="str">
        <f t="shared" si="7"/>
        <v/>
      </c>
      <c r="R71" s="289" t="str">
        <f t="shared" si="8"/>
        <v/>
      </c>
      <c r="S71" s="505"/>
      <c r="T71" s="63"/>
      <c r="U71" s="269">
        <v>2007</v>
      </c>
      <c r="V71" s="79" t="str">
        <f t="shared" si="4"/>
        <v/>
      </c>
      <c r="W71" s="79" t="e">
        <f t="shared" si="5"/>
        <v>#VALUE!</v>
      </c>
      <c r="X71" s="96"/>
      <c r="Y71" s="270">
        <v>2007</v>
      </c>
      <c r="Z71" s="155">
        <f>Inventory!$H331*Inventory!$F331</f>
        <v>0</v>
      </c>
      <c r="AA71" s="181">
        <f>Inventory!$H332*Inventory!$F332</f>
        <v>0</v>
      </c>
      <c r="AB71" s="155">
        <f>Inventory!$H333*Inventory!$F333</f>
        <v>0</v>
      </c>
      <c r="AC71" s="155">
        <f>Inventory!$H334*Inventory!$F334</f>
        <v>0</v>
      </c>
      <c r="AD71" s="155">
        <f>Inventory!$H335*Inventory!$F335</f>
        <v>0</v>
      </c>
      <c r="AE71" s="155">
        <f>Inventory!$H336*Inventory!$F336</f>
        <v>0</v>
      </c>
      <c r="AF71" s="155">
        <f>Inventory!$H337*Inventory!$F337</f>
        <v>0</v>
      </c>
      <c r="AG71" s="370">
        <f>Inventory!$K350</f>
        <v>0</v>
      </c>
      <c r="AH71" s="370">
        <f>Inventory!$K359</f>
        <v>0</v>
      </c>
      <c r="AI71" s="214">
        <f t="shared" si="6"/>
        <v>0</v>
      </c>
      <c r="AJ71" s="214"/>
      <c r="AM71" s="482" t="s">
        <v>81</v>
      </c>
      <c r="AN71" s="483"/>
      <c r="AO71" s="483"/>
      <c r="AP71" s="483"/>
      <c r="AQ71" s="483"/>
      <c r="AR71" s="483"/>
      <c r="AS71" s="483"/>
    </row>
    <row r="72" spans="2:48" ht="15">
      <c r="B72" s="83"/>
      <c r="C72" s="154"/>
      <c r="D72" s="473"/>
      <c r="E72" s="288" t="str">
        <f>IF(Inventory!$K$7=2008,"Base Year", "")</f>
        <v/>
      </c>
      <c r="F72" s="142">
        <v>2008</v>
      </c>
      <c r="G72" s="205" t="str">
        <f>IF(ISERR(Z$72/Inventory!$K$407*2205),"",(Z$72/Inventory!$K$407*2205))</f>
        <v/>
      </c>
      <c r="H72" s="205" t="str">
        <f>IF(ISERR(AA$72/Inventory!$K$407*2205),"",(AA$72/Inventory!$K$407*2205))</f>
        <v/>
      </c>
      <c r="I72" s="205" t="str">
        <f>IF(ISERR(AB$72/Inventory!$K$407*2205),"",(AB$72/Inventory!$K$407*2205))</f>
        <v/>
      </c>
      <c r="J72" s="205" t="str">
        <f>IF(ISERR(AC$72/Inventory!$K$407*2205),"",(AC$72/Inventory!$K$407*2205))</f>
        <v/>
      </c>
      <c r="K72" s="205" t="str">
        <f>IF(ISERR(AD$72/Inventory!$K$407*2205),"",(AD$72/Inventory!$K$407*2205))</f>
        <v/>
      </c>
      <c r="L72" s="205" t="str">
        <f>IF(ISERR(AE$72/Inventory!$K$407*2205),"",(AE$72/Inventory!$K$407*2205))</f>
        <v/>
      </c>
      <c r="M72" s="205" t="str">
        <f>IF(ISERR(AF$72/Inventory!$K$407*2205),"",(AF$72/Inventory!$K$407*2205))</f>
        <v/>
      </c>
      <c r="N72" s="205" t="str">
        <f>IF(ISERR(AG$72/Inventory!$K$407*2205),"",(AG$72/Inventory!$K$407*2205))</f>
        <v/>
      </c>
      <c r="O72" s="205" t="str">
        <f>IF(ISERR(AH$72/Inventory!$K$407*2205),"",(AH$72/Inventory!$K$407*2205))</f>
        <v/>
      </c>
      <c r="P72" s="206" t="str">
        <f>IF((Inventory!$K$411)=0,"",(Inventory!$K$411))</f>
        <v/>
      </c>
      <c r="Q72" s="289" t="str">
        <f t="shared" si="7"/>
        <v/>
      </c>
      <c r="R72" s="289" t="str">
        <f t="shared" si="8"/>
        <v/>
      </c>
      <c r="S72" s="505"/>
      <c r="T72" s="63"/>
      <c r="U72" s="269">
        <v>2008</v>
      </c>
      <c r="V72" s="79" t="str">
        <f t="shared" si="4"/>
        <v/>
      </c>
      <c r="W72" s="79" t="e">
        <f t="shared" si="5"/>
        <v>#VALUE!</v>
      </c>
      <c r="X72" s="96"/>
      <c r="Y72" s="270">
        <v>2008</v>
      </c>
      <c r="Z72" s="155">
        <f>Inventory!$H375*Inventory!$F375</f>
        <v>0</v>
      </c>
      <c r="AA72" s="181">
        <f>Inventory!$H376*Inventory!$F376</f>
        <v>0</v>
      </c>
      <c r="AB72" s="155">
        <f>Inventory!$H377*Inventory!$F377</f>
        <v>0</v>
      </c>
      <c r="AC72" s="155">
        <f>Inventory!$H378*Inventory!$F378</f>
        <v>0</v>
      </c>
      <c r="AD72" s="155">
        <f>Inventory!$H379*Inventory!$F379</f>
        <v>0</v>
      </c>
      <c r="AE72" s="155">
        <f>Inventory!$H380*Inventory!$F380</f>
        <v>0</v>
      </c>
      <c r="AF72" s="155">
        <f>Inventory!$H381*Inventory!$F381</f>
        <v>0</v>
      </c>
      <c r="AG72" s="370">
        <f>Inventory!$K394</f>
        <v>0</v>
      </c>
      <c r="AH72" s="370">
        <f>Inventory!$K403</f>
        <v>0</v>
      </c>
      <c r="AI72" s="214">
        <f t="shared" si="6"/>
        <v>0</v>
      </c>
      <c r="AJ72" s="214"/>
      <c r="AL72" s="233" t="s">
        <v>79</v>
      </c>
      <c r="AM72" s="221" t="s">
        <v>61</v>
      </c>
      <c r="AN72" s="218" t="s">
        <v>60</v>
      </c>
      <c r="AO72" s="218" t="s">
        <v>59</v>
      </c>
      <c r="AP72" s="221" t="s">
        <v>8</v>
      </c>
      <c r="AQ72" s="430" t="s">
        <v>196</v>
      </c>
      <c r="AR72" s="221" t="s">
        <v>51</v>
      </c>
      <c r="AS72" s="138" t="s">
        <v>3</v>
      </c>
      <c r="AT72" s="363" t="s">
        <v>172</v>
      </c>
      <c r="AU72" s="363" t="s">
        <v>173</v>
      </c>
      <c r="AV72" s="221" t="s">
        <v>83</v>
      </c>
    </row>
    <row r="73" spans="2:48" ht="15">
      <c r="B73" s="83"/>
      <c r="C73" s="154"/>
      <c r="D73" s="473"/>
      <c r="E73" s="288"/>
      <c r="F73" s="142">
        <v>2009</v>
      </c>
      <c r="G73" s="205" t="str">
        <f>IF(ISERR(Z$73/Inventory!$K$451*2205),"",(Z$73/Inventory!$K$451*2205))</f>
        <v/>
      </c>
      <c r="H73" s="205" t="str">
        <f>IF(ISERR(AA$73/Inventory!$K$451*2205),"",(AA$73/Inventory!$K$451*2205))</f>
        <v/>
      </c>
      <c r="I73" s="205" t="str">
        <f>IF(ISERR(AB$73/Inventory!$K$451*2205),"",(AB$73/Inventory!$K$451*2205))</f>
        <v/>
      </c>
      <c r="J73" s="205" t="str">
        <f>IF(ISERR(AC$73/Inventory!$K$451*2205),"",(AC$73/Inventory!$K$451*2205))</f>
        <v/>
      </c>
      <c r="K73" s="205" t="str">
        <f>IF(ISERR(AD$73/Inventory!$K$451*2205),"",(AD$73/Inventory!$K$451*2205))</f>
        <v/>
      </c>
      <c r="L73" s="205" t="str">
        <f>IF(ISERR(AE$73/Inventory!$K$451*2205),"",(AE$73/Inventory!$K$451*2205))</f>
        <v/>
      </c>
      <c r="M73" s="205" t="str">
        <f>IF(ISERR(AF$73/Inventory!$K$451*2205),"",(AF$73/Inventory!$K$451*2205))</f>
        <v/>
      </c>
      <c r="N73" s="205" t="str">
        <f>IF(ISERR(AG$73/Inventory!$K$451*2205),"",(AG$73/Inventory!$K$451*2205))</f>
        <v/>
      </c>
      <c r="O73" s="205" t="str">
        <f>IF(ISERR(AH$73/Inventory!$K$451*2205),"",(AH$73/Inventory!$K$451*2205))</f>
        <v/>
      </c>
      <c r="P73" s="206" t="str">
        <f>IF((Inventory!$K$455)=0,"",(Inventory!$K$455))</f>
        <v/>
      </c>
      <c r="Q73" s="289" t="str">
        <f t="shared" si="7"/>
        <v/>
      </c>
      <c r="R73" s="289" t="str">
        <f t="shared" si="8"/>
        <v/>
      </c>
      <c r="S73" s="505"/>
      <c r="T73" s="63"/>
      <c r="U73" s="269">
        <v>2009</v>
      </c>
      <c r="V73" s="79" t="str">
        <f t="shared" si="4"/>
        <v/>
      </c>
      <c r="W73" s="79" t="e">
        <f t="shared" si="5"/>
        <v>#VALUE!</v>
      </c>
      <c r="X73" s="96"/>
      <c r="Y73" s="270">
        <v>2009</v>
      </c>
      <c r="Z73" s="155">
        <f>Inventory!$H419*Inventory!$F419</f>
        <v>0</v>
      </c>
      <c r="AA73" s="181">
        <f>Inventory!$H420*Inventory!$F420</f>
        <v>0</v>
      </c>
      <c r="AB73" s="155">
        <f>Inventory!$H421*Inventory!$F421</f>
        <v>0</v>
      </c>
      <c r="AC73" s="155">
        <f>Inventory!$H422*Inventory!$F422</f>
        <v>0</v>
      </c>
      <c r="AD73" s="155">
        <f>Inventory!$H423*Inventory!$F423</f>
        <v>0</v>
      </c>
      <c r="AE73" s="155">
        <f>Inventory!$H424*Inventory!$F424</f>
        <v>0</v>
      </c>
      <c r="AF73" s="155">
        <f>Inventory!$H425*Inventory!$F425</f>
        <v>0</v>
      </c>
      <c r="AG73" s="370">
        <f>Inventory!$K438</f>
        <v>0</v>
      </c>
      <c r="AH73" s="370">
        <f>Inventory!$K447</f>
        <v>0</v>
      </c>
      <c r="AI73" s="214">
        <f t="shared" si="6"/>
        <v>0</v>
      </c>
      <c r="AJ73" s="214"/>
      <c r="AK73" s="232" t="s">
        <v>77</v>
      </c>
      <c r="AL73" s="79">
        <f>Inventory!$K$5</f>
        <v>2013</v>
      </c>
      <c r="AM73" s="177" t="str">
        <f>$AQ65</f>
        <v/>
      </c>
      <c r="AN73" s="79" t="str">
        <f>$AP65</f>
        <v/>
      </c>
      <c r="AO73" s="79" t="str">
        <f>$AO65</f>
        <v/>
      </c>
      <c r="AP73" s="79" t="str">
        <f>$AS65</f>
        <v/>
      </c>
      <c r="AQ73" s="79" t="str">
        <f>$AR65</f>
        <v/>
      </c>
      <c r="AR73" s="79" t="str">
        <f>$AN65</f>
        <v/>
      </c>
      <c r="AS73" s="79" t="str">
        <f>$AM65</f>
        <v/>
      </c>
      <c r="AT73" s="364" t="str">
        <f t="shared" ref="AT73:AU75" si="10">AT65</f>
        <v/>
      </c>
      <c r="AU73" s="364" t="str">
        <f t="shared" si="10"/>
        <v/>
      </c>
      <c r="AV73" s="79">
        <f>SUM(AM73:AS73)</f>
        <v>0</v>
      </c>
    </row>
    <row r="74" spans="2:48" ht="15">
      <c r="B74" s="83"/>
      <c r="C74" s="154"/>
      <c r="D74" s="473"/>
      <c r="E74" s="288"/>
      <c r="F74" s="143">
        <v>2010</v>
      </c>
      <c r="G74" s="205" t="str">
        <f>IF(ISERR(Z$74/Inventory!$K$495*2205),"",(Z$74/Inventory!$K$495*2205))</f>
        <v/>
      </c>
      <c r="H74" s="205" t="str">
        <f>IF(ISERR(AA$74/Inventory!$K$495*2205),"",(AA$74/Inventory!$K$495*2205))</f>
        <v/>
      </c>
      <c r="I74" s="205" t="str">
        <f>IF(ISERR(AB$74/Inventory!$K$495*2205),"",(AB$74/Inventory!$K$495*2205))</f>
        <v/>
      </c>
      <c r="J74" s="205" t="str">
        <f>IF(ISERR(AC$74/Inventory!$K$495*2205),"",(AC$74/Inventory!$K$495*2205))</f>
        <v/>
      </c>
      <c r="K74" s="205" t="str">
        <f>IF(ISERR(AD$74/Inventory!$K$495*2205),"",(AD$74/Inventory!$K$495*2205))</f>
        <v/>
      </c>
      <c r="L74" s="205" t="str">
        <f>IF(ISERR(AE$74/Inventory!$K$495*2205),"",(AE$74/Inventory!$K$495*2205))</f>
        <v/>
      </c>
      <c r="M74" s="205" t="str">
        <f>IF(ISERR(AF$74/Inventory!$K$495*2205),"",(AF$74/Inventory!$K$495*2205))</f>
        <v/>
      </c>
      <c r="N74" s="205" t="str">
        <f>IF(ISERR(AG$74/Inventory!$K$495*2205),"",(AG$74/Inventory!$K$495*2205))</f>
        <v/>
      </c>
      <c r="O74" s="205" t="str">
        <f>IF(ISERR(AH$74/Inventory!$K$495*2205),"",(AH$74/Inventory!$K$495*2205))</f>
        <v/>
      </c>
      <c r="P74" s="206" t="str">
        <f>IF((Inventory!$K$499)=0,"",(Inventory!$K$499))</f>
        <v/>
      </c>
      <c r="Q74" s="289" t="str">
        <f t="shared" si="7"/>
        <v/>
      </c>
      <c r="R74" s="289" t="str">
        <f t="shared" si="8"/>
        <v/>
      </c>
      <c r="S74" s="505"/>
      <c r="T74" s="63"/>
      <c r="U74" s="269">
        <v>2010</v>
      </c>
      <c r="V74" s="79" t="str">
        <f t="shared" si="4"/>
        <v/>
      </c>
      <c r="W74" s="79" t="e">
        <f t="shared" si="5"/>
        <v>#VALUE!</v>
      </c>
      <c r="X74" s="96"/>
      <c r="Y74" s="270">
        <v>2010</v>
      </c>
      <c r="Z74" s="155">
        <f>Inventory!$H463*Inventory!$F463</f>
        <v>0</v>
      </c>
      <c r="AA74" s="181">
        <f>Inventory!$H464*Inventory!$F464</f>
        <v>0</v>
      </c>
      <c r="AB74" s="155">
        <f>Inventory!$H465*Inventory!$F465</f>
        <v>0</v>
      </c>
      <c r="AC74" s="155">
        <f>Inventory!$H466*Inventory!$F466</f>
        <v>0</v>
      </c>
      <c r="AD74" s="155">
        <f>Inventory!$H467*Inventory!$F467</f>
        <v>0</v>
      </c>
      <c r="AE74" s="155">
        <f>Inventory!$H468*Inventory!$F468</f>
        <v>0</v>
      </c>
      <c r="AF74" s="155">
        <f>Inventory!$H469*Inventory!$F469</f>
        <v>0</v>
      </c>
      <c r="AG74" s="370">
        <f>Inventory!$K482</f>
        <v>0</v>
      </c>
      <c r="AH74" s="370">
        <f>Inventory!$K491</f>
        <v>0</v>
      </c>
      <c r="AI74" s="214">
        <f t="shared" si="6"/>
        <v>0</v>
      </c>
      <c r="AJ74" s="214"/>
      <c r="AK74" s="232" t="s">
        <v>76</v>
      </c>
      <c r="AL74" s="177">
        <f>Inventory!$K$7</f>
        <v>2000</v>
      </c>
      <c r="AM74" s="177" t="str">
        <f>$AQ66</f>
        <v/>
      </c>
      <c r="AN74" s="79" t="str">
        <f>$AP66</f>
        <v/>
      </c>
      <c r="AO74" s="79" t="str">
        <f>$AO66</f>
        <v/>
      </c>
      <c r="AP74" s="79" t="str">
        <f>$AS66</f>
        <v/>
      </c>
      <c r="AQ74" s="79" t="str">
        <f>$AR66</f>
        <v/>
      </c>
      <c r="AR74" s="79" t="str">
        <f>$AN66</f>
        <v/>
      </c>
      <c r="AS74" s="79" t="str">
        <f>$AM66</f>
        <v/>
      </c>
      <c r="AT74" s="364" t="str">
        <f t="shared" si="10"/>
        <v/>
      </c>
      <c r="AU74" s="364" t="str">
        <f t="shared" si="10"/>
        <v/>
      </c>
      <c r="AV74" s="79">
        <f>SUM(AM74:AS74)</f>
        <v>0</v>
      </c>
    </row>
    <row r="75" spans="2:48" ht="15">
      <c r="B75" s="83"/>
      <c r="C75" s="154"/>
      <c r="D75" s="473"/>
      <c r="E75" s="288"/>
      <c r="F75" s="142">
        <v>2011</v>
      </c>
      <c r="G75" s="205" t="str">
        <f>IF(ISERR(Z$75/Inventory!$K$539*2205),"",(Z$75/Inventory!$K$539*2205))</f>
        <v/>
      </c>
      <c r="H75" s="205" t="str">
        <f>IF(ISERR(AA$75/Inventory!$K$539*2205),"",(AA$75/Inventory!$K$539*2205))</f>
        <v/>
      </c>
      <c r="I75" s="205" t="str">
        <f>IF(ISERR(AB$75/Inventory!$K$539*2205),"",(AB$75/Inventory!$K$539*2205))</f>
        <v/>
      </c>
      <c r="J75" s="205" t="str">
        <f>IF(ISERR(AC$75/Inventory!$K$539*2205),"",(AC$75/Inventory!$K$539*2205))</f>
        <v/>
      </c>
      <c r="K75" s="205" t="str">
        <f>IF(ISERR(AD$75/Inventory!$K$539*2205),"",(AD$75/Inventory!$K$539*2205))</f>
        <v/>
      </c>
      <c r="L75" s="205" t="str">
        <f>IF(ISERR(AE$75/Inventory!$K$539*2205),"",(AE$75/Inventory!$K$539*2205))</f>
        <v/>
      </c>
      <c r="M75" s="205" t="str">
        <f>IF(ISERR(AF$75/Inventory!$K$539*2205),"",(AF$75/Inventory!$K$539*2205))</f>
        <v/>
      </c>
      <c r="N75" s="205" t="str">
        <f>IF(ISERR(AG$75/Inventory!$K$539*2205),"",(AG$75/Inventory!$K$539*2205))</f>
        <v/>
      </c>
      <c r="O75" s="205" t="str">
        <f>IF(ISERR(AH$75/Inventory!$K$539*2205),"",(AH$75/Inventory!$K$539*2205))</f>
        <v/>
      </c>
      <c r="P75" s="206" t="str">
        <f>IF((Inventory!$K$543)=0,"",(Inventory!$K$543))</f>
        <v/>
      </c>
      <c r="Q75" s="289" t="str">
        <f t="shared" si="7"/>
        <v/>
      </c>
      <c r="R75" s="289" t="str">
        <f t="shared" si="8"/>
        <v/>
      </c>
      <c r="S75" s="505"/>
      <c r="T75" s="63"/>
      <c r="U75" s="269">
        <v>2011</v>
      </c>
      <c r="V75" s="79" t="str">
        <f t="shared" si="4"/>
        <v/>
      </c>
      <c r="W75" s="79" t="e">
        <f t="shared" si="5"/>
        <v>#VALUE!</v>
      </c>
      <c r="X75" s="96"/>
      <c r="Y75" s="270">
        <v>2011</v>
      </c>
      <c r="Z75" s="155">
        <f>Inventory!$H507*Inventory!$F507</f>
        <v>0</v>
      </c>
      <c r="AA75" s="181">
        <f>Inventory!$H508*Inventory!$F508</f>
        <v>0</v>
      </c>
      <c r="AB75" s="155">
        <f>Inventory!$H509*Inventory!$F509</f>
        <v>0</v>
      </c>
      <c r="AC75" s="155">
        <f>Inventory!$H510*Inventory!$F510</f>
        <v>0</v>
      </c>
      <c r="AD75" s="155">
        <f>Inventory!$H511*Inventory!$F511</f>
        <v>0</v>
      </c>
      <c r="AE75" s="155">
        <f>Inventory!$H512*Inventory!$F512</f>
        <v>0</v>
      </c>
      <c r="AF75" s="155">
        <f>Inventory!$H513*Inventory!$F513</f>
        <v>0</v>
      </c>
      <c r="AG75" s="370">
        <f>Inventory!$K526</f>
        <v>0</v>
      </c>
      <c r="AH75" s="370">
        <f>Inventory!$K535</f>
        <v>0</v>
      </c>
      <c r="AI75" s="214">
        <f t="shared" si="6"/>
        <v>0</v>
      </c>
      <c r="AJ75" s="214"/>
      <c r="AK75" s="179" t="s">
        <v>78</v>
      </c>
      <c r="AM75" s="177" t="e">
        <f>$AQ67</f>
        <v>#VALUE!</v>
      </c>
      <c r="AN75" s="79" t="e">
        <f>$AP67</f>
        <v>#VALUE!</v>
      </c>
      <c r="AO75" s="79" t="e">
        <f>$AO67</f>
        <v>#VALUE!</v>
      </c>
      <c r="AP75" s="79" t="e">
        <f>$AS67</f>
        <v>#VALUE!</v>
      </c>
      <c r="AQ75" s="79" t="e">
        <f>$AR67</f>
        <v>#VALUE!</v>
      </c>
      <c r="AR75" s="79" t="e">
        <f>$AN67</f>
        <v>#VALUE!</v>
      </c>
      <c r="AS75" s="79" t="e">
        <f>$AM67</f>
        <v>#VALUE!</v>
      </c>
      <c r="AT75" s="364" t="e">
        <f t="shared" si="10"/>
        <v>#VALUE!</v>
      </c>
      <c r="AU75" s="364" t="e">
        <f t="shared" si="10"/>
        <v>#VALUE!</v>
      </c>
      <c r="AV75" s="79" t="e">
        <f>SUM(AM75:AS75)</f>
        <v>#VALUE!</v>
      </c>
    </row>
    <row r="76" spans="2:48" ht="15">
      <c r="B76" s="83"/>
      <c r="C76" s="154"/>
      <c r="D76" s="473"/>
      <c r="E76" s="288"/>
      <c r="F76" s="142">
        <v>2012</v>
      </c>
      <c r="G76" s="205" t="str">
        <f>IF(ISERR(Z$76/Inventory!$K$583*2205),"",(Z$76/Inventory!$K$583*2205))</f>
        <v/>
      </c>
      <c r="H76" s="205" t="str">
        <f>IF(ISERR(AA$76/Inventory!$K$583*2205),"",(AA$76/Inventory!$K$583*2205))</f>
        <v/>
      </c>
      <c r="I76" s="205" t="str">
        <f>IF(ISERR(AB$76/Inventory!$K$583*2205),"",(AB$76/Inventory!$K$583*2205))</f>
        <v/>
      </c>
      <c r="J76" s="205" t="str">
        <f>IF(ISERR(AC$76/Inventory!$K$583*2205),"",(AC$76/Inventory!$K$583*2205))</f>
        <v/>
      </c>
      <c r="K76" s="205" t="str">
        <f>IF(ISERR(AD$76/Inventory!$K$583*2205),"",(AD$76/Inventory!$K$583*2205))</f>
        <v/>
      </c>
      <c r="L76" s="205" t="str">
        <f>IF(ISERR(AE$76/Inventory!$K$583*2205),"",(AE$76/Inventory!$K$583*2205))</f>
        <v/>
      </c>
      <c r="M76" s="205" t="str">
        <f>IF(ISERR(AF$76/Inventory!$K$583*2205),"",(AF$76/Inventory!$K$583*2205))</f>
        <v/>
      </c>
      <c r="N76" s="205" t="str">
        <f>IF(ISERR(AG$76/Inventory!$K$583*2205),"",(AG$76/Inventory!$K$583*2205))</f>
        <v/>
      </c>
      <c r="O76" s="205" t="str">
        <f>IF(ISERR(AH$76/Inventory!$K$583*2205),"",(AH$76/Inventory!$K$583*2205))</f>
        <v/>
      </c>
      <c r="P76" s="206" t="str">
        <f>IF((Inventory!$K$587)=0,"",(Inventory!$K$587))</f>
        <v/>
      </c>
      <c r="Q76" s="289" t="str">
        <f t="shared" si="7"/>
        <v/>
      </c>
      <c r="R76" s="289" t="str">
        <f t="shared" si="8"/>
        <v/>
      </c>
      <c r="S76" s="505"/>
      <c r="T76" s="63"/>
      <c r="U76" s="269">
        <v>2012</v>
      </c>
      <c r="V76" s="79" t="str">
        <f t="shared" si="4"/>
        <v/>
      </c>
      <c r="W76" s="79" t="e">
        <f t="shared" si="5"/>
        <v>#VALUE!</v>
      </c>
      <c r="X76" s="96"/>
      <c r="Y76" s="270">
        <v>2012</v>
      </c>
      <c r="Z76" s="155">
        <f>Inventory!$H551*Inventory!$F551</f>
        <v>0</v>
      </c>
      <c r="AA76" s="181">
        <f>Inventory!$H552*Inventory!$F552</f>
        <v>0</v>
      </c>
      <c r="AB76" s="155">
        <f>Inventory!$H553*Inventory!$F553</f>
        <v>0</v>
      </c>
      <c r="AC76" s="155">
        <f>Inventory!$H554*Inventory!$F554</f>
        <v>0</v>
      </c>
      <c r="AD76" s="155">
        <f>Inventory!$H555*Inventory!$F555</f>
        <v>0</v>
      </c>
      <c r="AE76" s="155">
        <f>Inventory!$H556*Inventory!$F556</f>
        <v>0</v>
      </c>
      <c r="AF76" s="155">
        <f>Inventory!$H557*Inventory!$F557</f>
        <v>0</v>
      </c>
      <c r="AG76" s="370">
        <f>Inventory!$K570</f>
        <v>0</v>
      </c>
      <c r="AH76" s="370">
        <f>Inventory!$K579</f>
        <v>0</v>
      </c>
      <c r="AI76" s="214">
        <f t="shared" si="6"/>
        <v>0</v>
      </c>
      <c r="AJ76" s="214"/>
    </row>
    <row r="77" spans="2:48" ht="15">
      <c r="B77" s="83"/>
      <c r="C77" s="154"/>
      <c r="D77" s="473"/>
      <c r="E77" s="288"/>
      <c r="F77" s="143">
        <v>2013</v>
      </c>
      <c r="G77" s="205" t="str">
        <f>IF(ISERR(Z$77/Inventory!$K$627*2205),"",(Z$77/Inventory!$K$627*2205))</f>
        <v/>
      </c>
      <c r="H77" s="205" t="str">
        <f>IF(ISERR(AA$77/Inventory!$K$627*2205),"",(AA$77/Inventory!$K$627*2205))</f>
        <v/>
      </c>
      <c r="I77" s="205" t="str">
        <f>IF(ISERR(AB$77/Inventory!$K$627*2205),"",(AB$77/Inventory!$K$627*2205))</f>
        <v/>
      </c>
      <c r="J77" s="205" t="str">
        <f>IF(ISERR(AC$77/Inventory!$K$627*2205),"",(AC$77/Inventory!$K$627*2205))</f>
        <v/>
      </c>
      <c r="K77" s="205" t="str">
        <f>IF(ISERR(AD$77/Inventory!$K$627*2205),"",(AD$77/Inventory!$K$627*2205))</f>
        <v/>
      </c>
      <c r="L77" s="205" t="str">
        <f>IF(ISERR(AE$77/Inventory!$K$627*2205),"",(AE$77/Inventory!$K$627*2205))</f>
        <v/>
      </c>
      <c r="M77" s="205" t="str">
        <f>IF(ISERR(AF$77/Inventory!$K$627*2205),"",(AF$77/Inventory!$K$627*2205))</f>
        <v/>
      </c>
      <c r="N77" s="205" t="str">
        <f>IF(ISERR(AG$77/Inventory!$K$627*2205),"",(AG$77/Inventory!$K$627*2205))</f>
        <v/>
      </c>
      <c r="O77" s="205" t="str">
        <f>IF(ISERR(AH$77/Inventory!$K$627*2205),"",(AH$77/Inventory!$K$627*2205))</f>
        <v/>
      </c>
      <c r="P77" s="206" t="str">
        <f>IF((Inventory!$K$631)=0,"",(Inventory!$K$631))</f>
        <v/>
      </c>
      <c r="Q77" s="289" t="str">
        <f t="shared" si="7"/>
        <v/>
      </c>
      <c r="R77" s="289" t="str">
        <f t="shared" si="8"/>
        <v/>
      </c>
      <c r="S77" s="505"/>
      <c r="T77" s="63"/>
      <c r="U77" s="143">
        <v>2013</v>
      </c>
      <c r="V77" s="79" t="str">
        <f t="shared" si="4"/>
        <v/>
      </c>
      <c r="W77" s="79" t="e">
        <f t="shared" si="5"/>
        <v>#VALUE!</v>
      </c>
      <c r="X77" s="96"/>
      <c r="Y77" s="79">
        <v>2013</v>
      </c>
      <c r="Z77" s="155">
        <f>Inventory!$H595*Inventory!$F595</f>
        <v>0</v>
      </c>
      <c r="AA77" s="181">
        <f>Inventory!$H596*Inventory!$F596</f>
        <v>0</v>
      </c>
      <c r="AB77" s="155">
        <f>Inventory!$H597*Inventory!$F597</f>
        <v>0</v>
      </c>
      <c r="AC77" s="155">
        <f>Inventory!$H598*Inventory!$F598</f>
        <v>0</v>
      </c>
      <c r="AD77" s="155">
        <f>Inventory!$H599*Inventory!$F599</f>
        <v>0</v>
      </c>
      <c r="AE77" s="155">
        <f>Inventory!$H600*Inventory!$F600</f>
        <v>0</v>
      </c>
      <c r="AF77" s="155">
        <f>Inventory!$H601*Inventory!$F601</f>
        <v>0</v>
      </c>
      <c r="AG77" s="370">
        <f>Inventory!$K614</f>
        <v>0</v>
      </c>
      <c r="AH77" s="370">
        <f>Inventory!$K623</f>
        <v>0</v>
      </c>
      <c r="AI77" s="214">
        <f t="shared" si="6"/>
        <v>0</v>
      </c>
      <c r="AJ77" s="214"/>
    </row>
    <row r="78" spans="2:48" ht="15">
      <c r="B78" s="83"/>
      <c r="C78" s="154"/>
      <c r="D78" s="473"/>
      <c r="E78" s="288"/>
      <c r="F78" s="142">
        <v>2014</v>
      </c>
      <c r="G78" s="205" t="str">
        <f>IF(ISERR(Z$78/Inventory!$K$671*2205),"",(Z$78/Inventory!$K$671*2205))</f>
        <v/>
      </c>
      <c r="H78" s="205" t="str">
        <f>IF(ISERR(AA$78/Inventory!$K$671*2205),"",(AA$78/Inventory!$K$671*2205))</f>
        <v/>
      </c>
      <c r="I78" s="205" t="str">
        <f>IF(ISERR(AB$78/Inventory!$K$671*2205),"",(AB$78/Inventory!$K$671*2205))</f>
        <v/>
      </c>
      <c r="J78" s="205" t="str">
        <f>IF(ISERR(AC$78/Inventory!$K$671*2205),"",(AC$78/Inventory!$K$671*2205))</f>
        <v/>
      </c>
      <c r="K78" s="205" t="str">
        <f>IF(ISERR(AD$78/Inventory!$K$671*2205),"",(AD$78/Inventory!$K$671*2205))</f>
        <v/>
      </c>
      <c r="L78" s="205" t="str">
        <f>IF(ISERR(AE$78/Inventory!$K$671*2205),"",(AE$78/Inventory!$K$671*2205))</f>
        <v/>
      </c>
      <c r="M78" s="205" t="str">
        <f>IF(ISERR(AF$78/Inventory!$K$671*2205),"",(AF$78/Inventory!$K$671*2205))</f>
        <v/>
      </c>
      <c r="N78" s="205" t="str">
        <f>IF(ISERR(AG$78/Inventory!$K$671*2205),"",(AG$78/Inventory!$K$671*2205))</f>
        <v/>
      </c>
      <c r="O78" s="205" t="str">
        <f>IF(ISERR(AH$78/Inventory!$K$671*2205),"",(AH$78/Inventory!$K$671*2205))</f>
        <v/>
      </c>
      <c r="P78" s="206" t="str">
        <f>IF((Inventory!$K$675)=0,"",(Inventory!$K$675))</f>
        <v/>
      </c>
      <c r="Q78" s="289" t="str">
        <f t="shared" si="7"/>
        <v/>
      </c>
      <c r="R78" s="289" t="str">
        <f t="shared" si="8"/>
        <v/>
      </c>
      <c r="S78" s="505"/>
      <c r="T78" s="63"/>
      <c r="U78" s="142">
        <v>2014</v>
      </c>
      <c r="V78" s="79" t="str">
        <f t="shared" si="4"/>
        <v/>
      </c>
      <c r="W78" s="79" t="e">
        <f t="shared" si="5"/>
        <v>#VALUE!</v>
      </c>
      <c r="X78" s="96"/>
      <c r="Y78" s="79">
        <v>2014</v>
      </c>
      <c r="Z78" s="155">
        <f>Inventory!$H639*Inventory!$F639</f>
        <v>0</v>
      </c>
      <c r="AA78" s="181">
        <f>Inventory!$H640*Inventory!$F640</f>
        <v>0</v>
      </c>
      <c r="AB78" s="155">
        <f>Inventory!$H641*Inventory!$F641</f>
        <v>0</v>
      </c>
      <c r="AC78" s="155">
        <f>Inventory!$H642*Inventory!$F642</f>
        <v>0</v>
      </c>
      <c r="AD78" s="155">
        <f>Inventory!$H643*Inventory!$F643</f>
        <v>0</v>
      </c>
      <c r="AE78" s="155">
        <f>Inventory!$H644*Inventory!$F644</f>
        <v>0</v>
      </c>
      <c r="AF78" s="155">
        <f>Inventory!$H645*Inventory!$F645</f>
        <v>0</v>
      </c>
      <c r="AG78" s="370">
        <f>Inventory!$K658</f>
        <v>0</v>
      </c>
      <c r="AH78" s="370">
        <f>Inventory!$K667</f>
        <v>0</v>
      </c>
      <c r="AI78" s="214">
        <f t="shared" si="6"/>
        <v>0</v>
      </c>
      <c r="AJ78" s="214"/>
    </row>
    <row r="79" spans="2:48" ht="15">
      <c r="B79" s="83"/>
      <c r="C79" s="154"/>
      <c r="D79" s="473"/>
      <c r="E79" s="288"/>
      <c r="F79" s="142">
        <v>2015</v>
      </c>
      <c r="G79" s="205" t="str">
        <f>IF(ISERR(Z$79/Inventory!$K$715*2205),"",(Z$79/Inventory!$K$715*2205))</f>
        <v/>
      </c>
      <c r="H79" s="205" t="str">
        <f>IF(ISERR(AA$79/Inventory!$K$715*2205),"",(AA$79/Inventory!$K$715*2205))</f>
        <v/>
      </c>
      <c r="I79" s="205" t="str">
        <f>IF(ISERR(AB$79/Inventory!$K$715*2205),"",(AB$79/Inventory!$K$715*2205))</f>
        <v/>
      </c>
      <c r="J79" s="205" t="str">
        <f>IF(ISERR(AC$79/Inventory!$K$715*2205),"",(AC$79/Inventory!$K$715*2205))</f>
        <v/>
      </c>
      <c r="K79" s="205" t="str">
        <f>IF(ISERR(AD$79/Inventory!$K$715*2205),"",(AD$79/Inventory!$K$715*2205))</f>
        <v/>
      </c>
      <c r="L79" s="205" t="str">
        <f>IF(ISERR(AE$79/Inventory!$K$715*2205),"",(AE$79/Inventory!$K$715*2205))</f>
        <v/>
      </c>
      <c r="M79" s="205" t="str">
        <f>IF(ISERR(AF$79/Inventory!$K$715*2205),"",(AF$79/Inventory!$K$715*2205))</f>
        <v/>
      </c>
      <c r="N79" s="205" t="str">
        <f>IF(ISERR(AG$79/Inventory!$K$715*2205),"",(AG$79/Inventory!$K$715*2205))</f>
        <v/>
      </c>
      <c r="O79" s="205" t="str">
        <f>IF(ISERR(AH$79/Inventory!$K$715*2205),"",(AH$79/Inventory!$K$715*2205))</f>
        <v/>
      </c>
      <c r="P79" s="206" t="str">
        <f>IF((Inventory!$K$719)=0,"",(Inventory!$K$719))</f>
        <v/>
      </c>
      <c r="Q79" s="289" t="str">
        <f t="shared" si="7"/>
        <v/>
      </c>
      <c r="R79" s="289" t="str">
        <f t="shared" si="8"/>
        <v/>
      </c>
      <c r="S79" s="505"/>
      <c r="T79" s="63"/>
      <c r="U79" s="143">
        <v>2015</v>
      </c>
      <c r="V79" s="79" t="str">
        <f t="shared" si="4"/>
        <v/>
      </c>
      <c r="W79" s="79" t="e">
        <f t="shared" si="5"/>
        <v>#VALUE!</v>
      </c>
      <c r="X79" s="96"/>
      <c r="Y79" s="79">
        <v>2015</v>
      </c>
      <c r="Z79" s="155">
        <f>Inventory!$H683*Inventory!$F683</f>
        <v>0</v>
      </c>
      <c r="AA79" s="181">
        <f>Inventory!$H684*Inventory!$F684</f>
        <v>0</v>
      </c>
      <c r="AB79" s="155">
        <f>Inventory!$H685*Inventory!$F685</f>
        <v>0</v>
      </c>
      <c r="AC79" s="155">
        <f>Inventory!$H686*Inventory!$F686</f>
        <v>0</v>
      </c>
      <c r="AD79" s="155">
        <f>Inventory!$H687*Inventory!$F687</f>
        <v>0</v>
      </c>
      <c r="AE79" s="155">
        <f>Inventory!$H688*Inventory!$F688</f>
        <v>0</v>
      </c>
      <c r="AF79" s="155">
        <f>Inventory!$H689*Inventory!$F689</f>
        <v>0</v>
      </c>
      <c r="AG79" s="370">
        <f>Inventory!$K702</f>
        <v>0</v>
      </c>
      <c r="AH79" s="370">
        <f>Inventory!$K711</f>
        <v>0</v>
      </c>
      <c r="AI79" s="214">
        <f t="shared" si="6"/>
        <v>0</v>
      </c>
      <c r="AJ79" s="214"/>
    </row>
    <row r="80" spans="2:48" ht="15">
      <c r="B80" s="83"/>
      <c r="C80" s="154"/>
      <c r="D80" s="473"/>
      <c r="E80" s="288"/>
      <c r="F80" s="143">
        <v>2016</v>
      </c>
      <c r="G80" s="205" t="str">
        <f>IF(ISERR(Z$80/Inventory!$K$759*2205),"",(Z$80/Inventory!$K$759*2205))</f>
        <v/>
      </c>
      <c r="H80" s="205" t="str">
        <f>IF(ISERR(AA$80/Inventory!$K$759*2205),"",(AA$80/Inventory!$K$759*2205))</f>
        <v/>
      </c>
      <c r="I80" s="205" t="str">
        <f>IF(ISERR(AB$80/Inventory!$K$759*2205),"",(AB$80/Inventory!$K$759*2205))</f>
        <v/>
      </c>
      <c r="J80" s="205" t="str">
        <f>IF(ISERR(AC$80/Inventory!$K$759*2205),"",(AC$80/Inventory!$K$759*2205))</f>
        <v/>
      </c>
      <c r="K80" s="205" t="str">
        <f>IF(ISERR(AD$80/Inventory!$K$759*2205),"",(AD$80/Inventory!$K$759*2205))</f>
        <v/>
      </c>
      <c r="L80" s="205" t="str">
        <f>IF(ISERR(AE$80/Inventory!$K$759*2205),"",(AE$80/Inventory!$K$759*2205))</f>
        <v/>
      </c>
      <c r="M80" s="205" t="str">
        <f>IF(ISERR(AF$80/Inventory!$K$759*2205),"",(AF$80/Inventory!$K$759*2205))</f>
        <v/>
      </c>
      <c r="N80" s="205" t="str">
        <f>IF(ISERR(AG$80/Inventory!$K$759*2205),"",(AG$80/Inventory!$K$759*2205))</f>
        <v/>
      </c>
      <c r="O80" s="205" t="str">
        <f>IF(ISERR(AH$80/Inventory!$K$759*2205),"",(AH$80/Inventory!$K$759*2205))</f>
        <v/>
      </c>
      <c r="P80" s="206" t="str">
        <f>IF((Inventory!$K$763)=0,"",(Inventory!$K$763))</f>
        <v/>
      </c>
      <c r="Q80" s="289" t="str">
        <f t="shared" si="7"/>
        <v/>
      </c>
      <c r="R80" s="289" t="str">
        <f t="shared" si="8"/>
        <v/>
      </c>
      <c r="S80" s="505"/>
      <c r="T80" s="63"/>
      <c r="U80" s="142">
        <v>2016</v>
      </c>
      <c r="V80" s="79" t="str">
        <f t="shared" si="4"/>
        <v/>
      </c>
      <c r="W80" s="79" t="e">
        <f t="shared" si="5"/>
        <v>#VALUE!</v>
      </c>
      <c r="X80" s="96"/>
      <c r="Y80" s="79">
        <v>2016</v>
      </c>
      <c r="Z80" s="155">
        <f>Inventory!$H727*Inventory!$F727</f>
        <v>0</v>
      </c>
      <c r="AA80" s="181">
        <f>Inventory!$H728*Inventory!$F728</f>
        <v>0</v>
      </c>
      <c r="AB80" s="155">
        <f>Inventory!$H729*Inventory!$F729</f>
        <v>0</v>
      </c>
      <c r="AC80" s="155">
        <f>Inventory!$H730*Inventory!$F730</f>
        <v>0</v>
      </c>
      <c r="AD80" s="155">
        <f>Inventory!$H731*Inventory!$F731</f>
        <v>0</v>
      </c>
      <c r="AE80" s="155">
        <f>Inventory!$H732*Inventory!$F732</f>
        <v>0</v>
      </c>
      <c r="AF80" s="155">
        <f>Inventory!$H733*Inventory!$F733</f>
        <v>0</v>
      </c>
      <c r="AG80" s="370">
        <f>Inventory!$K746</f>
        <v>0</v>
      </c>
      <c r="AH80" s="370">
        <f>Inventory!$K755</f>
        <v>0</v>
      </c>
      <c r="AI80" s="214">
        <f t="shared" si="6"/>
        <v>0</v>
      </c>
      <c r="AJ80" s="214"/>
    </row>
    <row r="81" spans="2:36" ht="15">
      <c r="B81" s="83"/>
      <c r="C81" s="154"/>
      <c r="D81" s="473"/>
      <c r="E81" s="288"/>
      <c r="F81" s="142">
        <v>2017</v>
      </c>
      <c r="G81" s="205" t="str">
        <f>IF(ISERR(Z$81/Inventory!$K$803*2205),"",(Z$81/Inventory!$K$803*2205))</f>
        <v/>
      </c>
      <c r="H81" s="205" t="str">
        <f>IF(ISERR(AA$81/Inventory!$K$803*2205),"",(AA$81/Inventory!$K$803*2205))</f>
        <v/>
      </c>
      <c r="I81" s="205" t="str">
        <f>IF(ISERR(AB$81/Inventory!$K$803*2205),"",(AB$81/Inventory!$K$803*2205))</f>
        <v/>
      </c>
      <c r="J81" s="205" t="str">
        <f>IF(ISERR(AC$81/Inventory!$K$803*2205),"",(AC$81/Inventory!$K$803*2205))</f>
        <v/>
      </c>
      <c r="K81" s="205" t="str">
        <f>IF(ISERR(AD$81/Inventory!$K$803*2205),"",(AD$81/Inventory!$K$803*2205))</f>
        <v/>
      </c>
      <c r="L81" s="205" t="str">
        <f>IF(ISERR(AE$81/Inventory!$K$803*2205),"",(AE$81/Inventory!$K$803*2205))</f>
        <v/>
      </c>
      <c r="M81" s="205" t="str">
        <f>IF(ISERR(AF$81/Inventory!$K$803*2205),"",(AF$81/Inventory!$K$803*2205))</f>
        <v/>
      </c>
      <c r="N81" s="205" t="str">
        <f>IF(ISERR(AG$81/Inventory!$K$803*2205),"",(AG$81/Inventory!$K$803*2205))</f>
        <v/>
      </c>
      <c r="O81" s="205" t="str">
        <f>IF(ISERR(AH$81/Inventory!$K$803*2205),"",(AH$81/Inventory!$K$803*2205))</f>
        <v/>
      </c>
      <c r="P81" s="206" t="str">
        <f>IF((Inventory!$K$807)=0,"",(Inventory!$K$807))</f>
        <v/>
      </c>
      <c r="Q81" s="289" t="str">
        <f t="shared" si="7"/>
        <v/>
      </c>
      <c r="R81" s="289" t="str">
        <f t="shared" si="8"/>
        <v/>
      </c>
      <c r="S81" s="505"/>
      <c r="T81" s="63"/>
      <c r="U81" s="143">
        <v>2017</v>
      </c>
      <c r="V81" s="79" t="str">
        <f t="shared" si="4"/>
        <v/>
      </c>
      <c r="W81" s="79" t="e">
        <f t="shared" si="5"/>
        <v>#VALUE!</v>
      </c>
      <c r="X81" s="96"/>
      <c r="Y81" s="79">
        <v>2017</v>
      </c>
      <c r="Z81" s="155">
        <f>Inventory!$H771*Inventory!$F771</f>
        <v>0</v>
      </c>
      <c r="AA81" s="181">
        <f>Inventory!$H772*Inventory!$F772</f>
        <v>0</v>
      </c>
      <c r="AB81" s="155">
        <f>Inventory!$H773*Inventory!$F773</f>
        <v>0</v>
      </c>
      <c r="AC81" s="155">
        <f>Inventory!$H774*Inventory!$F774</f>
        <v>0</v>
      </c>
      <c r="AD81" s="155">
        <f>Inventory!$H775*Inventory!$F775</f>
        <v>0</v>
      </c>
      <c r="AE81" s="155">
        <f>Inventory!$H776*Inventory!$F776</f>
        <v>0</v>
      </c>
      <c r="AF81" s="155">
        <f>Inventory!$H777*Inventory!$F777</f>
        <v>0</v>
      </c>
      <c r="AG81" s="370">
        <f>Inventory!$K790</f>
        <v>0</v>
      </c>
      <c r="AH81" s="370">
        <f>Inventory!$K799</f>
        <v>0</v>
      </c>
      <c r="AI81" s="214">
        <f t="shared" si="6"/>
        <v>0</v>
      </c>
      <c r="AJ81" s="214"/>
    </row>
    <row r="82" spans="2:36" ht="15">
      <c r="B82" s="83"/>
      <c r="C82" s="154"/>
      <c r="D82" s="473"/>
      <c r="E82" s="288"/>
      <c r="F82" s="142">
        <v>2018</v>
      </c>
      <c r="G82" s="205" t="str">
        <f>IF(ISERR(Z$82/Inventory!$K$847*2205),"",(Z$82/Inventory!$K$847*2205))</f>
        <v/>
      </c>
      <c r="H82" s="205" t="str">
        <f>IF(ISERR(AA$82/Inventory!$K$847*2205),"",(AA$82/Inventory!$K$847*2205))</f>
        <v/>
      </c>
      <c r="I82" s="205" t="str">
        <f>IF(ISERR(AB$82/Inventory!$K$847*2205),"",(AB$82/Inventory!$K$847*2205))</f>
        <v/>
      </c>
      <c r="J82" s="205" t="str">
        <f>IF(ISERR(AC$82/Inventory!$K$847*2205),"",(AC$82/Inventory!$K$847*2205))</f>
        <v/>
      </c>
      <c r="K82" s="205" t="str">
        <f>IF(ISERR(AD$82/Inventory!$K$847*2205),"",(AD$82/Inventory!$K$847*2205))</f>
        <v/>
      </c>
      <c r="L82" s="205" t="str">
        <f>IF(ISERR(AE$82/Inventory!$K$847*2205),"",(AE$82/Inventory!$K$847*2205))</f>
        <v/>
      </c>
      <c r="M82" s="205" t="str">
        <f>IF(ISERR(AF$82/Inventory!$K$847*2205),"",(AF$82/Inventory!$K$847*2205))</f>
        <v/>
      </c>
      <c r="N82" s="205" t="str">
        <f>IF(ISERR(AG$82/Inventory!$K$847*2205),"",(AG$82/Inventory!$K$847*2205))</f>
        <v/>
      </c>
      <c r="O82" s="205" t="str">
        <f>IF(ISERR(AH$82/Inventory!$K$847*2205),"",(AH$82/Inventory!$K$847*2205))</f>
        <v/>
      </c>
      <c r="P82" s="206" t="str">
        <f>IF((Inventory!$K$851)=0,"",(Inventory!$K$851))</f>
        <v/>
      </c>
      <c r="Q82" s="289" t="str">
        <f t="shared" si="7"/>
        <v/>
      </c>
      <c r="R82" s="289" t="str">
        <f t="shared" si="8"/>
        <v/>
      </c>
      <c r="S82" s="505"/>
      <c r="T82" s="63"/>
      <c r="U82" s="142">
        <v>2018</v>
      </c>
      <c r="V82" s="79" t="str">
        <f t="shared" si="4"/>
        <v/>
      </c>
      <c r="W82" s="79" t="e">
        <f t="shared" si="5"/>
        <v>#VALUE!</v>
      </c>
      <c r="X82" s="96"/>
      <c r="Y82" s="79">
        <v>2018</v>
      </c>
      <c r="Z82" s="155">
        <f>Inventory!$H815*Inventory!$F815</f>
        <v>0</v>
      </c>
      <c r="AA82" s="181">
        <f>Inventory!$H816*Inventory!$F816</f>
        <v>0</v>
      </c>
      <c r="AB82" s="155">
        <f>Inventory!$H817*Inventory!$F817</f>
        <v>0</v>
      </c>
      <c r="AC82" s="155">
        <f>Inventory!$H818*Inventory!$F818</f>
        <v>0</v>
      </c>
      <c r="AD82" s="155">
        <f>Inventory!$H819*Inventory!$F819</f>
        <v>0</v>
      </c>
      <c r="AE82" s="155">
        <f>Inventory!$H820*Inventory!$F820</f>
        <v>0</v>
      </c>
      <c r="AF82" s="155">
        <f>Inventory!$H821*Inventory!$F821</f>
        <v>0</v>
      </c>
      <c r="AG82" s="370">
        <f>Inventory!$K834</f>
        <v>0</v>
      </c>
      <c r="AH82" s="370">
        <f>Inventory!$K843</f>
        <v>0</v>
      </c>
      <c r="AI82" s="214">
        <f t="shared" si="6"/>
        <v>0</v>
      </c>
      <c r="AJ82" s="214"/>
    </row>
    <row r="83" spans="2:36" ht="15">
      <c r="B83" s="83"/>
      <c r="C83" s="154"/>
      <c r="D83" s="473"/>
      <c r="E83" s="288"/>
      <c r="F83" s="143">
        <v>2019</v>
      </c>
      <c r="G83" s="209" t="str">
        <f>IF(ISERR(Z$83/Inventory!$K$891*2205),"",(Z$83/Inventory!$K$891*2205))</f>
        <v/>
      </c>
      <c r="H83" s="209" t="str">
        <f>IF(ISERR(AA$83/Inventory!$K$891*2205),"",(AA$83/Inventory!$K$891*2205))</f>
        <v/>
      </c>
      <c r="I83" s="209" t="str">
        <f>IF(ISERR(AB$83/Inventory!$K$891*2205),"",(AB$83/Inventory!$K$891*2205))</f>
        <v/>
      </c>
      <c r="J83" s="209" t="str">
        <f>IF(ISERR(AC$83/Inventory!$K$891*2205),"",(AC$83/Inventory!$K$891*2205))</f>
        <v/>
      </c>
      <c r="K83" s="209" t="str">
        <f>IF(ISERR(AD$83/Inventory!$K$891*2205),"",(AD$83/Inventory!$K$891*2205))</f>
        <v/>
      </c>
      <c r="L83" s="209" t="str">
        <f>IF(ISERR(AE$83/Inventory!$K$891*2205),"",(AE$83/Inventory!$K$891*2205))</f>
        <v/>
      </c>
      <c r="M83" s="209" t="str">
        <f>IF(ISERR(AF$83/Inventory!$K$891*2205),"",(AF$83/Inventory!$K$891*2205))</f>
        <v/>
      </c>
      <c r="N83" s="209" t="str">
        <f>IF(ISERR(AG$83/Inventory!$K$891*2205),"",(AG$83/Inventory!$K$891*2205))</f>
        <v/>
      </c>
      <c r="O83" s="209" t="str">
        <f>IF(ISERR(AH$83/Inventory!$K$891*2205),"",(AH$83/Inventory!$K$891*2205))</f>
        <v/>
      </c>
      <c r="P83" s="206" t="str">
        <f>IF((Inventory!$K$895)=0,"",(Inventory!$K$895))</f>
        <v/>
      </c>
      <c r="Q83" s="289" t="str">
        <f t="shared" si="7"/>
        <v/>
      </c>
      <c r="R83" s="289" t="str">
        <f t="shared" si="8"/>
        <v/>
      </c>
      <c r="S83" s="505"/>
      <c r="T83" s="63"/>
      <c r="U83" s="143">
        <v>2019</v>
      </c>
      <c r="V83" s="79" t="str">
        <f t="shared" si="4"/>
        <v/>
      </c>
      <c r="W83" s="79" t="e">
        <f t="shared" si="5"/>
        <v>#VALUE!</v>
      </c>
      <c r="X83" s="96"/>
      <c r="Y83" s="79">
        <v>2019</v>
      </c>
      <c r="Z83" s="155">
        <f>Inventory!$H859*Inventory!$F859</f>
        <v>0</v>
      </c>
      <c r="AA83" s="181">
        <f>Inventory!$H860*Inventory!$F860</f>
        <v>0</v>
      </c>
      <c r="AB83" s="155">
        <f>Inventory!$H861*Inventory!$F861</f>
        <v>0</v>
      </c>
      <c r="AC83" s="155">
        <f>Inventory!$H862*Inventory!$F862</f>
        <v>0</v>
      </c>
      <c r="AD83" s="155">
        <f>Inventory!$H863*Inventory!$F863</f>
        <v>0</v>
      </c>
      <c r="AE83" s="155">
        <f>Inventory!$H864*Inventory!$F864</f>
        <v>0</v>
      </c>
      <c r="AF83" s="155">
        <f>Inventory!$H865*Inventory!$F865</f>
        <v>0</v>
      </c>
      <c r="AG83" s="370">
        <f>Inventory!$K878</f>
        <v>0</v>
      </c>
      <c r="AH83" s="370">
        <f>Inventory!$K887</f>
        <v>0</v>
      </c>
      <c r="AI83" s="214">
        <f t="shared" si="6"/>
        <v>0</v>
      </c>
      <c r="AJ83" s="214"/>
    </row>
    <row r="84" spans="2:36" ht="15">
      <c r="B84" s="83"/>
      <c r="C84" s="154"/>
      <c r="D84" s="473"/>
      <c r="E84" s="288"/>
      <c r="F84" s="287">
        <v>2020</v>
      </c>
      <c r="G84" s="209" t="str">
        <f>IF(ISERR(Z$84/Inventory!$K$935*2205),"",(Z$84/Inventory!$K$935*2205))</f>
        <v/>
      </c>
      <c r="H84" s="209" t="str">
        <f>IF(ISERR(AA$84/Inventory!$K$935*2205),"",(AA$84/Inventory!$K$935*2205))</f>
        <v/>
      </c>
      <c r="I84" s="209" t="str">
        <f>IF(ISERR(AB$84/Inventory!$K$935*2205),"",(AB$84/Inventory!$K$935*2205))</f>
        <v/>
      </c>
      <c r="J84" s="209" t="str">
        <f>IF(ISERR(AC$84/Inventory!$K$935*2205),"",(AC$84/Inventory!$K$935*2205))</f>
        <v/>
      </c>
      <c r="K84" s="209" t="str">
        <f>IF(ISERR(AD$84/Inventory!$K$935*2205),"",(AD$84/Inventory!$K$935*2205))</f>
        <v/>
      </c>
      <c r="L84" s="209" t="str">
        <f>IF(ISERR(AE$84/Inventory!$K$935*2205),"",(AE$84/Inventory!$K$935*2205))</f>
        <v/>
      </c>
      <c r="M84" s="209" t="str">
        <f>IF(ISERR(AF$84/Inventory!$K$935*2205),"",(AF$84/Inventory!$K$935*2205))</f>
        <v/>
      </c>
      <c r="N84" s="209" t="str">
        <f>IF(ISERR(AG$84/Inventory!$K$935*2205),"",(AG$84/Inventory!$K$935*2205))</f>
        <v/>
      </c>
      <c r="O84" s="209" t="str">
        <f>IF(ISERR(AH$84/Inventory!$K$935*2205),"",(AH$84/Inventory!$K$935*2205))</f>
        <v/>
      </c>
      <c r="P84" s="206" t="str">
        <f>IF((Inventory!$K$939)=0,"",(Inventory!$K$939))</f>
        <v/>
      </c>
      <c r="Q84" s="289" t="str">
        <f t="shared" si="7"/>
        <v/>
      </c>
      <c r="R84" s="289" t="str">
        <f t="shared" si="8"/>
        <v/>
      </c>
      <c r="S84" s="505"/>
      <c r="T84" s="63"/>
      <c r="U84" s="142">
        <v>2020</v>
      </c>
      <c r="V84" s="79" t="str">
        <f t="shared" si="4"/>
        <v/>
      </c>
      <c r="W84" s="79" t="e">
        <f t="shared" si="5"/>
        <v>#VALUE!</v>
      </c>
      <c r="X84" s="96"/>
      <c r="Y84" s="79">
        <v>2020</v>
      </c>
      <c r="Z84" s="155">
        <f>Inventory!$H903*Inventory!$F903</f>
        <v>0</v>
      </c>
      <c r="AA84" s="181">
        <f>Inventory!$H904*Inventory!$F904</f>
        <v>0</v>
      </c>
      <c r="AB84" s="155">
        <f>Inventory!$H905*Inventory!$F905</f>
        <v>0</v>
      </c>
      <c r="AC84" s="155">
        <f>Inventory!$H906*Inventory!$F906</f>
        <v>0</v>
      </c>
      <c r="AD84" s="155">
        <f>Inventory!$H907*Inventory!$F907</f>
        <v>0</v>
      </c>
      <c r="AE84" s="155">
        <f>Inventory!$H908*Inventory!$F908</f>
        <v>0</v>
      </c>
      <c r="AF84" s="155">
        <f>Inventory!$H909*Inventory!$F909</f>
        <v>0</v>
      </c>
      <c r="AG84" s="370">
        <f>Inventory!$K922</f>
        <v>0</v>
      </c>
      <c r="AH84" s="370">
        <f>Inventory!$K931</f>
        <v>0</v>
      </c>
      <c r="AI84" s="214">
        <f t="shared" si="6"/>
        <v>0</v>
      </c>
      <c r="AJ84" s="214"/>
    </row>
    <row r="85" spans="2:36" ht="19.5">
      <c r="B85" s="57"/>
      <c r="C85" s="58"/>
      <c r="D85" s="164"/>
      <c r="E85" s="164"/>
      <c r="F85" s="129"/>
      <c r="G85" s="65"/>
      <c r="H85" s="66"/>
      <c r="I85" s="110"/>
      <c r="J85" s="110"/>
      <c r="K85" s="92"/>
      <c r="L85" s="66"/>
      <c r="M85" s="66"/>
      <c r="N85" s="66"/>
      <c r="O85" s="66"/>
      <c r="P85" s="66"/>
      <c r="Q85" s="66"/>
      <c r="R85" s="66"/>
      <c r="S85" s="165"/>
      <c r="T85" s="63"/>
    </row>
    <row r="86" spans="2:36" ht="31.5" customHeight="1">
      <c r="B86" s="57"/>
      <c r="C86" s="78"/>
      <c r="D86" s="48"/>
      <c r="E86" s="48"/>
      <c r="F86" s="123"/>
      <c r="G86" s="67"/>
      <c r="H86" s="67"/>
      <c r="I86" s="507"/>
      <c r="J86" s="507"/>
      <c r="K86" s="68"/>
      <c r="L86" s="67"/>
      <c r="M86" s="67"/>
      <c r="N86" s="67"/>
      <c r="O86" s="67"/>
      <c r="P86" s="59"/>
      <c r="Q86" s="59"/>
      <c r="R86" s="59"/>
      <c r="S86" s="59"/>
      <c r="T86" s="63"/>
      <c r="Z86" s="177"/>
      <c r="AA86" s="177"/>
      <c r="AB86" s="177"/>
    </row>
    <row r="87" spans="2:36" ht="19.5">
      <c r="B87" s="57"/>
      <c r="C87" s="78"/>
      <c r="D87" s="48"/>
      <c r="E87" s="48"/>
      <c r="F87" s="123"/>
      <c r="G87" s="67"/>
      <c r="H87" s="67"/>
      <c r="I87" s="163"/>
      <c r="J87" s="163"/>
      <c r="K87" s="163"/>
      <c r="L87" s="67"/>
      <c r="M87" s="67"/>
      <c r="N87" s="67"/>
      <c r="O87" s="67"/>
      <c r="P87" s="137" t="s">
        <v>45</v>
      </c>
      <c r="Q87" s="495">
        <f>Inventory!$K$7</f>
        <v>2000</v>
      </c>
      <c r="R87" s="496"/>
      <c r="S87" s="59"/>
      <c r="T87" s="63"/>
      <c r="Z87" s="177"/>
      <c r="AA87" s="177"/>
      <c r="AB87" s="177"/>
    </row>
    <row r="88" spans="2:36" ht="17.25" customHeight="1">
      <c r="B88" s="57"/>
      <c r="C88" s="78"/>
      <c r="D88" s="48"/>
      <c r="E88" s="48"/>
      <c r="F88" s="123"/>
      <c r="G88" s="67"/>
      <c r="H88" s="67"/>
      <c r="I88" s="163"/>
      <c r="J88" s="163"/>
      <c r="K88" s="163"/>
      <c r="L88" s="67"/>
      <c r="M88" s="67"/>
      <c r="N88" s="67"/>
      <c r="O88" s="67"/>
      <c r="P88" s="137"/>
      <c r="Q88" s="101"/>
      <c r="R88" s="101"/>
      <c r="S88" s="59"/>
      <c r="T88" s="63"/>
      <c r="Z88" s="177"/>
      <c r="AA88" s="177"/>
      <c r="AB88" s="177"/>
    </row>
    <row r="89" spans="2:36" ht="19.5">
      <c r="B89" s="57"/>
      <c r="C89" s="78"/>
      <c r="D89" s="48"/>
      <c r="E89" s="48"/>
      <c r="F89" s="123"/>
      <c r="G89" s="67"/>
      <c r="H89" s="67"/>
      <c r="I89" s="163"/>
      <c r="J89" s="68"/>
      <c r="K89" s="68"/>
      <c r="L89" s="67"/>
      <c r="M89" s="67"/>
      <c r="N89" s="67"/>
      <c r="O89" s="67"/>
      <c r="P89" s="137" t="s">
        <v>46</v>
      </c>
      <c r="Q89" s="495">
        <f>Inventory!$K$5</f>
        <v>2013</v>
      </c>
      <c r="R89" s="496"/>
      <c r="S89" s="59"/>
      <c r="T89" s="63"/>
      <c r="Z89" s="177"/>
      <c r="AA89" s="177"/>
      <c r="AB89" s="177"/>
    </row>
    <row r="90" spans="2:36" ht="17.25" customHeight="1">
      <c r="B90" s="57"/>
      <c r="C90" s="78"/>
      <c r="D90" s="48"/>
      <c r="E90" s="48"/>
      <c r="F90" s="123"/>
      <c r="G90" s="67"/>
      <c r="H90" s="67"/>
      <c r="I90" s="163"/>
      <c r="J90" s="163"/>
      <c r="K90" s="163"/>
      <c r="L90" s="67"/>
      <c r="M90" s="67"/>
      <c r="N90" s="67"/>
      <c r="O90" s="67"/>
      <c r="P90" s="119"/>
      <c r="Q90" s="59"/>
      <c r="R90" s="59"/>
      <c r="S90" s="59"/>
      <c r="T90" s="63"/>
      <c r="Z90" s="177"/>
      <c r="AA90" s="177"/>
      <c r="AB90" s="177"/>
    </row>
    <row r="91" spans="2:36" ht="19.5">
      <c r="B91" s="57"/>
      <c r="C91" s="78"/>
      <c r="D91" s="48"/>
      <c r="E91" s="48"/>
      <c r="F91" s="123"/>
      <c r="G91" s="67"/>
      <c r="H91" s="67"/>
      <c r="I91" s="68"/>
      <c r="J91" s="68"/>
      <c r="K91" s="68"/>
      <c r="L91" s="67"/>
      <c r="M91" s="67"/>
      <c r="N91" s="67"/>
      <c r="O91" s="67"/>
      <c r="P91" s="137" t="s">
        <v>57</v>
      </c>
      <c r="Q91" s="497" t="str">
        <f>$Q$11</f>
        <v/>
      </c>
      <c r="R91" s="498"/>
      <c r="S91" s="59"/>
      <c r="T91" s="63"/>
      <c r="Z91" s="177"/>
      <c r="AA91" s="177"/>
      <c r="AB91" s="177"/>
    </row>
    <row r="92" spans="2:36" ht="17.25" customHeight="1">
      <c r="B92" s="57"/>
      <c r="C92" s="78"/>
      <c r="D92" s="48"/>
      <c r="E92" s="48"/>
      <c r="F92" s="123"/>
      <c r="G92" s="67"/>
      <c r="H92" s="67"/>
      <c r="I92" s="68"/>
      <c r="J92" s="68"/>
      <c r="K92" s="68"/>
      <c r="L92" s="67"/>
      <c r="M92" s="67"/>
      <c r="N92" s="67"/>
      <c r="O92" s="67"/>
      <c r="P92" s="137"/>
      <c r="Q92" s="207"/>
      <c r="R92" s="207"/>
      <c r="S92" s="59"/>
      <c r="T92" s="63"/>
      <c r="Z92" s="177"/>
      <c r="AA92" s="177"/>
      <c r="AB92" s="177"/>
    </row>
    <row r="93" spans="2:36" ht="19.5">
      <c r="B93" s="57"/>
      <c r="C93" s="78"/>
      <c r="D93" s="48"/>
      <c r="E93" s="48"/>
      <c r="F93" s="123"/>
      <c r="G93" s="67"/>
      <c r="H93" s="67"/>
      <c r="I93" s="68"/>
      <c r="J93" s="68"/>
      <c r="K93" s="68"/>
      <c r="L93" s="67"/>
      <c r="M93" s="67"/>
      <c r="N93" s="67"/>
      <c r="O93" s="67"/>
      <c r="P93" s="137" t="s">
        <v>58</v>
      </c>
      <c r="Q93" s="497" t="str">
        <f>VLOOKUP($Q$89, F64:P84,11,FALSE )</f>
        <v/>
      </c>
      <c r="R93" s="498"/>
      <c r="S93" s="59"/>
      <c r="T93" s="63"/>
      <c r="Z93" s="177"/>
      <c r="AA93" s="177"/>
      <c r="AB93" s="177"/>
    </row>
    <row r="94" spans="2:36" ht="17.25" customHeight="1">
      <c r="B94" s="57"/>
      <c r="C94" s="78"/>
      <c r="D94" s="48"/>
      <c r="E94" s="48"/>
      <c r="F94" s="123"/>
      <c r="G94" s="67"/>
      <c r="H94" s="67"/>
      <c r="I94" s="68"/>
      <c r="J94" s="68"/>
      <c r="K94" s="68"/>
      <c r="L94" s="67"/>
      <c r="M94" s="67"/>
      <c r="N94" s="67"/>
      <c r="O94" s="67"/>
      <c r="P94" s="137"/>
      <c r="Q94" s="101"/>
      <c r="R94" s="101"/>
      <c r="S94" s="59"/>
      <c r="T94" s="63"/>
      <c r="Z94" s="177"/>
      <c r="AA94" s="177"/>
      <c r="AB94" s="177"/>
    </row>
    <row r="95" spans="2:36" ht="19.5">
      <c r="B95" s="57"/>
      <c r="C95" s="78"/>
      <c r="D95" s="48"/>
      <c r="E95" s="48"/>
      <c r="F95" s="123"/>
      <c r="G95" s="67"/>
      <c r="H95" s="67"/>
      <c r="I95" s="68"/>
      <c r="J95" s="68"/>
      <c r="K95" s="68"/>
      <c r="L95" s="67"/>
      <c r="M95" s="67"/>
      <c r="N95" s="67"/>
      <c r="O95" s="67"/>
      <c r="P95" s="137" t="s">
        <v>50</v>
      </c>
      <c r="Q95" s="500" t="e">
        <f>-(($Q$91-$Q$93)/$Q$91)</f>
        <v>#VALUE!</v>
      </c>
      <c r="R95" s="501"/>
      <c r="S95" s="59"/>
      <c r="T95" s="63"/>
      <c r="Z95" s="177"/>
      <c r="AA95" s="177"/>
      <c r="AB95" s="177"/>
    </row>
    <row r="96" spans="2:36" ht="66.75" customHeight="1">
      <c r="B96" s="57"/>
      <c r="C96" s="78"/>
      <c r="D96" s="47"/>
      <c r="E96" s="47"/>
      <c r="F96" s="104"/>
      <c r="G96" s="121"/>
      <c r="H96" s="101"/>
      <c r="I96" s="41"/>
      <c r="J96" s="41"/>
      <c r="K96" s="94"/>
      <c r="L96" s="101"/>
      <c r="M96" s="101"/>
      <c r="N96" s="101"/>
      <c r="O96" s="101"/>
      <c r="P96" s="59"/>
      <c r="Q96" s="59"/>
      <c r="R96" s="59"/>
      <c r="S96" s="59"/>
      <c r="T96" s="70"/>
    </row>
    <row r="97" spans="3:11" ht="18.75">
      <c r="C97" s="80"/>
      <c r="F97" s="132"/>
      <c r="I97" s="113"/>
      <c r="J97" s="113"/>
      <c r="K97" s="96"/>
    </row>
  </sheetData>
  <sheetProtection password="C5E0" sheet="1" objects="1" scenarios="1" selectLockedCells="1"/>
  <mergeCells count="40">
    <mergeCell ref="Q95:R95"/>
    <mergeCell ref="R20:R21"/>
    <mergeCell ref="Q20:Q21"/>
    <mergeCell ref="B18:T18"/>
    <mergeCell ref="S24:S44"/>
    <mergeCell ref="P20:P21"/>
    <mergeCell ref="F62:G62"/>
    <mergeCell ref="I46:J46"/>
    <mergeCell ref="Q47:R47"/>
    <mergeCell ref="Q49:R49"/>
    <mergeCell ref="Q51:R51"/>
    <mergeCell ref="B58:T58"/>
    <mergeCell ref="S64:S84"/>
    <mergeCell ref="Q93:R93"/>
    <mergeCell ref="F22:G22"/>
    <mergeCell ref="I86:J86"/>
    <mergeCell ref="Q87:R87"/>
    <mergeCell ref="Q89:R89"/>
    <mergeCell ref="Q91:R91"/>
    <mergeCell ref="D64:D84"/>
    <mergeCell ref="Q3:R3"/>
    <mergeCell ref="Q5:R5"/>
    <mergeCell ref="Q7:R7"/>
    <mergeCell ref="Q53:R53"/>
    <mergeCell ref="Q55:R55"/>
    <mergeCell ref="Q11:R11"/>
    <mergeCell ref="Q15:R15"/>
    <mergeCell ref="Q13:R13"/>
    <mergeCell ref="E21:F21"/>
    <mergeCell ref="AM22:AS22"/>
    <mergeCell ref="AM29:AS29"/>
    <mergeCell ref="Q9:R9"/>
    <mergeCell ref="AM71:AS71"/>
    <mergeCell ref="G20:M20"/>
    <mergeCell ref="Z61:AF61"/>
    <mergeCell ref="Z21:AF21"/>
    <mergeCell ref="G60:M60"/>
    <mergeCell ref="R60:R61"/>
    <mergeCell ref="P60:P61"/>
    <mergeCell ref="Q60:Q61"/>
  </mergeCells>
  <conditionalFormatting sqref="G24:O44 G64:O84">
    <cfRule type="cellIs" dxfId="1" priority="3" operator="equal">
      <formula>0</formula>
    </cfRule>
  </conditionalFormatting>
  <printOptions horizontalCentered="1"/>
  <pageMargins left="0.7" right="0.7" top="0.75" bottom="0.75" header="0.3" footer="0.3"/>
  <pageSetup scale="48" orientation="portrait" r:id="rId1"/>
  <rowBreaks count="1" manualBreakCount="1">
    <brk id="56" max="16383"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BA820"/>
  <sheetViews>
    <sheetView zoomScale="75" zoomScaleNormal="75" zoomScalePageLayoutView="75" workbookViewId="0">
      <selection activeCell="E24" sqref="E24"/>
    </sheetView>
  </sheetViews>
  <sheetFormatPr defaultColWidth="8.85546875" defaultRowHeight="12.75"/>
  <cols>
    <col min="1" max="1" width="3.85546875" customWidth="1"/>
    <col min="4" max="4" width="16.85546875" customWidth="1"/>
    <col min="5" max="5" width="27.28515625" customWidth="1"/>
    <col min="6" max="19" width="10.7109375" customWidth="1"/>
    <col min="24" max="39" width="0" hidden="1" customWidth="1"/>
  </cols>
  <sheetData>
    <row r="1" spans="1:53" ht="12" customHeight="1">
      <c r="A1" s="39"/>
      <c r="B1" s="79"/>
      <c r="C1" s="79"/>
      <c r="D1" s="79"/>
      <c r="E1" s="79"/>
      <c r="F1" s="79"/>
      <c r="G1" s="79"/>
      <c r="H1" s="79"/>
      <c r="I1" s="79"/>
      <c r="J1" s="79"/>
      <c r="K1" s="79"/>
      <c r="L1" s="79"/>
      <c r="M1" s="79"/>
      <c r="N1" s="79"/>
      <c r="O1" s="79"/>
      <c r="P1" s="79"/>
      <c r="Q1" s="79"/>
      <c r="R1" s="79"/>
      <c r="S1" s="79"/>
      <c r="T1" s="79"/>
      <c r="U1" s="7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row>
    <row r="2" spans="1:53" ht="39" customHeight="1">
      <c r="A2" s="39"/>
      <c r="B2" s="42"/>
      <c r="C2" s="43"/>
      <c r="D2" s="42"/>
      <c r="E2" s="120"/>
      <c r="F2" s="42"/>
      <c r="G2" s="42"/>
      <c r="H2" s="99"/>
      <c r="I2" s="99"/>
      <c r="J2" s="85"/>
      <c r="K2" s="42"/>
      <c r="L2" s="42"/>
      <c r="M2" s="42"/>
      <c r="N2" s="42"/>
      <c r="O2" s="42"/>
      <c r="P2" s="42"/>
      <c r="Q2" s="42"/>
      <c r="R2" s="42"/>
      <c r="S2" s="42"/>
      <c r="T2" s="42"/>
      <c r="U2" s="42"/>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row>
    <row r="3" spans="1:53" ht="20.25">
      <c r="A3" s="39"/>
      <c r="B3" s="42"/>
      <c r="C3" s="43"/>
      <c r="D3" s="49" t="s">
        <v>201</v>
      </c>
      <c r="E3" s="121"/>
      <c r="F3" s="172"/>
      <c r="G3" s="173"/>
      <c r="H3" s="100"/>
      <c r="I3" s="121"/>
      <c r="J3" s="121"/>
      <c r="K3" s="173"/>
      <c r="L3" s="172"/>
      <c r="M3" s="172"/>
      <c r="N3" s="172"/>
      <c r="O3" s="172"/>
      <c r="P3" s="305" t="s">
        <v>14</v>
      </c>
      <c r="Q3" s="101"/>
      <c r="R3" s="499">
        <f>Inventory!$K$3</f>
        <v>0</v>
      </c>
      <c r="S3" s="499"/>
      <c r="T3" s="140"/>
      <c r="U3" s="4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row>
    <row r="4" spans="1:53" ht="18.75">
      <c r="A4" s="39"/>
      <c r="B4" s="42"/>
      <c r="C4" s="43"/>
      <c r="D4" s="50" t="s">
        <v>108</v>
      </c>
      <c r="E4" s="121"/>
      <c r="F4" s="172"/>
      <c r="G4" s="42"/>
      <c r="H4" s="242"/>
      <c r="I4" s="121"/>
      <c r="J4" s="121"/>
      <c r="K4" s="242"/>
      <c r="L4" s="315"/>
      <c r="M4" s="315"/>
      <c r="N4" s="315"/>
      <c r="O4" s="315"/>
      <c r="P4" s="306"/>
      <c r="Q4" s="102"/>
      <c r="R4" s="140"/>
      <c r="S4" s="140"/>
      <c r="T4" s="140"/>
      <c r="U4" s="41"/>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row>
    <row r="5" spans="1:53" ht="18.75">
      <c r="A5" s="39"/>
      <c r="B5" s="42"/>
      <c r="C5" s="43"/>
      <c r="D5" s="51"/>
      <c r="E5" s="121"/>
      <c r="F5" s="44"/>
      <c r="G5" s="52"/>
      <c r="H5" s="103"/>
      <c r="I5" s="121"/>
      <c r="J5" s="121"/>
      <c r="K5" s="52"/>
      <c r="L5" s="308"/>
      <c r="M5" s="308"/>
      <c r="N5" s="308"/>
      <c r="O5" s="308"/>
      <c r="P5" s="305" t="s">
        <v>20</v>
      </c>
      <c r="Q5" s="101"/>
      <c r="R5" s="499">
        <f>Inventory!$K$5</f>
        <v>2013</v>
      </c>
      <c r="S5" s="499"/>
      <c r="T5" s="140"/>
      <c r="U5" s="4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row>
    <row r="6" spans="1:53" ht="18.75">
      <c r="A6" s="39"/>
      <c r="B6" s="42"/>
      <c r="C6" s="43"/>
      <c r="D6" s="44"/>
      <c r="E6" s="121"/>
      <c r="F6" s="44"/>
      <c r="G6" s="41"/>
      <c r="H6" s="104"/>
      <c r="I6" s="121"/>
      <c r="J6" s="121"/>
      <c r="K6" s="41"/>
      <c r="L6" s="44"/>
      <c r="M6" s="44"/>
      <c r="N6" s="44"/>
      <c r="O6" s="44"/>
      <c r="P6" s="306"/>
      <c r="Q6" s="102"/>
      <c r="R6" s="312"/>
      <c r="S6" s="312"/>
      <c r="T6" s="140"/>
      <c r="U6" s="41"/>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row>
    <row r="7" spans="1:53" ht="18.75">
      <c r="A7" s="39"/>
      <c r="B7" s="42"/>
      <c r="C7" s="43"/>
      <c r="D7" s="44"/>
      <c r="E7" s="121"/>
      <c r="F7" s="44"/>
      <c r="G7" s="41"/>
      <c r="H7" s="104"/>
      <c r="I7" s="121"/>
      <c r="J7" s="121"/>
      <c r="K7" s="41"/>
      <c r="L7" s="44"/>
      <c r="M7" s="44"/>
      <c r="N7" s="44"/>
      <c r="O7" s="44"/>
      <c r="P7" s="305" t="s">
        <v>12</v>
      </c>
      <c r="Q7" s="101"/>
      <c r="R7" s="499">
        <f>Inventory!$K$7</f>
        <v>2000</v>
      </c>
      <c r="S7" s="499"/>
      <c r="T7" s="140"/>
      <c r="U7" s="41"/>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row>
    <row r="8" spans="1:53" ht="18.75">
      <c r="A8" s="39"/>
      <c r="B8" s="42"/>
      <c r="C8" s="43"/>
      <c r="D8" s="44"/>
      <c r="E8" s="121"/>
      <c r="F8" s="44"/>
      <c r="G8" s="41"/>
      <c r="H8" s="104"/>
      <c r="I8" s="101"/>
      <c r="J8" s="101"/>
      <c r="K8" s="41"/>
      <c r="L8" s="44"/>
      <c r="M8" s="44"/>
      <c r="N8" s="44"/>
      <c r="O8" s="44"/>
      <c r="P8" s="305"/>
      <c r="Q8" s="101"/>
      <c r="R8" s="44"/>
      <c r="S8" s="44"/>
      <c r="T8" s="140"/>
      <c r="U8" s="41"/>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row>
    <row r="9" spans="1:53" ht="18.75">
      <c r="A9" s="39"/>
      <c r="B9" s="42"/>
      <c r="C9" s="43"/>
      <c r="D9" s="44"/>
      <c r="E9" s="121"/>
      <c r="F9" s="44"/>
      <c r="G9" s="41"/>
      <c r="H9" s="121"/>
      <c r="I9" s="101"/>
      <c r="J9" s="101"/>
      <c r="K9" s="121"/>
      <c r="L9" s="310"/>
      <c r="M9" s="310"/>
      <c r="N9" s="310"/>
      <c r="O9" s="310"/>
      <c r="P9" s="305" t="s">
        <v>49</v>
      </c>
      <c r="Q9" s="101"/>
      <c r="R9" s="484">
        <f>Inventory!K9</f>
        <v>0</v>
      </c>
      <c r="S9" s="485"/>
      <c r="T9" s="41"/>
      <c r="U9" s="41"/>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row>
    <row r="10" spans="1:53" ht="18.75">
      <c r="A10" s="39"/>
      <c r="B10" s="42"/>
      <c r="C10" s="43"/>
      <c r="D10" s="44"/>
      <c r="E10" s="121"/>
      <c r="F10" s="44"/>
      <c r="G10" s="41"/>
      <c r="H10" s="121"/>
      <c r="I10" s="101"/>
      <c r="J10" s="101"/>
      <c r="K10" s="121"/>
      <c r="L10" s="310"/>
      <c r="M10" s="310"/>
      <c r="N10" s="310"/>
      <c r="O10" s="310"/>
      <c r="P10" s="305"/>
      <c r="Q10" s="101"/>
      <c r="R10" s="320"/>
      <c r="S10" s="320"/>
      <c r="T10" s="41"/>
      <c r="U10" s="41"/>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row>
    <row r="11" spans="1:53" ht="18.75">
      <c r="A11" s="39"/>
      <c r="B11" s="42"/>
      <c r="C11" s="43"/>
      <c r="D11" s="44"/>
      <c r="E11" s="121"/>
      <c r="F11" s="44"/>
      <c r="G11" s="41"/>
      <c r="H11" s="121"/>
      <c r="I11" s="101"/>
      <c r="J11" s="101"/>
      <c r="K11" s="121"/>
      <c r="L11" s="310"/>
      <c r="M11" s="310"/>
      <c r="N11" s="310"/>
      <c r="O11" s="310"/>
      <c r="P11" s="305" t="s">
        <v>82</v>
      </c>
      <c r="Q11" s="101"/>
      <c r="R11" s="484" t="str">
        <f>Inventory!$K$11</f>
        <v/>
      </c>
      <c r="S11" s="485"/>
      <c r="T11" s="41"/>
      <c r="U11" s="41"/>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row>
    <row r="12" spans="1:53" ht="18.75">
      <c r="A12" s="39"/>
      <c r="B12" s="42"/>
      <c r="C12" s="43"/>
      <c r="D12" s="199"/>
      <c r="E12" s="121"/>
      <c r="F12" s="44"/>
      <c r="G12" s="41"/>
      <c r="H12" s="121"/>
      <c r="I12" s="101"/>
      <c r="J12" s="101"/>
      <c r="K12" s="121"/>
      <c r="L12" s="310"/>
      <c r="M12" s="310"/>
      <c r="N12" s="310"/>
      <c r="O12" s="310"/>
      <c r="P12" s="305"/>
      <c r="Q12" s="101"/>
      <c r="R12" s="320"/>
      <c r="S12" s="320"/>
      <c r="T12" s="41"/>
      <c r="U12" s="41"/>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row>
    <row r="13" spans="1:53" ht="18.75">
      <c r="A13" s="39"/>
      <c r="B13" s="42"/>
      <c r="C13" s="43"/>
      <c r="D13" s="44"/>
      <c r="E13" s="121"/>
      <c r="F13" s="44"/>
      <c r="G13" s="41"/>
      <c r="H13" s="121"/>
      <c r="I13" s="101"/>
      <c r="J13" s="101"/>
      <c r="K13" s="121"/>
      <c r="L13" s="310"/>
      <c r="M13" s="310"/>
      <c r="N13" s="310"/>
      <c r="O13" s="310"/>
      <c r="P13" s="305" t="s">
        <v>105</v>
      </c>
      <c r="Q13" s="101"/>
      <c r="R13" s="484">
        <f>Inventory!K15</f>
        <v>0</v>
      </c>
      <c r="S13" s="485"/>
      <c r="T13" s="41"/>
      <c r="U13" s="41"/>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row>
    <row r="14" spans="1:53" ht="18.75">
      <c r="A14" s="39"/>
      <c r="B14" s="42"/>
      <c r="C14" s="43"/>
      <c r="D14" s="44"/>
      <c r="E14" s="121"/>
      <c r="F14" s="44"/>
      <c r="G14" s="41"/>
      <c r="H14" s="121"/>
      <c r="I14" s="101"/>
      <c r="J14" s="101"/>
      <c r="K14" s="121"/>
      <c r="L14" s="310"/>
      <c r="M14" s="310"/>
      <c r="N14" s="310"/>
      <c r="O14" s="310"/>
      <c r="P14" s="305"/>
      <c r="Q14" s="101"/>
      <c r="R14" s="320"/>
      <c r="S14" s="320"/>
      <c r="T14" s="41"/>
      <c r="U14" s="41"/>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row>
    <row r="15" spans="1:53" ht="18.75">
      <c r="A15" s="39"/>
      <c r="B15" s="42"/>
      <c r="C15" s="43"/>
      <c r="D15" s="44"/>
      <c r="E15" s="121"/>
      <c r="F15" s="44"/>
      <c r="G15" s="41"/>
      <c r="H15" s="121"/>
      <c r="I15" s="101"/>
      <c r="J15" s="101"/>
      <c r="K15" s="121"/>
      <c r="L15" s="310"/>
      <c r="M15" s="310"/>
      <c r="N15" s="310"/>
      <c r="O15" s="310"/>
      <c r="P15" s="305" t="s">
        <v>106</v>
      </c>
      <c r="Q15" s="101"/>
      <c r="R15" s="484">
        <f>Inventory!K13</f>
        <v>0.7</v>
      </c>
      <c r="S15" s="485"/>
      <c r="T15" s="41"/>
      <c r="U15" s="41"/>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row>
    <row r="16" spans="1:53" ht="19.5">
      <c r="A16" s="39"/>
      <c r="B16" s="42"/>
      <c r="C16" s="46"/>
      <c r="D16" s="47"/>
      <c r="E16" s="123"/>
      <c r="F16" s="48"/>
      <c r="G16" s="48"/>
      <c r="H16" s="106"/>
      <c r="I16" s="106"/>
      <c r="J16" s="87"/>
      <c r="K16" s="48"/>
      <c r="L16" s="48"/>
      <c r="M16" s="48"/>
      <c r="N16" s="48"/>
      <c r="O16" s="48"/>
      <c r="P16" s="42"/>
      <c r="Q16" s="42"/>
      <c r="R16" s="42"/>
      <c r="S16" s="42"/>
      <c r="T16" s="42"/>
      <c r="U16" s="42"/>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row>
    <row r="17" spans="1:53" ht="18.75">
      <c r="A17" s="39"/>
      <c r="B17" s="53"/>
      <c r="C17" s="77"/>
      <c r="D17" s="55"/>
      <c r="E17" s="124"/>
      <c r="F17" s="55"/>
      <c r="G17" s="55"/>
      <c r="H17" s="107"/>
      <c r="I17" s="107"/>
      <c r="J17" s="88"/>
      <c r="K17" s="55"/>
      <c r="L17" s="55"/>
      <c r="M17" s="55"/>
      <c r="N17" s="55"/>
      <c r="O17" s="55"/>
      <c r="P17" s="55"/>
      <c r="Q17" s="55"/>
      <c r="R17" s="55"/>
      <c r="S17" s="55"/>
      <c r="T17" s="55"/>
      <c r="U17" s="56"/>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row>
    <row r="18" spans="1:53" ht="47.25" customHeight="1">
      <c r="A18" s="39"/>
      <c r="B18" s="252"/>
      <c r="C18" s="167"/>
      <c r="D18" s="125">
        <v>2000</v>
      </c>
      <c r="E18" s="271" t="str">
        <f>IF(Inventory!$K$7=2000,"Base Year", "")</f>
        <v>Base Year</v>
      </c>
      <c r="F18" s="167"/>
      <c r="G18" s="167"/>
      <c r="H18" s="167"/>
      <c r="I18" s="167"/>
      <c r="J18" s="167"/>
      <c r="K18" s="167"/>
      <c r="L18" s="167"/>
      <c r="M18" s="167"/>
      <c r="N18" s="167"/>
      <c r="O18" s="167"/>
      <c r="P18" s="167"/>
      <c r="Q18" s="167"/>
      <c r="R18" s="167"/>
      <c r="S18" s="167"/>
      <c r="T18" s="167"/>
      <c r="U18" s="167"/>
      <c r="V18" s="39"/>
      <c r="W18" s="39"/>
      <c r="X18" s="39" t="str">
        <f>IF(E208="Base Year",Campus!D208,"")</f>
        <v/>
      </c>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row>
    <row r="19" spans="1:53" ht="21.75" customHeight="1">
      <c r="A19" s="39"/>
      <c r="B19" s="265"/>
      <c r="C19" s="167"/>
      <c r="D19" s="167"/>
      <c r="E19" s="125"/>
      <c r="F19" s="486" t="s">
        <v>94</v>
      </c>
      <c r="G19" s="487"/>
      <c r="H19" s="487"/>
      <c r="I19" s="487"/>
      <c r="J19" s="487"/>
      <c r="K19" s="487"/>
      <c r="L19" s="487"/>
      <c r="M19" s="251"/>
      <c r="N19" s="76"/>
      <c r="O19" s="76"/>
      <c r="P19" s="371"/>
      <c r="Q19" s="76"/>
      <c r="R19" s="76"/>
      <c r="S19" s="76"/>
      <c r="T19" s="76"/>
      <c r="U19" s="70"/>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row>
    <row r="20" spans="1:53" ht="18.75" customHeight="1">
      <c r="A20" s="39"/>
      <c r="B20" s="166"/>
      <c r="C20" s="167"/>
      <c r="D20" s="168"/>
      <c r="E20" s="169"/>
      <c r="F20" s="508" t="s">
        <v>97</v>
      </c>
      <c r="G20" s="493" t="s">
        <v>96</v>
      </c>
      <c r="H20" s="469" t="s">
        <v>95</v>
      </c>
      <c r="I20" s="469" t="s">
        <v>98</v>
      </c>
      <c r="J20" s="493" t="s">
        <v>99</v>
      </c>
      <c r="K20" s="493" t="s">
        <v>195</v>
      </c>
      <c r="L20" s="493" t="s">
        <v>101</v>
      </c>
      <c r="M20" s="493" t="s">
        <v>93</v>
      </c>
      <c r="N20" s="493" t="s">
        <v>89</v>
      </c>
      <c r="O20" s="493" t="s">
        <v>90</v>
      </c>
      <c r="P20" s="493" t="s">
        <v>175</v>
      </c>
      <c r="Q20" s="493" t="s">
        <v>88</v>
      </c>
      <c r="R20" s="469" t="s">
        <v>91</v>
      </c>
      <c r="S20" s="469" t="s">
        <v>92</v>
      </c>
      <c r="T20" s="170"/>
      <c r="U20" s="171"/>
      <c r="V20" s="39"/>
      <c r="W20" s="39"/>
      <c r="X20" s="290"/>
      <c r="Y20" s="516" t="s">
        <v>97</v>
      </c>
      <c r="Z20" s="512" t="s">
        <v>96</v>
      </c>
      <c r="AA20" s="511" t="s">
        <v>95</v>
      </c>
      <c r="AB20" s="511" t="s">
        <v>98</v>
      </c>
      <c r="AC20" s="512" t="s">
        <v>99</v>
      </c>
      <c r="AD20" s="512" t="s">
        <v>100</v>
      </c>
      <c r="AE20" s="512" t="s">
        <v>101</v>
      </c>
      <c r="AF20" s="512" t="s">
        <v>93</v>
      </c>
      <c r="AG20" s="512" t="s">
        <v>89</v>
      </c>
      <c r="AH20" s="512" t="s">
        <v>90</v>
      </c>
      <c r="AI20" s="512" t="s">
        <v>52</v>
      </c>
      <c r="AJ20" s="512" t="s">
        <v>88</v>
      </c>
      <c r="AK20" s="511" t="s">
        <v>91</v>
      </c>
      <c r="AL20" s="511" t="s">
        <v>92</v>
      </c>
      <c r="AM20" s="291"/>
      <c r="AN20" s="39"/>
      <c r="AO20" s="39"/>
      <c r="AP20" s="39"/>
      <c r="AQ20" s="39"/>
      <c r="AR20" s="39"/>
      <c r="AS20" s="39"/>
      <c r="AT20" s="39"/>
      <c r="AU20" s="39"/>
      <c r="AV20" s="39"/>
      <c r="AW20" s="39"/>
      <c r="AX20" s="39"/>
      <c r="AY20" s="39"/>
      <c r="AZ20" s="39"/>
      <c r="BA20" s="39"/>
    </row>
    <row r="21" spans="1:53" ht="23.25" customHeight="1">
      <c r="A21" s="39"/>
      <c r="B21" s="57"/>
      <c r="C21" s="78"/>
      <c r="D21" s="47"/>
      <c r="E21" s="266" t="s">
        <v>87</v>
      </c>
      <c r="F21" s="508"/>
      <c r="G21" s="493"/>
      <c r="H21" s="469"/>
      <c r="I21" s="469"/>
      <c r="J21" s="493"/>
      <c r="K21" s="493"/>
      <c r="L21" s="493"/>
      <c r="M21" s="493"/>
      <c r="N21" s="492"/>
      <c r="O21" s="492"/>
      <c r="P21" s="493"/>
      <c r="Q21" s="493"/>
      <c r="R21" s="492"/>
      <c r="S21" s="492"/>
      <c r="T21" s="59"/>
      <c r="U21" s="70"/>
      <c r="V21" s="39"/>
      <c r="W21" s="39"/>
      <c r="X21" s="292" t="s">
        <v>87</v>
      </c>
      <c r="Y21" s="516"/>
      <c r="Z21" s="512"/>
      <c r="AA21" s="511"/>
      <c r="AB21" s="511"/>
      <c r="AC21" s="512"/>
      <c r="AD21" s="512"/>
      <c r="AE21" s="512"/>
      <c r="AF21" s="512"/>
      <c r="AG21" s="513"/>
      <c r="AH21" s="513"/>
      <c r="AI21" s="513"/>
      <c r="AJ21" s="512"/>
      <c r="AK21" s="513"/>
      <c r="AL21" s="513"/>
      <c r="AM21" s="293"/>
      <c r="AN21" s="39"/>
      <c r="AO21" s="39"/>
      <c r="AP21" s="39"/>
      <c r="AQ21" s="39"/>
      <c r="AR21" s="39"/>
      <c r="AS21" s="39"/>
      <c r="AT21" s="39"/>
      <c r="AU21" s="39"/>
      <c r="AV21" s="39"/>
      <c r="AW21" s="39"/>
      <c r="AX21" s="39"/>
      <c r="AY21" s="39"/>
      <c r="AZ21" s="39"/>
      <c r="BA21" s="39"/>
    </row>
    <row r="22" spans="1:53" ht="19.5">
      <c r="A22" s="39"/>
      <c r="B22" s="57"/>
      <c r="C22" s="78"/>
      <c r="D22" s="47"/>
      <c r="E22" s="470"/>
      <c r="F22" s="506"/>
      <c r="G22" s="135"/>
      <c r="H22" s="267"/>
      <c r="I22" s="135"/>
      <c r="J22" s="135"/>
      <c r="K22" s="267"/>
      <c r="L22" s="267"/>
      <c r="M22" s="266"/>
      <c r="N22" s="266"/>
      <c r="O22" s="266"/>
      <c r="P22" s="59"/>
      <c r="Q22" s="59"/>
      <c r="R22" s="59"/>
      <c r="S22" s="59"/>
      <c r="T22" s="59"/>
      <c r="U22" s="70"/>
      <c r="V22" s="39"/>
      <c r="W22" s="39"/>
      <c r="X22" s="514"/>
      <c r="Y22" s="515"/>
      <c r="Z22" s="294"/>
      <c r="AA22" s="295"/>
      <c r="AB22" s="294"/>
      <c r="AC22" s="294"/>
      <c r="AD22" s="295"/>
      <c r="AE22" s="295"/>
      <c r="AF22" s="292"/>
      <c r="AG22" s="292"/>
      <c r="AH22" s="292"/>
      <c r="AI22" s="293"/>
      <c r="AJ22" s="293"/>
      <c r="AK22" s="293"/>
      <c r="AL22" s="293"/>
      <c r="AM22" s="293"/>
      <c r="AN22" s="39"/>
      <c r="AO22" s="39"/>
      <c r="AP22" s="39"/>
      <c r="AQ22" s="39"/>
      <c r="AR22" s="39"/>
      <c r="AS22" s="39"/>
      <c r="AT22" s="39"/>
      <c r="AU22" s="39"/>
      <c r="AV22" s="39"/>
      <c r="AW22" s="39"/>
      <c r="AX22" s="39"/>
      <c r="AY22" s="39"/>
      <c r="AZ22" s="39"/>
      <c r="BA22" s="39"/>
    </row>
    <row r="23" spans="1:53" ht="15">
      <c r="A23" s="39"/>
      <c r="B23" s="83"/>
      <c r="C23" s="264"/>
      <c r="D23" s="64"/>
      <c r="E23" s="129"/>
      <c r="F23" s="65"/>
      <c r="G23" s="66"/>
      <c r="H23" s="115"/>
      <c r="I23" s="110"/>
      <c r="J23" s="92"/>
      <c r="K23" s="92"/>
      <c r="L23" s="92"/>
      <c r="M23" s="92"/>
      <c r="N23" s="92"/>
      <c r="O23" s="92"/>
      <c r="P23" s="92"/>
      <c r="Q23" s="92"/>
      <c r="R23" s="92"/>
      <c r="S23" s="92"/>
      <c r="T23" s="153"/>
      <c r="U23" s="70"/>
      <c r="V23" s="39"/>
      <c r="W23" s="39"/>
      <c r="X23" s="296"/>
      <c r="Y23" s="297"/>
      <c r="Z23" s="298"/>
      <c r="AA23" s="299"/>
      <c r="AB23" s="300"/>
      <c r="AC23" s="301"/>
      <c r="AD23" s="301"/>
      <c r="AE23" s="301"/>
      <c r="AF23" s="301"/>
      <c r="AG23" s="301"/>
      <c r="AH23" s="301"/>
      <c r="AI23" s="301"/>
      <c r="AJ23" s="301"/>
      <c r="AK23" s="301"/>
      <c r="AL23" s="301"/>
      <c r="AM23" s="302"/>
      <c r="AN23" s="39"/>
      <c r="AO23" s="39"/>
      <c r="AP23" s="39"/>
      <c r="AQ23" s="39"/>
      <c r="AR23" s="39"/>
      <c r="AS23" s="39"/>
      <c r="AT23" s="39"/>
      <c r="AU23" s="39"/>
      <c r="AV23" s="39"/>
      <c r="AW23" s="39"/>
      <c r="AX23" s="39"/>
      <c r="AY23" s="39"/>
      <c r="AZ23" s="39"/>
      <c r="BA23" s="39"/>
    </row>
    <row r="24" spans="1:53" ht="15">
      <c r="A24" s="39"/>
      <c r="B24" s="83"/>
      <c r="C24" s="264"/>
      <c r="D24" s="473"/>
      <c r="E24" s="321"/>
      <c r="F24" s="322"/>
      <c r="G24" s="322"/>
      <c r="H24" s="322"/>
      <c r="I24" s="322"/>
      <c r="J24" s="322"/>
      <c r="K24" s="322"/>
      <c r="L24" s="322"/>
      <c r="M24" s="322"/>
      <c r="N24" s="254">
        <f>(F24*Coefficients!$B$10)+(Campus!G24*Coefficients!$D$10)+(Campus!H24*Coefficients!$F$10)+(Campus!I24*Coefficients!$H$10)+(Campus!J24*Coefficients!$J$10)+(Campus!K24*Coefficients!$L$10)+(Campus!L24*Coefficients!$N$10)</f>
        <v>0</v>
      </c>
      <c r="O24" s="254">
        <f>(F24*Coefficients!$C$10)+(Campus!G24*Coefficients!$E$10)+(Campus!H24*Coefficients!$G$10)+(Campus!I24*Coefficients!$I$10)+(Campus!J24*Coefficients!$K$10)+(Campus!K24*Coefficients!$M$10)+(Campus!L24*Coefficients!$O$10)</f>
        <v>0</v>
      </c>
      <c r="P24" s="213" t="str">
        <f>IF(ISERR(N24/M24),"", (N24/M24))</f>
        <v/>
      </c>
      <c r="Q24" s="213" t="str">
        <f>IF(ISERR(O24/M24),"", (O24/M24))</f>
        <v/>
      </c>
      <c r="R24" s="253" t="str">
        <f>IFERROR((P24-AI24)/AI24,"")</f>
        <v/>
      </c>
      <c r="S24" s="253" t="str">
        <f>IFERROR((Q24-AJ24)/AJ24,"")</f>
        <v/>
      </c>
      <c r="T24" s="505"/>
      <c r="U24" s="70"/>
      <c r="V24" s="372"/>
      <c r="W24" s="39"/>
      <c r="X24" s="39" t="b">
        <f>IF($E$132="Base Year",Campus!E138,IF($E$170="Base Year",Campus!E176,IF($E$208="Base Year",Campus!E214,IF($E$246="Base Year",Campus!E252,IF($E$284="Base Year",Campus!E290,IF($E$322="Base Year",Campus!E328))))))</f>
        <v>0</v>
      </c>
      <c r="Y24" s="39" t="b">
        <f>IF($E$132="Base Year",Campus!F138,IF($E$170="Base Year",Campus!F176,IF($E$208="Base Year",Campus!F214,IF($E$246="Base Year",Campus!F252,IF($E$284="Base Year",Campus!F290,IF($E$322="Base Year",Campus!F328))))))</f>
        <v>0</v>
      </c>
      <c r="Z24" s="39" t="b">
        <f>IF($E$132="Base Year",Campus!G138,IF($E$170="Base Year",Campus!G176,IF($E$208="Base Year",Campus!G214,IF($E$246="Base Year",Campus!G252,IF($E$284="Base Year",Campus!G290,IF($E$322="Base Year",Campus!G328))))))</f>
        <v>0</v>
      </c>
      <c r="AA24" s="39" t="b">
        <f>IF($E$132="Base Year",Campus!H138,IF($E$170="Base Year",Campus!H176,IF($E$208="Base Year",Campus!H214,IF($E$246="Base Year",Campus!H252,IF($E$284="Base Year",Campus!H290,IF($E$322="Base Year",Campus!H328))))))</f>
        <v>0</v>
      </c>
      <c r="AB24" s="39" t="b">
        <f>IF($E$132="Base Year",Campus!I138,IF($E$170="Base Year",Campus!I176,IF($E$208="Base Year",Campus!I214,IF($E$246="Base Year",Campus!I252,IF($E$284="Base Year",Campus!I290,IF($E$322="Base Year",Campus!I328))))))</f>
        <v>0</v>
      </c>
      <c r="AC24" s="39" t="b">
        <f>IF($E$132="Base Year",Campus!J138,IF($E$170="Base Year",Campus!J176,IF($E$208="Base Year",Campus!J214,IF($E$246="Base Year",Campus!J252,IF($E$284="Base Year",Campus!J290,IF($E$322="Base Year",Campus!J328))))))</f>
        <v>0</v>
      </c>
      <c r="AD24" s="39" t="b">
        <f>IF($E$132="Base Year",Campus!K138,IF($E$170="Base Year",Campus!K176,IF($E$208="Base Year",Campus!K214,IF($E$246="Base Year",Campus!K252,IF($E$284="Base Year",Campus!K290,IF($E$322="Base Year",Campus!K328))))))</f>
        <v>0</v>
      </c>
      <c r="AE24" s="39" t="b">
        <f>IF($E$132="Base Year",Campus!L138,IF($E$170="Base Year",Campus!L176,IF($E$208="Base Year",Campus!L214,IF($E$246="Base Year",Campus!L252,IF($E$284="Base Year",Campus!L290,IF($E$322="Base Year",Campus!L328))))))</f>
        <v>0</v>
      </c>
      <c r="AF24" s="39" t="b">
        <f>IF($E$132="Base Year",Campus!M138,IF($E$170="Base Year",Campus!M176,IF($E$208="Base Year",Campus!M214,IF($E$246="Base Year",Campus!M252,IF($E$284="Base Year",Campus!M290,IF($E$322="Base Year",Campus!M328))))))</f>
        <v>0</v>
      </c>
      <c r="AG24" s="39" t="b">
        <f>IF($E$132="Base Year",Campus!N138,IF($E$170="Base Year",Campus!N176,IF($E$208="Base Year",Campus!N214,IF($E$246="Base Year",Campus!N252,IF($E$284="Base Year",Campus!N290,IF($E$322="Base Year",Campus!N328))))))</f>
        <v>0</v>
      </c>
      <c r="AH24" s="39" t="b">
        <f>IF($E$132="Base Year",Campus!O138,IF($E$170="Base Year",Campus!O176,IF($E$208="Base Year",Campus!O214,IF($E$246="Base Year",Campus!O252,IF($E$284="Base Year",Campus!O290,IF($E$322="Base Year",Campus!O328))))))</f>
        <v>0</v>
      </c>
      <c r="AI24" s="39" t="b">
        <f>IF($E$132="Base Year",Campus!P138,IF($E$170="Base Year",Campus!P176,IF($E$208="Base Year",Campus!P214,IF($E$246="Base Year",Campus!P252,IF($E$284="Base Year",Campus!P290,IF($E$322="Base Year",Campus!P328))))))</f>
        <v>0</v>
      </c>
      <c r="AJ24" s="39" t="b">
        <f>IF($E$132="Base Year",Campus!Q138,IF($E$170="Base Year",Campus!Q176,IF($E$208="Base Year",Campus!Q214,IF($E$246="Base Year",Campus!Q252,IF($E$284="Base Year",Campus!Q290,IF($E$322="Base Year",Campus!Q328))))))</f>
        <v>0</v>
      </c>
      <c r="AK24" s="39" t="b">
        <f>IF($E$132="Base Year",Campus!R138,IF($E$170="Base Year",Campus!R176,IF($E$208="Base Year",Campus!R214,IF($E$246="Base Year",Campus!R252,IF($E$284="Base Year",Campus!R290,IF($E$322="Base Year",Campus!R328))))))</f>
        <v>0</v>
      </c>
      <c r="AL24" s="39" t="b">
        <f>IF($E$132="Base Year",Campus!S138,IF($E$170="Base Year",Campus!S176,IF($E$208="Base Year",Campus!S214,IF($E$246="Base Year",Campus!S252,IF($E$284="Base Year",Campus!S290,IF($E$322="Base Year",Campus!S328))))))</f>
        <v>0</v>
      </c>
      <c r="AM24" s="373"/>
      <c r="AN24" s="39"/>
      <c r="AO24" s="39"/>
      <c r="AP24" s="39"/>
      <c r="AQ24" s="39"/>
      <c r="AR24" s="39"/>
      <c r="AS24" s="39"/>
      <c r="AT24" s="39"/>
      <c r="AU24" s="39"/>
      <c r="AV24" s="39"/>
      <c r="AW24" s="39"/>
      <c r="AX24" s="39"/>
      <c r="AY24" s="39"/>
      <c r="AZ24" s="39"/>
      <c r="BA24" s="39"/>
    </row>
    <row r="25" spans="1:53" ht="15">
      <c r="A25" s="39"/>
      <c r="B25" s="83"/>
      <c r="C25" s="264"/>
      <c r="D25" s="473"/>
      <c r="E25" s="323"/>
      <c r="F25" s="322"/>
      <c r="G25" s="322"/>
      <c r="H25" s="322"/>
      <c r="I25" s="322"/>
      <c r="J25" s="322"/>
      <c r="K25" s="322"/>
      <c r="L25" s="322"/>
      <c r="M25" s="322"/>
      <c r="N25" s="254">
        <f>(F25*Coefficients!$B$10)+(Campus!G25*Coefficients!$D$10)+(Campus!H25*Coefficients!$F$10)+(Campus!I25*Coefficients!$H$10)+(Campus!J25*Coefficients!$J$10)+(Campus!K25*Coefficients!$L$10)+(Campus!L25*Coefficients!$N$10)</f>
        <v>0</v>
      </c>
      <c r="O25" s="254">
        <f>(F25*Coefficients!$C$10)+(Campus!G25*Coefficients!$E$10)+(Campus!H25*Coefficients!$G$10)+(Campus!I25*Coefficients!$I$10)+(Campus!J25*Coefficients!$K$10)+(Campus!K25*Coefficients!$M$10)+(Campus!L25*Coefficients!$O$10)</f>
        <v>0</v>
      </c>
      <c r="P25" s="213" t="str">
        <f>IF(ISERR(N25/M25),"", (N25/M25))</f>
        <v/>
      </c>
      <c r="Q25" s="213" t="str">
        <f t="shared" ref="Q25:Q48" si="0">IF(ISERR(O25/M25),"", (O25/M25))</f>
        <v/>
      </c>
      <c r="R25" s="253" t="str">
        <f t="shared" ref="R25:R49" si="1">IFERROR((P25-AI25)/AI25,"")</f>
        <v/>
      </c>
      <c r="S25" s="253" t="str">
        <f t="shared" ref="S25:S48" si="2">IFERROR((Q25-AJ25)/AJ25,"")</f>
        <v/>
      </c>
      <c r="T25" s="505"/>
      <c r="U25" s="70"/>
      <c r="V25" s="39"/>
      <c r="W25" s="39"/>
      <c r="X25" s="39" t="b">
        <f>IF($E$132="Base Year",Campus!E139,IF($E$170="Base Year",Campus!E177,IF($E$208="Base Year",Campus!E215,IF($E$246="Base Year",Campus!E253,IF($E$284="Base Year",Campus!E291,IF($E$322="Base Year",Campus!E329))))))</f>
        <v>0</v>
      </c>
      <c r="Y25" s="39" t="b">
        <f>IF($E$132="Base Year",Campus!F139,IF($E$170="Base Year",Campus!F177,IF($E$208="Base Year",Campus!F215,IF($E$246="Base Year",Campus!F253,IF($E$284="Base Year",Campus!F291,IF($E$322="Base Year",Campus!F329))))))</f>
        <v>0</v>
      </c>
      <c r="Z25" s="39" t="b">
        <f>IF($E$132="Base Year",Campus!G139,IF($E$170="Base Year",Campus!G177,IF($E$208="Base Year",Campus!G215,IF($E$246="Base Year",Campus!G253,IF($E$284="Base Year",Campus!G291,IF($E$322="Base Year",Campus!G329))))))</f>
        <v>0</v>
      </c>
      <c r="AA25" s="39" t="b">
        <f>IF($E$132="Base Year",Campus!H139,IF($E$170="Base Year",Campus!H177,IF($E$208="Base Year",Campus!H215,IF($E$246="Base Year",Campus!H253,IF($E$284="Base Year",Campus!H291,IF($E$322="Base Year",Campus!H329))))))</f>
        <v>0</v>
      </c>
      <c r="AB25" s="39" t="b">
        <f>IF($E$132="Base Year",Campus!I139,IF($E$170="Base Year",Campus!I177,IF($E$208="Base Year",Campus!I215,IF($E$246="Base Year",Campus!I253,IF($E$284="Base Year",Campus!I291,IF($E$322="Base Year",Campus!I329))))))</f>
        <v>0</v>
      </c>
      <c r="AC25" s="39" t="b">
        <f>IF($E$132="Base Year",Campus!J139,IF($E$170="Base Year",Campus!J177,IF($E$208="Base Year",Campus!J215,IF($E$246="Base Year",Campus!J253,IF($E$284="Base Year",Campus!J291,IF($E$322="Base Year",Campus!J329))))))</f>
        <v>0</v>
      </c>
      <c r="AD25" s="39" t="b">
        <f>IF($E$132="Base Year",Campus!K139,IF($E$170="Base Year",Campus!K177,IF($E$208="Base Year",Campus!K215,IF($E$246="Base Year",Campus!K253,IF($E$284="Base Year",Campus!K291,IF($E$322="Base Year",Campus!K329))))))</f>
        <v>0</v>
      </c>
      <c r="AE25" s="39" t="b">
        <f>IF($E$132="Base Year",Campus!L139,IF($E$170="Base Year",Campus!L177,IF($E$208="Base Year",Campus!L215,IF($E$246="Base Year",Campus!L253,IF($E$284="Base Year",Campus!L291,IF($E$322="Base Year",Campus!L329))))))</f>
        <v>0</v>
      </c>
      <c r="AF25" s="39" t="b">
        <f>IF($E$132="Base Year",Campus!M139,IF($E$170="Base Year",Campus!M177,IF($E$208="Base Year",Campus!M215,IF($E$246="Base Year",Campus!M253,IF($E$284="Base Year",Campus!M291,IF($E$322="Base Year",Campus!M329))))))</f>
        <v>0</v>
      </c>
      <c r="AG25" s="39" t="b">
        <f>IF($E$132="Base Year",Campus!N139,IF($E$170="Base Year",Campus!N177,IF($E$208="Base Year",Campus!N215,IF($E$246="Base Year",Campus!N253,IF($E$284="Base Year",Campus!N291,IF($E$322="Base Year",Campus!N329))))))</f>
        <v>0</v>
      </c>
      <c r="AH25" s="39" t="b">
        <f>IF($E$132="Base Year",Campus!O139,IF($E$170="Base Year",Campus!O177,IF($E$208="Base Year",Campus!O215,IF($E$246="Base Year",Campus!O253,IF($E$284="Base Year",Campus!O291,IF($E$322="Base Year",Campus!O329))))))</f>
        <v>0</v>
      </c>
      <c r="AI25" s="39" t="b">
        <f>IF($E$132="Base Year",Campus!P139,IF($E$170="Base Year",Campus!P177,IF($E$208="Base Year",Campus!P215,IF($E$246="Base Year",Campus!P253,IF($E$284="Base Year",Campus!P291,IF($E$322="Base Year",Campus!P329))))))</f>
        <v>0</v>
      </c>
      <c r="AJ25" s="39" t="b">
        <f>IF($E$132="Base Year",Campus!Q139,IF($E$170="Base Year",Campus!Q177,IF($E$208="Base Year",Campus!Q215,IF($E$246="Base Year",Campus!Q253,IF($E$284="Base Year",Campus!Q291,IF($E$322="Base Year",Campus!Q329))))))</f>
        <v>0</v>
      </c>
      <c r="AK25" s="39" t="b">
        <f>IF($E$132="Base Year",Campus!R139,IF($E$170="Base Year",Campus!R177,IF($E$208="Base Year",Campus!R215,IF($E$246="Base Year",Campus!R253,IF($E$284="Base Year",Campus!R291,IF($E$322="Base Year",Campus!R329))))))</f>
        <v>0</v>
      </c>
      <c r="AL25" s="39" t="b">
        <f>IF($E$132="Base Year",Campus!S139,IF($E$170="Base Year",Campus!S177,IF($E$208="Base Year",Campus!S215,IF($E$246="Base Year",Campus!S253,IF($E$284="Base Year",Campus!S291,IF($E$322="Base Year",Campus!S329))))))</f>
        <v>0</v>
      </c>
      <c r="AM25" s="373"/>
      <c r="AN25" s="39"/>
      <c r="AO25" s="39"/>
      <c r="AP25" s="39"/>
      <c r="AQ25" s="39"/>
      <c r="AR25" s="39"/>
      <c r="AS25" s="39"/>
      <c r="AT25" s="39"/>
      <c r="AU25" s="39"/>
      <c r="AV25" s="39"/>
      <c r="AW25" s="39"/>
      <c r="AX25" s="39"/>
      <c r="AY25" s="39"/>
      <c r="AZ25" s="39"/>
      <c r="BA25" s="39"/>
    </row>
    <row r="26" spans="1:53" ht="15">
      <c r="A26" s="39"/>
      <c r="B26" s="83"/>
      <c r="C26" s="264"/>
      <c r="D26" s="473"/>
      <c r="E26" s="321"/>
      <c r="F26" s="322"/>
      <c r="G26" s="322"/>
      <c r="H26" s="322"/>
      <c r="I26" s="322"/>
      <c r="J26" s="322"/>
      <c r="K26" s="322"/>
      <c r="L26" s="322"/>
      <c r="M26" s="322"/>
      <c r="N26" s="255">
        <f>(F26*Coefficients!$B$10)+(Campus!G26*Coefficients!$D$10)+(Campus!H26*Coefficients!$F$10)+(Campus!I26*Coefficients!$H$10)+(Campus!J26*Coefficients!$J$10)+(Campus!K26*Coefficients!$L$10)+(Campus!L26*Coefficients!$N$10)</f>
        <v>0</v>
      </c>
      <c r="O26" s="254">
        <f>(F26*Coefficients!$C$10)+(Campus!G26*Coefficients!$E$10)+(Campus!H26*Coefficients!$G$10)+(Campus!I26*Coefficients!$I$10)+(Campus!J26*Coefficients!$K$10)+(Campus!K26*Coefficients!$M$10)+(Campus!L26*Coefficients!$O$10)</f>
        <v>0</v>
      </c>
      <c r="P26" s="213" t="str">
        <f t="shared" ref="P26:P47" si="3">IF(ISERR(N26/M26),"", (N26/M26))</f>
        <v/>
      </c>
      <c r="Q26" s="213" t="str">
        <f t="shared" si="0"/>
        <v/>
      </c>
      <c r="R26" s="253" t="str">
        <f t="shared" si="1"/>
        <v/>
      </c>
      <c r="S26" s="253" t="str">
        <f t="shared" si="2"/>
        <v/>
      </c>
      <c r="T26" s="505"/>
      <c r="U26" s="70"/>
      <c r="V26" s="39"/>
      <c r="W26" s="39"/>
      <c r="X26" s="39" t="b">
        <f>IF($E$132="Base Year",Campus!E140,IF($E$170="Base Year",Campus!E178,IF($E$208="Base Year",Campus!E216,IF($E$246="Base Year",Campus!E254,IF($E$284="Base Year",Campus!E292,IF($E$322="Base Year",Campus!E330))))))</f>
        <v>0</v>
      </c>
      <c r="Y26" s="39" t="b">
        <f>IF($E$132="Base Year",Campus!F140,IF($E$170="Base Year",Campus!F178,IF($E$208="Base Year",Campus!F216,IF($E$246="Base Year",Campus!F254,IF($E$284="Base Year",Campus!F292,IF($E$322="Base Year",Campus!F330))))))</f>
        <v>0</v>
      </c>
      <c r="Z26" s="39" t="b">
        <f>IF($E$132="Base Year",Campus!G140,IF($E$170="Base Year",Campus!G178,IF($E$208="Base Year",Campus!G216,IF($E$246="Base Year",Campus!G254,IF($E$284="Base Year",Campus!G292,IF($E$322="Base Year",Campus!G330))))))</f>
        <v>0</v>
      </c>
      <c r="AA26" s="39" t="b">
        <f>IF($E$132="Base Year",Campus!H140,IF($E$170="Base Year",Campus!H178,IF($E$208="Base Year",Campus!H216,IF($E$246="Base Year",Campus!H254,IF($E$284="Base Year",Campus!H292,IF($E$322="Base Year",Campus!H330))))))</f>
        <v>0</v>
      </c>
      <c r="AB26" s="39" t="b">
        <f>IF($E$132="Base Year",Campus!I140,IF($E$170="Base Year",Campus!I178,IF($E$208="Base Year",Campus!I216,IF($E$246="Base Year",Campus!I254,IF($E$284="Base Year",Campus!I292,IF($E$322="Base Year",Campus!I330))))))</f>
        <v>0</v>
      </c>
      <c r="AC26" s="39" t="b">
        <f>IF($E$132="Base Year",Campus!J140,IF($E$170="Base Year",Campus!J178,IF($E$208="Base Year",Campus!J216,IF($E$246="Base Year",Campus!J254,IF($E$284="Base Year",Campus!J292,IF($E$322="Base Year",Campus!J330))))))</f>
        <v>0</v>
      </c>
      <c r="AD26" s="39" t="b">
        <f>IF($E$132="Base Year",Campus!K140,IF($E$170="Base Year",Campus!K178,IF($E$208="Base Year",Campus!K216,IF($E$246="Base Year",Campus!K254,IF($E$284="Base Year",Campus!K292,IF($E$322="Base Year",Campus!K330))))))</f>
        <v>0</v>
      </c>
      <c r="AE26" s="39" t="b">
        <f>IF($E$132="Base Year",Campus!L140,IF($E$170="Base Year",Campus!L178,IF($E$208="Base Year",Campus!L216,IF($E$246="Base Year",Campus!L254,IF($E$284="Base Year",Campus!L292,IF($E$322="Base Year",Campus!L330))))))</f>
        <v>0</v>
      </c>
      <c r="AF26" s="39" t="b">
        <f>IF($E$132="Base Year",Campus!M140,IF($E$170="Base Year",Campus!M178,IF($E$208="Base Year",Campus!M216,IF($E$246="Base Year",Campus!M254,IF($E$284="Base Year",Campus!M292,IF($E$322="Base Year",Campus!M330))))))</f>
        <v>0</v>
      </c>
      <c r="AG26" s="39" t="b">
        <f>IF($E$132="Base Year",Campus!N140,IF($E$170="Base Year",Campus!N178,IF($E$208="Base Year",Campus!N216,IF($E$246="Base Year",Campus!N254,IF($E$284="Base Year",Campus!N292,IF($E$322="Base Year",Campus!N330))))))</f>
        <v>0</v>
      </c>
      <c r="AH26" s="39" t="b">
        <f>IF($E$132="Base Year",Campus!O140,IF($E$170="Base Year",Campus!O178,IF($E$208="Base Year",Campus!O216,IF($E$246="Base Year",Campus!O254,IF($E$284="Base Year",Campus!O292,IF($E$322="Base Year",Campus!O330))))))</f>
        <v>0</v>
      </c>
      <c r="AI26" s="39" t="b">
        <f>IF($E$132="Base Year",Campus!P140,IF($E$170="Base Year",Campus!P178,IF($E$208="Base Year",Campus!P216,IF($E$246="Base Year",Campus!P254,IF($E$284="Base Year",Campus!P292,IF($E$322="Base Year",Campus!P330))))))</f>
        <v>0</v>
      </c>
      <c r="AJ26" s="39" t="b">
        <f>IF($E$132="Base Year",Campus!Q140,IF($E$170="Base Year",Campus!Q178,IF($E$208="Base Year",Campus!Q216,IF($E$246="Base Year",Campus!Q254,IF($E$284="Base Year",Campus!Q292,IF($E$322="Base Year",Campus!Q330))))))</f>
        <v>0</v>
      </c>
      <c r="AK26" s="39" t="b">
        <f>IF($E$132="Base Year",Campus!R140,IF($E$170="Base Year",Campus!R178,IF($E$208="Base Year",Campus!R216,IF($E$246="Base Year",Campus!R254,IF($E$284="Base Year",Campus!R292,IF($E$322="Base Year",Campus!R330))))))</f>
        <v>0</v>
      </c>
      <c r="AL26" s="39" t="b">
        <f>IF($E$132="Base Year",Campus!S140,IF($E$170="Base Year",Campus!S178,IF($E$208="Base Year",Campus!S216,IF($E$246="Base Year",Campus!S254,IF($E$284="Base Year",Campus!S292,IF($E$322="Base Year",Campus!S330))))))</f>
        <v>0</v>
      </c>
      <c r="AM26" s="373"/>
      <c r="AN26" s="39"/>
      <c r="AO26" s="39"/>
      <c r="AP26" s="39"/>
      <c r="AQ26" s="39"/>
      <c r="AR26" s="39"/>
      <c r="AS26" s="39"/>
      <c r="AT26" s="39"/>
      <c r="AU26" s="39"/>
      <c r="AV26" s="39"/>
      <c r="AW26" s="39"/>
      <c r="AX26" s="39"/>
      <c r="AY26" s="39"/>
      <c r="AZ26" s="39"/>
      <c r="BA26" s="39"/>
    </row>
    <row r="27" spans="1:53" ht="15">
      <c r="A27" s="39"/>
      <c r="B27" s="83"/>
      <c r="C27" s="264"/>
      <c r="D27" s="473"/>
      <c r="E27" s="323"/>
      <c r="F27" s="322"/>
      <c r="G27" s="322"/>
      <c r="H27" s="322"/>
      <c r="I27" s="322"/>
      <c r="J27" s="322"/>
      <c r="K27" s="322"/>
      <c r="L27" s="322"/>
      <c r="M27" s="322"/>
      <c r="N27" s="254">
        <f>(F27*Coefficients!$B$10)+(Campus!G27*Coefficients!$D$10)+(Campus!H27*Coefficients!$F$10)+(Campus!I27*Coefficients!$H$10)+(Campus!J27*Coefficients!$J$10)+(Campus!K27*Coefficients!$L$10)+(Campus!L27*Coefficients!$N$10)</f>
        <v>0</v>
      </c>
      <c r="O27" s="254">
        <f>(F27*Coefficients!$C$10)+(Campus!G27*Coefficients!$E$10)+(Campus!H27*Coefficients!$G$10)+(Campus!I27*Coefficients!$I$10)+(Campus!J27*Coefficients!$K$10)+(Campus!K27*Coefficients!$M$10)+(Campus!L27*Coefficients!$O$10)</f>
        <v>0</v>
      </c>
      <c r="P27" s="213" t="str">
        <f t="shared" si="3"/>
        <v/>
      </c>
      <c r="Q27" s="213" t="str">
        <f t="shared" si="0"/>
        <v/>
      </c>
      <c r="R27" s="253" t="str">
        <f t="shared" si="1"/>
        <v/>
      </c>
      <c r="S27" s="253" t="str">
        <f t="shared" si="2"/>
        <v/>
      </c>
      <c r="T27" s="505"/>
      <c r="U27" s="70"/>
      <c r="V27" s="39"/>
      <c r="W27" s="39"/>
      <c r="X27" s="39" t="b">
        <f>IF($E$132="Base Year",Campus!E141,IF($E$170="Base Year",Campus!E179,IF($E$208="Base Year",Campus!E217,IF($E$246="Base Year",Campus!E255,IF($E$284="Base Year",Campus!E293,IF($E$322="Base Year",Campus!E331))))))</f>
        <v>0</v>
      </c>
      <c r="Y27" s="39" t="b">
        <f>IF($E$132="Base Year",Campus!F141,IF($E$170="Base Year",Campus!F179,IF($E$208="Base Year",Campus!F217,IF($E$246="Base Year",Campus!F255,IF($E$284="Base Year",Campus!F293,IF($E$322="Base Year",Campus!F331))))))</f>
        <v>0</v>
      </c>
      <c r="Z27" s="39" t="b">
        <f>IF($E$132="Base Year",Campus!G141,IF($E$170="Base Year",Campus!G179,IF($E$208="Base Year",Campus!G217,IF($E$246="Base Year",Campus!G255,IF($E$284="Base Year",Campus!G293,IF($E$322="Base Year",Campus!G331))))))</f>
        <v>0</v>
      </c>
      <c r="AA27" s="39" t="b">
        <f>IF($E$132="Base Year",Campus!H141,IF($E$170="Base Year",Campus!H179,IF($E$208="Base Year",Campus!H217,IF($E$246="Base Year",Campus!H255,IF($E$284="Base Year",Campus!H293,IF($E$322="Base Year",Campus!H331))))))</f>
        <v>0</v>
      </c>
      <c r="AB27" s="39" t="b">
        <f>IF($E$132="Base Year",Campus!I141,IF($E$170="Base Year",Campus!I179,IF($E$208="Base Year",Campus!I217,IF($E$246="Base Year",Campus!I255,IF($E$284="Base Year",Campus!I293,IF($E$322="Base Year",Campus!I331))))))</f>
        <v>0</v>
      </c>
      <c r="AC27" s="39" t="b">
        <f>IF($E$132="Base Year",Campus!J141,IF($E$170="Base Year",Campus!J179,IF($E$208="Base Year",Campus!J217,IF($E$246="Base Year",Campus!J255,IF($E$284="Base Year",Campus!J293,IF($E$322="Base Year",Campus!J331))))))</f>
        <v>0</v>
      </c>
      <c r="AD27" s="39" t="b">
        <f>IF($E$132="Base Year",Campus!K141,IF($E$170="Base Year",Campus!K179,IF($E$208="Base Year",Campus!K217,IF($E$246="Base Year",Campus!K255,IF($E$284="Base Year",Campus!K293,IF($E$322="Base Year",Campus!K331))))))</f>
        <v>0</v>
      </c>
      <c r="AE27" s="39" t="b">
        <f>IF($E$132="Base Year",Campus!L141,IF($E$170="Base Year",Campus!L179,IF($E$208="Base Year",Campus!L217,IF($E$246="Base Year",Campus!L255,IF($E$284="Base Year",Campus!L293,IF($E$322="Base Year",Campus!L331))))))</f>
        <v>0</v>
      </c>
      <c r="AF27" s="39" t="b">
        <f>IF($E$132="Base Year",Campus!M141,IF($E$170="Base Year",Campus!M179,IF($E$208="Base Year",Campus!M217,IF($E$246="Base Year",Campus!M255,IF($E$284="Base Year",Campus!M293,IF($E$322="Base Year",Campus!M331))))))</f>
        <v>0</v>
      </c>
      <c r="AG27" s="39" t="b">
        <f>IF($E$132="Base Year",Campus!N141,IF($E$170="Base Year",Campus!N179,IF($E$208="Base Year",Campus!N217,IF($E$246="Base Year",Campus!N255,IF($E$284="Base Year",Campus!N293,IF($E$322="Base Year",Campus!N331))))))</f>
        <v>0</v>
      </c>
      <c r="AH27" s="39" t="b">
        <f>IF($E$132="Base Year",Campus!O141,IF($E$170="Base Year",Campus!O179,IF($E$208="Base Year",Campus!O217,IF($E$246="Base Year",Campus!O255,IF($E$284="Base Year",Campus!O293,IF($E$322="Base Year",Campus!O331))))))</f>
        <v>0</v>
      </c>
      <c r="AI27" s="39" t="b">
        <f>IF($E$132="Base Year",Campus!P141,IF($E$170="Base Year",Campus!P179,IF($E$208="Base Year",Campus!P217,IF($E$246="Base Year",Campus!P255,IF($E$284="Base Year",Campus!P293,IF($E$322="Base Year",Campus!P331))))))</f>
        <v>0</v>
      </c>
      <c r="AJ27" s="39" t="b">
        <f>IF($E$132="Base Year",Campus!Q141,IF($E$170="Base Year",Campus!Q179,IF($E$208="Base Year",Campus!Q217,IF($E$246="Base Year",Campus!Q255,IF($E$284="Base Year",Campus!Q293,IF($E$322="Base Year",Campus!Q331))))))</f>
        <v>0</v>
      </c>
      <c r="AK27" s="39" t="b">
        <f>IF($E$132="Base Year",Campus!R141,IF($E$170="Base Year",Campus!R179,IF($E$208="Base Year",Campus!R217,IF($E$246="Base Year",Campus!R255,IF($E$284="Base Year",Campus!R293,IF($E$322="Base Year",Campus!R331))))))</f>
        <v>0</v>
      </c>
      <c r="AL27" s="39" t="b">
        <f>IF($E$132="Base Year",Campus!S141,IF($E$170="Base Year",Campus!S179,IF($E$208="Base Year",Campus!S217,IF($E$246="Base Year",Campus!S255,IF($E$284="Base Year",Campus!S293,IF($E$322="Base Year",Campus!S331))))))</f>
        <v>0</v>
      </c>
      <c r="AM27" s="373"/>
      <c r="AN27" s="39"/>
      <c r="AO27" s="39"/>
      <c r="AP27" s="39"/>
      <c r="AQ27" s="39"/>
      <c r="AR27" s="39"/>
      <c r="AS27" s="39"/>
      <c r="AT27" s="39"/>
      <c r="AU27" s="39"/>
      <c r="AV27" s="39"/>
      <c r="AW27" s="39"/>
      <c r="AX27" s="39"/>
      <c r="AY27" s="39"/>
      <c r="AZ27" s="39"/>
      <c r="BA27" s="39"/>
    </row>
    <row r="28" spans="1:53" ht="15">
      <c r="A28" s="39"/>
      <c r="B28" s="83"/>
      <c r="C28" s="264"/>
      <c r="D28" s="473"/>
      <c r="E28" s="321"/>
      <c r="F28" s="322"/>
      <c r="G28" s="322"/>
      <c r="H28" s="322"/>
      <c r="I28" s="322"/>
      <c r="J28" s="322"/>
      <c r="K28" s="322"/>
      <c r="L28" s="322"/>
      <c r="M28" s="322"/>
      <c r="N28" s="254">
        <f>(F28*Coefficients!$B$10)+(Campus!G28*Coefficients!$D$10)+(Campus!H28*Coefficients!$F$10)+(Campus!I28*Coefficients!$H$10)+(Campus!J28*Coefficients!$J$10)+(Campus!K28*Coefficients!$L$10)+(Campus!L28*Coefficients!$N$10)</f>
        <v>0</v>
      </c>
      <c r="O28" s="254">
        <f>(F28*Coefficients!$C$10)+(Campus!G28*Coefficients!$E$10)+(Campus!H28*Coefficients!$G$10)+(Campus!I28*Coefficients!$I$10)+(Campus!J28*Coefficients!$K$10)+(Campus!K28*Coefficients!$M$10)+(Campus!L28*Coefficients!$O$10)</f>
        <v>0</v>
      </c>
      <c r="P28" s="213" t="str">
        <f t="shared" si="3"/>
        <v/>
      </c>
      <c r="Q28" s="213" t="str">
        <f t="shared" si="0"/>
        <v/>
      </c>
      <c r="R28" s="253" t="str">
        <f t="shared" si="1"/>
        <v/>
      </c>
      <c r="S28" s="253" t="str">
        <f t="shared" si="2"/>
        <v/>
      </c>
      <c r="T28" s="505"/>
      <c r="U28" s="70"/>
      <c r="V28" s="39"/>
      <c r="W28" s="39"/>
      <c r="X28" s="39" t="b">
        <f>IF($E$132="Base Year",Campus!E142,IF($E$170="Base Year",Campus!E180,IF($E$208="Base Year",Campus!E218,IF($E$246="Base Year",Campus!E256,IF($E$284="Base Year",Campus!E294,IF($E$322="Base Year",Campus!E332))))))</f>
        <v>0</v>
      </c>
      <c r="Y28" s="39" t="b">
        <f>IF($E$132="Base Year",Campus!F142,IF($E$170="Base Year",Campus!F180,IF($E$208="Base Year",Campus!F218,IF($E$246="Base Year",Campus!F256,IF($E$284="Base Year",Campus!F294,IF($E$322="Base Year",Campus!F332))))))</f>
        <v>0</v>
      </c>
      <c r="Z28" s="39" t="b">
        <f>IF($E$132="Base Year",Campus!G142,IF($E$170="Base Year",Campus!G180,IF($E$208="Base Year",Campus!G218,IF($E$246="Base Year",Campus!G256,IF($E$284="Base Year",Campus!G294,IF($E$322="Base Year",Campus!G332))))))</f>
        <v>0</v>
      </c>
      <c r="AA28" s="39" t="b">
        <f>IF($E$132="Base Year",Campus!H142,IF($E$170="Base Year",Campus!H180,IF($E$208="Base Year",Campus!H218,IF($E$246="Base Year",Campus!H256,IF($E$284="Base Year",Campus!H294,IF($E$322="Base Year",Campus!H332))))))</f>
        <v>0</v>
      </c>
      <c r="AB28" s="39" t="b">
        <f>IF($E$132="Base Year",Campus!I142,IF($E$170="Base Year",Campus!I180,IF($E$208="Base Year",Campus!I218,IF($E$246="Base Year",Campus!I256,IF($E$284="Base Year",Campus!I294,IF($E$322="Base Year",Campus!I332))))))</f>
        <v>0</v>
      </c>
      <c r="AC28" s="39" t="b">
        <f>IF($E$132="Base Year",Campus!J142,IF($E$170="Base Year",Campus!J180,IF($E$208="Base Year",Campus!J218,IF($E$246="Base Year",Campus!J256,IF($E$284="Base Year",Campus!J294,IF($E$322="Base Year",Campus!J332))))))</f>
        <v>0</v>
      </c>
      <c r="AD28" s="39" t="b">
        <f>IF($E$132="Base Year",Campus!K142,IF($E$170="Base Year",Campus!K180,IF($E$208="Base Year",Campus!K218,IF($E$246="Base Year",Campus!K256,IF($E$284="Base Year",Campus!K294,IF($E$322="Base Year",Campus!K332))))))</f>
        <v>0</v>
      </c>
      <c r="AE28" s="39" t="b">
        <f>IF($E$132="Base Year",Campus!L142,IF($E$170="Base Year",Campus!L180,IF($E$208="Base Year",Campus!L218,IF($E$246="Base Year",Campus!L256,IF($E$284="Base Year",Campus!L294,IF($E$322="Base Year",Campus!L332))))))</f>
        <v>0</v>
      </c>
      <c r="AF28" s="39" t="b">
        <f>IF($E$132="Base Year",Campus!M142,IF($E$170="Base Year",Campus!M180,IF($E$208="Base Year",Campus!M218,IF($E$246="Base Year",Campus!M256,IF($E$284="Base Year",Campus!M294,IF($E$322="Base Year",Campus!M332))))))</f>
        <v>0</v>
      </c>
      <c r="AG28" s="39" t="b">
        <f>IF($E$132="Base Year",Campus!N142,IF($E$170="Base Year",Campus!N180,IF($E$208="Base Year",Campus!N218,IF($E$246="Base Year",Campus!N256,IF($E$284="Base Year",Campus!N294,IF($E$322="Base Year",Campus!N332))))))</f>
        <v>0</v>
      </c>
      <c r="AH28" s="39" t="b">
        <f>IF($E$132="Base Year",Campus!O142,IF($E$170="Base Year",Campus!O180,IF($E$208="Base Year",Campus!O218,IF($E$246="Base Year",Campus!O256,IF($E$284="Base Year",Campus!O294,IF($E$322="Base Year",Campus!O332))))))</f>
        <v>0</v>
      </c>
      <c r="AI28" s="39" t="b">
        <f>IF($E$132="Base Year",Campus!P142,IF($E$170="Base Year",Campus!P180,IF($E$208="Base Year",Campus!P218,IF($E$246="Base Year",Campus!P256,IF($E$284="Base Year",Campus!P294,IF($E$322="Base Year",Campus!P332))))))</f>
        <v>0</v>
      </c>
      <c r="AJ28" s="39" t="b">
        <f>IF($E$132="Base Year",Campus!Q142,IF($E$170="Base Year",Campus!Q180,IF($E$208="Base Year",Campus!Q218,IF($E$246="Base Year",Campus!Q256,IF($E$284="Base Year",Campus!Q294,IF($E$322="Base Year",Campus!Q332))))))</f>
        <v>0</v>
      </c>
      <c r="AK28" s="39" t="b">
        <f>IF($E$132="Base Year",Campus!R142,IF($E$170="Base Year",Campus!R180,IF($E$208="Base Year",Campus!R218,IF($E$246="Base Year",Campus!R256,IF($E$284="Base Year",Campus!R294,IF($E$322="Base Year",Campus!R332))))))</f>
        <v>0</v>
      </c>
      <c r="AL28" s="39" t="b">
        <f>IF($E$132="Base Year",Campus!S142,IF($E$170="Base Year",Campus!S180,IF($E$208="Base Year",Campus!S218,IF($E$246="Base Year",Campus!S256,IF($E$284="Base Year",Campus!S294,IF($E$322="Base Year",Campus!S332))))))</f>
        <v>0</v>
      </c>
      <c r="AM28" s="373"/>
      <c r="AN28" s="39"/>
      <c r="AO28" s="39"/>
      <c r="AP28" s="39"/>
      <c r="AQ28" s="39"/>
      <c r="AR28" s="39"/>
      <c r="AS28" s="39"/>
      <c r="AT28" s="39"/>
      <c r="AU28" s="39"/>
      <c r="AV28" s="39"/>
      <c r="AW28" s="39"/>
      <c r="AX28" s="39"/>
      <c r="AY28" s="39"/>
      <c r="AZ28" s="39"/>
      <c r="BA28" s="39"/>
    </row>
    <row r="29" spans="1:53" ht="15">
      <c r="A29" s="39"/>
      <c r="B29" s="83"/>
      <c r="C29" s="264"/>
      <c r="D29" s="473"/>
      <c r="E29" s="323"/>
      <c r="F29" s="322"/>
      <c r="G29" s="322"/>
      <c r="H29" s="322"/>
      <c r="I29" s="322"/>
      <c r="J29" s="322"/>
      <c r="K29" s="322"/>
      <c r="L29" s="322"/>
      <c r="M29" s="322"/>
      <c r="N29" s="254">
        <f>(F29*Coefficients!$B$10)+(Campus!G29*Coefficients!$D$10)+(Campus!H29*Coefficients!$F$10)+(Campus!I29*Coefficients!$H$10)+(Campus!J29*Coefficients!$J$10)+(Campus!K29*Coefficients!$L$10)+(Campus!L29*Coefficients!$N$10)</f>
        <v>0</v>
      </c>
      <c r="O29" s="254">
        <f>(F29*Coefficients!$C$10)+(Campus!G29*Coefficients!$E$10)+(Campus!H29*Coefficients!$G$10)+(Campus!I29*Coefficients!$I$10)+(Campus!J29*Coefficients!$K$10)+(Campus!K29*Coefficients!$M$10)+(Campus!L29*Coefficients!$O$10)</f>
        <v>0</v>
      </c>
      <c r="P29" s="213" t="str">
        <f t="shared" si="3"/>
        <v/>
      </c>
      <c r="Q29" s="213" t="str">
        <f t="shared" si="0"/>
        <v/>
      </c>
      <c r="R29" s="253" t="str">
        <f t="shared" si="1"/>
        <v/>
      </c>
      <c r="S29" s="253" t="str">
        <f t="shared" si="2"/>
        <v/>
      </c>
      <c r="T29" s="505"/>
      <c r="U29" s="70"/>
      <c r="V29" s="39"/>
      <c r="W29" s="39"/>
      <c r="X29" s="39" t="b">
        <f>IF($E$132="Base Year",Campus!E143,IF($E$170="Base Year",Campus!E181,IF($E$208="Base Year",Campus!E219,IF($E$246="Base Year",Campus!E257,IF($E$284="Base Year",Campus!E295,IF($E$322="Base Year",Campus!E333))))))</f>
        <v>0</v>
      </c>
      <c r="Y29" s="39" t="b">
        <f>IF($E$132="Base Year",Campus!F143,IF($E$170="Base Year",Campus!F181,IF($E$208="Base Year",Campus!F219,IF($E$246="Base Year",Campus!F257,IF($E$284="Base Year",Campus!F295,IF($E$322="Base Year",Campus!F333))))))</f>
        <v>0</v>
      </c>
      <c r="Z29" s="39" t="b">
        <f>IF($E$132="Base Year",Campus!G143,IF($E$170="Base Year",Campus!G181,IF($E$208="Base Year",Campus!G219,IF($E$246="Base Year",Campus!G257,IF($E$284="Base Year",Campus!G295,IF($E$322="Base Year",Campus!G333))))))</f>
        <v>0</v>
      </c>
      <c r="AA29" s="39" t="b">
        <f>IF($E$132="Base Year",Campus!H143,IF($E$170="Base Year",Campus!H181,IF($E$208="Base Year",Campus!H219,IF($E$246="Base Year",Campus!H257,IF($E$284="Base Year",Campus!H295,IF($E$322="Base Year",Campus!H333))))))</f>
        <v>0</v>
      </c>
      <c r="AB29" s="39" t="b">
        <f>IF($E$132="Base Year",Campus!I143,IF($E$170="Base Year",Campus!I181,IF($E$208="Base Year",Campus!I219,IF($E$246="Base Year",Campus!I257,IF($E$284="Base Year",Campus!I295,IF($E$322="Base Year",Campus!I333))))))</f>
        <v>0</v>
      </c>
      <c r="AC29" s="39" t="b">
        <f>IF($E$132="Base Year",Campus!J143,IF($E$170="Base Year",Campus!J181,IF($E$208="Base Year",Campus!J219,IF($E$246="Base Year",Campus!J257,IF($E$284="Base Year",Campus!J295,IF($E$322="Base Year",Campus!J333))))))</f>
        <v>0</v>
      </c>
      <c r="AD29" s="39" t="b">
        <f>IF($E$132="Base Year",Campus!K143,IF($E$170="Base Year",Campus!K181,IF($E$208="Base Year",Campus!K219,IF($E$246="Base Year",Campus!K257,IF($E$284="Base Year",Campus!K295,IF($E$322="Base Year",Campus!K333))))))</f>
        <v>0</v>
      </c>
      <c r="AE29" s="39" t="b">
        <f>IF($E$132="Base Year",Campus!L143,IF($E$170="Base Year",Campus!L181,IF($E$208="Base Year",Campus!L219,IF($E$246="Base Year",Campus!L257,IF($E$284="Base Year",Campus!L295,IF($E$322="Base Year",Campus!L333))))))</f>
        <v>0</v>
      </c>
      <c r="AF29" s="39" t="b">
        <f>IF($E$132="Base Year",Campus!M143,IF($E$170="Base Year",Campus!M181,IF($E$208="Base Year",Campus!M219,IF($E$246="Base Year",Campus!M257,IF($E$284="Base Year",Campus!M295,IF($E$322="Base Year",Campus!M333))))))</f>
        <v>0</v>
      </c>
      <c r="AG29" s="39" t="b">
        <f>IF($E$132="Base Year",Campus!N143,IF($E$170="Base Year",Campus!N181,IF($E$208="Base Year",Campus!N219,IF($E$246="Base Year",Campus!N257,IF($E$284="Base Year",Campus!N295,IF($E$322="Base Year",Campus!N333))))))</f>
        <v>0</v>
      </c>
      <c r="AH29" s="39" t="b">
        <f>IF($E$132="Base Year",Campus!O143,IF($E$170="Base Year",Campus!O181,IF($E$208="Base Year",Campus!O219,IF($E$246="Base Year",Campus!O257,IF($E$284="Base Year",Campus!O295,IF($E$322="Base Year",Campus!O333))))))</f>
        <v>0</v>
      </c>
      <c r="AI29" s="39" t="b">
        <f>IF($E$132="Base Year",Campus!P143,IF($E$170="Base Year",Campus!P181,IF($E$208="Base Year",Campus!P219,IF($E$246="Base Year",Campus!P257,IF($E$284="Base Year",Campus!P295,IF($E$322="Base Year",Campus!P333))))))</f>
        <v>0</v>
      </c>
      <c r="AJ29" s="39" t="b">
        <f>IF($E$132="Base Year",Campus!Q143,IF($E$170="Base Year",Campus!Q181,IF($E$208="Base Year",Campus!Q219,IF($E$246="Base Year",Campus!Q257,IF($E$284="Base Year",Campus!Q295,IF($E$322="Base Year",Campus!Q333))))))</f>
        <v>0</v>
      </c>
      <c r="AK29" s="39" t="b">
        <f>IF($E$132="Base Year",Campus!R143,IF($E$170="Base Year",Campus!R181,IF($E$208="Base Year",Campus!R219,IF($E$246="Base Year",Campus!R257,IF($E$284="Base Year",Campus!R295,IF($E$322="Base Year",Campus!R333))))))</f>
        <v>0</v>
      </c>
      <c r="AL29" s="39" t="b">
        <f>IF($E$132="Base Year",Campus!S143,IF($E$170="Base Year",Campus!S181,IF($E$208="Base Year",Campus!S219,IF($E$246="Base Year",Campus!S257,IF($E$284="Base Year",Campus!S295,IF($E$322="Base Year",Campus!S333))))))</f>
        <v>0</v>
      </c>
      <c r="AM29" s="373"/>
      <c r="AN29" s="39"/>
      <c r="AO29" s="39"/>
      <c r="AP29" s="39"/>
      <c r="AQ29" s="39"/>
      <c r="AR29" s="39"/>
      <c r="AS29" s="39"/>
      <c r="AT29" s="39"/>
      <c r="AU29" s="39"/>
      <c r="AV29" s="39"/>
      <c r="AW29" s="39"/>
      <c r="AX29" s="39"/>
      <c r="AY29" s="39"/>
      <c r="AZ29" s="39"/>
      <c r="BA29" s="39"/>
    </row>
    <row r="30" spans="1:53" ht="15">
      <c r="A30" s="39"/>
      <c r="B30" s="83"/>
      <c r="C30" s="264"/>
      <c r="D30" s="473"/>
      <c r="E30" s="321"/>
      <c r="F30" s="322"/>
      <c r="G30" s="322"/>
      <c r="H30" s="322"/>
      <c r="I30" s="322"/>
      <c r="J30" s="322"/>
      <c r="K30" s="322"/>
      <c r="L30" s="322"/>
      <c r="M30" s="322"/>
      <c r="N30" s="254">
        <f>(F30*Coefficients!$B$10)+(Campus!G30*Coefficients!$D$10)+(Campus!H30*Coefficients!$F$10)+(Campus!I30*Coefficients!$H$10)+(Campus!J30*Coefficients!$J$10)+(Campus!K30*Coefficients!$L$10)+(Campus!L30*Coefficients!$N$10)</f>
        <v>0</v>
      </c>
      <c r="O30" s="254">
        <f>(F30*Coefficients!$C$10)+(Campus!G30*Coefficients!$E$10)+(Campus!H30*Coefficients!$G$10)+(Campus!I30*Coefficients!$I$10)+(Campus!J30*Coefficients!$K$10)+(Campus!K30*Coefficients!$M$10)+(Campus!L30*Coefficients!$O$10)</f>
        <v>0</v>
      </c>
      <c r="P30" s="213" t="str">
        <f t="shared" si="3"/>
        <v/>
      </c>
      <c r="Q30" s="213" t="str">
        <f t="shared" si="0"/>
        <v/>
      </c>
      <c r="R30" s="253" t="str">
        <f t="shared" si="1"/>
        <v/>
      </c>
      <c r="S30" s="253" t="str">
        <f t="shared" si="2"/>
        <v/>
      </c>
      <c r="T30" s="505"/>
      <c r="U30" s="70"/>
      <c r="V30" s="39"/>
      <c r="W30" s="39"/>
      <c r="X30" s="39" t="b">
        <f>IF($E$132="Base Year",Campus!E144,IF($E$170="Base Year",Campus!E182,IF($E$208="Base Year",Campus!E220,IF($E$246="Base Year",Campus!E258,IF($E$284="Base Year",Campus!E296,IF($E$322="Base Year",Campus!E334))))))</f>
        <v>0</v>
      </c>
      <c r="Y30" s="39" t="b">
        <f>IF($E$132="Base Year",Campus!F144,IF($E$170="Base Year",Campus!F182,IF($E$208="Base Year",Campus!F220,IF($E$246="Base Year",Campus!F258,IF($E$284="Base Year",Campus!F296,IF($E$322="Base Year",Campus!F334))))))</f>
        <v>0</v>
      </c>
      <c r="Z30" s="39" t="b">
        <f>IF($E$132="Base Year",Campus!G144,IF($E$170="Base Year",Campus!G182,IF($E$208="Base Year",Campus!G220,IF($E$246="Base Year",Campus!G258,IF($E$284="Base Year",Campus!G296,IF($E$322="Base Year",Campus!G334))))))</f>
        <v>0</v>
      </c>
      <c r="AA30" s="39" t="b">
        <f>IF($E$132="Base Year",Campus!H144,IF($E$170="Base Year",Campus!H182,IF($E$208="Base Year",Campus!H220,IF($E$246="Base Year",Campus!H258,IF($E$284="Base Year",Campus!H296,IF($E$322="Base Year",Campus!H334))))))</f>
        <v>0</v>
      </c>
      <c r="AB30" s="39" t="b">
        <f>IF($E$132="Base Year",Campus!I144,IF($E$170="Base Year",Campus!I182,IF($E$208="Base Year",Campus!I220,IF($E$246="Base Year",Campus!I258,IF($E$284="Base Year",Campus!I296,IF($E$322="Base Year",Campus!I334))))))</f>
        <v>0</v>
      </c>
      <c r="AC30" s="39" t="b">
        <f>IF($E$132="Base Year",Campus!J144,IF($E$170="Base Year",Campus!J182,IF($E$208="Base Year",Campus!J220,IF($E$246="Base Year",Campus!J258,IF($E$284="Base Year",Campus!J296,IF($E$322="Base Year",Campus!J334))))))</f>
        <v>0</v>
      </c>
      <c r="AD30" s="39" t="b">
        <f>IF($E$132="Base Year",Campus!K144,IF($E$170="Base Year",Campus!K182,IF($E$208="Base Year",Campus!K220,IF($E$246="Base Year",Campus!K258,IF($E$284="Base Year",Campus!K296,IF($E$322="Base Year",Campus!K334))))))</f>
        <v>0</v>
      </c>
      <c r="AE30" s="39" t="b">
        <f>IF($E$132="Base Year",Campus!L144,IF($E$170="Base Year",Campus!L182,IF($E$208="Base Year",Campus!L220,IF($E$246="Base Year",Campus!L258,IF($E$284="Base Year",Campus!L296,IF($E$322="Base Year",Campus!L334))))))</f>
        <v>0</v>
      </c>
      <c r="AF30" s="39" t="b">
        <f>IF($E$132="Base Year",Campus!M144,IF($E$170="Base Year",Campus!M182,IF($E$208="Base Year",Campus!M220,IF($E$246="Base Year",Campus!M258,IF($E$284="Base Year",Campus!M296,IF($E$322="Base Year",Campus!M334))))))</f>
        <v>0</v>
      </c>
      <c r="AG30" s="39" t="b">
        <f>IF($E$132="Base Year",Campus!N144,IF($E$170="Base Year",Campus!N182,IF($E$208="Base Year",Campus!N220,IF($E$246="Base Year",Campus!N258,IF($E$284="Base Year",Campus!N296,IF($E$322="Base Year",Campus!N334))))))</f>
        <v>0</v>
      </c>
      <c r="AH30" s="39" t="b">
        <f>IF($E$132="Base Year",Campus!O144,IF($E$170="Base Year",Campus!O182,IF($E$208="Base Year",Campus!O220,IF($E$246="Base Year",Campus!O258,IF($E$284="Base Year",Campus!O296,IF($E$322="Base Year",Campus!O334))))))</f>
        <v>0</v>
      </c>
      <c r="AI30" s="39" t="b">
        <f>IF($E$132="Base Year",Campus!P144,IF($E$170="Base Year",Campus!P182,IF($E$208="Base Year",Campus!P220,IF($E$246="Base Year",Campus!P258,IF($E$284="Base Year",Campus!P296,IF($E$322="Base Year",Campus!P334))))))</f>
        <v>0</v>
      </c>
      <c r="AJ30" s="39" t="b">
        <f>IF($E$132="Base Year",Campus!Q144,IF($E$170="Base Year",Campus!Q182,IF($E$208="Base Year",Campus!Q220,IF($E$246="Base Year",Campus!Q258,IF($E$284="Base Year",Campus!Q296,IF($E$322="Base Year",Campus!Q334))))))</f>
        <v>0</v>
      </c>
      <c r="AK30" s="39" t="b">
        <f>IF($E$132="Base Year",Campus!R144,IF($E$170="Base Year",Campus!R182,IF($E$208="Base Year",Campus!R220,IF($E$246="Base Year",Campus!R258,IF($E$284="Base Year",Campus!R296,IF($E$322="Base Year",Campus!R334))))))</f>
        <v>0</v>
      </c>
      <c r="AL30" s="39" t="b">
        <f>IF($E$132="Base Year",Campus!S144,IF($E$170="Base Year",Campus!S182,IF($E$208="Base Year",Campus!S220,IF($E$246="Base Year",Campus!S258,IF($E$284="Base Year",Campus!S296,IF($E$322="Base Year",Campus!S334))))))</f>
        <v>0</v>
      </c>
      <c r="AM30" s="373"/>
      <c r="AN30" s="39"/>
      <c r="AO30" s="39"/>
      <c r="AP30" s="39"/>
      <c r="AQ30" s="39"/>
      <c r="AR30" s="39"/>
      <c r="AS30" s="39"/>
      <c r="AT30" s="39"/>
      <c r="AU30" s="39"/>
      <c r="AV30" s="39"/>
      <c r="AW30" s="39"/>
      <c r="AX30" s="39"/>
      <c r="AY30" s="39"/>
      <c r="AZ30" s="39"/>
      <c r="BA30" s="39"/>
    </row>
    <row r="31" spans="1:53" ht="15">
      <c r="A31" s="39"/>
      <c r="B31" s="83"/>
      <c r="C31" s="264"/>
      <c r="D31" s="473"/>
      <c r="E31" s="323"/>
      <c r="F31" s="322"/>
      <c r="G31" s="322"/>
      <c r="H31" s="322"/>
      <c r="I31" s="322"/>
      <c r="J31" s="322"/>
      <c r="K31" s="322"/>
      <c r="L31" s="322"/>
      <c r="M31" s="322"/>
      <c r="N31" s="254">
        <f>(F31*Coefficients!$B$10)+(Campus!G31*Coefficients!$D$10)+(Campus!H31*Coefficients!$F$10)+(Campus!I31*Coefficients!$H$10)+(Campus!J31*Coefficients!$J$10)+(Campus!K31*Coefficients!$L$10)+(Campus!L31*Coefficients!$N$10)</f>
        <v>0</v>
      </c>
      <c r="O31" s="254">
        <f>(F31*Coefficients!$C$10)+(Campus!G31*Coefficients!$E$10)+(Campus!H31*Coefficients!$G$10)+(Campus!I31*Coefficients!$I$10)+(Campus!J31*Coefficients!$K$10)+(Campus!K31*Coefficients!$M$10)+(Campus!L31*Coefficients!$O$10)</f>
        <v>0</v>
      </c>
      <c r="P31" s="213" t="str">
        <f t="shared" si="3"/>
        <v/>
      </c>
      <c r="Q31" s="213" t="str">
        <f t="shared" si="0"/>
        <v/>
      </c>
      <c r="R31" s="253" t="str">
        <f t="shared" si="1"/>
        <v/>
      </c>
      <c r="S31" s="253" t="str">
        <f t="shared" si="2"/>
        <v/>
      </c>
      <c r="T31" s="505"/>
      <c r="U31" s="70"/>
      <c r="V31" s="39"/>
      <c r="W31" s="39"/>
      <c r="X31" s="39" t="b">
        <f>IF($E$132="Base Year",Campus!E145,IF($E$170="Base Year",Campus!E183,IF($E$208="Base Year",Campus!E221,IF($E$246="Base Year",Campus!E259,IF($E$284="Base Year",Campus!E297,IF($E$322="Base Year",Campus!E335))))))</f>
        <v>0</v>
      </c>
      <c r="Y31" s="39" t="b">
        <f>IF($E$132="Base Year",Campus!F145,IF($E$170="Base Year",Campus!F183,IF($E$208="Base Year",Campus!F221,IF($E$246="Base Year",Campus!F259,IF($E$284="Base Year",Campus!F297,IF($E$322="Base Year",Campus!F335))))))</f>
        <v>0</v>
      </c>
      <c r="Z31" s="39" t="b">
        <f>IF($E$132="Base Year",Campus!G145,IF($E$170="Base Year",Campus!G183,IF($E$208="Base Year",Campus!G221,IF($E$246="Base Year",Campus!G259,IF($E$284="Base Year",Campus!G297,IF($E$322="Base Year",Campus!G335))))))</f>
        <v>0</v>
      </c>
      <c r="AA31" s="39" t="b">
        <f>IF($E$132="Base Year",Campus!H145,IF($E$170="Base Year",Campus!H183,IF($E$208="Base Year",Campus!H221,IF($E$246="Base Year",Campus!H259,IF($E$284="Base Year",Campus!H297,IF($E$322="Base Year",Campus!H335))))))</f>
        <v>0</v>
      </c>
      <c r="AB31" s="39" t="b">
        <f>IF($E$132="Base Year",Campus!I145,IF($E$170="Base Year",Campus!I183,IF($E$208="Base Year",Campus!I221,IF($E$246="Base Year",Campus!I259,IF($E$284="Base Year",Campus!I297,IF($E$322="Base Year",Campus!I335))))))</f>
        <v>0</v>
      </c>
      <c r="AC31" s="39" t="b">
        <f>IF($E$132="Base Year",Campus!J145,IF($E$170="Base Year",Campus!J183,IF($E$208="Base Year",Campus!J221,IF($E$246="Base Year",Campus!J259,IF($E$284="Base Year",Campus!J297,IF($E$322="Base Year",Campus!J335))))))</f>
        <v>0</v>
      </c>
      <c r="AD31" s="39" t="b">
        <f>IF($E$132="Base Year",Campus!K145,IF($E$170="Base Year",Campus!K183,IF($E$208="Base Year",Campus!K221,IF($E$246="Base Year",Campus!K259,IF($E$284="Base Year",Campus!K297,IF($E$322="Base Year",Campus!K335))))))</f>
        <v>0</v>
      </c>
      <c r="AE31" s="39" t="b">
        <f>IF($E$132="Base Year",Campus!L145,IF($E$170="Base Year",Campus!L183,IF($E$208="Base Year",Campus!L221,IF($E$246="Base Year",Campus!L259,IF($E$284="Base Year",Campus!L297,IF($E$322="Base Year",Campus!L335))))))</f>
        <v>0</v>
      </c>
      <c r="AF31" s="39" t="b">
        <f>IF($E$132="Base Year",Campus!M145,IF($E$170="Base Year",Campus!M183,IF($E$208="Base Year",Campus!M221,IF($E$246="Base Year",Campus!M259,IF($E$284="Base Year",Campus!M297,IF($E$322="Base Year",Campus!M335))))))</f>
        <v>0</v>
      </c>
      <c r="AG31" s="39" t="b">
        <f>IF($E$132="Base Year",Campus!N145,IF($E$170="Base Year",Campus!N183,IF($E$208="Base Year",Campus!N221,IF($E$246="Base Year",Campus!N259,IF($E$284="Base Year",Campus!N297,IF($E$322="Base Year",Campus!N335))))))</f>
        <v>0</v>
      </c>
      <c r="AH31" s="39" t="b">
        <f>IF($E$132="Base Year",Campus!O145,IF($E$170="Base Year",Campus!O183,IF($E$208="Base Year",Campus!O221,IF($E$246="Base Year",Campus!O259,IF($E$284="Base Year",Campus!O297,IF($E$322="Base Year",Campus!O335))))))</f>
        <v>0</v>
      </c>
      <c r="AI31" s="39" t="b">
        <f>IF($E$132="Base Year",Campus!P145,IF($E$170="Base Year",Campus!P183,IF($E$208="Base Year",Campus!P221,IF($E$246="Base Year",Campus!P259,IF($E$284="Base Year",Campus!P297,IF($E$322="Base Year",Campus!P335))))))</f>
        <v>0</v>
      </c>
      <c r="AJ31" s="39" t="b">
        <f>IF($E$132="Base Year",Campus!Q145,IF($E$170="Base Year",Campus!Q183,IF($E$208="Base Year",Campus!Q221,IF($E$246="Base Year",Campus!Q259,IF($E$284="Base Year",Campus!Q297,IF($E$322="Base Year",Campus!Q335))))))</f>
        <v>0</v>
      </c>
      <c r="AK31" s="39" t="b">
        <f>IF($E$132="Base Year",Campus!R145,IF($E$170="Base Year",Campus!R183,IF($E$208="Base Year",Campus!R221,IF($E$246="Base Year",Campus!R259,IF($E$284="Base Year",Campus!R297,IF($E$322="Base Year",Campus!R335))))))</f>
        <v>0</v>
      </c>
      <c r="AL31" s="39" t="b">
        <f>IF($E$132="Base Year",Campus!S145,IF($E$170="Base Year",Campus!S183,IF($E$208="Base Year",Campus!S221,IF($E$246="Base Year",Campus!S259,IF($E$284="Base Year",Campus!S297,IF($E$322="Base Year",Campus!S335))))))</f>
        <v>0</v>
      </c>
      <c r="AM31" s="373"/>
      <c r="AN31" s="39"/>
      <c r="AO31" s="39"/>
      <c r="AP31" s="39"/>
      <c r="AQ31" s="39"/>
      <c r="AR31" s="39"/>
      <c r="AS31" s="39"/>
      <c r="AT31" s="39"/>
      <c r="AU31" s="39"/>
      <c r="AV31" s="39"/>
      <c r="AW31" s="39"/>
      <c r="AX31" s="39"/>
      <c r="AY31" s="39"/>
      <c r="AZ31" s="39"/>
      <c r="BA31" s="39"/>
    </row>
    <row r="32" spans="1:53" ht="15">
      <c r="A32" s="39"/>
      <c r="B32" s="83"/>
      <c r="C32" s="264"/>
      <c r="D32" s="473"/>
      <c r="E32" s="321"/>
      <c r="F32" s="322"/>
      <c r="G32" s="322"/>
      <c r="H32" s="322"/>
      <c r="I32" s="322"/>
      <c r="J32" s="322"/>
      <c r="K32" s="322"/>
      <c r="L32" s="322"/>
      <c r="M32" s="322"/>
      <c r="N32" s="254">
        <f>(F32*Coefficients!$B$10)+(Campus!G32*Coefficients!$D$10)+(Campus!H32*Coefficients!$F$10)+(Campus!I32*Coefficients!$H$10)+(Campus!J32*Coefficients!$J$10)+(Campus!K32*Coefficients!$L$10)+(Campus!L32*Coefficients!$N$10)</f>
        <v>0</v>
      </c>
      <c r="O32" s="254">
        <f>(F32*Coefficients!$C$10)+(Campus!G32*Coefficients!$E$10)+(Campus!H32*Coefficients!$G$10)+(Campus!I32*Coefficients!$I$10)+(Campus!J32*Coefficients!$K$10)+(Campus!K32*Coefficients!$M$10)+(Campus!L32*Coefficients!$O$10)</f>
        <v>0</v>
      </c>
      <c r="P32" s="213" t="str">
        <f t="shared" si="3"/>
        <v/>
      </c>
      <c r="Q32" s="213" t="str">
        <f t="shared" si="0"/>
        <v/>
      </c>
      <c r="R32" s="253" t="str">
        <f t="shared" si="1"/>
        <v/>
      </c>
      <c r="S32" s="253" t="str">
        <f t="shared" si="2"/>
        <v/>
      </c>
      <c r="T32" s="505"/>
      <c r="U32" s="70"/>
      <c r="V32" s="39"/>
      <c r="W32" s="39"/>
      <c r="X32" s="39" t="b">
        <f>IF($E$132="Base Year",Campus!E146,IF($E$170="Base Year",Campus!E184,IF($E$208="Base Year",Campus!E222,IF($E$246="Base Year",Campus!E260,IF($E$284="Base Year",Campus!E298,IF($E$322="Base Year",Campus!E336))))))</f>
        <v>0</v>
      </c>
      <c r="Y32" s="39" t="b">
        <f>IF($E$132="Base Year",Campus!F146,IF($E$170="Base Year",Campus!F184,IF($E$208="Base Year",Campus!F222,IF($E$246="Base Year",Campus!F260,IF($E$284="Base Year",Campus!F298,IF($E$322="Base Year",Campus!F336))))))</f>
        <v>0</v>
      </c>
      <c r="Z32" s="39" t="b">
        <f>IF($E$132="Base Year",Campus!G146,IF($E$170="Base Year",Campus!G184,IF($E$208="Base Year",Campus!G222,IF($E$246="Base Year",Campus!G260,IF($E$284="Base Year",Campus!G298,IF($E$322="Base Year",Campus!G336))))))</f>
        <v>0</v>
      </c>
      <c r="AA32" s="39" t="b">
        <f>IF($E$132="Base Year",Campus!H146,IF($E$170="Base Year",Campus!H184,IF($E$208="Base Year",Campus!H222,IF($E$246="Base Year",Campus!H260,IF($E$284="Base Year",Campus!H298,IF($E$322="Base Year",Campus!H336))))))</f>
        <v>0</v>
      </c>
      <c r="AB32" s="39" t="b">
        <f>IF($E$132="Base Year",Campus!I146,IF($E$170="Base Year",Campus!I184,IF($E$208="Base Year",Campus!I222,IF($E$246="Base Year",Campus!I260,IF($E$284="Base Year",Campus!I298,IF($E$322="Base Year",Campus!I336))))))</f>
        <v>0</v>
      </c>
      <c r="AC32" s="39" t="b">
        <f>IF($E$132="Base Year",Campus!J146,IF($E$170="Base Year",Campus!J184,IF($E$208="Base Year",Campus!J222,IF($E$246="Base Year",Campus!J260,IF($E$284="Base Year",Campus!J298,IF($E$322="Base Year",Campus!J336))))))</f>
        <v>0</v>
      </c>
      <c r="AD32" s="39" t="b">
        <f>IF($E$132="Base Year",Campus!K146,IF($E$170="Base Year",Campus!K184,IF($E$208="Base Year",Campus!K222,IF($E$246="Base Year",Campus!K260,IF($E$284="Base Year",Campus!K298,IF($E$322="Base Year",Campus!K336))))))</f>
        <v>0</v>
      </c>
      <c r="AE32" s="39" t="b">
        <f>IF($E$132="Base Year",Campus!L146,IF($E$170="Base Year",Campus!L184,IF($E$208="Base Year",Campus!L222,IF($E$246="Base Year",Campus!L260,IF($E$284="Base Year",Campus!L298,IF($E$322="Base Year",Campus!L336))))))</f>
        <v>0</v>
      </c>
      <c r="AF32" s="39" t="b">
        <f>IF($E$132="Base Year",Campus!M146,IF($E$170="Base Year",Campus!M184,IF($E$208="Base Year",Campus!M222,IF($E$246="Base Year",Campus!M260,IF($E$284="Base Year",Campus!M298,IF($E$322="Base Year",Campus!M336))))))</f>
        <v>0</v>
      </c>
      <c r="AG32" s="39" t="b">
        <f>IF($E$132="Base Year",Campus!N146,IF($E$170="Base Year",Campus!N184,IF($E$208="Base Year",Campus!N222,IF($E$246="Base Year",Campus!N260,IF($E$284="Base Year",Campus!N298,IF($E$322="Base Year",Campus!N336))))))</f>
        <v>0</v>
      </c>
      <c r="AH32" s="39" t="b">
        <f>IF($E$132="Base Year",Campus!O146,IF($E$170="Base Year",Campus!O184,IF($E$208="Base Year",Campus!O222,IF($E$246="Base Year",Campus!O260,IF($E$284="Base Year",Campus!O298,IF($E$322="Base Year",Campus!O336))))))</f>
        <v>0</v>
      </c>
      <c r="AI32" s="39" t="b">
        <f>IF($E$132="Base Year",Campus!P146,IF($E$170="Base Year",Campus!P184,IF($E$208="Base Year",Campus!P222,IF($E$246="Base Year",Campus!P260,IF($E$284="Base Year",Campus!P298,IF($E$322="Base Year",Campus!P336))))))</f>
        <v>0</v>
      </c>
      <c r="AJ32" s="39" t="b">
        <f>IF($E$132="Base Year",Campus!Q146,IF($E$170="Base Year",Campus!Q184,IF($E$208="Base Year",Campus!Q222,IF($E$246="Base Year",Campus!Q260,IF($E$284="Base Year",Campus!Q298,IF($E$322="Base Year",Campus!Q336))))))</f>
        <v>0</v>
      </c>
      <c r="AK32" s="39" t="b">
        <f>IF($E$132="Base Year",Campus!R146,IF($E$170="Base Year",Campus!R184,IF($E$208="Base Year",Campus!R222,IF($E$246="Base Year",Campus!R260,IF($E$284="Base Year",Campus!R298,IF($E$322="Base Year",Campus!R336))))))</f>
        <v>0</v>
      </c>
      <c r="AL32" s="39" t="b">
        <f>IF($E$132="Base Year",Campus!S146,IF($E$170="Base Year",Campus!S184,IF($E$208="Base Year",Campus!S222,IF($E$246="Base Year",Campus!S260,IF($E$284="Base Year",Campus!S298,IF($E$322="Base Year",Campus!S336))))))</f>
        <v>0</v>
      </c>
      <c r="AM32" s="373"/>
      <c r="AN32" s="39"/>
      <c r="AO32" s="39"/>
      <c r="AP32" s="39"/>
      <c r="AQ32" s="39"/>
      <c r="AR32" s="39"/>
      <c r="AS32" s="39"/>
      <c r="AT32" s="39"/>
      <c r="AU32" s="39"/>
      <c r="AV32" s="39"/>
      <c r="AW32" s="39"/>
      <c r="AX32" s="39"/>
      <c r="AY32" s="39"/>
      <c r="AZ32" s="39"/>
      <c r="BA32" s="39"/>
    </row>
    <row r="33" spans="1:53" ht="15">
      <c r="A33" s="39"/>
      <c r="B33" s="83"/>
      <c r="C33" s="264"/>
      <c r="D33" s="473"/>
      <c r="E33" s="323"/>
      <c r="F33" s="322"/>
      <c r="G33" s="322"/>
      <c r="H33" s="322"/>
      <c r="I33" s="322"/>
      <c r="J33" s="322"/>
      <c r="K33" s="322"/>
      <c r="L33" s="322"/>
      <c r="M33" s="322"/>
      <c r="N33" s="254">
        <f>(F33*Coefficients!$B$10)+(Campus!G33*Coefficients!$D$10)+(Campus!H33*Coefficients!$F$10)+(Campus!I33*Coefficients!$H$10)+(Campus!J33*Coefficients!$J$10)+(Campus!K33*Coefficients!$L$10)+(Campus!L33*Coefficients!$N$10)</f>
        <v>0</v>
      </c>
      <c r="O33" s="254">
        <f>(F33*Coefficients!$C$10)+(Campus!G33*Coefficients!$E$10)+(Campus!H33*Coefficients!$G$10)+(Campus!I33*Coefficients!$I$10)+(Campus!J33*Coefficients!$K$10)+(Campus!K33*Coefficients!$M$10)+(Campus!L33*Coefficients!$O$10)</f>
        <v>0</v>
      </c>
      <c r="P33" s="213" t="str">
        <f t="shared" si="3"/>
        <v/>
      </c>
      <c r="Q33" s="213" t="str">
        <f t="shared" si="0"/>
        <v/>
      </c>
      <c r="R33" s="253" t="str">
        <f t="shared" si="1"/>
        <v/>
      </c>
      <c r="S33" s="253" t="str">
        <f t="shared" si="2"/>
        <v/>
      </c>
      <c r="T33" s="505"/>
      <c r="U33" s="70"/>
      <c r="V33" s="39"/>
      <c r="W33" s="39"/>
      <c r="X33" s="39" t="b">
        <f>IF($E$132="Base Year",Campus!E147,IF($E$170="Base Year",Campus!E185,IF($E$208="Base Year",Campus!E223,IF($E$246="Base Year",Campus!E261,IF($E$284="Base Year",Campus!E299,IF($E$322="Base Year",Campus!E337))))))</f>
        <v>0</v>
      </c>
      <c r="Y33" s="39" t="b">
        <f>IF($E$132="Base Year",Campus!F147,IF($E$170="Base Year",Campus!F185,IF($E$208="Base Year",Campus!F223,IF($E$246="Base Year",Campus!F261,IF($E$284="Base Year",Campus!F299,IF($E$322="Base Year",Campus!F337))))))</f>
        <v>0</v>
      </c>
      <c r="Z33" s="39" t="b">
        <f>IF($E$132="Base Year",Campus!G147,IF($E$170="Base Year",Campus!G185,IF($E$208="Base Year",Campus!G223,IF($E$246="Base Year",Campus!G261,IF($E$284="Base Year",Campus!G299,IF($E$322="Base Year",Campus!G337))))))</f>
        <v>0</v>
      </c>
      <c r="AA33" s="39" t="b">
        <f>IF($E$132="Base Year",Campus!H147,IF($E$170="Base Year",Campus!H185,IF($E$208="Base Year",Campus!H223,IF($E$246="Base Year",Campus!H261,IF($E$284="Base Year",Campus!H299,IF($E$322="Base Year",Campus!H337))))))</f>
        <v>0</v>
      </c>
      <c r="AB33" s="39" t="b">
        <f>IF($E$132="Base Year",Campus!I147,IF($E$170="Base Year",Campus!I185,IF($E$208="Base Year",Campus!I223,IF($E$246="Base Year",Campus!I261,IF($E$284="Base Year",Campus!I299,IF($E$322="Base Year",Campus!I337))))))</f>
        <v>0</v>
      </c>
      <c r="AC33" s="39" t="b">
        <f>IF($E$132="Base Year",Campus!J147,IF($E$170="Base Year",Campus!J185,IF($E$208="Base Year",Campus!J223,IF($E$246="Base Year",Campus!J261,IF($E$284="Base Year",Campus!J299,IF($E$322="Base Year",Campus!J337))))))</f>
        <v>0</v>
      </c>
      <c r="AD33" s="39" t="b">
        <f>IF($E$132="Base Year",Campus!K147,IF($E$170="Base Year",Campus!K185,IF($E$208="Base Year",Campus!K223,IF($E$246="Base Year",Campus!K261,IF($E$284="Base Year",Campus!K299,IF($E$322="Base Year",Campus!K337))))))</f>
        <v>0</v>
      </c>
      <c r="AE33" s="39" t="b">
        <f>IF($E$132="Base Year",Campus!L147,IF($E$170="Base Year",Campus!L185,IF($E$208="Base Year",Campus!L223,IF($E$246="Base Year",Campus!L261,IF($E$284="Base Year",Campus!L299,IF($E$322="Base Year",Campus!L337))))))</f>
        <v>0</v>
      </c>
      <c r="AF33" s="39" t="b">
        <f>IF($E$132="Base Year",Campus!M147,IF($E$170="Base Year",Campus!M185,IF($E$208="Base Year",Campus!M223,IF($E$246="Base Year",Campus!M261,IF($E$284="Base Year",Campus!M299,IF($E$322="Base Year",Campus!M337))))))</f>
        <v>0</v>
      </c>
      <c r="AG33" s="39" t="b">
        <f>IF($E$132="Base Year",Campus!N147,IF($E$170="Base Year",Campus!N185,IF($E$208="Base Year",Campus!N223,IF($E$246="Base Year",Campus!N261,IF($E$284="Base Year",Campus!N299,IF($E$322="Base Year",Campus!N337))))))</f>
        <v>0</v>
      </c>
      <c r="AH33" s="39" t="b">
        <f>IF($E$132="Base Year",Campus!O147,IF($E$170="Base Year",Campus!O185,IF($E$208="Base Year",Campus!O223,IF($E$246="Base Year",Campus!O261,IF($E$284="Base Year",Campus!O299,IF($E$322="Base Year",Campus!O337))))))</f>
        <v>0</v>
      </c>
      <c r="AI33" s="39" t="b">
        <f>IF($E$132="Base Year",Campus!P147,IF($E$170="Base Year",Campus!P185,IF($E$208="Base Year",Campus!P223,IF($E$246="Base Year",Campus!P261,IF($E$284="Base Year",Campus!P299,IF($E$322="Base Year",Campus!P337))))))</f>
        <v>0</v>
      </c>
      <c r="AJ33" s="39" t="b">
        <f>IF($E$132="Base Year",Campus!Q147,IF($E$170="Base Year",Campus!Q185,IF($E$208="Base Year",Campus!Q223,IF($E$246="Base Year",Campus!Q261,IF($E$284="Base Year",Campus!Q299,IF($E$322="Base Year",Campus!Q337))))))</f>
        <v>0</v>
      </c>
      <c r="AK33" s="39" t="b">
        <f>IF($E$132="Base Year",Campus!R147,IF($E$170="Base Year",Campus!R185,IF($E$208="Base Year",Campus!R223,IF($E$246="Base Year",Campus!R261,IF($E$284="Base Year",Campus!R299,IF($E$322="Base Year",Campus!R337))))))</f>
        <v>0</v>
      </c>
      <c r="AL33" s="39" t="b">
        <f>IF($E$132="Base Year",Campus!S147,IF($E$170="Base Year",Campus!S185,IF($E$208="Base Year",Campus!S223,IF($E$246="Base Year",Campus!S261,IF($E$284="Base Year",Campus!S299,IF($E$322="Base Year",Campus!S337))))))</f>
        <v>0</v>
      </c>
      <c r="AM33" s="373"/>
      <c r="AN33" s="39"/>
      <c r="AO33" s="39"/>
      <c r="AP33" s="39"/>
      <c r="AQ33" s="39"/>
      <c r="AR33" s="39"/>
      <c r="AS33" s="39"/>
      <c r="AT33" s="39"/>
      <c r="AU33" s="39"/>
      <c r="AV33" s="39"/>
      <c r="AW33" s="39"/>
      <c r="AX33" s="39"/>
      <c r="AY33" s="39"/>
      <c r="AZ33" s="39"/>
      <c r="BA33" s="39"/>
    </row>
    <row r="34" spans="1:53" ht="15">
      <c r="A34" s="39"/>
      <c r="B34" s="83"/>
      <c r="C34" s="264"/>
      <c r="D34" s="473"/>
      <c r="E34" s="321"/>
      <c r="F34" s="322"/>
      <c r="G34" s="322"/>
      <c r="H34" s="322"/>
      <c r="I34" s="322"/>
      <c r="J34" s="322"/>
      <c r="K34" s="322"/>
      <c r="L34" s="322"/>
      <c r="M34" s="322"/>
      <c r="N34" s="254">
        <f>(F34*Coefficients!$B$10)+(Campus!G34*Coefficients!$D$10)+(Campus!H34*Coefficients!$F$10)+(Campus!I34*Coefficients!$H$10)+(Campus!J34*Coefficients!$J$10)+(Campus!K34*Coefficients!$L$10)+(Campus!L34*Coefficients!$N$10)</f>
        <v>0</v>
      </c>
      <c r="O34" s="254">
        <f>(F34*Coefficients!$C$10)+(Campus!G34*Coefficients!$E$10)+(Campus!H34*Coefficients!$G$10)+(Campus!I34*Coefficients!$I$10)+(Campus!J34*Coefficients!$K$10)+(Campus!K34*Coefficients!$M$10)+(Campus!L34*Coefficients!$O$10)</f>
        <v>0</v>
      </c>
      <c r="P34" s="213" t="str">
        <f t="shared" si="3"/>
        <v/>
      </c>
      <c r="Q34" s="213" t="str">
        <f t="shared" si="0"/>
        <v/>
      </c>
      <c r="R34" s="253" t="str">
        <f t="shared" si="1"/>
        <v/>
      </c>
      <c r="S34" s="253" t="str">
        <f t="shared" si="2"/>
        <v/>
      </c>
      <c r="T34" s="505"/>
      <c r="U34" s="70"/>
      <c r="V34" s="39"/>
      <c r="W34" s="39"/>
      <c r="X34" s="39" t="b">
        <f>IF($E$132="Base Year",Campus!E148,IF($E$170="Base Year",Campus!E186,IF($E$208="Base Year",Campus!E224,IF($E$246="Base Year",Campus!E262,IF($E$284="Base Year",Campus!E300,IF($E$322="Base Year",Campus!E338))))))</f>
        <v>0</v>
      </c>
      <c r="Y34" s="39" t="b">
        <f>IF($E$132="Base Year",Campus!F148,IF($E$170="Base Year",Campus!F186,IF($E$208="Base Year",Campus!F224,IF($E$246="Base Year",Campus!F262,IF($E$284="Base Year",Campus!F300,IF($E$322="Base Year",Campus!F338))))))</f>
        <v>0</v>
      </c>
      <c r="Z34" s="39" t="b">
        <f>IF($E$132="Base Year",Campus!G148,IF($E$170="Base Year",Campus!G186,IF($E$208="Base Year",Campus!G224,IF($E$246="Base Year",Campus!G262,IF($E$284="Base Year",Campus!G300,IF($E$322="Base Year",Campus!G338))))))</f>
        <v>0</v>
      </c>
      <c r="AA34" s="39" t="b">
        <f>IF($E$132="Base Year",Campus!H148,IF($E$170="Base Year",Campus!H186,IF($E$208="Base Year",Campus!H224,IF($E$246="Base Year",Campus!H262,IF($E$284="Base Year",Campus!H300,IF($E$322="Base Year",Campus!H338))))))</f>
        <v>0</v>
      </c>
      <c r="AB34" s="39" t="b">
        <f>IF($E$132="Base Year",Campus!I148,IF($E$170="Base Year",Campus!I186,IF($E$208="Base Year",Campus!I224,IF($E$246="Base Year",Campus!I262,IF($E$284="Base Year",Campus!I300,IF($E$322="Base Year",Campus!I338))))))</f>
        <v>0</v>
      </c>
      <c r="AC34" s="39" t="b">
        <f>IF($E$132="Base Year",Campus!J148,IF($E$170="Base Year",Campus!J186,IF($E$208="Base Year",Campus!J224,IF($E$246="Base Year",Campus!J262,IF($E$284="Base Year",Campus!J300,IF($E$322="Base Year",Campus!J338))))))</f>
        <v>0</v>
      </c>
      <c r="AD34" s="39" t="b">
        <f>IF($E$132="Base Year",Campus!K148,IF($E$170="Base Year",Campus!K186,IF($E$208="Base Year",Campus!K224,IF($E$246="Base Year",Campus!K262,IF($E$284="Base Year",Campus!K300,IF($E$322="Base Year",Campus!K338))))))</f>
        <v>0</v>
      </c>
      <c r="AE34" s="39" t="b">
        <f>IF($E$132="Base Year",Campus!L148,IF($E$170="Base Year",Campus!L186,IF($E$208="Base Year",Campus!L224,IF($E$246="Base Year",Campus!L262,IF($E$284="Base Year",Campus!L300,IF($E$322="Base Year",Campus!L338))))))</f>
        <v>0</v>
      </c>
      <c r="AF34" s="39" t="b">
        <f>IF($E$132="Base Year",Campus!M148,IF($E$170="Base Year",Campus!M186,IF($E$208="Base Year",Campus!M224,IF($E$246="Base Year",Campus!M262,IF($E$284="Base Year",Campus!M300,IF($E$322="Base Year",Campus!M338))))))</f>
        <v>0</v>
      </c>
      <c r="AG34" s="39" t="b">
        <f>IF($E$132="Base Year",Campus!N148,IF($E$170="Base Year",Campus!N186,IF($E$208="Base Year",Campus!N224,IF($E$246="Base Year",Campus!N262,IF($E$284="Base Year",Campus!N300,IF($E$322="Base Year",Campus!N338))))))</f>
        <v>0</v>
      </c>
      <c r="AH34" s="39" t="b">
        <f>IF($E$132="Base Year",Campus!O148,IF($E$170="Base Year",Campus!O186,IF($E$208="Base Year",Campus!O224,IF($E$246="Base Year",Campus!O262,IF($E$284="Base Year",Campus!O300,IF($E$322="Base Year",Campus!O338))))))</f>
        <v>0</v>
      </c>
      <c r="AI34" s="39" t="b">
        <f>IF($E$132="Base Year",Campus!P148,IF($E$170="Base Year",Campus!P186,IF($E$208="Base Year",Campus!P224,IF($E$246="Base Year",Campus!P262,IF($E$284="Base Year",Campus!P300,IF($E$322="Base Year",Campus!P338))))))</f>
        <v>0</v>
      </c>
      <c r="AJ34" s="39" t="b">
        <f>IF($E$132="Base Year",Campus!Q148,IF($E$170="Base Year",Campus!Q186,IF($E$208="Base Year",Campus!Q224,IF($E$246="Base Year",Campus!Q262,IF($E$284="Base Year",Campus!Q300,IF($E$322="Base Year",Campus!Q338))))))</f>
        <v>0</v>
      </c>
      <c r="AK34" s="39" t="b">
        <f>IF($E$132="Base Year",Campus!R148,IF($E$170="Base Year",Campus!R186,IF($E$208="Base Year",Campus!R224,IF($E$246="Base Year",Campus!R262,IF($E$284="Base Year",Campus!R300,IF($E$322="Base Year",Campus!R338))))))</f>
        <v>0</v>
      </c>
      <c r="AL34" s="39" t="b">
        <f>IF($E$132="Base Year",Campus!S148,IF($E$170="Base Year",Campus!S186,IF($E$208="Base Year",Campus!S224,IF($E$246="Base Year",Campus!S262,IF($E$284="Base Year",Campus!S300,IF($E$322="Base Year",Campus!S338))))))</f>
        <v>0</v>
      </c>
      <c r="AM34" s="373"/>
      <c r="AN34" s="39"/>
      <c r="AO34" s="39"/>
      <c r="AP34" s="39"/>
      <c r="AQ34" s="39"/>
      <c r="AR34" s="39"/>
      <c r="AS34" s="39"/>
      <c r="AT34" s="39"/>
      <c r="AU34" s="39"/>
      <c r="AV34" s="39"/>
      <c r="AW34" s="39"/>
      <c r="AX34" s="39"/>
      <c r="AY34" s="39"/>
      <c r="AZ34" s="39"/>
      <c r="BA34" s="39"/>
    </row>
    <row r="35" spans="1:53" ht="15">
      <c r="A35" s="39"/>
      <c r="B35" s="83"/>
      <c r="C35" s="264"/>
      <c r="D35" s="473"/>
      <c r="E35" s="323"/>
      <c r="F35" s="322"/>
      <c r="G35" s="322"/>
      <c r="H35" s="322"/>
      <c r="I35" s="322"/>
      <c r="J35" s="322"/>
      <c r="K35" s="322"/>
      <c r="L35" s="322"/>
      <c r="M35" s="322"/>
      <c r="N35" s="254">
        <f>(F35*Coefficients!$B$10)+(Campus!G35*Coefficients!$D$10)+(Campus!H35*Coefficients!$F$10)+(Campus!I35*Coefficients!$H$10)+(Campus!J35*Coefficients!$J$10)+(Campus!K35*Coefficients!$L$10)+(Campus!L35*Coefficients!$N$10)</f>
        <v>0</v>
      </c>
      <c r="O35" s="254">
        <f>(F35*Coefficients!$C$10)+(Campus!G35*Coefficients!$E$10)+(Campus!H35*Coefficients!$G$10)+(Campus!I35*Coefficients!$I$10)+(Campus!J35*Coefficients!$K$10)+(Campus!K35*Coefficients!$M$10)+(Campus!L35*Coefficients!$O$10)</f>
        <v>0</v>
      </c>
      <c r="P35" s="213" t="str">
        <f t="shared" si="3"/>
        <v/>
      </c>
      <c r="Q35" s="213" t="str">
        <f t="shared" si="0"/>
        <v/>
      </c>
      <c r="R35" s="253" t="str">
        <f t="shared" si="1"/>
        <v/>
      </c>
      <c r="S35" s="253" t="str">
        <f t="shared" si="2"/>
        <v/>
      </c>
      <c r="T35" s="505"/>
      <c r="U35" s="70"/>
      <c r="V35" s="39"/>
      <c r="W35" s="39"/>
      <c r="X35" s="39" t="b">
        <f>IF($E$132="Base Year",Campus!E149,IF($E$170="Base Year",Campus!E187,IF($E$208="Base Year",Campus!E225,IF($E$246="Base Year",Campus!E263,IF($E$284="Base Year",Campus!E301,IF($E$322="Base Year",Campus!E339))))))</f>
        <v>0</v>
      </c>
      <c r="Y35" s="39" t="b">
        <f>IF($E$132="Base Year",Campus!F149,IF($E$170="Base Year",Campus!F187,IF($E$208="Base Year",Campus!F225,IF($E$246="Base Year",Campus!F263,IF($E$284="Base Year",Campus!F301,IF($E$322="Base Year",Campus!F339))))))</f>
        <v>0</v>
      </c>
      <c r="Z35" s="39" t="b">
        <f>IF($E$132="Base Year",Campus!G149,IF($E$170="Base Year",Campus!G187,IF($E$208="Base Year",Campus!G225,IF($E$246="Base Year",Campus!G263,IF($E$284="Base Year",Campus!G301,IF($E$322="Base Year",Campus!G339))))))</f>
        <v>0</v>
      </c>
      <c r="AA35" s="39" t="b">
        <f>IF($E$132="Base Year",Campus!H149,IF($E$170="Base Year",Campus!H187,IF($E$208="Base Year",Campus!H225,IF($E$246="Base Year",Campus!H263,IF($E$284="Base Year",Campus!H301,IF($E$322="Base Year",Campus!H339))))))</f>
        <v>0</v>
      </c>
      <c r="AB35" s="39" t="b">
        <f>IF($E$132="Base Year",Campus!I149,IF($E$170="Base Year",Campus!I187,IF($E$208="Base Year",Campus!I225,IF($E$246="Base Year",Campus!I263,IF($E$284="Base Year",Campus!I301,IF($E$322="Base Year",Campus!I339))))))</f>
        <v>0</v>
      </c>
      <c r="AC35" s="39" t="b">
        <f>IF($E$132="Base Year",Campus!J149,IF($E$170="Base Year",Campus!J187,IF($E$208="Base Year",Campus!J225,IF($E$246="Base Year",Campus!J263,IF($E$284="Base Year",Campus!J301,IF($E$322="Base Year",Campus!J339))))))</f>
        <v>0</v>
      </c>
      <c r="AD35" s="39" t="b">
        <f>IF($E$132="Base Year",Campus!K149,IF($E$170="Base Year",Campus!K187,IF($E$208="Base Year",Campus!K225,IF($E$246="Base Year",Campus!K263,IF($E$284="Base Year",Campus!K301,IF($E$322="Base Year",Campus!K339))))))</f>
        <v>0</v>
      </c>
      <c r="AE35" s="39" t="b">
        <f>IF($E$132="Base Year",Campus!L149,IF($E$170="Base Year",Campus!L187,IF($E$208="Base Year",Campus!L225,IF($E$246="Base Year",Campus!L263,IF($E$284="Base Year",Campus!L301,IF($E$322="Base Year",Campus!L339))))))</f>
        <v>0</v>
      </c>
      <c r="AF35" s="39" t="b">
        <f>IF($E$132="Base Year",Campus!M149,IF($E$170="Base Year",Campus!M187,IF($E$208="Base Year",Campus!M225,IF($E$246="Base Year",Campus!M263,IF($E$284="Base Year",Campus!M301,IF($E$322="Base Year",Campus!M339))))))</f>
        <v>0</v>
      </c>
      <c r="AG35" s="39" t="b">
        <f>IF($E$132="Base Year",Campus!N149,IF($E$170="Base Year",Campus!N187,IF($E$208="Base Year",Campus!N225,IF($E$246="Base Year",Campus!N263,IF($E$284="Base Year",Campus!N301,IF($E$322="Base Year",Campus!N339))))))</f>
        <v>0</v>
      </c>
      <c r="AH35" s="39" t="b">
        <f>IF($E$132="Base Year",Campus!O149,IF($E$170="Base Year",Campus!O187,IF($E$208="Base Year",Campus!O225,IF($E$246="Base Year",Campus!O263,IF($E$284="Base Year",Campus!O301,IF($E$322="Base Year",Campus!O339))))))</f>
        <v>0</v>
      </c>
      <c r="AI35" s="39" t="b">
        <f>IF($E$132="Base Year",Campus!P149,IF($E$170="Base Year",Campus!P187,IF($E$208="Base Year",Campus!P225,IF($E$246="Base Year",Campus!P263,IF($E$284="Base Year",Campus!P301,IF($E$322="Base Year",Campus!P339))))))</f>
        <v>0</v>
      </c>
      <c r="AJ35" s="39" t="b">
        <f>IF($E$132="Base Year",Campus!Q149,IF($E$170="Base Year",Campus!Q187,IF($E$208="Base Year",Campus!Q225,IF($E$246="Base Year",Campus!Q263,IF($E$284="Base Year",Campus!Q301,IF($E$322="Base Year",Campus!Q339))))))</f>
        <v>0</v>
      </c>
      <c r="AK35" s="39" t="b">
        <f>IF($E$132="Base Year",Campus!R149,IF($E$170="Base Year",Campus!R187,IF($E$208="Base Year",Campus!R225,IF($E$246="Base Year",Campus!R263,IF($E$284="Base Year",Campus!R301,IF($E$322="Base Year",Campus!R339))))))</f>
        <v>0</v>
      </c>
      <c r="AL35" s="39" t="b">
        <f>IF($E$132="Base Year",Campus!S149,IF($E$170="Base Year",Campus!S187,IF($E$208="Base Year",Campus!S225,IF($E$246="Base Year",Campus!S263,IF($E$284="Base Year",Campus!S301,IF($E$322="Base Year",Campus!S339))))))</f>
        <v>0</v>
      </c>
      <c r="AM35" s="373"/>
      <c r="AN35" s="39"/>
      <c r="AO35" s="39"/>
      <c r="AP35" s="39"/>
      <c r="AQ35" s="39"/>
      <c r="AR35" s="39"/>
      <c r="AS35" s="39"/>
      <c r="AT35" s="39"/>
      <c r="AU35" s="39"/>
      <c r="AV35" s="39"/>
      <c r="AW35" s="39"/>
      <c r="AX35" s="39"/>
      <c r="AY35" s="39"/>
      <c r="AZ35" s="39"/>
      <c r="BA35" s="39"/>
    </row>
    <row r="36" spans="1:53" ht="15">
      <c r="A36" s="39"/>
      <c r="B36" s="83"/>
      <c r="C36" s="264"/>
      <c r="D36" s="473"/>
      <c r="E36" s="321"/>
      <c r="F36" s="322"/>
      <c r="G36" s="322"/>
      <c r="H36" s="322"/>
      <c r="I36" s="322"/>
      <c r="J36" s="322"/>
      <c r="K36" s="322"/>
      <c r="L36" s="322"/>
      <c r="M36" s="322"/>
      <c r="N36" s="254">
        <f>(F36*Coefficients!$B$10)+(Campus!G36*Coefficients!$D$10)+(Campus!H36*Coefficients!$F$10)+(Campus!I36*Coefficients!$H$10)+(Campus!J36*Coefficients!$J$10)+(Campus!K36*Coefficients!$L$10)+(Campus!L36*Coefficients!$N$10)</f>
        <v>0</v>
      </c>
      <c r="O36" s="254">
        <f>(F36*Coefficients!$C$10)+(Campus!G36*Coefficients!$E$10)+(Campus!H36*Coefficients!$G$10)+(Campus!I36*Coefficients!$I$10)+(Campus!J36*Coefficients!$K$10)+(Campus!K36*Coefficients!$M$10)+(Campus!L36*Coefficients!$O$10)</f>
        <v>0</v>
      </c>
      <c r="P36" s="213" t="str">
        <f t="shared" si="3"/>
        <v/>
      </c>
      <c r="Q36" s="213" t="str">
        <f t="shared" si="0"/>
        <v/>
      </c>
      <c r="R36" s="253" t="str">
        <f t="shared" si="1"/>
        <v/>
      </c>
      <c r="S36" s="253" t="str">
        <f t="shared" si="2"/>
        <v/>
      </c>
      <c r="T36" s="505"/>
      <c r="U36" s="70"/>
      <c r="V36" s="39"/>
      <c r="W36" s="39"/>
      <c r="X36" s="39" t="b">
        <f>IF($E$132="Base Year",Campus!E150,IF($E$170="Base Year",Campus!E188,IF($E$208="Base Year",Campus!E226,IF($E$246="Base Year",Campus!E264,IF($E$284="Base Year",Campus!E302,IF($E$322="Base Year",Campus!E340))))))</f>
        <v>0</v>
      </c>
      <c r="Y36" s="39" t="b">
        <f>IF($E$132="Base Year",Campus!F150,IF($E$170="Base Year",Campus!F188,IF($E$208="Base Year",Campus!F226,IF($E$246="Base Year",Campus!F264,IF($E$284="Base Year",Campus!F302,IF($E$322="Base Year",Campus!F340))))))</f>
        <v>0</v>
      </c>
      <c r="Z36" s="39" t="b">
        <f>IF($E$132="Base Year",Campus!G150,IF($E$170="Base Year",Campus!G188,IF($E$208="Base Year",Campus!G226,IF($E$246="Base Year",Campus!G264,IF($E$284="Base Year",Campus!G302,IF($E$322="Base Year",Campus!G340))))))</f>
        <v>0</v>
      </c>
      <c r="AA36" s="39" t="b">
        <f>IF($E$132="Base Year",Campus!H150,IF($E$170="Base Year",Campus!H188,IF($E$208="Base Year",Campus!H226,IF($E$246="Base Year",Campus!H264,IF($E$284="Base Year",Campus!H302,IF($E$322="Base Year",Campus!H340))))))</f>
        <v>0</v>
      </c>
      <c r="AB36" s="39" t="b">
        <f>IF($E$132="Base Year",Campus!I150,IF($E$170="Base Year",Campus!I188,IF($E$208="Base Year",Campus!I226,IF($E$246="Base Year",Campus!I264,IF($E$284="Base Year",Campus!I302,IF($E$322="Base Year",Campus!I340))))))</f>
        <v>0</v>
      </c>
      <c r="AC36" s="39" t="b">
        <f>IF($E$132="Base Year",Campus!J150,IF($E$170="Base Year",Campus!J188,IF($E$208="Base Year",Campus!J226,IF($E$246="Base Year",Campus!J264,IF($E$284="Base Year",Campus!J302,IF($E$322="Base Year",Campus!J340))))))</f>
        <v>0</v>
      </c>
      <c r="AD36" s="39" t="b">
        <f>IF($E$132="Base Year",Campus!K150,IF($E$170="Base Year",Campus!K188,IF($E$208="Base Year",Campus!K226,IF($E$246="Base Year",Campus!K264,IF($E$284="Base Year",Campus!K302,IF($E$322="Base Year",Campus!K340))))))</f>
        <v>0</v>
      </c>
      <c r="AE36" s="39" t="b">
        <f>IF($E$132="Base Year",Campus!L150,IF($E$170="Base Year",Campus!L188,IF($E$208="Base Year",Campus!L226,IF($E$246="Base Year",Campus!L264,IF($E$284="Base Year",Campus!L302,IF($E$322="Base Year",Campus!L340))))))</f>
        <v>0</v>
      </c>
      <c r="AF36" s="39" t="b">
        <f>IF($E$132="Base Year",Campus!M150,IF($E$170="Base Year",Campus!M188,IF($E$208="Base Year",Campus!M226,IF($E$246="Base Year",Campus!M264,IF($E$284="Base Year",Campus!M302,IF($E$322="Base Year",Campus!M340))))))</f>
        <v>0</v>
      </c>
      <c r="AG36" s="39" t="b">
        <f>IF($E$132="Base Year",Campus!N150,IF($E$170="Base Year",Campus!N188,IF($E$208="Base Year",Campus!N226,IF($E$246="Base Year",Campus!N264,IF($E$284="Base Year",Campus!N302,IF($E$322="Base Year",Campus!N340))))))</f>
        <v>0</v>
      </c>
      <c r="AH36" s="39" t="b">
        <f>IF($E$132="Base Year",Campus!O150,IF($E$170="Base Year",Campus!O188,IF($E$208="Base Year",Campus!O226,IF($E$246="Base Year",Campus!O264,IF($E$284="Base Year",Campus!O302,IF($E$322="Base Year",Campus!O340))))))</f>
        <v>0</v>
      </c>
      <c r="AI36" s="39" t="b">
        <f>IF($E$132="Base Year",Campus!P150,IF($E$170="Base Year",Campus!P188,IF($E$208="Base Year",Campus!P226,IF($E$246="Base Year",Campus!P264,IF($E$284="Base Year",Campus!P302,IF($E$322="Base Year",Campus!P340))))))</f>
        <v>0</v>
      </c>
      <c r="AJ36" s="39" t="b">
        <f>IF($E$132="Base Year",Campus!Q150,IF($E$170="Base Year",Campus!Q188,IF($E$208="Base Year",Campus!Q226,IF($E$246="Base Year",Campus!Q264,IF($E$284="Base Year",Campus!Q302,IF($E$322="Base Year",Campus!Q340))))))</f>
        <v>0</v>
      </c>
      <c r="AK36" s="39" t="b">
        <f>IF($E$132="Base Year",Campus!R150,IF($E$170="Base Year",Campus!R188,IF($E$208="Base Year",Campus!R226,IF($E$246="Base Year",Campus!R264,IF($E$284="Base Year",Campus!R302,IF($E$322="Base Year",Campus!R340))))))</f>
        <v>0</v>
      </c>
      <c r="AL36" s="39" t="b">
        <f>IF($E$132="Base Year",Campus!S150,IF($E$170="Base Year",Campus!S188,IF($E$208="Base Year",Campus!S226,IF($E$246="Base Year",Campus!S264,IF($E$284="Base Year",Campus!S302,IF($E$322="Base Year",Campus!S340))))))</f>
        <v>0</v>
      </c>
      <c r="AM36" s="373"/>
      <c r="AN36" s="39"/>
      <c r="AO36" s="39"/>
      <c r="AP36" s="39"/>
      <c r="AQ36" s="39"/>
      <c r="AR36" s="39"/>
      <c r="AS36" s="39"/>
      <c r="AT36" s="39"/>
      <c r="AU36" s="39"/>
      <c r="AV36" s="39"/>
      <c r="AW36" s="39"/>
      <c r="AX36" s="39"/>
      <c r="AY36" s="39"/>
      <c r="AZ36" s="39"/>
      <c r="BA36" s="39"/>
    </row>
    <row r="37" spans="1:53" ht="15">
      <c r="A37" s="39"/>
      <c r="B37" s="83"/>
      <c r="C37" s="264"/>
      <c r="D37" s="473"/>
      <c r="E37" s="323"/>
      <c r="F37" s="324"/>
      <c r="G37" s="324"/>
      <c r="H37" s="324"/>
      <c r="I37" s="324"/>
      <c r="J37" s="324"/>
      <c r="K37" s="324"/>
      <c r="L37" s="324"/>
      <c r="M37" s="324"/>
      <c r="N37" s="254">
        <f>(F37*Coefficients!$B$10)+(Campus!G37*Coefficients!$D$10)+(Campus!H37*Coefficients!$F$10)+(Campus!I37*Coefficients!$H$10)+(Campus!J37*Coefficients!$J$10)+(Campus!K37*Coefficients!$L$10)+(Campus!L37*Coefficients!$N$10)</f>
        <v>0</v>
      </c>
      <c r="O37" s="254">
        <f>(F37*Coefficients!$C$10)+(Campus!G37*Coefficients!$E$10)+(Campus!H37*Coefficients!$G$10)+(Campus!I37*Coefficients!$I$10)+(Campus!J37*Coefficients!$K$10)+(Campus!K37*Coefficients!$M$10)+(Campus!L37*Coefficients!$O$10)</f>
        <v>0</v>
      </c>
      <c r="P37" s="213" t="str">
        <f t="shared" si="3"/>
        <v/>
      </c>
      <c r="Q37" s="213" t="str">
        <f t="shared" si="0"/>
        <v/>
      </c>
      <c r="R37" s="253" t="str">
        <f t="shared" si="1"/>
        <v/>
      </c>
      <c r="S37" s="253" t="str">
        <f t="shared" si="2"/>
        <v/>
      </c>
      <c r="T37" s="505"/>
      <c r="U37" s="70"/>
      <c r="V37" s="39"/>
      <c r="W37" s="39"/>
      <c r="X37" s="39" t="b">
        <f>IF($E$132="Base Year",Campus!E151,IF($E$170="Base Year",Campus!E189,IF($E$208="Base Year",Campus!E227,IF($E$246="Base Year",Campus!E265,IF($E$284="Base Year",Campus!E303,IF($E$322="Base Year",Campus!E341))))))</f>
        <v>0</v>
      </c>
      <c r="Y37" s="39" t="b">
        <f>IF($E$132="Base Year",Campus!F151,IF($E$170="Base Year",Campus!F189,IF($E$208="Base Year",Campus!F227,IF($E$246="Base Year",Campus!F265,IF($E$284="Base Year",Campus!F303,IF($E$322="Base Year",Campus!F341))))))</f>
        <v>0</v>
      </c>
      <c r="Z37" s="39" t="b">
        <f>IF($E$132="Base Year",Campus!G151,IF($E$170="Base Year",Campus!G189,IF($E$208="Base Year",Campus!G227,IF($E$246="Base Year",Campus!G265,IF($E$284="Base Year",Campus!G303,IF($E$322="Base Year",Campus!G341))))))</f>
        <v>0</v>
      </c>
      <c r="AA37" s="39" t="b">
        <f>IF($E$132="Base Year",Campus!H151,IF($E$170="Base Year",Campus!H189,IF($E$208="Base Year",Campus!H227,IF($E$246="Base Year",Campus!H265,IF($E$284="Base Year",Campus!H303,IF($E$322="Base Year",Campus!H341))))))</f>
        <v>0</v>
      </c>
      <c r="AB37" s="39" t="b">
        <f>IF($E$132="Base Year",Campus!I151,IF($E$170="Base Year",Campus!I189,IF($E$208="Base Year",Campus!I227,IF($E$246="Base Year",Campus!I265,IF($E$284="Base Year",Campus!I303,IF($E$322="Base Year",Campus!I341))))))</f>
        <v>0</v>
      </c>
      <c r="AC37" s="39" t="b">
        <f>IF($E$132="Base Year",Campus!J151,IF($E$170="Base Year",Campus!J189,IF($E$208="Base Year",Campus!J227,IF($E$246="Base Year",Campus!J265,IF($E$284="Base Year",Campus!J303,IF($E$322="Base Year",Campus!J341))))))</f>
        <v>0</v>
      </c>
      <c r="AD37" s="39" t="b">
        <f>IF($E$132="Base Year",Campus!K151,IF($E$170="Base Year",Campus!K189,IF($E$208="Base Year",Campus!K227,IF($E$246="Base Year",Campus!K265,IF($E$284="Base Year",Campus!K303,IF($E$322="Base Year",Campus!K341))))))</f>
        <v>0</v>
      </c>
      <c r="AE37" s="39" t="b">
        <f>IF($E$132="Base Year",Campus!L151,IF($E$170="Base Year",Campus!L189,IF($E$208="Base Year",Campus!L227,IF($E$246="Base Year",Campus!L265,IF($E$284="Base Year",Campus!L303,IF($E$322="Base Year",Campus!L341))))))</f>
        <v>0</v>
      </c>
      <c r="AF37" s="39" t="b">
        <f>IF($E$132="Base Year",Campus!M151,IF($E$170="Base Year",Campus!M189,IF($E$208="Base Year",Campus!M227,IF($E$246="Base Year",Campus!M265,IF($E$284="Base Year",Campus!M303,IF($E$322="Base Year",Campus!M341))))))</f>
        <v>0</v>
      </c>
      <c r="AG37" s="39" t="b">
        <f>IF($E$132="Base Year",Campus!N151,IF($E$170="Base Year",Campus!N189,IF($E$208="Base Year",Campus!N227,IF($E$246="Base Year",Campus!N265,IF($E$284="Base Year",Campus!N303,IF($E$322="Base Year",Campus!N341))))))</f>
        <v>0</v>
      </c>
      <c r="AH37" s="39" t="b">
        <f>IF($E$132="Base Year",Campus!O151,IF($E$170="Base Year",Campus!O189,IF($E$208="Base Year",Campus!O227,IF($E$246="Base Year",Campus!O265,IF($E$284="Base Year",Campus!O303,IF($E$322="Base Year",Campus!O341))))))</f>
        <v>0</v>
      </c>
      <c r="AI37" s="39" t="b">
        <f>IF($E$132="Base Year",Campus!P151,IF($E$170="Base Year",Campus!P189,IF($E$208="Base Year",Campus!P227,IF($E$246="Base Year",Campus!P265,IF($E$284="Base Year",Campus!P303,IF($E$322="Base Year",Campus!P341))))))</f>
        <v>0</v>
      </c>
      <c r="AJ37" s="39" t="b">
        <f>IF($E$132="Base Year",Campus!Q151,IF($E$170="Base Year",Campus!Q189,IF($E$208="Base Year",Campus!Q227,IF($E$246="Base Year",Campus!Q265,IF($E$284="Base Year",Campus!Q303,IF($E$322="Base Year",Campus!Q341))))))</f>
        <v>0</v>
      </c>
      <c r="AK37" s="39" t="b">
        <f>IF($E$132="Base Year",Campus!R151,IF($E$170="Base Year",Campus!R189,IF($E$208="Base Year",Campus!R227,IF($E$246="Base Year",Campus!R265,IF($E$284="Base Year",Campus!R303,IF($E$322="Base Year",Campus!R341))))))</f>
        <v>0</v>
      </c>
      <c r="AL37" s="39" t="b">
        <f>IF($E$132="Base Year",Campus!S151,IF($E$170="Base Year",Campus!S189,IF($E$208="Base Year",Campus!S227,IF($E$246="Base Year",Campus!S265,IF($E$284="Base Year",Campus!S303,IF($E$322="Base Year",Campus!S341))))))</f>
        <v>0</v>
      </c>
      <c r="AM37" s="373"/>
      <c r="AN37" s="39"/>
      <c r="AO37" s="39"/>
      <c r="AP37" s="39"/>
      <c r="AQ37" s="39"/>
      <c r="AR37" s="39"/>
      <c r="AS37" s="39"/>
      <c r="AT37" s="39"/>
      <c r="AU37" s="39"/>
      <c r="AV37" s="39"/>
      <c r="AW37" s="39"/>
      <c r="AX37" s="39"/>
      <c r="AY37" s="39"/>
      <c r="AZ37" s="39"/>
      <c r="BA37" s="39"/>
    </row>
    <row r="38" spans="1:53" ht="15">
      <c r="A38" s="39"/>
      <c r="B38" s="83"/>
      <c r="C38" s="264"/>
      <c r="D38" s="473"/>
      <c r="E38" s="321"/>
      <c r="F38" s="322"/>
      <c r="G38" s="322"/>
      <c r="H38" s="322"/>
      <c r="I38" s="322"/>
      <c r="J38" s="322"/>
      <c r="K38" s="322"/>
      <c r="L38" s="322"/>
      <c r="M38" s="322"/>
      <c r="N38" s="254">
        <f>(F38*Coefficients!$B$10)+(Campus!G38*Coefficients!$D$10)+(Campus!H38*Coefficients!$F$10)+(Campus!I38*Coefficients!$H$10)+(Campus!J38*Coefficients!$J$10)+(Campus!K38*Coefficients!$L$10)+(Campus!L38*Coefficients!$N$10)</f>
        <v>0</v>
      </c>
      <c r="O38" s="254">
        <f>(F38*Coefficients!$C$10)+(Campus!G38*Coefficients!$E$10)+(Campus!H38*Coefficients!$G$10)+(Campus!I38*Coefficients!$I$10)+(Campus!J38*Coefficients!$K$10)+(Campus!K38*Coefficients!$M$10)+(Campus!L38*Coefficients!$O$10)</f>
        <v>0</v>
      </c>
      <c r="P38" s="213" t="str">
        <f t="shared" si="3"/>
        <v/>
      </c>
      <c r="Q38" s="213" t="str">
        <f t="shared" si="0"/>
        <v/>
      </c>
      <c r="R38" s="253" t="str">
        <f t="shared" si="1"/>
        <v/>
      </c>
      <c r="S38" s="253" t="str">
        <f t="shared" si="2"/>
        <v/>
      </c>
      <c r="T38" s="505"/>
      <c r="U38" s="70"/>
      <c r="V38" s="39"/>
      <c r="W38" s="39"/>
      <c r="X38" s="39" t="b">
        <f>IF($E$132="Base Year",Campus!E152,IF($E$170="Base Year",Campus!E190,IF($E$208="Base Year",Campus!E228,IF($E$246="Base Year",Campus!E266,IF($E$284="Base Year",Campus!E304,IF($E$322="Base Year",Campus!E342))))))</f>
        <v>0</v>
      </c>
      <c r="Y38" s="39" t="b">
        <f>IF($E$132="Base Year",Campus!F152,IF($E$170="Base Year",Campus!F190,IF($E$208="Base Year",Campus!F228,IF($E$246="Base Year",Campus!F266,IF($E$284="Base Year",Campus!F304,IF($E$322="Base Year",Campus!F342))))))</f>
        <v>0</v>
      </c>
      <c r="Z38" s="39" t="b">
        <f>IF($E$132="Base Year",Campus!G152,IF($E$170="Base Year",Campus!G190,IF($E$208="Base Year",Campus!G228,IF($E$246="Base Year",Campus!G266,IF($E$284="Base Year",Campus!G304,IF($E$322="Base Year",Campus!G342))))))</f>
        <v>0</v>
      </c>
      <c r="AA38" s="39" t="b">
        <f>IF($E$132="Base Year",Campus!H152,IF($E$170="Base Year",Campus!H190,IF($E$208="Base Year",Campus!H228,IF($E$246="Base Year",Campus!H266,IF($E$284="Base Year",Campus!H304,IF($E$322="Base Year",Campus!H342))))))</f>
        <v>0</v>
      </c>
      <c r="AB38" s="39" t="b">
        <f>IF($E$132="Base Year",Campus!I152,IF($E$170="Base Year",Campus!I190,IF($E$208="Base Year",Campus!I228,IF($E$246="Base Year",Campus!I266,IF($E$284="Base Year",Campus!I304,IF($E$322="Base Year",Campus!I342))))))</f>
        <v>0</v>
      </c>
      <c r="AC38" s="39" t="b">
        <f>IF($E$132="Base Year",Campus!J152,IF($E$170="Base Year",Campus!J190,IF($E$208="Base Year",Campus!J228,IF($E$246="Base Year",Campus!J266,IF($E$284="Base Year",Campus!J304,IF($E$322="Base Year",Campus!J342))))))</f>
        <v>0</v>
      </c>
      <c r="AD38" s="39" t="b">
        <f>IF($E$132="Base Year",Campus!K152,IF($E$170="Base Year",Campus!K190,IF($E$208="Base Year",Campus!K228,IF($E$246="Base Year",Campus!K266,IF($E$284="Base Year",Campus!K304,IF($E$322="Base Year",Campus!K342))))))</f>
        <v>0</v>
      </c>
      <c r="AE38" s="39" t="b">
        <f>IF($E$132="Base Year",Campus!L152,IF($E$170="Base Year",Campus!L190,IF($E$208="Base Year",Campus!L228,IF($E$246="Base Year",Campus!L266,IF($E$284="Base Year",Campus!L304,IF($E$322="Base Year",Campus!L342))))))</f>
        <v>0</v>
      </c>
      <c r="AF38" s="39" t="b">
        <f>IF($E$132="Base Year",Campus!M152,IF($E$170="Base Year",Campus!M190,IF($E$208="Base Year",Campus!M228,IF($E$246="Base Year",Campus!M266,IF($E$284="Base Year",Campus!M304,IF($E$322="Base Year",Campus!M342))))))</f>
        <v>0</v>
      </c>
      <c r="AG38" s="39" t="b">
        <f>IF($E$132="Base Year",Campus!N152,IF($E$170="Base Year",Campus!N190,IF($E$208="Base Year",Campus!N228,IF($E$246="Base Year",Campus!N266,IF($E$284="Base Year",Campus!N304,IF($E$322="Base Year",Campus!N342))))))</f>
        <v>0</v>
      </c>
      <c r="AH38" s="39" t="b">
        <f>IF($E$132="Base Year",Campus!O152,IF($E$170="Base Year",Campus!O190,IF($E$208="Base Year",Campus!O228,IF($E$246="Base Year",Campus!O266,IF($E$284="Base Year",Campus!O304,IF($E$322="Base Year",Campus!O342))))))</f>
        <v>0</v>
      </c>
      <c r="AI38" s="39" t="b">
        <f>IF($E$132="Base Year",Campus!P152,IF($E$170="Base Year",Campus!P190,IF($E$208="Base Year",Campus!P228,IF($E$246="Base Year",Campus!P266,IF($E$284="Base Year",Campus!P304,IF($E$322="Base Year",Campus!P342))))))</f>
        <v>0</v>
      </c>
      <c r="AJ38" s="39" t="b">
        <f>IF($E$132="Base Year",Campus!Q152,IF($E$170="Base Year",Campus!Q190,IF($E$208="Base Year",Campus!Q228,IF($E$246="Base Year",Campus!Q266,IF($E$284="Base Year",Campus!Q304,IF($E$322="Base Year",Campus!Q342))))))</f>
        <v>0</v>
      </c>
      <c r="AK38" s="39" t="b">
        <f>IF($E$132="Base Year",Campus!R152,IF($E$170="Base Year",Campus!R190,IF($E$208="Base Year",Campus!R228,IF($E$246="Base Year",Campus!R266,IF($E$284="Base Year",Campus!R304,IF($E$322="Base Year",Campus!R342))))))</f>
        <v>0</v>
      </c>
      <c r="AL38" s="39" t="b">
        <f>IF($E$132="Base Year",Campus!S152,IF($E$170="Base Year",Campus!S190,IF($E$208="Base Year",Campus!S228,IF($E$246="Base Year",Campus!S266,IF($E$284="Base Year",Campus!S304,IF($E$322="Base Year",Campus!S342))))))</f>
        <v>0</v>
      </c>
      <c r="AM38" s="373"/>
      <c r="AN38" s="39"/>
      <c r="AO38" s="39"/>
      <c r="AP38" s="39"/>
      <c r="AQ38" s="39"/>
      <c r="AR38" s="39"/>
      <c r="AS38" s="39"/>
      <c r="AT38" s="39"/>
      <c r="AU38" s="39"/>
      <c r="AV38" s="39"/>
      <c r="AW38" s="39"/>
      <c r="AX38" s="39"/>
      <c r="AY38" s="39"/>
      <c r="AZ38" s="39"/>
      <c r="BA38" s="39"/>
    </row>
    <row r="39" spans="1:53" ht="15">
      <c r="A39" s="39"/>
      <c r="B39" s="83"/>
      <c r="C39" s="264"/>
      <c r="D39" s="473"/>
      <c r="E39" s="323"/>
      <c r="F39" s="322"/>
      <c r="G39" s="322"/>
      <c r="H39" s="322"/>
      <c r="I39" s="322"/>
      <c r="J39" s="322"/>
      <c r="K39" s="322"/>
      <c r="L39" s="322"/>
      <c r="M39" s="322"/>
      <c r="N39" s="254">
        <f>(F39*Coefficients!$B$10)+(Campus!G39*Coefficients!$D$10)+(Campus!H39*Coefficients!$F$10)+(Campus!I39*Coefficients!$H$10)+(Campus!J39*Coefficients!$J$10)+(Campus!K39*Coefficients!$L$10)+(Campus!L39*Coefficients!$N$10)</f>
        <v>0</v>
      </c>
      <c r="O39" s="254">
        <f>(F39*Coefficients!$C$10)+(Campus!G39*Coefficients!$E$10)+(Campus!H39*Coefficients!$G$10)+(Campus!I39*Coefficients!$I$10)+(Campus!J39*Coefficients!$K$10)+(Campus!K39*Coefficients!$M$10)+(Campus!L39*Coefficients!$O$10)</f>
        <v>0</v>
      </c>
      <c r="P39" s="213" t="str">
        <f t="shared" si="3"/>
        <v/>
      </c>
      <c r="Q39" s="213" t="str">
        <f t="shared" si="0"/>
        <v/>
      </c>
      <c r="R39" s="253" t="str">
        <f t="shared" si="1"/>
        <v/>
      </c>
      <c r="S39" s="253" t="str">
        <f t="shared" si="2"/>
        <v/>
      </c>
      <c r="T39" s="505"/>
      <c r="U39" s="70"/>
      <c r="V39" s="39"/>
      <c r="W39" s="39"/>
      <c r="X39" s="39" t="b">
        <f>IF($E$132="Base Year",Campus!E153,IF($E$170="Base Year",Campus!E191,IF($E$208="Base Year",Campus!E229,IF($E$246="Base Year",Campus!E267,IF($E$284="Base Year",Campus!E305,IF($E$322="Base Year",Campus!E343))))))</f>
        <v>0</v>
      </c>
      <c r="Y39" s="39" t="b">
        <f>IF($E$132="Base Year",Campus!F153,IF($E$170="Base Year",Campus!F191,IF($E$208="Base Year",Campus!F229,IF($E$246="Base Year",Campus!F267,IF($E$284="Base Year",Campus!F305,IF($E$322="Base Year",Campus!F343))))))</f>
        <v>0</v>
      </c>
      <c r="Z39" s="39" t="b">
        <f>IF($E$132="Base Year",Campus!G153,IF($E$170="Base Year",Campus!G191,IF($E$208="Base Year",Campus!G229,IF($E$246="Base Year",Campus!G267,IF($E$284="Base Year",Campus!G305,IF($E$322="Base Year",Campus!G343))))))</f>
        <v>0</v>
      </c>
      <c r="AA39" s="39" t="b">
        <f>IF($E$132="Base Year",Campus!H153,IF($E$170="Base Year",Campus!H191,IF($E$208="Base Year",Campus!H229,IF($E$246="Base Year",Campus!H267,IF($E$284="Base Year",Campus!H305,IF($E$322="Base Year",Campus!H343))))))</f>
        <v>0</v>
      </c>
      <c r="AB39" s="39" t="b">
        <f>IF($E$132="Base Year",Campus!I153,IF($E$170="Base Year",Campus!I191,IF($E$208="Base Year",Campus!I229,IF($E$246="Base Year",Campus!I267,IF($E$284="Base Year",Campus!I305,IF($E$322="Base Year",Campus!I343))))))</f>
        <v>0</v>
      </c>
      <c r="AC39" s="39" t="b">
        <f>IF($E$132="Base Year",Campus!J153,IF($E$170="Base Year",Campus!J191,IF($E$208="Base Year",Campus!J229,IF($E$246="Base Year",Campus!J267,IF($E$284="Base Year",Campus!J305,IF($E$322="Base Year",Campus!J343))))))</f>
        <v>0</v>
      </c>
      <c r="AD39" s="39" t="b">
        <f>IF($E$132="Base Year",Campus!K153,IF($E$170="Base Year",Campus!K191,IF($E$208="Base Year",Campus!K229,IF($E$246="Base Year",Campus!K267,IF($E$284="Base Year",Campus!K305,IF($E$322="Base Year",Campus!K343))))))</f>
        <v>0</v>
      </c>
      <c r="AE39" s="39" t="b">
        <f>IF($E$132="Base Year",Campus!L153,IF($E$170="Base Year",Campus!L191,IF($E$208="Base Year",Campus!L229,IF($E$246="Base Year",Campus!L267,IF($E$284="Base Year",Campus!L305,IF($E$322="Base Year",Campus!L343))))))</f>
        <v>0</v>
      </c>
      <c r="AF39" s="39" t="b">
        <f>IF($E$132="Base Year",Campus!M153,IF($E$170="Base Year",Campus!M191,IF($E$208="Base Year",Campus!M229,IF($E$246="Base Year",Campus!M267,IF($E$284="Base Year",Campus!M305,IF($E$322="Base Year",Campus!M343))))))</f>
        <v>0</v>
      </c>
      <c r="AG39" s="39" t="b">
        <f>IF($E$132="Base Year",Campus!N153,IF($E$170="Base Year",Campus!N191,IF($E$208="Base Year",Campus!N229,IF($E$246="Base Year",Campus!N267,IF($E$284="Base Year",Campus!N305,IF($E$322="Base Year",Campus!N343))))))</f>
        <v>0</v>
      </c>
      <c r="AH39" s="39" t="b">
        <f>IF($E$132="Base Year",Campus!O153,IF($E$170="Base Year",Campus!O191,IF($E$208="Base Year",Campus!O229,IF($E$246="Base Year",Campus!O267,IF($E$284="Base Year",Campus!O305,IF($E$322="Base Year",Campus!O343))))))</f>
        <v>0</v>
      </c>
      <c r="AI39" s="39" t="b">
        <f>IF($E$132="Base Year",Campus!P153,IF($E$170="Base Year",Campus!P191,IF($E$208="Base Year",Campus!P229,IF($E$246="Base Year",Campus!P267,IF($E$284="Base Year",Campus!P305,IF($E$322="Base Year",Campus!P343))))))</f>
        <v>0</v>
      </c>
      <c r="AJ39" s="39" t="b">
        <f>IF($E$132="Base Year",Campus!Q153,IF($E$170="Base Year",Campus!Q191,IF($E$208="Base Year",Campus!Q229,IF($E$246="Base Year",Campus!Q267,IF($E$284="Base Year",Campus!Q305,IF($E$322="Base Year",Campus!Q343))))))</f>
        <v>0</v>
      </c>
      <c r="AK39" s="39" t="b">
        <f>IF($E$132="Base Year",Campus!R153,IF($E$170="Base Year",Campus!R191,IF($E$208="Base Year",Campus!R229,IF($E$246="Base Year",Campus!R267,IF($E$284="Base Year",Campus!R305,IF($E$322="Base Year",Campus!R343))))))</f>
        <v>0</v>
      </c>
      <c r="AL39" s="39" t="b">
        <f>IF($E$132="Base Year",Campus!S153,IF($E$170="Base Year",Campus!S191,IF($E$208="Base Year",Campus!S229,IF($E$246="Base Year",Campus!S267,IF($E$284="Base Year",Campus!S305,IF($E$322="Base Year",Campus!S343))))))</f>
        <v>0</v>
      </c>
      <c r="AM39" s="373"/>
      <c r="AN39" s="39"/>
      <c r="AO39" s="39"/>
      <c r="AP39" s="39"/>
      <c r="AQ39" s="39"/>
      <c r="AR39" s="39"/>
      <c r="AS39" s="39"/>
      <c r="AT39" s="39"/>
      <c r="AU39" s="39"/>
      <c r="AV39" s="39"/>
      <c r="AW39" s="39"/>
      <c r="AX39" s="39"/>
      <c r="AY39" s="39"/>
      <c r="AZ39" s="39"/>
      <c r="BA39" s="39"/>
    </row>
    <row r="40" spans="1:53" ht="15">
      <c r="A40" s="39"/>
      <c r="B40" s="83"/>
      <c r="C40" s="264"/>
      <c r="D40" s="473"/>
      <c r="E40" s="321"/>
      <c r="F40" s="322"/>
      <c r="G40" s="322"/>
      <c r="H40" s="322"/>
      <c r="I40" s="322"/>
      <c r="J40" s="322"/>
      <c r="K40" s="322"/>
      <c r="L40" s="322"/>
      <c r="M40" s="322"/>
      <c r="N40" s="254">
        <f>(F40*Coefficients!$B$10)+(Campus!G40*Coefficients!$D$10)+(Campus!H40*Coefficients!$F$10)+(Campus!I40*Coefficients!$H$10)+(Campus!J40*Coefficients!$J$10)+(Campus!K40*Coefficients!$L$10)+(Campus!L40*Coefficients!$N$10)</f>
        <v>0</v>
      </c>
      <c r="O40" s="254">
        <f>(F40*Coefficients!$C$10)+(Campus!G40*Coefficients!$E$10)+(Campus!H40*Coefficients!$G$10)+(Campus!I40*Coefficients!$I$10)+(Campus!J40*Coefficients!$K$10)+(Campus!K40*Coefficients!$M$10)+(Campus!L40*Coefficients!$O$10)</f>
        <v>0</v>
      </c>
      <c r="P40" s="213" t="str">
        <f t="shared" si="3"/>
        <v/>
      </c>
      <c r="Q40" s="213" t="str">
        <f t="shared" si="0"/>
        <v/>
      </c>
      <c r="R40" s="253" t="str">
        <f t="shared" si="1"/>
        <v/>
      </c>
      <c r="S40" s="253" t="str">
        <f t="shared" si="2"/>
        <v/>
      </c>
      <c r="T40" s="505"/>
      <c r="U40" s="70"/>
      <c r="V40" s="39"/>
      <c r="W40" s="39"/>
      <c r="X40" s="39" t="b">
        <f>IF($E$132="Base Year",Campus!E154,IF($E$170="Base Year",Campus!E192,IF($E$208="Base Year",Campus!E230,IF($E$246="Base Year",Campus!E268,IF($E$284="Base Year",Campus!E306,IF($E$322="Base Year",Campus!E344))))))</f>
        <v>0</v>
      </c>
      <c r="Y40" s="39" t="b">
        <f>IF($E$132="Base Year",Campus!F154,IF($E$170="Base Year",Campus!F192,IF($E$208="Base Year",Campus!F230,IF($E$246="Base Year",Campus!F268,IF($E$284="Base Year",Campus!F306,IF($E$322="Base Year",Campus!F344))))))</f>
        <v>0</v>
      </c>
      <c r="Z40" s="39" t="b">
        <f>IF($E$132="Base Year",Campus!G154,IF($E$170="Base Year",Campus!G192,IF($E$208="Base Year",Campus!G230,IF($E$246="Base Year",Campus!G268,IF($E$284="Base Year",Campus!G306,IF($E$322="Base Year",Campus!G344))))))</f>
        <v>0</v>
      </c>
      <c r="AA40" s="39" t="b">
        <f>IF($E$132="Base Year",Campus!H154,IF($E$170="Base Year",Campus!H192,IF($E$208="Base Year",Campus!H230,IF($E$246="Base Year",Campus!H268,IF($E$284="Base Year",Campus!H306,IF($E$322="Base Year",Campus!H344))))))</f>
        <v>0</v>
      </c>
      <c r="AB40" s="39" t="b">
        <f>IF($E$132="Base Year",Campus!I154,IF($E$170="Base Year",Campus!I192,IF($E$208="Base Year",Campus!I230,IF($E$246="Base Year",Campus!I268,IF($E$284="Base Year",Campus!I306,IF($E$322="Base Year",Campus!I344))))))</f>
        <v>0</v>
      </c>
      <c r="AC40" s="39" t="b">
        <f>IF($E$132="Base Year",Campus!J154,IF($E$170="Base Year",Campus!J192,IF($E$208="Base Year",Campus!J230,IF($E$246="Base Year",Campus!J268,IF($E$284="Base Year",Campus!J306,IF($E$322="Base Year",Campus!J344))))))</f>
        <v>0</v>
      </c>
      <c r="AD40" s="39" t="b">
        <f>IF($E$132="Base Year",Campus!K154,IF($E$170="Base Year",Campus!K192,IF($E$208="Base Year",Campus!K230,IF($E$246="Base Year",Campus!K268,IF($E$284="Base Year",Campus!K306,IF($E$322="Base Year",Campus!K344))))))</f>
        <v>0</v>
      </c>
      <c r="AE40" s="39" t="b">
        <f>IF($E$132="Base Year",Campus!L154,IF($E$170="Base Year",Campus!L192,IF($E$208="Base Year",Campus!L230,IF($E$246="Base Year",Campus!L268,IF($E$284="Base Year",Campus!L306,IF($E$322="Base Year",Campus!L344))))))</f>
        <v>0</v>
      </c>
      <c r="AF40" s="39" t="b">
        <f>IF($E$132="Base Year",Campus!M154,IF($E$170="Base Year",Campus!M192,IF($E$208="Base Year",Campus!M230,IF($E$246="Base Year",Campus!M268,IF($E$284="Base Year",Campus!M306,IF($E$322="Base Year",Campus!M344))))))</f>
        <v>0</v>
      </c>
      <c r="AG40" s="39" t="b">
        <f>IF($E$132="Base Year",Campus!N154,IF($E$170="Base Year",Campus!N192,IF($E$208="Base Year",Campus!N230,IF($E$246="Base Year",Campus!N268,IF($E$284="Base Year",Campus!N306,IF($E$322="Base Year",Campus!N344))))))</f>
        <v>0</v>
      </c>
      <c r="AH40" s="39" t="b">
        <f>IF($E$132="Base Year",Campus!O154,IF($E$170="Base Year",Campus!O192,IF($E$208="Base Year",Campus!O230,IF($E$246="Base Year",Campus!O268,IF($E$284="Base Year",Campus!O306,IF($E$322="Base Year",Campus!O344))))))</f>
        <v>0</v>
      </c>
      <c r="AI40" s="39" t="b">
        <f>IF($E$132="Base Year",Campus!P154,IF($E$170="Base Year",Campus!P192,IF($E$208="Base Year",Campus!P230,IF($E$246="Base Year",Campus!P268,IF($E$284="Base Year",Campus!P306,IF($E$322="Base Year",Campus!P344))))))</f>
        <v>0</v>
      </c>
      <c r="AJ40" s="39" t="b">
        <f>IF($E$132="Base Year",Campus!Q154,IF($E$170="Base Year",Campus!Q192,IF($E$208="Base Year",Campus!Q230,IF($E$246="Base Year",Campus!Q268,IF($E$284="Base Year",Campus!Q306,IF($E$322="Base Year",Campus!Q344))))))</f>
        <v>0</v>
      </c>
      <c r="AK40" s="39" t="b">
        <f>IF($E$132="Base Year",Campus!R154,IF($E$170="Base Year",Campus!R192,IF($E$208="Base Year",Campus!R230,IF($E$246="Base Year",Campus!R268,IF($E$284="Base Year",Campus!R306,IF($E$322="Base Year",Campus!R344))))))</f>
        <v>0</v>
      </c>
      <c r="AL40" s="39" t="b">
        <f>IF($E$132="Base Year",Campus!S154,IF($E$170="Base Year",Campus!S192,IF($E$208="Base Year",Campus!S230,IF($E$246="Base Year",Campus!S268,IF($E$284="Base Year",Campus!S306,IF($E$322="Base Year",Campus!S344))))))</f>
        <v>0</v>
      </c>
      <c r="AM40" s="373"/>
      <c r="AN40" s="39"/>
      <c r="AO40" s="39"/>
      <c r="AP40" s="39"/>
      <c r="AQ40" s="39"/>
      <c r="AR40" s="39"/>
      <c r="AS40" s="39"/>
      <c r="AT40" s="39"/>
      <c r="AU40" s="39"/>
      <c r="AV40" s="39"/>
      <c r="AW40" s="39"/>
      <c r="AX40" s="39"/>
      <c r="AY40" s="39"/>
      <c r="AZ40" s="39"/>
      <c r="BA40" s="39"/>
    </row>
    <row r="41" spans="1:53" ht="15">
      <c r="A41" s="39"/>
      <c r="B41" s="83"/>
      <c r="C41" s="264"/>
      <c r="D41" s="473"/>
      <c r="E41" s="323"/>
      <c r="F41" s="322"/>
      <c r="G41" s="322"/>
      <c r="H41" s="322"/>
      <c r="I41" s="322"/>
      <c r="J41" s="322"/>
      <c r="K41" s="322"/>
      <c r="L41" s="322"/>
      <c r="M41" s="322"/>
      <c r="N41" s="254">
        <f>(F41*Coefficients!$B$10)+(Campus!G41*Coefficients!$D$10)+(Campus!H41*Coefficients!$F$10)+(Campus!I41*Coefficients!$H$10)+(Campus!J41*Coefficients!$J$10)+(Campus!K41*Coefficients!$L$10)+(Campus!L41*Coefficients!$N$10)</f>
        <v>0</v>
      </c>
      <c r="O41" s="254">
        <f>(F41*Coefficients!$C$10)+(Campus!G41*Coefficients!$E$10)+(Campus!H41*Coefficients!$G$10)+(Campus!I41*Coefficients!$I$10)+(Campus!J41*Coefficients!$K$10)+(Campus!K41*Coefficients!$M$10)+(Campus!L41*Coefficients!$O$10)</f>
        <v>0</v>
      </c>
      <c r="P41" s="213" t="str">
        <f t="shared" si="3"/>
        <v/>
      </c>
      <c r="Q41" s="213" t="str">
        <f t="shared" si="0"/>
        <v/>
      </c>
      <c r="R41" s="253" t="str">
        <f t="shared" si="1"/>
        <v/>
      </c>
      <c r="S41" s="253" t="str">
        <f t="shared" si="2"/>
        <v/>
      </c>
      <c r="T41" s="505"/>
      <c r="U41" s="70"/>
      <c r="V41" s="39"/>
      <c r="W41" s="39"/>
      <c r="X41" s="39" t="b">
        <f>IF($E$132="Base Year",Campus!E155,IF($E$170="Base Year",Campus!E193,IF($E$208="Base Year",Campus!E231,IF($E$246="Base Year",Campus!E269,IF($E$284="Base Year",Campus!E307,IF($E$322="Base Year",Campus!E345))))))</f>
        <v>0</v>
      </c>
      <c r="Y41" s="39" t="b">
        <f>IF($E$132="Base Year",Campus!F155,IF($E$170="Base Year",Campus!F193,IF($E$208="Base Year",Campus!F231,IF($E$246="Base Year",Campus!F269,IF($E$284="Base Year",Campus!F307,IF($E$322="Base Year",Campus!F345))))))</f>
        <v>0</v>
      </c>
      <c r="Z41" s="39" t="b">
        <f>IF($E$132="Base Year",Campus!G155,IF($E$170="Base Year",Campus!G193,IF($E$208="Base Year",Campus!G231,IF($E$246="Base Year",Campus!G269,IF($E$284="Base Year",Campus!G307,IF($E$322="Base Year",Campus!G345))))))</f>
        <v>0</v>
      </c>
      <c r="AA41" s="39" t="b">
        <f>IF($E$132="Base Year",Campus!H155,IF($E$170="Base Year",Campus!H193,IF($E$208="Base Year",Campus!H231,IF($E$246="Base Year",Campus!H269,IF($E$284="Base Year",Campus!H307,IF($E$322="Base Year",Campus!H345))))))</f>
        <v>0</v>
      </c>
      <c r="AB41" s="39" t="b">
        <f>IF($E$132="Base Year",Campus!I155,IF($E$170="Base Year",Campus!I193,IF($E$208="Base Year",Campus!I231,IF($E$246="Base Year",Campus!I269,IF($E$284="Base Year",Campus!I307,IF($E$322="Base Year",Campus!I345))))))</f>
        <v>0</v>
      </c>
      <c r="AC41" s="39" t="b">
        <f>IF($E$132="Base Year",Campus!J155,IF($E$170="Base Year",Campus!J193,IF($E$208="Base Year",Campus!J231,IF($E$246="Base Year",Campus!J269,IF($E$284="Base Year",Campus!J307,IF($E$322="Base Year",Campus!J345))))))</f>
        <v>0</v>
      </c>
      <c r="AD41" s="39" t="b">
        <f>IF($E$132="Base Year",Campus!K155,IF($E$170="Base Year",Campus!K193,IF($E$208="Base Year",Campus!K231,IF($E$246="Base Year",Campus!K269,IF($E$284="Base Year",Campus!K307,IF($E$322="Base Year",Campus!K345))))))</f>
        <v>0</v>
      </c>
      <c r="AE41" s="39" t="b">
        <f>IF($E$132="Base Year",Campus!L155,IF($E$170="Base Year",Campus!L193,IF($E$208="Base Year",Campus!L231,IF($E$246="Base Year",Campus!L269,IF($E$284="Base Year",Campus!L307,IF($E$322="Base Year",Campus!L345))))))</f>
        <v>0</v>
      </c>
      <c r="AF41" s="39" t="b">
        <f>IF($E$132="Base Year",Campus!M155,IF($E$170="Base Year",Campus!M193,IF($E$208="Base Year",Campus!M231,IF($E$246="Base Year",Campus!M269,IF($E$284="Base Year",Campus!M307,IF($E$322="Base Year",Campus!M345))))))</f>
        <v>0</v>
      </c>
      <c r="AG41" s="39" t="b">
        <f>IF($E$132="Base Year",Campus!N155,IF($E$170="Base Year",Campus!N193,IF($E$208="Base Year",Campus!N231,IF($E$246="Base Year",Campus!N269,IF($E$284="Base Year",Campus!N307,IF($E$322="Base Year",Campus!N345))))))</f>
        <v>0</v>
      </c>
      <c r="AH41" s="39" t="b">
        <f>IF($E$132="Base Year",Campus!O155,IF($E$170="Base Year",Campus!O193,IF($E$208="Base Year",Campus!O231,IF($E$246="Base Year",Campus!O269,IF($E$284="Base Year",Campus!O307,IF($E$322="Base Year",Campus!O345))))))</f>
        <v>0</v>
      </c>
      <c r="AI41" s="39" t="b">
        <f>IF($E$132="Base Year",Campus!P155,IF($E$170="Base Year",Campus!P193,IF($E$208="Base Year",Campus!P231,IF($E$246="Base Year",Campus!P269,IF($E$284="Base Year",Campus!P307,IF($E$322="Base Year",Campus!P345))))))</f>
        <v>0</v>
      </c>
      <c r="AJ41" s="39" t="b">
        <f>IF($E$132="Base Year",Campus!Q155,IF($E$170="Base Year",Campus!Q193,IF($E$208="Base Year",Campus!Q231,IF($E$246="Base Year",Campus!Q269,IF($E$284="Base Year",Campus!Q307,IF($E$322="Base Year",Campus!Q345))))))</f>
        <v>0</v>
      </c>
      <c r="AK41" s="39" t="b">
        <f>IF($E$132="Base Year",Campus!R155,IF($E$170="Base Year",Campus!R193,IF($E$208="Base Year",Campus!R231,IF($E$246="Base Year",Campus!R269,IF($E$284="Base Year",Campus!R307,IF($E$322="Base Year",Campus!R345))))))</f>
        <v>0</v>
      </c>
      <c r="AL41" s="39" t="b">
        <f>IF($E$132="Base Year",Campus!S155,IF($E$170="Base Year",Campus!S193,IF($E$208="Base Year",Campus!S231,IF($E$246="Base Year",Campus!S269,IF($E$284="Base Year",Campus!S307,IF($E$322="Base Year",Campus!S345))))))</f>
        <v>0</v>
      </c>
      <c r="AM41" s="373"/>
      <c r="AN41" s="39"/>
      <c r="AO41" s="39"/>
      <c r="AP41" s="39"/>
      <c r="AQ41" s="39"/>
      <c r="AR41" s="39"/>
      <c r="AS41" s="39"/>
      <c r="AT41" s="39"/>
      <c r="AU41" s="39"/>
      <c r="AV41" s="39"/>
      <c r="AW41" s="39"/>
      <c r="AX41" s="39"/>
      <c r="AY41" s="39"/>
      <c r="AZ41" s="39"/>
      <c r="BA41" s="39"/>
    </row>
    <row r="42" spans="1:53" ht="15">
      <c r="A42" s="39"/>
      <c r="B42" s="83"/>
      <c r="C42" s="264"/>
      <c r="D42" s="473"/>
      <c r="E42" s="321"/>
      <c r="F42" s="322"/>
      <c r="G42" s="322"/>
      <c r="H42" s="322"/>
      <c r="I42" s="322"/>
      <c r="J42" s="322"/>
      <c r="K42" s="322"/>
      <c r="L42" s="322"/>
      <c r="M42" s="322"/>
      <c r="N42" s="254">
        <f>(F42*Coefficients!$B$10)+(Campus!G42*Coefficients!$D$10)+(Campus!H42*Coefficients!$F$10)+(Campus!I42*Coefficients!$H$10)+(Campus!J42*Coefficients!$J$10)+(Campus!K42*Coefficients!$L$10)+(Campus!L42*Coefficients!$N$10)</f>
        <v>0</v>
      </c>
      <c r="O42" s="254">
        <f>(F42*Coefficients!$C$10)+(Campus!G42*Coefficients!$E$10)+(Campus!H42*Coefficients!$G$10)+(Campus!I42*Coefficients!$I$10)+(Campus!J42*Coefficients!$K$10)+(Campus!K42*Coefficients!$M$10)+(Campus!L42*Coefficients!$O$10)</f>
        <v>0</v>
      </c>
      <c r="P42" s="213" t="str">
        <f t="shared" si="3"/>
        <v/>
      </c>
      <c r="Q42" s="213" t="str">
        <f t="shared" si="0"/>
        <v/>
      </c>
      <c r="R42" s="253" t="str">
        <f t="shared" si="1"/>
        <v/>
      </c>
      <c r="S42" s="253" t="str">
        <f t="shared" si="2"/>
        <v/>
      </c>
      <c r="T42" s="505"/>
      <c r="U42" s="70"/>
      <c r="V42" s="39"/>
      <c r="W42" s="39"/>
      <c r="X42" s="39" t="b">
        <f>IF($E$132="Base Year",Campus!E156,IF($E$170="Base Year",Campus!E194,IF($E$208="Base Year",Campus!E232,IF($E$246="Base Year",Campus!E270,IF($E$284="Base Year",Campus!E308,IF($E$322="Base Year",Campus!E346))))))</f>
        <v>0</v>
      </c>
      <c r="Y42" s="39" t="b">
        <f>IF($E$132="Base Year",Campus!F156,IF($E$170="Base Year",Campus!F194,IF($E$208="Base Year",Campus!F232,IF($E$246="Base Year",Campus!F270,IF($E$284="Base Year",Campus!F308,IF($E$322="Base Year",Campus!F346))))))</f>
        <v>0</v>
      </c>
      <c r="Z42" s="39" t="b">
        <f>IF($E$132="Base Year",Campus!G156,IF($E$170="Base Year",Campus!G194,IF($E$208="Base Year",Campus!G232,IF($E$246="Base Year",Campus!G270,IF($E$284="Base Year",Campus!G308,IF($E$322="Base Year",Campus!G346))))))</f>
        <v>0</v>
      </c>
      <c r="AA42" s="39" t="b">
        <f>IF($E$132="Base Year",Campus!H156,IF($E$170="Base Year",Campus!H194,IF($E$208="Base Year",Campus!H232,IF($E$246="Base Year",Campus!H270,IF($E$284="Base Year",Campus!H308,IF($E$322="Base Year",Campus!H346))))))</f>
        <v>0</v>
      </c>
      <c r="AB42" s="39" t="b">
        <f>IF($E$132="Base Year",Campus!I156,IF($E$170="Base Year",Campus!I194,IF($E$208="Base Year",Campus!I232,IF($E$246="Base Year",Campus!I270,IF($E$284="Base Year",Campus!I308,IF($E$322="Base Year",Campus!I346))))))</f>
        <v>0</v>
      </c>
      <c r="AC42" s="39" t="b">
        <f>IF($E$132="Base Year",Campus!J156,IF($E$170="Base Year",Campus!J194,IF($E$208="Base Year",Campus!J232,IF($E$246="Base Year",Campus!J270,IF($E$284="Base Year",Campus!J308,IF($E$322="Base Year",Campus!J346))))))</f>
        <v>0</v>
      </c>
      <c r="AD42" s="39" t="b">
        <f>IF($E$132="Base Year",Campus!K156,IF($E$170="Base Year",Campus!K194,IF($E$208="Base Year",Campus!K232,IF($E$246="Base Year",Campus!K270,IF($E$284="Base Year",Campus!K308,IF($E$322="Base Year",Campus!K346))))))</f>
        <v>0</v>
      </c>
      <c r="AE42" s="39" t="b">
        <f>IF($E$132="Base Year",Campus!L156,IF($E$170="Base Year",Campus!L194,IF($E$208="Base Year",Campus!L232,IF($E$246="Base Year",Campus!L270,IF($E$284="Base Year",Campus!L308,IF($E$322="Base Year",Campus!L346))))))</f>
        <v>0</v>
      </c>
      <c r="AF42" s="39" t="b">
        <f>IF($E$132="Base Year",Campus!M156,IF($E$170="Base Year",Campus!M194,IF($E$208="Base Year",Campus!M232,IF($E$246="Base Year",Campus!M270,IF($E$284="Base Year",Campus!M308,IF($E$322="Base Year",Campus!M346))))))</f>
        <v>0</v>
      </c>
      <c r="AG42" s="39" t="b">
        <f>IF($E$132="Base Year",Campus!N156,IF($E$170="Base Year",Campus!N194,IF($E$208="Base Year",Campus!N232,IF($E$246="Base Year",Campus!N270,IF($E$284="Base Year",Campus!N308,IF($E$322="Base Year",Campus!N346))))))</f>
        <v>0</v>
      </c>
      <c r="AH42" s="39" t="b">
        <f>IF($E$132="Base Year",Campus!O156,IF($E$170="Base Year",Campus!O194,IF($E$208="Base Year",Campus!O232,IF($E$246="Base Year",Campus!O270,IF($E$284="Base Year",Campus!O308,IF($E$322="Base Year",Campus!O346))))))</f>
        <v>0</v>
      </c>
      <c r="AI42" s="39" t="b">
        <f>IF($E$132="Base Year",Campus!P156,IF($E$170="Base Year",Campus!P194,IF($E$208="Base Year",Campus!P232,IF($E$246="Base Year",Campus!P270,IF($E$284="Base Year",Campus!P308,IF($E$322="Base Year",Campus!P346))))))</f>
        <v>0</v>
      </c>
      <c r="AJ42" s="39" t="b">
        <f>IF($E$132="Base Year",Campus!Q156,IF($E$170="Base Year",Campus!Q194,IF($E$208="Base Year",Campus!Q232,IF($E$246="Base Year",Campus!Q270,IF($E$284="Base Year",Campus!Q308,IF($E$322="Base Year",Campus!Q346))))))</f>
        <v>0</v>
      </c>
      <c r="AK42" s="39" t="b">
        <f>IF($E$132="Base Year",Campus!R156,IF($E$170="Base Year",Campus!R194,IF($E$208="Base Year",Campus!R232,IF($E$246="Base Year",Campus!R270,IF($E$284="Base Year",Campus!R308,IF($E$322="Base Year",Campus!R346))))))</f>
        <v>0</v>
      </c>
      <c r="AL42" s="39" t="b">
        <f>IF($E$132="Base Year",Campus!S156,IF($E$170="Base Year",Campus!S194,IF($E$208="Base Year",Campus!S232,IF($E$246="Base Year",Campus!S270,IF($E$284="Base Year",Campus!S308,IF($E$322="Base Year",Campus!S346))))))</f>
        <v>0</v>
      </c>
      <c r="AM42" s="373"/>
      <c r="AN42" s="39"/>
      <c r="AO42" s="39"/>
      <c r="AP42" s="39"/>
      <c r="AQ42" s="39"/>
      <c r="AR42" s="39"/>
      <c r="AS42" s="39"/>
      <c r="AT42" s="39"/>
      <c r="AU42" s="39"/>
      <c r="AV42" s="39"/>
      <c r="AW42" s="39"/>
      <c r="AX42" s="39"/>
      <c r="AY42" s="39"/>
      <c r="AZ42" s="39"/>
      <c r="BA42" s="39"/>
    </row>
    <row r="43" spans="1:53" ht="15">
      <c r="A43" s="39"/>
      <c r="B43" s="83"/>
      <c r="C43" s="264"/>
      <c r="D43" s="473"/>
      <c r="E43" s="323"/>
      <c r="F43" s="325"/>
      <c r="G43" s="325"/>
      <c r="H43" s="325"/>
      <c r="I43" s="325"/>
      <c r="J43" s="325"/>
      <c r="K43" s="325"/>
      <c r="L43" s="325"/>
      <c r="M43" s="325"/>
      <c r="N43" s="254">
        <f>(F43*Coefficients!$B$10)+(Campus!G43*Coefficients!$D$10)+(Campus!H43*Coefficients!$F$10)+(Campus!I43*Coefficients!$H$10)+(Campus!J43*Coefficients!$J$10)+(Campus!K43*Coefficients!$L$10)+(Campus!L43*Coefficients!$N$10)</f>
        <v>0</v>
      </c>
      <c r="O43" s="254">
        <f>(F43*Coefficients!$C$10)+(Campus!G43*Coefficients!$E$10)+(Campus!H43*Coefficients!$G$10)+(Campus!I43*Coefficients!$I$10)+(Campus!J43*Coefficients!$K$10)+(Campus!K43*Coefficients!$M$10)+(Campus!L43*Coefficients!$O$10)</f>
        <v>0</v>
      </c>
      <c r="P43" s="213" t="str">
        <f t="shared" si="3"/>
        <v/>
      </c>
      <c r="Q43" s="213" t="str">
        <f t="shared" si="0"/>
        <v/>
      </c>
      <c r="R43" s="253" t="str">
        <f t="shared" si="1"/>
        <v/>
      </c>
      <c r="S43" s="253" t="str">
        <f t="shared" si="2"/>
        <v/>
      </c>
      <c r="T43" s="505"/>
      <c r="U43" s="70"/>
      <c r="V43" s="39"/>
      <c r="W43" s="39"/>
      <c r="X43" s="39" t="b">
        <f>IF($E$132="Base Year",Campus!E157,IF($E$170="Base Year",Campus!E195,IF($E$208="Base Year",Campus!E233,IF($E$246="Base Year",Campus!E271,IF($E$284="Base Year",Campus!E309,IF($E$322="Base Year",Campus!E347))))))</f>
        <v>0</v>
      </c>
      <c r="Y43" s="39" t="b">
        <f>IF($E$132="Base Year",Campus!F157,IF($E$170="Base Year",Campus!F195,IF($E$208="Base Year",Campus!F233,IF($E$246="Base Year",Campus!F271,IF($E$284="Base Year",Campus!F309,IF($E$322="Base Year",Campus!F347))))))</f>
        <v>0</v>
      </c>
      <c r="Z43" s="39" t="b">
        <f>IF($E$132="Base Year",Campus!G157,IF($E$170="Base Year",Campus!G195,IF($E$208="Base Year",Campus!G233,IF($E$246="Base Year",Campus!G271,IF($E$284="Base Year",Campus!G309,IF($E$322="Base Year",Campus!G347))))))</f>
        <v>0</v>
      </c>
      <c r="AA43" s="39" t="b">
        <f>IF($E$132="Base Year",Campus!H157,IF($E$170="Base Year",Campus!H195,IF($E$208="Base Year",Campus!H233,IF($E$246="Base Year",Campus!H271,IF($E$284="Base Year",Campus!H309,IF($E$322="Base Year",Campus!H347))))))</f>
        <v>0</v>
      </c>
      <c r="AB43" s="39" t="b">
        <f>IF($E$132="Base Year",Campus!I157,IF($E$170="Base Year",Campus!I195,IF($E$208="Base Year",Campus!I233,IF($E$246="Base Year",Campus!I271,IF($E$284="Base Year",Campus!I309,IF($E$322="Base Year",Campus!I347))))))</f>
        <v>0</v>
      </c>
      <c r="AC43" s="39" t="b">
        <f>IF($E$132="Base Year",Campus!J157,IF($E$170="Base Year",Campus!J195,IF($E$208="Base Year",Campus!J233,IF($E$246="Base Year",Campus!J271,IF($E$284="Base Year",Campus!J309,IF($E$322="Base Year",Campus!J347))))))</f>
        <v>0</v>
      </c>
      <c r="AD43" s="39" t="b">
        <f>IF($E$132="Base Year",Campus!K157,IF($E$170="Base Year",Campus!K195,IF($E$208="Base Year",Campus!K233,IF($E$246="Base Year",Campus!K271,IF($E$284="Base Year",Campus!K309,IF($E$322="Base Year",Campus!K347))))))</f>
        <v>0</v>
      </c>
      <c r="AE43" s="39" t="b">
        <f>IF($E$132="Base Year",Campus!L157,IF($E$170="Base Year",Campus!L195,IF($E$208="Base Year",Campus!L233,IF($E$246="Base Year",Campus!L271,IF($E$284="Base Year",Campus!L309,IF($E$322="Base Year",Campus!L347))))))</f>
        <v>0</v>
      </c>
      <c r="AF43" s="39" t="b">
        <f>IF($E$132="Base Year",Campus!M157,IF($E$170="Base Year",Campus!M195,IF($E$208="Base Year",Campus!M233,IF($E$246="Base Year",Campus!M271,IF($E$284="Base Year",Campus!M309,IF($E$322="Base Year",Campus!M347))))))</f>
        <v>0</v>
      </c>
      <c r="AG43" s="39" t="b">
        <f>IF($E$132="Base Year",Campus!N157,IF($E$170="Base Year",Campus!N195,IF($E$208="Base Year",Campus!N233,IF($E$246="Base Year",Campus!N271,IF($E$284="Base Year",Campus!N309,IF($E$322="Base Year",Campus!N347))))))</f>
        <v>0</v>
      </c>
      <c r="AH43" s="39" t="b">
        <f>IF($E$132="Base Year",Campus!O157,IF($E$170="Base Year",Campus!O195,IF($E$208="Base Year",Campus!O233,IF($E$246="Base Year",Campus!O271,IF($E$284="Base Year",Campus!O309,IF($E$322="Base Year",Campus!O347))))))</f>
        <v>0</v>
      </c>
      <c r="AI43" s="39" t="b">
        <f>IF($E$132="Base Year",Campus!P157,IF($E$170="Base Year",Campus!P195,IF($E$208="Base Year",Campus!P233,IF($E$246="Base Year",Campus!P271,IF($E$284="Base Year",Campus!P309,IF($E$322="Base Year",Campus!P347))))))</f>
        <v>0</v>
      </c>
      <c r="AJ43" s="39" t="b">
        <f>IF($E$132="Base Year",Campus!Q157,IF($E$170="Base Year",Campus!Q195,IF($E$208="Base Year",Campus!Q233,IF($E$246="Base Year",Campus!Q271,IF($E$284="Base Year",Campus!Q309,IF($E$322="Base Year",Campus!Q347))))))</f>
        <v>0</v>
      </c>
      <c r="AK43" s="39" t="b">
        <f>IF($E$132="Base Year",Campus!R157,IF($E$170="Base Year",Campus!R195,IF($E$208="Base Year",Campus!R233,IF($E$246="Base Year",Campus!R271,IF($E$284="Base Year",Campus!R309,IF($E$322="Base Year",Campus!R347))))))</f>
        <v>0</v>
      </c>
      <c r="AL43" s="39" t="b">
        <f>IF($E$132="Base Year",Campus!S157,IF($E$170="Base Year",Campus!S195,IF($E$208="Base Year",Campus!S233,IF($E$246="Base Year",Campus!S271,IF($E$284="Base Year",Campus!S309,IF($E$322="Base Year",Campus!S347))))))</f>
        <v>0</v>
      </c>
      <c r="AM43" s="373"/>
      <c r="AN43" s="39"/>
      <c r="AO43" s="39"/>
      <c r="AP43" s="39"/>
      <c r="AQ43" s="39"/>
      <c r="AR43" s="39"/>
      <c r="AS43" s="39"/>
      <c r="AT43" s="39"/>
      <c r="AU43" s="39"/>
      <c r="AV43" s="39"/>
      <c r="AW43" s="39"/>
      <c r="AX43" s="39"/>
      <c r="AY43" s="39"/>
      <c r="AZ43" s="39"/>
      <c r="BA43" s="39"/>
    </row>
    <row r="44" spans="1:53" ht="15">
      <c r="A44" s="39"/>
      <c r="B44" s="83"/>
      <c r="C44" s="264"/>
      <c r="D44" s="473"/>
      <c r="E44" s="323"/>
      <c r="F44" s="325"/>
      <c r="G44" s="325"/>
      <c r="H44" s="325"/>
      <c r="I44" s="325"/>
      <c r="J44" s="325"/>
      <c r="K44" s="325"/>
      <c r="L44" s="325"/>
      <c r="M44" s="325"/>
      <c r="N44" s="254">
        <f>(F44*Coefficients!$B$10)+(Campus!G44*Coefficients!$D$10)+(Campus!H44*Coefficients!$F$10)+(Campus!I44*Coefficients!$H$10)+(Campus!J44*Coefficients!$J$10)+(Campus!K44*Coefficients!$L$10)+(Campus!L44*Coefficients!$N$10)</f>
        <v>0</v>
      </c>
      <c r="O44" s="254">
        <f>(F44*Coefficients!$C$10)+(Campus!G44*Coefficients!$E$10)+(Campus!H44*Coefficients!$G$10)+(Campus!I44*Coefficients!$I$10)+(Campus!J44*Coefficients!$K$10)+(Campus!K44*Coefficients!$M$10)+(Campus!L44*Coefficients!$O$10)</f>
        <v>0</v>
      </c>
      <c r="P44" s="213" t="str">
        <f t="shared" si="3"/>
        <v/>
      </c>
      <c r="Q44" s="213" t="str">
        <f t="shared" si="0"/>
        <v/>
      </c>
      <c r="R44" s="253" t="str">
        <f t="shared" si="1"/>
        <v/>
      </c>
      <c r="S44" s="253" t="str">
        <f t="shared" si="2"/>
        <v/>
      </c>
      <c r="T44" s="505"/>
      <c r="U44" s="70"/>
      <c r="V44" s="39"/>
      <c r="W44" s="39"/>
      <c r="X44" s="39" t="b">
        <f>IF($E$132="Base Year",Campus!E158,IF($E$170="Base Year",Campus!E196,IF($E$208="Base Year",Campus!E234,IF($E$246="Base Year",Campus!E272,IF($E$284="Base Year",Campus!E310,IF($E$322="Base Year",Campus!E348))))))</f>
        <v>0</v>
      </c>
      <c r="Y44" s="39" t="b">
        <f>IF($E$132="Base Year",Campus!F158,IF($E$170="Base Year",Campus!F196,IF($E$208="Base Year",Campus!F234,IF($E$246="Base Year",Campus!F272,IF($E$284="Base Year",Campus!F310,IF($E$322="Base Year",Campus!F348))))))</f>
        <v>0</v>
      </c>
      <c r="Z44" s="39" t="b">
        <f>IF($E$132="Base Year",Campus!G158,IF($E$170="Base Year",Campus!G196,IF($E$208="Base Year",Campus!G234,IF($E$246="Base Year",Campus!G272,IF($E$284="Base Year",Campus!G310,IF($E$322="Base Year",Campus!G348))))))</f>
        <v>0</v>
      </c>
      <c r="AA44" s="39" t="b">
        <f>IF($E$132="Base Year",Campus!H158,IF($E$170="Base Year",Campus!H196,IF($E$208="Base Year",Campus!H234,IF($E$246="Base Year",Campus!H272,IF($E$284="Base Year",Campus!H310,IF($E$322="Base Year",Campus!H348))))))</f>
        <v>0</v>
      </c>
      <c r="AB44" s="39" t="b">
        <f>IF($E$132="Base Year",Campus!I158,IF($E$170="Base Year",Campus!I196,IF($E$208="Base Year",Campus!I234,IF($E$246="Base Year",Campus!I272,IF($E$284="Base Year",Campus!I310,IF($E$322="Base Year",Campus!I348))))))</f>
        <v>0</v>
      </c>
      <c r="AC44" s="39" t="b">
        <f>IF($E$132="Base Year",Campus!J158,IF($E$170="Base Year",Campus!J196,IF($E$208="Base Year",Campus!J234,IF($E$246="Base Year",Campus!J272,IF($E$284="Base Year",Campus!J310,IF($E$322="Base Year",Campus!J348))))))</f>
        <v>0</v>
      </c>
      <c r="AD44" s="39" t="b">
        <f>IF($E$132="Base Year",Campus!K158,IF($E$170="Base Year",Campus!K196,IF($E$208="Base Year",Campus!K234,IF($E$246="Base Year",Campus!K272,IF($E$284="Base Year",Campus!K310,IF($E$322="Base Year",Campus!K348))))))</f>
        <v>0</v>
      </c>
      <c r="AE44" s="39" t="b">
        <f>IF($E$132="Base Year",Campus!L158,IF($E$170="Base Year",Campus!L196,IF($E$208="Base Year",Campus!L234,IF($E$246="Base Year",Campus!L272,IF($E$284="Base Year",Campus!L310,IF($E$322="Base Year",Campus!L348))))))</f>
        <v>0</v>
      </c>
      <c r="AF44" s="39" t="b">
        <f>IF($E$132="Base Year",Campus!M158,IF($E$170="Base Year",Campus!M196,IF($E$208="Base Year",Campus!M234,IF($E$246="Base Year",Campus!M272,IF($E$284="Base Year",Campus!M310,IF($E$322="Base Year",Campus!M348))))))</f>
        <v>0</v>
      </c>
      <c r="AG44" s="39" t="b">
        <f>IF($E$132="Base Year",Campus!N158,IF($E$170="Base Year",Campus!N196,IF($E$208="Base Year",Campus!N234,IF($E$246="Base Year",Campus!N272,IF($E$284="Base Year",Campus!N310,IF($E$322="Base Year",Campus!N348))))))</f>
        <v>0</v>
      </c>
      <c r="AH44" s="39" t="b">
        <f>IF($E$132="Base Year",Campus!O158,IF($E$170="Base Year",Campus!O196,IF($E$208="Base Year",Campus!O234,IF($E$246="Base Year",Campus!O272,IF($E$284="Base Year",Campus!O310,IF($E$322="Base Year",Campus!O348))))))</f>
        <v>0</v>
      </c>
      <c r="AI44" s="39" t="b">
        <f>IF($E$132="Base Year",Campus!P158,IF($E$170="Base Year",Campus!P196,IF($E$208="Base Year",Campus!P234,IF($E$246="Base Year",Campus!P272,IF($E$284="Base Year",Campus!P310,IF($E$322="Base Year",Campus!P348))))))</f>
        <v>0</v>
      </c>
      <c r="AJ44" s="39" t="b">
        <f>IF($E$132="Base Year",Campus!Q158,IF($E$170="Base Year",Campus!Q196,IF($E$208="Base Year",Campus!Q234,IF($E$246="Base Year",Campus!Q272,IF($E$284="Base Year",Campus!Q310,IF($E$322="Base Year",Campus!Q348))))))</f>
        <v>0</v>
      </c>
      <c r="AK44" s="39" t="b">
        <f>IF($E$132="Base Year",Campus!R158,IF($E$170="Base Year",Campus!R196,IF($E$208="Base Year",Campus!R234,IF($E$246="Base Year",Campus!R272,IF($E$284="Base Year",Campus!R310,IF($E$322="Base Year",Campus!R348))))))</f>
        <v>0</v>
      </c>
      <c r="AL44" s="39" t="b">
        <f>IF($E$132="Base Year",Campus!S158,IF($E$170="Base Year",Campus!S196,IF($E$208="Base Year",Campus!S234,IF($E$246="Base Year",Campus!S272,IF($E$284="Base Year",Campus!S310,IF($E$322="Base Year",Campus!S348))))))</f>
        <v>0</v>
      </c>
      <c r="AM44" s="373"/>
      <c r="AN44" s="39"/>
      <c r="AO44" s="39"/>
      <c r="AP44" s="39"/>
      <c r="AQ44" s="39"/>
      <c r="AR44" s="39"/>
      <c r="AS44" s="39"/>
      <c r="AT44" s="39"/>
      <c r="AU44" s="39"/>
      <c r="AV44" s="39"/>
      <c r="AW44" s="39"/>
      <c r="AX44" s="39"/>
      <c r="AY44" s="39"/>
      <c r="AZ44" s="39"/>
      <c r="BA44" s="39"/>
    </row>
    <row r="45" spans="1:53" ht="15">
      <c r="A45" s="39"/>
      <c r="B45" s="83"/>
      <c r="C45" s="264"/>
      <c r="D45" s="473"/>
      <c r="E45" s="323"/>
      <c r="F45" s="325"/>
      <c r="G45" s="325"/>
      <c r="H45" s="325"/>
      <c r="I45" s="325"/>
      <c r="J45" s="325"/>
      <c r="K45" s="325"/>
      <c r="L45" s="325"/>
      <c r="M45" s="325"/>
      <c r="N45" s="254">
        <f>(F45*Coefficients!$B$10)+(Campus!G45*Coefficients!$D$10)+(Campus!H45*Coefficients!$F$10)+(Campus!I45*Coefficients!$H$10)+(Campus!J45*Coefficients!$J$10)+(Campus!K45*Coefficients!$L$10)+(Campus!L45*Coefficients!$N$10)</f>
        <v>0</v>
      </c>
      <c r="O45" s="254">
        <f>(F45*Coefficients!$C$10)+(Campus!G45*Coefficients!$E$10)+(Campus!H45*Coefficients!$G$10)+(Campus!I45*Coefficients!$I$10)+(Campus!J45*Coefficients!$K$10)+(Campus!K45*Coefficients!$M$10)+(Campus!L45*Coefficients!$O$10)</f>
        <v>0</v>
      </c>
      <c r="P45" s="213" t="str">
        <f t="shared" si="3"/>
        <v/>
      </c>
      <c r="Q45" s="213" t="str">
        <f t="shared" si="0"/>
        <v/>
      </c>
      <c r="R45" s="253" t="str">
        <f t="shared" si="1"/>
        <v/>
      </c>
      <c r="S45" s="253" t="str">
        <f t="shared" si="2"/>
        <v/>
      </c>
      <c r="T45" s="505"/>
      <c r="U45" s="70"/>
      <c r="V45" s="39"/>
      <c r="W45" s="39"/>
      <c r="X45" s="39" t="b">
        <f>IF($E$132="Base Year",Campus!E159,IF($E$170="Base Year",Campus!E197,IF($E$208="Base Year",Campus!E235,IF($E$246="Base Year",Campus!E273,IF($E$284="Base Year",Campus!E311,IF($E$322="Base Year",Campus!E349))))))</f>
        <v>0</v>
      </c>
      <c r="Y45" s="39" t="b">
        <f>IF($E$132="Base Year",Campus!F159,IF($E$170="Base Year",Campus!F197,IF($E$208="Base Year",Campus!F235,IF($E$246="Base Year",Campus!F273,IF($E$284="Base Year",Campus!F311,IF($E$322="Base Year",Campus!F349))))))</f>
        <v>0</v>
      </c>
      <c r="Z45" s="39" t="b">
        <f>IF($E$132="Base Year",Campus!G159,IF($E$170="Base Year",Campus!G197,IF($E$208="Base Year",Campus!G235,IF($E$246="Base Year",Campus!G273,IF($E$284="Base Year",Campus!G311,IF($E$322="Base Year",Campus!G349))))))</f>
        <v>0</v>
      </c>
      <c r="AA45" s="39" t="b">
        <f>IF($E$132="Base Year",Campus!H159,IF($E$170="Base Year",Campus!H197,IF($E$208="Base Year",Campus!H235,IF($E$246="Base Year",Campus!H273,IF($E$284="Base Year",Campus!H311,IF($E$322="Base Year",Campus!H349))))))</f>
        <v>0</v>
      </c>
      <c r="AB45" s="39" t="b">
        <f>IF($E$132="Base Year",Campus!I159,IF($E$170="Base Year",Campus!I197,IF($E$208="Base Year",Campus!I235,IF($E$246="Base Year",Campus!I273,IF($E$284="Base Year",Campus!I311,IF($E$322="Base Year",Campus!I349))))))</f>
        <v>0</v>
      </c>
      <c r="AC45" s="39" t="b">
        <f>IF($E$132="Base Year",Campus!J159,IF($E$170="Base Year",Campus!J197,IF($E$208="Base Year",Campus!J235,IF($E$246="Base Year",Campus!J273,IF($E$284="Base Year",Campus!J311,IF($E$322="Base Year",Campus!J349))))))</f>
        <v>0</v>
      </c>
      <c r="AD45" s="39" t="b">
        <f>IF($E$132="Base Year",Campus!K159,IF($E$170="Base Year",Campus!K197,IF($E$208="Base Year",Campus!K235,IF($E$246="Base Year",Campus!K273,IF($E$284="Base Year",Campus!K311,IF($E$322="Base Year",Campus!K349))))))</f>
        <v>0</v>
      </c>
      <c r="AE45" s="39" t="b">
        <f>IF($E$132="Base Year",Campus!L159,IF($E$170="Base Year",Campus!L197,IF($E$208="Base Year",Campus!L235,IF($E$246="Base Year",Campus!L273,IF($E$284="Base Year",Campus!L311,IF($E$322="Base Year",Campus!L349))))))</f>
        <v>0</v>
      </c>
      <c r="AF45" s="39" t="b">
        <f>IF($E$132="Base Year",Campus!M159,IF($E$170="Base Year",Campus!M197,IF($E$208="Base Year",Campus!M235,IF($E$246="Base Year",Campus!M273,IF($E$284="Base Year",Campus!M311,IF($E$322="Base Year",Campus!M349))))))</f>
        <v>0</v>
      </c>
      <c r="AG45" s="39" t="b">
        <f>IF($E$132="Base Year",Campus!N159,IF($E$170="Base Year",Campus!N197,IF($E$208="Base Year",Campus!N235,IF($E$246="Base Year",Campus!N273,IF($E$284="Base Year",Campus!N311,IF($E$322="Base Year",Campus!N349))))))</f>
        <v>0</v>
      </c>
      <c r="AH45" s="39" t="b">
        <f>IF($E$132="Base Year",Campus!O159,IF($E$170="Base Year",Campus!O197,IF($E$208="Base Year",Campus!O235,IF($E$246="Base Year",Campus!O273,IF($E$284="Base Year",Campus!O311,IF($E$322="Base Year",Campus!O349))))))</f>
        <v>0</v>
      </c>
      <c r="AI45" s="39" t="b">
        <f>IF($E$132="Base Year",Campus!P159,IF($E$170="Base Year",Campus!P197,IF($E$208="Base Year",Campus!P235,IF($E$246="Base Year",Campus!P273,IF($E$284="Base Year",Campus!P311,IF($E$322="Base Year",Campus!P349))))))</f>
        <v>0</v>
      </c>
      <c r="AJ45" s="39" t="b">
        <f>IF($E$132="Base Year",Campus!Q159,IF($E$170="Base Year",Campus!Q197,IF($E$208="Base Year",Campus!Q235,IF($E$246="Base Year",Campus!Q273,IF($E$284="Base Year",Campus!Q311,IF($E$322="Base Year",Campus!Q349))))))</f>
        <v>0</v>
      </c>
      <c r="AK45" s="39" t="b">
        <f>IF($E$132="Base Year",Campus!R159,IF($E$170="Base Year",Campus!R197,IF($E$208="Base Year",Campus!R235,IF($E$246="Base Year",Campus!R273,IF($E$284="Base Year",Campus!R311,IF($E$322="Base Year",Campus!R349))))))</f>
        <v>0</v>
      </c>
      <c r="AL45" s="39" t="b">
        <f>IF($E$132="Base Year",Campus!S159,IF($E$170="Base Year",Campus!S197,IF($E$208="Base Year",Campus!S235,IF($E$246="Base Year",Campus!S273,IF($E$284="Base Year",Campus!S311,IF($E$322="Base Year",Campus!S349))))))</f>
        <v>0</v>
      </c>
      <c r="AM45" s="373"/>
      <c r="AN45" s="39"/>
      <c r="AO45" s="39"/>
      <c r="AP45" s="39"/>
      <c r="AQ45" s="39"/>
      <c r="AR45" s="39"/>
      <c r="AS45" s="39"/>
      <c r="AT45" s="39"/>
      <c r="AU45" s="39"/>
      <c r="AV45" s="39"/>
      <c r="AW45" s="39"/>
      <c r="AX45" s="39"/>
      <c r="AY45" s="39"/>
      <c r="AZ45" s="39"/>
      <c r="BA45" s="39"/>
    </row>
    <row r="46" spans="1:53" ht="15">
      <c r="A46" s="39"/>
      <c r="B46" s="83"/>
      <c r="C46" s="264"/>
      <c r="D46" s="473"/>
      <c r="E46" s="323"/>
      <c r="F46" s="325"/>
      <c r="G46" s="325"/>
      <c r="H46" s="325"/>
      <c r="I46" s="325"/>
      <c r="J46" s="325"/>
      <c r="K46" s="325"/>
      <c r="L46" s="325"/>
      <c r="M46" s="325"/>
      <c r="N46" s="254">
        <f>(F46*Coefficients!$B$10)+(Campus!G46*Coefficients!$D$10)+(Campus!H46*Coefficients!$F$10)+(Campus!I46*Coefficients!$H$10)+(Campus!J46*Coefficients!$J$10)+(Campus!K46*Coefficients!$L$10)+(Campus!L46*Coefficients!$N$10)</f>
        <v>0</v>
      </c>
      <c r="O46" s="254">
        <f>(F46*Coefficients!$C$10)+(Campus!G46*Coefficients!$E$10)+(Campus!H46*Coefficients!$G$10)+(Campus!I46*Coefficients!$I$10)+(Campus!J46*Coefficients!$K$10)+(Campus!K46*Coefficients!$M$10)+(Campus!L46*Coefficients!$O$10)</f>
        <v>0</v>
      </c>
      <c r="P46" s="213" t="str">
        <f t="shared" si="3"/>
        <v/>
      </c>
      <c r="Q46" s="213" t="str">
        <f t="shared" si="0"/>
        <v/>
      </c>
      <c r="R46" s="253" t="str">
        <f t="shared" si="1"/>
        <v/>
      </c>
      <c r="S46" s="253" t="str">
        <f t="shared" si="2"/>
        <v/>
      </c>
      <c r="T46" s="505"/>
      <c r="U46" s="70"/>
      <c r="V46" s="39"/>
      <c r="W46" s="39"/>
      <c r="X46" s="39" t="b">
        <f>IF($E$132="Base Year",Campus!E160,IF($E$170="Base Year",Campus!E198,IF($E$208="Base Year",Campus!E236,IF($E$246="Base Year",Campus!E274,IF($E$284="Base Year",Campus!E312,IF($E$322="Base Year",Campus!E350))))))</f>
        <v>0</v>
      </c>
      <c r="Y46" s="39" t="b">
        <f>IF($E$132="Base Year",Campus!F160,IF($E$170="Base Year",Campus!F198,IF($E$208="Base Year",Campus!F236,IF($E$246="Base Year",Campus!F274,IF($E$284="Base Year",Campus!F312,IF($E$322="Base Year",Campus!F350))))))</f>
        <v>0</v>
      </c>
      <c r="Z46" s="39" t="b">
        <f>IF($E$132="Base Year",Campus!G160,IF($E$170="Base Year",Campus!G198,IF($E$208="Base Year",Campus!G236,IF($E$246="Base Year",Campus!G274,IF($E$284="Base Year",Campus!G312,IF($E$322="Base Year",Campus!G350))))))</f>
        <v>0</v>
      </c>
      <c r="AA46" s="39" t="b">
        <f>IF($E$132="Base Year",Campus!H160,IF($E$170="Base Year",Campus!H198,IF($E$208="Base Year",Campus!H236,IF($E$246="Base Year",Campus!H274,IF($E$284="Base Year",Campus!H312,IF($E$322="Base Year",Campus!H350))))))</f>
        <v>0</v>
      </c>
      <c r="AB46" s="39" t="b">
        <f>IF($E$132="Base Year",Campus!I160,IF($E$170="Base Year",Campus!I198,IF($E$208="Base Year",Campus!I236,IF($E$246="Base Year",Campus!I274,IF($E$284="Base Year",Campus!I312,IF($E$322="Base Year",Campus!I350))))))</f>
        <v>0</v>
      </c>
      <c r="AC46" s="39" t="b">
        <f>IF($E$132="Base Year",Campus!J160,IF($E$170="Base Year",Campus!J198,IF($E$208="Base Year",Campus!J236,IF($E$246="Base Year",Campus!J274,IF($E$284="Base Year",Campus!J312,IF($E$322="Base Year",Campus!J350))))))</f>
        <v>0</v>
      </c>
      <c r="AD46" s="39" t="b">
        <f>IF($E$132="Base Year",Campus!K160,IF($E$170="Base Year",Campus!K198,IF($E$208="Base Year",Campus!K236,IF($E$246="Base Year",Campus!K274,IF($E$284="Base Year",Campus!K312,IF($E$322="Base Year",Campus!K350))))))</f>
        <v>0</v>
      </c>
      <c r="AE46" s="39" t="b">
        <f>IF($E$132="Base Year",Campus!L160,IF($E$170="Base Year",Campus!L198,IF($E$208="Base Year",Campus!L236,IF($E$246="Base Year",Campus!L274,IF($E$284="Base Year",Campus!L312,IF($E$322="Base Year",Campus!L350))))))</f>
        <v>0</v>
      </c>
      <c r="AF46" s="39" t="b">
        <f>IF($E$132="Base Year",Campus!M160,IF($E$170="Base Year",Campus!M198,IF($E$208="Base Year",Campus!M236,IF($E$246="Base Year",Campus!M274,IF($E$284="Base Year",Campus!M312,IF($E$322="Base Year",Campus!M350))))))</f>
        <v>0</v>
      </c>
      <c r="AG46" s="39" t="b">
        <f>IF($E$132="Base Year",Campus!N160,IF($E$170="Base Year",Campus!N198,IF($E$208="Base Year",Campus!N236,IF($E$246="Base Year",Campus!N274,IF($E$284="Base Year",Campus!N312,IF($E$322="Base Year",Campus!N350))))))</f>
        <v>0</v>
      </c>
      <c r="AH46" s="39" t="b">
        <f>IF($E$132="Base Year",Campus!O160,IF($E$170="Base Year",Campus!O198,IF($E$208="Base Year",Campus!O236,IF($E$246="Base Year",Campus!O274,IF($E$284="Base Year",Campus!O312,IF($E$322="Base Year",Campus!O350))))))</f>
        <v>0</v>
      </c>
      <c r="AI46" s="39" t="b">
        <f>IF($E$132="Base Year",Campus!P160,IF($E$170="Base Year",Campus!P198,IF($E$208="Base Year",Campus!P236,IF($E$246="Base Year",Campus!P274,IF($E$284="Base Year",Campus!P312,IF($E$322="Base Year",Campus!P350))))))</f>
        <v>0</v>
      </c>
      <c r="AJ46" s="39" t="b">
        <f>IF($E$132="Base Year",Campus!Q160,IF($E$170="Base Year",Campus!Q198,IF($E$208="Base Year",Campus!Q236,IF($E$246="Base Year",Campus!Q274,IF($E$284="Base Year",Campus!Q312,IF($E$322="Base Year",Campus!Q350))))))</f>
        <v>0</v>
      </c>
      <c r="AK46" s="39" t="b">
        <f>IF($E$132="Base Year",Campus!R160,IF($E$170="Base Year",Campus!R198,IF($E$208="Base Year",Campus!R236,IF($E$246="Base Year",Campus!R274,IF($E$284="Base Year",Campus!R312,IF($E$322="Base Year",Campus!R350))))))</f>
        <v>0</v>
      </c>
      <c r="AL46" s="39" t="b">
        <f>IF($E$132="Base Year",Campus!S160,IF($E$170="Base Year",Campus!S198,IF($E$208="Base Year",Campus!S236,IF($E$246="Base Year",Campus!S274,IF($E$284="Base Year",Campus!S312,IF($E$322="Base Year",Campus!S350))))))</f>
        <v>0</v>
      </c>
      <c r="AM46" s="373"/>
      <c r="AN46" s="39"/>
      <c r="AO46" s="39"/>
      <c r="AP46" s="39"/>
      <c r="AQ46" s="39"/>
      <c r="AR46" s="39"/>
      <c r="AS46" s="39"/>
      <c r="AT46" s="39"/>
      <c r="AU46" s="39"/>
      <c r="AV46" s="39"/>
      <c r="AW46" s="39"/>
      <c r="AX46" s="39"/>
      <c r="AY46" s="39"/>
      <c r="AZ46" s="39"/>
      <c r="BA46" s="39"/>
    </row>
    <row r="47" spans="1:53" ht="15">
      <c r="A47" s="39"/>
      <c r="B47" s="83"/>
      <c r="C47" s="264"/>
      <c r="D47" s="473"/>
      <c r="E47" s="323"/>
      <c r="F47" s="325"/>
      <c r="G47" s="325"/>
      <c r="H47" s="325"/>
      <c r="I47" s="325"/>
      <c r="J47" s="325"/>
      <c r="K47" s="325"/>
      <c r="L47" s="325"/>
      <c r="M47" s="325"/>
      <c r="N47" s="254">
        <f>(F47*Coefficients!$B$10)+(Campus!G47*Coefficients!$D$10)+(Campus!H47*Coefficients!$F$10)+(Campus!I47*Coefficients!$H$10)+(Campus!J47*Coefficients!$J$10)+(Campus!K47*Coefficients!$L$10)+(Campus!L47*Coefficients!$N$10)</f>
        <v>0</v>
      </c>
      <c r="O47" s="254">
        <f>(F47*Coefficients!$C$10)+(Campus!G47*Coefficients!$E$10)+(Campus!H47*Coefficients!$G$10)+(Campus!I47*Coefficients!$I$10)+(Campus!J47*Coefficients!$K$10)+(Campus!K47*Coefficients!$M$10)+(Campus!L47*Coefficients!$O$10)</f>
        <v>0</v>
      </c>
      <c r="P47" s="213" t="str">
        <f t="shared" si="3"/>
        <v/>
      </c>
      <c r="Q47" s="213" t="str">
        <f t="shared" si="0"/>
        <v/>
      </c>
      <c r="R47" s="253" t="str">
        <f t="shared" si="1"/>
        <v/>
      </c>
      <c r="S47" s="253" t="str">
        <f t="shared" si="2"/>
        <v/>
      </c>
      <c r="T47" s="505"/>
      <c r="U47" s="70"/>
      <c r="V47" s="39"/>
      <c r="W47" s="39"/>
      <c r="X47" s="39" t="b">
        <f>IF($E$132="Base Year",Campus!E161,IF($E$170="Base Year",Campus!E199,IF($E$208="Base Year",Campus!E237,IF($E$246="Base Year",Campus!E275,IF($E$284="Base Year",Campus!E313,IF($E$322="Base Year",Campus!E351))))))</f>
        <v>0</v>
      </c>
      <c r="Y47" s="39" t="b">
        <f>IF($E$132="Base Year",Campus!F161,IF($E$170="Base Year",Campus!F199,IF($E$208="Base Year",Campus!F237,IF($E$246="Base Year",Campus!F275,IF($E$284="Base Year",Campus!F313,IF($E$322="Base Year",Campus!F351))))))</f>
        <v>0</v>
      </c>
      <c r="Z47" s="39" t="b">
        <f>IF($E$132="Base Year",Campus!G161,IF($E$170="Base Year",Campus!G199,IF($E$208="Base Year",Campus!G237,IF($E$246="Base Year",Campus!G275,IF($E$284="Base Year",Campus!G313,IF($E$322="Base Year",Campus!G351))))))</f>
        <v>0</v>
      </c>
      <c r="AA47" s="39" t="b">
        <f>IF($E$132="Base Year",Campus!H161,IF($E$170="Base Year",Campus!H199,IF($E$208="Base Year",Campus!H237,IF($E$246="Base Year",Campus!H275,IF($E$284="Base Year",Campus!H313,IF($E$322="Base Year",Campus!H351))))))</f>
        <v>0</v>
      </c>
      <c r="AB47" s="39" t="b">
        <f>IF($E$132="Base Year",Campus!I161,IF($E$170="Base Year",Campus!I199,IF($E$208="Base Year",Campus!I237,IF($E$246="Base Year",Campus!I275,IF($E$284="Base Year",Campus!I313,IF($E$322="Base Year",Campus!I351))))))</f>
        <v>0</v>
      </c>
      <c r="AC47" s="39" t="b">
        <f>IF($E$132="Base Year",Campus!J161,IF($E$170="Base Year",Campus!J199,IF($E$208="Base Year",Campus!J237,IF($E$246="Base Year",Campus!J275,IF($E$284="Base Year",Campus!J313,IF($E$322="Base Year",Campus!J351))))))</f>
        <v>0</v>
      </c>
      <c r="AD47" s="39" t="b">
        <f>IF($E$132="Base Year",Campus!K161,IF($E$170="Base Year",Campus!K199,IF($E$208="Base Year",Campus!K237,IF($E$246="Base Year",Campus!K275,IF($E$284="Base Year",Campus!K313,IF($E$322="Base Year",Campus!K351))))))</f>
        <v>0</v>
      </c>
      <c r="AE47" s="39" t="b">
        <f>IF($E$132="Base Year",Campus!L161,IF($E$170="Base Year",Campus!L199,IF($E$208="Base Year",Campus!L237,IF($E$246="Base Year",Campus!L275,IF($E$284="Base Year",Campus!L313,IF($E$322="Base Year",Campus!L351))))))</f>
        <v>0</v>
      </c>
      <c r="AF47" s="39" t="b">
        <f>IF($E$132="Base Year",Campus!M161,IF($E$170="Base Year",Campus!M199,IF($E$208="Base Year",Campus!M237,IF($E$246="Base Year",Campus!M275,IF($E$284="Base Year",Campus!M313,IF($E$322="Base Year",Campus!M351))))))</f>
        <v>0</v>
      </c>
      <c r="AG47" s="39" t="b">
        <f>IF($E$132="Base Year",Campus!N161,IF($E$170="Base Year",Campus!N199,IF($E$208="Base Year",Campus!N237,IF($E$246="Base Year",Campus!N275,IF($E$284="Base Year",Campus!N313,IF($E$322="Base Year",Campus!N351))))))</f>
        <v>0</v>
      </c>
      <c r="AH47" s="39" t="b">
        <f>IF($E$132="Base Year",Campus!O161,IF($E$170="Base Year",Campus!O199,IF($E$208="Base Year",Campus!O237,IF($E$246="Base Year",Campus!O275,IF($E$284="Base Year",Campus!O313,IF($E$322="Base Year",Campus!O351))))))</f>
        <v>0</v>
      </c>
      <c r="AI47" s="39" t="b">
        <f>IF($E$132="Base Year",Campus!P161,IF($E$170="Base Year",Campus!P199,IF($E$208="Base Year",Campus!P237,IF($E$246="Base Year",Campus!P275,IF($E$284="Base Year",Campus!P313,IF($E$322="Base Year",Campus!P351))))))</f>
        <v>0</v>
      </c>
      <c r="AJ47" s="39" t="b">
        <f>IF($E$132="Base Year",Campus!Q161,IF($E$170="Base Year",Campus!Q199,IF($E$208="Base Year",Campus!Q237,IF($E$246="Base Year",Campus!Q275,IF($E$284="Base Year",Campus!Q313,IF($E$322="Base Year",Campus!Q351))))))</f>
        <v>0</v>
      </c>
      <c r="AK47" s="39" t="b">
        <f>IF($E$132="Base Year",Campus!R161,IF($E$170="Base Year",Campus!R199,IF($E$208="Base Year",Campus!R237,IF($E$246="Base Year",Campus!R275,IF($E$284="Base Year",Campus!R313,IF($E$322="Base Year",Campus!R351))))))</f>
        <v>0</v>
      </c>
      <c r="AL47" s="39" t="b">
        <f>IF($E$132="Base Year",Campus!S161,IF($E$170="Base Year",Campus!S199,IF($E$208="Base Year",Campus!S237,IF($E$246="Base Year",Campus!S275,IF($E$284="Base Year",Campus!S313,IF($E$322="Base Year",Campus!S351))))))</f>
        <v>0</v>
      </c>
      <c r="AM47" s="373"/>
      <c r="AN47" s="39"/>
      <c r="AO47" s="39"/>
      <c r="AP47" s="39"/>
      <c r="AQ47" s="39"/>
      <c r="AR47" s="39"/>
      <c r="AS47" s="39"/>
      <c r="AT47" s="39"/>
      <c r="AU47" s="39"/>
      <c r="AV47" s="39"/>
      <c r="AW47" s="39"/>
      <c r="AX47" s="39"/>
      <c r="AY47" s="39"/>
      <c r="AZ47" s="39"/>
      <c r="BA47" s="39"/>
    </row>
    <row r="48" spans="1:53" ht="15.75" thickBot="1">
      <c r="A48" s="39"/>
      <c r="B48" s="83"/>
      <c r="C48" s="264"/>
      <c r="D48" s="473"/>
      <c r="E48" s="326"/>
      <c r="F48" s="327"/>
      <c r="G48" s="327"/>
      <c r="H48" s="327"/>
      <c r="I48" s="327"/>
      <c r="J48" s="327"/>
      <c r="K48" s="327"/>
      <c r="L48" s="327"/>
      <c r="M48" s="327"/>
      <c r="N48" s="261">
        <f>(F48*Coefficients!$B$10)+(Campus!G48*Coefficients!$D$10)+(Campus!H48*Coefficients!$F$10)+(Campus!I48*Coefficients!$H$10)+(Campus!J48*Coefficients!$J$10)+(Campus!K48*Coefficients!$L$10)+(Campus!L48*Coefficients!$N$10)</f>
        <v>0</v>
      </c>
      <c r="O48" s="261">
        <f>(F48*Coefficients!$C$10)+(Campus!G48*Coefficients!$E$10)+(Campus!H48*Coefficients!$G$10)+(Campus!I48*Coefficients!$I$10)+(Campus!J48*Coefficients!$K$10)+(Campus!K48*Coefficients!$M$10)+(Campus!L48*Coefficients!$O$10)</f>
        <v>0</v>
      </c>
      <c r="P48" s="262" t="str">
        <f>IF(ISERR(N48/M48),"", (N48/M48))</f>
        <v/>
      </c>
      <c r="Q48" s="262" t="str">
        <f t="shared" si="0"/>
        <v/>
      </c>
      <c r="R48" s="263" t="str">
        <f t="shared" si="1"/>
        <v/>
      </c>
      <c r="S48" s="263" t="str">
        <f t="shared" si="2"/>
        <v/>
      </c>
      <c r="T48" s="505"/>
      <c r="U48" s="70"/>
      <c r="V48" s="39"/>
      <c r="W48" s="39"/>
      <c r="X48" s="39" t="b">
        <f>IF($E$132="Base Year",Campus!E162,IF($E$170="Base Year",Campus!E200,IF($E$208="Base Year",Campus!E238,IF($E$246="Base Year",Campus!E276,IF($E$284="Base Year",Campus!E314,IF($E$322="Base Year",Campus!E352))))))</f>
        <v>0</v>
      </c>
      <c r="Y48" s="39" t="b">
        <f>IF($E$132="Base Year",Campus!F162,IF($E$170="Base Year",Campus!F200,IF($E$208="Base Year",Campus!F238,IF($E$246="Base Year",Campus!F276,IF($E$284="Base Year",Campus!F314,IF($E$322="Base Year",Campus!F352))))))</f>
        <v>0</v>
      </c>
      <c r="Z48" s="39" t="b">
        <f>IF($E$132="Base Year",Campus!G162,IF($E$170="Base Year",Campus!G200,IF($E$208="Base Year",Campus!G238,IF($E$246="Base Year",Campus!G276,IF($E$284="Base Year",Campus!G314,IF($E$322="Base Year",Campus!G352))))))</f>
        <v>0</v>
      </c>
      <c r="AA48" s="39" t="b">
        <f>IF($E$132="Base Year",Campus!H162,IF($E$170="Base Year",Campus!H200,IF($E$208="Base Year",Campus!H238,IF($E$246="Base Year",Campus!H276,IF($E$284="Base Year",Campus!H314,IF($E$322="Base Year",Campus!H352))))))</f>
        <v>0</v>
      </c>
      <c r="AB48" s="39" t="b">
        <f>IF($E$132="Base Year",Campus!I162,IF($E$170="Base Year",Campus!I200,IF($E$208="Base Year",Campus!I238,IF($E$246="Base Year",Campus!I276,IF($E$284="Base Year",Campus!I314,IF($E$322="Base Year",Campus!I352))))))</f>
        <v>0</v>
      </c>
      <c r="AC48" s="39" t="b">
        <f>IF($E$132="Base Year",Campus!J162,IF($E$170="Base Year",Campus!J200,IF($E$208="Base Year",Campus!J238,IF($E$246="Base Year",Campus!J276,IF($E$284="Base Year",Campus!J314,IF($E$322="Base Year",Campus!J352))))))</f>
        <v>0</v>
      </c>
      <c r="AD48" s="39" t="b">
        <f>IF($E$132="Base Year",Campus!K162,IF($E$170="Base Year",Campus!K200,IF($E$208="Base Year",Campus!K238,IF($E$246="Base Year",Campus!K276,IF($E$284="Base Year",Campus!K314,IF($E$322="Base Year",Campus!K352))))))</f>
        <v>0</v>
      </c>
      <c r="AE48" s="39" t="b">
        <f>IF($E$132="Base Year",Campus!L162,IF($E$170="Base Year",Campus!L200,IF($E$208="Base Year",Campus!L238,IF($E$246="Base Year",Campus!L276,IF($E$284="Base Year",Campus!L314,IF($E$322="Base Year",Campus!L352))))))</f>
        <v>0</v>
      </c>
      <c r="AF48" s="39" t="b">
        <f>IF($E$132="Base Year",Campus!M162,IF($E$170="Base Year",Campus!M200,IF($E$208="Base Year",Campus!M238,IF($E$246="Base Year",Campus!M276,IF($E$284="Base Year",Campus!M314,IF($E$322="Base Year",Campus!M352))))))</f>
        <v>0</v>
      </c>
      <c r="AG48" s="39" t="b">
        <f>IF($E$132="Base Year",Campus!N162,IF($E$170="Base Year",Campus!N200,IF($E$208="Base Year",Campus!N238,IF($E$246="Base Year",Campus!N276,IF($E$284="Base Year",Campus!N314,IF($E$322="Base Year",Campus!N352))))))</f>
        <v>0</v>
      </c>
      <c r="AH48" s="39" t="b">
        <f>IF($E$132="Base Year",Campus!O162,IF($E$170="Base Year",Campus!O200,IF($E$208="Base Year",Campus!O238,IF($E$246="Base Year",Campus!O276,IF($E$284="Base Year",Campus!O314,IF($E$322="Base Year",Campus!O352))))))</f>
        <v>0</v>
      </c>
      <c r="AI48" s="39" t="b">
        <f>IF($E$132="Base Year",Campus!P162,IF($E$170="Base Year",Campus!P200,IF($E$208="Base Year",Campus!P238,IF($E$246="Base Year",Campus!P276,IF($E$284="Base Year",Campus!P314,IF($E$322="Base Year",Campus!P352))))))</f>
        <v>0</v>
      </c>
      <c r="AJ48" s="39" t="b">
        <f>IF($E$132="Base Year",Campus!Q162,IF($E$170="Base Year",Campus!Q200,IF($E$208="Base Year",Campus!Q238,IF($E$246="Base Year",Campus!Q276,IF($E$284="Base Year",Campus!Q314,IF($E$322="Base Year",Campus!Q352))))))</f>
        <v>0</v>
      </c>
      <c r="AK48" s="39" t="b">
        <f>IF($E$132="Base Year",Campus!R162,IF($E$170="Base Year",Campus!R200,IF($E$208="Base Year",Campus!R238,IF($E$246="Base Year",Campus!R276,IF($E$284="Base Year",Campus!R314,IF($E$322="Base Year",Campus!R352))))))</f>
        <v>0</v>
      </c>
      <c r="AL48" s="39" t="b">
        <f>IF($E$132="Base Year",Campus!S162,IF($E$170="Base Year",Campus!S200,IF($E$208="Base Year",Campus!S238,IF($E$246="Base Year",Campus!S276,IF($E$284="Base Year",Campus!S314,IF($E$322="Base Year",Campus!S352))))))</f>
        <v>0</v>
      </c>
      <c r="AM48" s="373"/>
      <c r="AN48" s="39"/>
      <c r="AO48" s="39"/>
      <c r="AP48" s="39"/>
      <c r="AQ48" s="39"/>
      <c r="AR48" s="39"/>
      <c r="AS48" s="39"/>
      <c r="AT48" s="39"/>
      <c r="AU48" s="39"/>
      <c r="AV48" s="39"/>
      <c r="AW48" s="39"/>
      <c r="AX48" s="39"/>
      <c r="AY48" s="39"/>
      <c r="AZ48" s="39"/>
      <c r="BA48" s="39"/>
    </row>
    <row r="49" spans="1:53" ht="15">
      <c r="A49" s="39"/>
      <c r="B49" s="83"/>
      <c r="C49" s="264"/>
      <c r="D49" s="473"/>
      <c r="E49" s="256" t="s">
        <v>83</v>
      </c>
      <c r="F49" s="257">
        <f>SUM(F24:F48)</f>
        <v>0</v>
      </c>
      <c r="G49" s="257">
        <f t="shared" ref="G49:M49" si="4">SUM(G24:G48)</f>
        <v>0</v>
      </c>
      <c r="H49" s="257">
        <f t="shared" si="4"/>
        <v>0</v>
      </c>
      <c r="I49" s="257">
        <f t="shared" si="4"/>
        <v>0</v>
      </c>
      <c r="J49" s="257">
        <f t="shared" si="4"/>
        <v>0</v>
      </c>
      <c r="K49" s="257">
        <f t="shared" si="4"/>
        <v>0</v>
      </c>
      <c r="L49" s="257">
        <f t="shared" si="4"/>
        <v>0</v>
      </c>
      <c r="M49" s="257">
        <f t="shared" si="4"/>
        <v>0</v>
      </c>
      <c r="N49" s="258">
        <f>SUM(N24:N48)</f>
        <v>0</v>
      </c>
      <c r="O49" s="258">
        <f>SUM(O24:O48)</f>
        <v>0</v>
      </c>
      <c r="P49" s="259" t="str">
        <f>IFERROR(N49/M49,"")</f>
        <v/>
      </c>
      <c r="Q49" s="259" t="str">
        <f>IFERROR(O49/M49,"")</f>
        <v/>
      </c>
      <c r="R49" s="272" t="str">
        <f t="shared" si="1"/>
        <v/>
      </c>
      <c r="S49" s="272" t="str">
        <f>IFERROR((Q49-AJ49)/AJ49,"")</f>
        <v/>
      </c>
      <c r="T49" s="505"/>
      <c r="U49" s="70"/>
      <c r="V49" s="39"/>
      <c r="W49" s="39"/>
      <c r="X49" s="39" t="b">
        <f>IF($E$132="Base Year",Campus!E163,IF($E$170="Base Year",Campus!E201,IF($E$208="Base Year",Campus!E239,IF($E$246="Base Year",Campus!E277,IF($E$284="Base Year",Campus!E315,IF($E$322="Base Year",Campus!E353))))))</f>
        <v>0</v>
      </c>
      <c r="Y49" s="39" t="b">
        <f>IF($E$132="Base Year",Campus!F163,IF($E$170="Base Year",Campus!F201,IF($E$208="Base Year",Campus!F239,IF($E$246="Base Year",Campus!F277,IF($E$284="Base Year",Campus!F315,IF($E$322="Base Year",Campus!F353))))))</f>
        <v>0</v>
      </c>
      <c r="Z49" s="39" t="b">
        <f>IF($E$132="Base Year",Campus!G163,IF($E$170="Base Year",Campus!G201,IF($E$208="Base Year",Campus!G239,IF($E$246="Base Year",Campus!G277,IF($E$284="Base Year",Campus!G315,IF($E$322="Base Year",Campus!G353))))))</f>
        <v>0</v>
      </c>
      <c r="AA49" s="39" t="b">
        <f>IF($E$132="Base Year",Campus!H163,IF($E$170="Base Year",Campus!H201,IF($E$208="Base Year",Campus!H239,IF($E$246="Base Year",Campus!H277,IF($E$284="Base Year",Campus!H315,IF($E$322="Base Year",Campus!H353))))))</f>
        <v>0</v>
      </c>
      <c r="AB49" s="39" t="b">
        <f>IF($E$132="Base Year",Campus!I163,IF($E$170="Base Year",Campus!I201,IF($E$208="Base Year",Campus!I239,IF($E$246="Base Year",Campus!I277,IF($E$284="Base Year",Campus!I315,IF($E$322="Base Year",Campus!I353))))))</f>
        <v>0</v>
      </c>
      <c r="AC49" s="39" t="b">
        <f>IF($E$132="Base Year",Campus!J163,IF($E$170="Base Year",Campus!J201,IF($E$208="Base Year",Campus!J239,IF($E$246="Base Year",Campus!J277,IF($E$284="Base Year",Campus!J315,IF($E$322="Base Year",Campus!J353))))))</f>
        <v>0</v>
      </c>
      <c r="AD49" s="39" t="b">
        <f>IF($E$132="Base Year",Campus!K163,IF($E$170="Base Year",Campus!K201,IF($E$208="Base Year",Campus!K239,IF($E$246="Base Year",Campus!K277,IF($E$284="Base Year",Campus!K315,IF($E$322="Base Year",Campus!K353))))))</f>
        <v>0</v>
      </c>
      <c r="AE49" s="39" t="b">
        <f>IF($E$132="Base Year",Campus!L163,IF($E$170="Base Year",Campus!L201,IF($E$208="Base Year",Campus!L239,IF($E$246="Base Year",Campus!L277,IF($E$284="Base Year",Campus!L315,IF($E$322="Base Year",Campus!L353))))))</f>
        <v>0</v>
      </c>
      <c r="AF49" s="39" t="b">
        <f>IF($E$132="Base Year",Campus!M163,IF($E$170="Base Year",Campus!M201,IF($E$208="Base Year",Campus!M239,IF($E$246="Base Year",Campus!M277,IF($E$284="Base Year",Campus!M315,IF($E$322="Base Year",Campus!M353))))))</f>
        <v>0</v>
      </c>
      <c r="AG49" s="39" t="b">
        <f>IF($E$132="Base Year",Campus!N163,IF($E$170="Base Year",Campus!N201,IF($E$208="Base Year",Campus!N239,IF($E$246="Base Year",Campus!N277,IF($E$284="Base Year",Campus!N315,IF($E$322="Base Year",Campus!N353))))))</f>
        <v>0</v>
      </c>
      <c r="AH49" s="39" t="b">
        <f>IF($E$132="Base Year",Campus!O163,IF($E$170="Base Year",Campus!O201,IF($E$208="Base Year",Campus!O239,IF($E$246="Base Year",Campus!O277,IF($E$284="Base Year",Campus!O315,IF($E$322="Base Year",Campus!O353))))))</f>
        <v>0</v>
      </c>
      <c r="AI49" s="39" t="b">
        <f>IF($E$132="Base Year",Campus!P163,IF($E$170="Base Year",Campus!P201,IF($E$208="Base Year",Campus!P239,IF($E$246="Base Year",Campus!P277,IF($E$284="Base Year",Campus!P315,IF($E$322="Base Year",Campus!P353))))))</f>
        <v>0</v>
      </c>
      <c r="AJ49" s="39" t="b">
        <f>IF($E$132="Base Year",Campus!Q163,IF($E$170="Base Year",Campus!Q201,IF($E$208="Base Year",Campus!Q239,IF($E$246="Base Year",Campus!Q277,IF($E$284="Base Year",Campus!Q315,IF($E$322="Base Year",Campus!Q353))))))</f>
        <v>0</v>
      </c>
      <c r="AK49" s="39" t="b">
        <f>IF($E$132="Base Year",Campus!R163,IF($E$170="Base Year",Campus!R201,IF($E$208="Base Year",Campus!R239,IF($E$246="Base Year",Campus!R277,IF($E$284="Base Year",Campus!R315,IF($E$322="Base Year",Campus!R353))))))</f>
        <v>0</v>
      </c>
      <c r="AL49" s="39" t="b">
        <f>IF($E$132="Base Year",Campus!S163,IF($E$170="Base Year",Campus!S201,IF($E$208="Base Year",Campus!S239,IF($E$246="Base Year",Campus!S277,IF($E$284="Base Year",Campus!S315,IF($E$322="Base Year",Campus!S353))))))</f>
        <v>0</v>
      </c>
      <c r="AM49" s="373"/>
      <c r="AN49" s="39"/>
      <c r="AO49" s="39"/>
      <c r="AP49" s="39"/>
      <c r="AQ49" s="39"/>
      <c r="AR49" s="39"/>
      <c r="AS49" s="39"/>
      <c r="AT49" s="39"/>
      <c r="AU49" s="39"/>
      <c r="AV49" s="39"/>
      <c r="AW49" s="39"/>
      <c r="AX49" s="39"/>
      <c r="AY49" s="39"/>
      <c r="AZ49" s="39"/>
      <c r="BA49" s="39"/>
    </row>
    <row r="50" spans="1:53" ht="19.5">
      <c r="A50" s="39"/>
      <c r="B50" s="57"/>
      <c r="C50" s="58"/>
      <c r="D50" s="164"/>
      <c r="E50" s="129"/>
      <c r="F50" s="65"/>
      <c r="G50" s="66"/>
      <c r="H50" s="110"/>
      <c r="I50" s="110"/>
      <c r="J50" s="92"/>
      <c r="K50" s="66"/>
      <c r="L50" s="66"/>
      <c r="M50" s="66"/>
      <c r="N50" s="66"/>
      <c r="O50" s="66"/>
      <c r="P50" s="66"/>
      <c r="Q50" s="66"/>
      <c r="R50" s="66"/>
      <c r="S50" s="66"/>
      <c r="T50" s="165"/>
      <c r="U50" s="70"/>
      <c r="V50" s="39"/>
      <c r="W50" s="39"/>
      <c r="X50" s="296"/>
      <c r="Y50" s="297"/>
      <c r="Z50" s="298"/>
      <c r="AA50" s="300"/>
      <c r="AB50" s="300"/>
      <c r="AC50" s="301"/>
      <c r="AD50" s="298"/>
      <c r="AE50" s="298"/>
      <c r="AF50" s="298"/>
      <c r="AG50" s="298"/>
      <c r="AH50" s="298"/>
      <c r="AI50" s="298"/>
      <c r="AJ50" s="298"/>
      <c r="AK50" s="298"/>
      <c r="AL50" s="298"/>
      <c r="AM50" s="303"/>
      <c r="AN50" s="39"/>
      <c r="AO50" s="39"/>
      <c r="AP50" s="39"/>
      <c r="AQ50" s="39"/>
      <c r="AR50" s="39"/>
      <c r="AS50" s="39"/>
      <c r="AT50" s="39"/>
      <c r="AU50" s="39"/>
      <c r="AV50" s="39"/>
      <c r="AW50" s="39"/>
      <c r="AX50" s="39"/>
      <c r="AY50" s="39"/>
      <c r="AZ50" s="39"/>
      <c r="BA50" s="39"/>
    </row>
    <row r="51" spans="1:53" ht="19.5">
      <c r="A51" s="39"/>
      <c r="B51" s="57"/>
      <c r="C51" s="78"/>
      <c r="D51" s="48"/>
      <c r="E51" s="123"/>
      <c r="F51" s="67"/>
      <c r="G51" s="67"/>
      <c r="H51" s="507"/>
      <c r="I51" s="507"/>
      <c r="J51" s="68"/>
      <c r="K51" s="67"/>
      <c r="L51" s="67"/>
      <c r="M51" s="67"/>
      <c r="N51" s="67"/>
      <c r="O51" s="67"/>
      <c r="P51" s="59"/>
      <c r="Q51" s="59"/>
      <c r="R51" s="59"/>
      <c r="S51" s="59"/>
      <c r="T51" s="60"/>
      <c r="U51" s="70"/>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row>
    <row r="52" spans="1:53" ht="19.5">
      <c r="A52" s="39"/>
      <c r="B52" s="57"/>
      <c r="C52" s="78"/>
      <c r="D52" s="48"/>
      <c r="E52" s="123"/>
      <c r="F52" s="67"/>
      <c r="G52" s="67"/>
      <c r="H52" s="268"/>
      <c r="I52" s="268"/>
      <c r="J52" s="68"/>
      <c r="K52" s="67"/>
      <c r="L52" s="67"/>
      <c r="M52" s="67"/>
      <c r="N52" s="67"/>
      <c r="O52" s="67"/>
      <c r="P52" s="59"/>
      <c r="Q52" s="59"/>
      <c r="R52" s="59"/>
      <c r="S52" s="59"/>
      <c r="T52" s="60"/>
      <c r="U52" s="70"/>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row>
    <row r="53" spans="1:53" ht="19.5">
      <c r="A53" s="39"/>
      <c r="B53" s="57"/>
      <c r="C53" s="78"/>
      <c r="D53" s="48"/>
      <c r="E53" s="123"/>
      <c r="F53" s="67"/>
      <c r="G53" s="67"/>
      <c r="H53" s="268"/>
      <c r="I53" s="268"/>
      <c r="J53" s="68"/>
      <c r="K53" s="67"/>
      <c r="L53" s="67"/>
      <c r="M53" s="67"/>
      <c r="N53" s="67"/>
      <c r="O53" s="67"/>
      <c r="P53" s="59"/>
      <c r="Q53" s="59"/>
      <c r="R53" s="59"/>
      <c r="S53" s="59"/>
      <c r="T53" s="60"/>
      <c r="U53" s="70"/>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row>
    <row r="54" spans="1:53" ht="19.5">
      <c r="A54" s="39"/>
      <c r="B54" s="71"/>
      <c r="C54" s="146"/>
      <c r="D54" s="73"/>
      <c r="E54" s="147"/>
      <c r="F54" s="148"/>
      <c r="G54" s="149"/>
      <c r="H54" s="150"/>
      <c r="I54" s="150"/>
      <c r="J54" s="151"/>
      <c r="K54" s="149"/>
      <c r="L54" s="149"/>
      <c r="M54" s="149"/>
      <c r="N54" s="149"/>
      <c r="O54" s="149"/>
      <c r="P54" s="75"/>
      <c r="Q54" s="75"/>
      <c r="R54" s="75"/>
      <c r="S54" s="75"/>
      <c r="T54" s="75"/>
      <c r="U54" s="152"/>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row>
    <row r="55" spans="1:53" ht="18.75">
      <c r="A55" s="39"/>
      <c r="B55" s="53"/>
      <c r="C55" s="77"/>
      <c r="D55" s="55"/>
      <c r="E55" s="124"/>
      <c r="F55" s="55"/>
      <c r="G55" s="55"/>
      <c r="H55" s="107"/>
      <c r="I55" s="107"/>
      <c r="J55" s="88"/>
      <c r="K55" s="55"/>
      <c r="L55" s="55"/>
      <c r="M55" s="55"/>
      <c r="N55" s="55"/>
      <c r="O55" s="55"/>
      <c r="P55" s="55"/>
      <c r="Q55" s="55"/>
      <c r="R55" s="55"/>
      <c r="S55" s="55"/>
      <c r="T55" s="55"/>
      <c r="U55" s="56"/>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row>
    <row r="56" spans="1:53" ht="30.75">
      <c r="A56" s="39"/>
      <c r="B56" s="252"/>
      <c r="C56" s="167"/>
      <c r="D56" s="125">
        <v>2001</v>
      </c>
      <c r="E56" s="271" t="str">
        <f>IF(Inventory!$K$7=2001,"Base Year", "")</f>
        <v/>
      </c>
      <c r="F56" s="167"/>
      <c r="G56" s="167"/>
      <c r="H56" s="167"/>
      <c r="I56" s="167"/>
      <c r="J56" s="167"/>
      <c r="K56" s="167"/>
      <c r="L56" s="167"/>
      <c r="M56" s="167"/>
      <c r="N56" s="167"/>
      <c r="O56" s="167"/>
      <c r="P56" s="167"/>
      <c r="Q56" s="167"/>
      <c r="R56" s="167"/>
      <c r="S56" s="167"/>
      <c r="T56" s="167"/>
      <c r="U56" s="167"/>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row>
    <row r="57" spans="1:53" ht="21" customHeight="1">
      <c r="A57" s="39"/>
      <c r="B57" s="265"/>
      <c r="C57" s="167"/>
      <c r="D57" s="167"/>
      <c r="E57" s="125"/>
      <c r="F57" s="509" t="s">
        <v>94</v>
      </c>
      <c r="G57" s="510"/>
      <c r="H57" s="510"/>
      <c r="I57" s="510"/>
      <c r="J57" s="510"/>
      <c r="K57" s="510"/>
      <c r="L57" s="510"/>
      <c r="M57" s="251"/>
      <c r="N57" s="76"/>
      <c r="O57" s="76"/>
      <c r="P57" s="76"/>
      <c r="Q57" s="76"/>
      <c r="R57" s="76"/>
      <c r="S57" s="76"/>
      <c r="T57" s="76"/>
      <c r="U57" s="70"/>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row>
    <row r="58" spans="1:53" ht="19.5" customHeight="1">
      <c r="A58" s="39"/>
      <c r="B58" s="166"/>
      <c r="C58" s="167"/>
      <c r="D58" s="168"/>
      <c r="E58" s="169"/>
      <c r="F58" s="508" t="s">
        <v>97</v>
      </c>
      <c r="G58" s="493" t="s">
        <v>96</v>
      </c>
      <c r="H58" s="469" t="s">
        <v>95</v>
      </c>
      <c r="I58" s="469" t="s">
        <v>98</v>
      </c>
      <c r="J58" s="493" t="s">
        <v>99</v>
      </c>
      <c r="K58" s="493" t="s">
        <v>195</v>
      </c>
      <c r="L58" s="493" t="s">
        <v>101</v>
      </c>
      <c r="M58" s="493" t="s">
        <v>93</v>
      </c>
      <c r="N58" s="493" t="s">
        <v>89</v>
      </c>
      <c r="O58" s="493" t="s">
        <v>90</v>
      </c>
      <c r="P58" s="493" t="s">
        <v>175</v>
      </c>
      <c r="Q58" s="493" t="s">
        <v>88</v>
      </c>
      <c r="R58" s="469" t="s">
        <v>91</v>
      </c>
      <c r="S58" s="469" t="s">
        <v>92</v>
      </c>
      <c r="T58" s="170"/>
      <c r="U58" s="171"/>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row>
    <row r="59" spans="1:53" ht="27" customHeight="1">
      <c r="A59" s="39"/>
      <c r="B59" s="57"/>
      <c r="C59" s="78"/>
      <c r="D59" s="47"/>
      <c r="E59" s="266" t="s">
        <v>87</v>
      </c>
      <c r="F59" s="508"/>
      <c r="G59" s="493"/>
      <c r="H59" s="469"/>
      <c r="I59" s="469"/>
      <c r="J59" s="493"/>
      <c r="K59" s="493"/>
      <c r="L59" s="493"/>
      <c r="M59" s="493"/>
      <c r="N59" s="492"/>
      <c r="O59" s="492"/>
      <c r="P59" s="493"/>
      <c r="Q59" s="493"/>
      <c r="R59" s="492"/>
      <c r="S59" s="492"/>
      <c r="T59" s="59"/>
      <c r="U59" s="70"/>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row>
    <row r="60" spans="1:53" ht="19.5">
      <c r="A60" s="39"/>
      <c r="B60" s="57"/>
      <c r="C60" s="78"/>
      <c r="D60" s="47"/>
      <c r="E60" s="470"/>
      <c r="F60" s="506"/>
      <c r="G60" s="135"/>
      <c r="H60" s="267"/>
      <c r="I60" s="135"/>
      <c r="J60" s="135"/>
      <c r="K60" s="267"/>
      <c r="L60" s="267"/>
      <c r="M60" s="266"/>
      <c r="N60" s="266"/>
      <c r="O60" s="266"/>
      <c r="P60" s="59"/>
      <c r="Q60" s="59"/>
      <c r="R60" s="59"/>
      <c r="S60" s="59"/>
      <c r="T60" s="59"/>
      <c r="U60" s="70"/>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row>
    <row r="61" spans="1:53" ht="15">
      <c r="A61" s="39"/>
      <c r="B61" s="83"/>
      <c r="C61" s="264"/>
      <c r="D61" s="64"/>
      <c r="E61" s="129"/>
      <c r="F61" s="65"/>
      <c r="G61" s="66"/>
      <c r="H61" s="115"/>
      <c r="I61" s="110"/>
      <c r="J61" s="92"/>
      <c r="K61" s="92"/>
      <c r="L61" s="92"/>
      <c r="M61" s="92"/>
      <c r="N61" s="92"/>
      <c r="O61" s="92"/>
      <c r="P61" s="92"/>
      <c r="Q61" s="92"/>
      <c r="R61" s="92"/>
      <c r="S61" s="92"/>
      <c r="T61" s="153"/>
      <c r="U61" s="70"/>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row>
    <row r="62" spans="1:53" ht="15">
      <c r="A62" s="39"/>
      <c r="B62" s="83"/>
      <c r="C62" s="264"/>
      <c r="D62" s="473"/>
      <c r="E62" s="321"/>
      <c r="F62" s="322"/>
      <c r="G62" s="322"/>
      <c r="H62" s="322"/>
      <c r="I62" s="322"/>
      <c r="J62" s="322"/>
      <c r="K62" s="322"/>
      <c r="L62" s="322"/>
      <c r="M62" s="322"/>
      <c r="N62" s="254">
        <f>(F62*Coefficients!$B$10)+(Campus!G62*Coefficients!$D$10)+(Campus!H62*Coefficients!$F$10)+(Campus!I62*Coefficients!$H$10)+(Campus!J62*Coefficients!$J$10)+(Campus!K62*Coefficients!$L$10)+(Campus!L62*Coefficients!$N$10)</f>
        <v>0</v>
      </c>
      <c r="O62" s="254">
        <f>(F62*Coefficients!$C$10)+(Campus!G62*Coefficients!$E$10)+(Campus!H62*Coefficients!$G$10)+(Campus!I62*Coefficients!$I$10)+(Campus!J62*Coefficients!$K$10)+(Campus!K62*Coefficients!$M$10)+(Campus!L62*Coefficients!$O$10)</f>
        <v>0</v>
      </c>
      <c r="P62" s="213" t="str">
        <f>IF(ISERR(N62/M62),"", (N62/M62))</f>
        <v/>
      </c>
      <c r="Q62" s="213" t="str">
        <f>IF(ISERR(O62/M62),"", (O62/M62))</f>
        <v/>
      </c>
      <c r="R62" s="253" t="str">
        <f>IFERROR((P62-AI24)/AI24,"")</f>
        <v/>
      </c>
      <c r="S62" s="253" t="str">
        <f>IFERROR((Q62-AJ24)/AJ24,"")</f>
        <v/>
      </c>
      <c r="T62" s="505"/>
      <c r="U62" s="70"/>
      <c r="V62" s="372"/>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row>
    <row r="63" spans="1:53" ht="15">
      <c r="A63" s="39"/>
      <c r="B63" s="83"/>
      <c r="C63" s="264"/>
      <c r="D63" s="473"/>
      <c r="E63" s="323"/>
      <c r="F63" s="322"/>
      <c r="G63" s="322"/>
      <c r="H63" s="322"/>
      <c r="I63" s="322"/>
      <c r="J63" s="322"/>
      <c r="K63" s="322"/>
      <c r="L63" s="322"/>
      <c r="M63" s="322"/>
      <c r="N63" s="254">
        <f>(F63*Coefficients!$B$10)+(Campus!G63*Coefficients!$D$10)+(Campus!H63*Coefficients!$F$10)+(Campus!I63*Coefficients!$H$10)+(Campus!J63*Coefficients!$J$10)+(Campus!K63*Coefficients!$L$10)+(Campus!L63*Coefficients!$N$10)</f>
        <v>0</v>
      </c>
      <c r="O63" s="254">
        <f>(F63*Coefficients!$C$10)+(Campus!G63*Coefficients!$E$10)+(Campus!H63*Coefficients!$G$10)+(Campus!I63*Coefficients!$I$10)+(Campus!J63*Coefficients!$K$10)+(Campus!K63*Coefficients!$M$10)+(Campus!L63*Coefficients!$O$10)</f>
        <v>0</v>
      </c>
      <c r="P63" s="213" t="str">
        <f>IF(ISERR(N63/M63),"", (N63/M63))</f>
        <v/>
      </c>
      <c r="Q63" s="213" t="str">
        <f t="shared" ref="Q63:Q86" si="5">IF(ISERR(O63/M63),"", (O63/M63))</f>
        <v/>
      </c>
      <c r="R63" s="253" t="str">
        <f t="shared" ref="R63:R87" si="6">IFERROR((P63-AI25)/AI25,"")</f>
        <v/>
      </c>
      <c r="S63" s="253" t="str">
        <f t="shared" ref="S63:S87" si="7">IFERROR((Q63-AJ25)/AJ25,"")</f>
        <v/>
      </c>
      <c r="T63" s="505"/>
      <c r="U63" s="70"/>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row>
    <row r="64" spans="1:53" ht="15">
      <c r="A64" s="39"/>
      <c r="B64" s="83"/>
      <c r="C64" s="264"/>
      <c r="D64" s="473"/>
      <c r="E64" s="321"/>
      <c r="F64" s="322"/>
      <c r="G64" s="322"/>
      <c r="H64" s="322"/>
      <c r="I64" s="322"/>
      <c r="J64" s="322"/>
      <c r="K64" s="322"/>
      <c r="L64" s="322"/>
      <c r="M64" s="322"/>
      <c r="N64" s="255">
        <f>(F64*Coefficients!$B$10)+(Campus!G64*Coefficients!$D$10)+(Campus!H64*Coefficients!$F$10)+(Campus!I64*Coefficients!$H$10)+(Campus!J64*Coefficients!$J$10)+(Campus!K64*Coefficients!$L$10)+(Campus!L64*Coefficients!$N$10)</f>
        <v>0</v>
      </c>
      <c r="O64" s="254">
        <f>(F64*Coefficients!$C$10)+(Campus!G64*Coefficients!$E$10)+(Campus!H64*Coefficients!$G$10)+(Campus!I64*Coefficients!$I$10)+(Campus!J64*Coefficients!$K$10)+(Campus!K64*Coefficients!$M$10)+(Campus!L64*Coefficients!$O$10)</f>
        <v>0</v>
      </c>
      <c r="P64" s="213" t="str">
        <f t="shared" ref="P64:P85" si="8">IF(ISERR(N64/M64),"", (N64/M64))</f>
        <v/>
      </c>
      <c r="Q64" s="213" t="str">
        <f t="shared" si="5"/>
        <v/>
      </c>
      <c r="R64" s="253" t="str">
        <f t="shared" si="6"/>
        <v/>
      </c>
      <c r="S64" s="253" t="str">
        <f t="shared" si="7"/>
        <v/>
      </c>
      <c r="T64" s="505"/>
      <c r="U64" s="70"/>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row>
    <row r="65" spans="1:53" ht="15">
      <c r="A65" s="39"/>
      <c r="B65" s="83"/>
      <c r="C65" s="264"/>
      <c r="D65" s="473"/>
      <c r="E65" s="323"/>
      <c r="F65" s="322"/>
      <c r="G65" s="322"/>
      <c r="H65" s="322"/>
      <c r="I65" s="322"/>
      <c r="J65" s="322"/>
      <c r="K65" s="322"/>
      <c r="L65" s="322"/>
      <c r="M65" s="322"/>
      <c r="N65" s="254">
        <f>(F65*Coefficients!$B$10)+(Campus!G65*Coefficients!$D$10)+(Campus!H65*Coefficients!$F$10)+(Campus!I65*Coefficients!$H$10)+(Campus!J65*Coefficients!$J$10)+(Campus!K65*Coefficients!$L$10)+(Campus!L65*Coefficients!$N$10)</f>
        <v>0</v>
      </c>
      <c r="O65" s="254">
        <f>(F65*Coefficients!$C$10)+(Campus!G65*Coefficients!$E$10)+(Campus!H65*Coefficients!$G$10)+(Campus!I65*Coefficients!$I$10)+(Campus!J65*Coefficients!$K$10)+(Campus!K65*Coefficients!$M$10)+(Campus!L65*Coefficients!$O$10)</f>
        <v>0</v>
      </c>
      <c r="P65" s="213" t="str">
        <f t="shared" si="8"/>
        <v/>
      </c>
      <c r="Q65" s="213" t="str">
        <f t="shared" si="5"/>
        <v/>
      </c>
      <c r="R65" s="253" t="str">
        <f t="shared" si="6"/>
        <v/>
      </c>
      <c r="S65" s="253" t="str">
        <f t="shared" si="7"/>
        <v/>
      </c>
      <c r="T65" s="505"/>
      <c r="U65" s="70"/>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row>
    <row r="66" spans="1:53" ht="15">
      <c r="A66" s="39"/>
      <c r="B66" s="83"/>
      <c r="C66" s="264"/>
      <c r="D66" s="473"/>
      <c r="E66" s="321"/>
      <c r="F66" s="322"/>
      <c r="G66" s="322"/>
      <c r="H66" s="322"/>
      <c r="I66" s="322"/>
      <c r="J66" s="322"/>
      <c r="K66" s="322"/>
      <c r="L66" s="322"/>
      <c r="M66" s="322"/>
      <c r="N66" s="254">
        <f>(F66*Coefficients!$B$10)+(Campus!G66*Coefficients!$D$10)+(Campus!H66*Coefficients!$F$10)+(Campus!I66*Coefficients!$H$10)+(Campus!J66*Coefficients!$J$10)+(Campus!K66*Coefficients!$L$10)+(Campus!L66*Coefficients!$N$10)</f>
        <v>0</v>
      </c>
      <c r="O66" s="254">
        <f>(F66*Coefficients!$C$10)+(Campus!G66*Coefficients!$E$10)+(Campus!H66*Coefficients!$G$10)+(Campus!I66*Coefficients!$I$10)+(Campus!J66*Coefficients!$K$10)+(Campus!K66*Coefficients!$M$10)+(Campus!L66*Coefficients!$O$10)</f>
        <v>0</v>
      </c>
      <c r="P66" s="213" t="str">
        <f t="shared" si="8"/>
        <v/>
      </c>
      <c r="Q66" s="213" t="str">
        <f t="shared" si="5"/>
        <v/>
      </c>
      <c r="R66" s="253" t="str">
        <f t="shared" si="6"/>
        <v/>
      </c>
      <c r="S66" s="253" t="str">
        <f t="shared" si="7"/>
        <v/>
      </c>
      <c r="T66" s="505"/>
      <c r="U66" s="70"/>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row>
    <row r="67" spans="1:53" ht="15">
      <c r="A67" s="39"/>
      <c r="B67" s="83"/>
      <c r="C67" s="264"/>
      <c r="D67" s="473"/>
      <c r="E67" s="323"/>
      <c r="F67" s="322"/>
      <c r="G67" s="322"/>
      <c r="H67" s="322"/>
      <c r="I67" s="322"/>
      <c r="J67" s="322"/>
      <c r="K67" s="322"/>
      <c r="L67" s="322"/>
      <c r="M67" s="322"/>
      <c r="N67" s="254">
        <f>(F67*Coefficients!$B$10)+(Campus!G67*Coefficients!$D$10)+(Campus!H67*Coefficients!$F$10)+(Campus!I67*Coefficients!$H$10)+(Campus!J67*Coefficients!$J$10)+(Campus!K67*Coefficients!$L$10)+(Campus!L67*Coefficients!$N$10)</f>
        <v>0</v>
      </c>
      <c r="O67" s="254">
        <f>(F67*Coefficients!$C$10)+(Campus!G67*Coefficients!$E$10)+(Campus!H67*Coefficients!$G$10)+(Campus!I67*Coefficients!$I$10)+(Campus!J67*Coefficients!$K$10)+(Campus!K67*Coefficients!$M$10)+(Campus!L67*Coefficients!$O$10)</f>
        <v>0</v>
      </c>
      <c r="P67" s="213" t="str">
        <f t="shared" si="8"/>
        <v/>
      </c>
      <c r="Q67" s="213" t="str">
        <f t="shared" si="5"/>
        <v/>
      </c>
      <c r="R67" s="253" t="str">
        <f t="shared" si="6"/>
        <v/>
      </c>
      <c r="S67" s="253" t="str">
        <f t="shared" si="7"/>
        <v/>
      </c>
      <c r="T67" s="505"/>
      <c r="U67" s="70"/>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row>
    <row r="68" spans="1:53" ht="15">
      <c r="A68" s="39"/>
      <c r="B68" s="83"/>
      <c r="C68" s="264"/>
      <c r="D68" s="473"/>
      <c r="E68" s="321"/>
      <c r="F68" s="322"/>
      <c r="G68" s="322"/>
      <c r="H68" s="322"/>
      <c r="I68" s="322"/>
      <c r="J68" s="322"/>
      <c r="K68" s="322"/>
      <c r="L68" s="322"/>
      <c r="M68" s="322"/>
      <c r="N68" s="254">
        <f>(F68*Coefficients!$B$10)+(Campus!G68*Coefficients!$D$10)+(Campus!H68*Coefficients!$F$10)+(Campus!I68*Coefficients!$H$10)+(Campus!J68*Coefficients!$J$10)+(Campus!K68*Coefficients!$L$10)+(Campus!L68*Coefficients!$N$10)</f>
        <v>0</v>
      </c>
      <c r="O68" s="254">
        <f>(F68*Coefficients!$C$10)+(Campus!G68*Coefficients!$E$10)+(Campus!H68*Coefficients!$G$10)+(Campus!I68*Coefficients!$I$10)+(Campus!J68*Coefficients!$K$10)+(Campus!K68*Coefficients!$M$10)+(Campus!L68*Coefficients!$O$10)</f>
        <v>0</v>
      </c>
      <c r="P68" s="213" t="str">
        <f t="shared" si="8"/>
        <v/>
      </c>
      <c r="Q68" s="213" t="str">
        <f t="shared" si="5"/>
        <v/>
      </c>
      <c r="R68" s="253" t="str">
        <f t="shared" si="6"/>
        <v/>
      </c>
      <c r="S68" s="253" t="str">
        <f t="shared" si="7"/>
        <v/>
      </c>
      <c r="T68" s="505"/>
      <c r="U68" s="70"/>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row>
    <row r="69" spans="1:53" ht="15">
      <c r="A69" s="39"/>
      <c r="B69" s="83"/>
      <c r="C69" s="264"/>
      <c r="D69" s="473"/>
      <c r="E69" s="323"/>
      <c r="F69" s="322"/>
      <c r="G69" s="322"/>
      <c r="H69" s="322"/>
      <c r="I69" s="322"/>
      <c r="J69" s="322"/>
      <c r="K69" s="322"/>
      <c r="L69" s="322"/>
      <c r="M69" s="322"/>
      <c r="N69" s="254">
        <f>(F69*Coefficients!$B$10)+(Campus!G69*Coefficients!$D$10)+(Campus!H69*Coefficients!$F$10)+(Campus!I69*Coefficients!$H$10)+(Campus!J69*Coefficients!$J$10)+(Campus!K69*Coefficients!$L$10)+(Campus!L69*Coefficients!$N$10)</f>
        <v>0</v>
      </c>
      <c r="O69" s="254">
        <f>(F69*Coefficients!$C$10)+(Campus!G69*Coefficients!$E$10)+(Campus!H69*Coefficients!$G$10)+(Campus!I69*Coefficients!$I$10)+(Campus!J69*Coefficients!$K$10)+(Campus!K69*Coefficients!$M$10)+(Campus!L69*Coefficients!$O$10)</f>
        <v>0</v>
      </c>
      <c r="P69" s="213" t="str">
        <f t="shared" si="8"/>
        <v/>
      </c>
      <c r="Q69" s="213" t="str">
        <f t="shared" si="5"/>
        <v/>
      </c>
      <c r="R69" s="253" t="str">
        <f t="shared" si="6"/>
        <v/>
      </c>
      <c r="S69" s="253" t="str">
        <f t="shared" si="7"/>
        <v/>
      </c>
      <c r="T69" s="505"/>
      <c r="U69" s="70"/>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row>
    <row r="70" spans="1:53" ht="15">
      <c r="A70" s="39"/>
      <c r="B70" s="83"/>
      <c r="C70" s="264"/>
      <c r="D70" s="473"/>
      <c r="E70" s="321"/>
      <c r="F70" s="322"/>
      <c r="G70" s="322"/>
      <c r="H70" s="322"/>
      <c r="I70" s="322"/>
      <c r="J70" s="322"/>
      <c r="K70" s="322"/>
      <c r="L70" s="322"/>
      <c r="M70" s="322"/>
      <c r="N70" s="254">
        <f>(F70*Coefficients!$B$10)+(Campus!G70*Coefficients!$D$10)+(Campus!H70*Coefficients!$F$10)+(Campus!I70*Coefficients!$H$10)+(Campus!J70*Coefficients!$J$10)+(Campus!K70*Coefficients!$L$10)+(Campus!L70*Coefficients!$N$10)</f>
        <v>0</v>
      </c>
      <c r="O70" s="254">
        <f>(F70*Coefficients!$C$10)+(Campus!G70*Coefficients!$E$10)+(Campus!H70*Coefficients!$G$10)+(Campus!I70*Coefficients!$I$10)+(Campus!J70*Coefficients!$K$10)+(Campus!K70*Coefficients!$M$10)+(Campus!L70*Coefficients!$O$10)</f>
        <v>0</v>
      </c>
      <c r="P70" s="213" t="str">
        <f t="shared" si="8"/>
        <v/>
      </c>
      <c r="Q70" s="213" t="str">
        <f t="shared" si="5"/>
        <v/>
      </c>
      <c r="R70" s="253" t="str">
        <f t="shared" si="6"/>
        <v/>
      </c>
      <c r="S70" s="253" t="str">
        <f t="shared" si="7"/>
        <v/>
      </c>
      <c r="T70" s="505"/>
      <c r="U70" s="70"/>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row>
    <row r="71" spans="1:53" ht="15">
      <c r="A71" s="39"/>
      <c r="B71" s="83"/>
      <c r="C71" s="264"/>
      <c r="D71" s="473"/>
      <c r="E71" s="323"/>
      <c r="F71" s="322"/>
      <c r="G71" s="322"/>
      <c r="H71" s="322"/>
      <c r="I71" s="322"/>
      <c r="J71" s="322"/>
      <c r="K71" s="322"/>
      <c r="L71" s="322"/>
      <c r="M71" s="322"/>
      <c r="N71" s="254">
        <f>(F71*Coefficients!$B$10)+(Campus!G71*Coefficients!$D$10)+(Campus!H71*Coefficients!$F$10)+(Campus!I71*Coefficients!$H$10)+(Campus!J71*Coefficients!$J$10)+(Campus!K71*Coefficients!$L$10)+(Campus!L71*Coefficients!$N$10)</f>
        <v>0</v>
      </c>
      <c r="O71" s="254">
        <f>(F71*Coefficients!$C$10)+(Campus!G71*Coefficients!$E$10)+(Campus!H71*Coefficients!$G$10)+(Campus!I71*Coefficients!$I$10)+(Campus!J71*Coefficients!$K$10)+(Campus!K71*Coefficients!$M$10)+(Campus!L71*Coefficients!$O$10)</f>
        <v>0</v>
      </c>
      <c r="P71" s="213" t="str">
        <f t="shared" si="8"/>
        <v/>
      </c>
      <c r="Q71" s="213" t="str">
        <f t="shared" si="5"/>
        <v/>
      </c>
      <c r="R71" s="253" t="str">
        <f t="shared" si="6"/>
        <v/>
      </c>
      <c r="S71" s="253" t="str">
        <f t="shared" si="7"/>
        <v/>
      </c>
      <c r="T71" s="505"/>
      <c r="U71" s="70"/>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row>
    <row r="72" spans="1:53" ht="15">
      <c r="A72" s="39"/>
      <c r="B72" s="83"/>
      <c r="C72" s="264"/>
      <c r="D72" s="473"/>
      <c r="E72" s="321"/>
      <c r="F72" s="322"/>
      <c r="G72" s="322"/>
      <c r="H72" s="322"/>
      <c r="I72" s="322"/>
      <c r="J72" s="322"/>
      <c r="K72" s="322"/>
      <c r="L72" s="322"/>
      <c r="M72" s="322"/>
      <c r="N72" s="254">
        <f>(F72*Coefficients!$B$10)+(Campus!G72*Coefficients!$D$10)+(Campus!H72*Coefficients!$F$10)+(Campus!I72*Coefficients!$H$10)+(Campus!J72*Coefficients!$J$10)+(Campus!K72*Coefficients!$L$10)+(Campus!L72*Coefficients!$N$10)</f>
        <v>0</v>
      </c>
      <c r="O72" s="254">
        <f>(F72*Coefficients!$C$10)+(Campus!G72*Coefficients!$E$10)+(Campus!H72*Coefficients!$G$10)+(Campus!I72*Coefficients!$I$10)+(Campus!J72*Coefficients!$K$10)+(Campus!K72*Coefficients!$M$10)+(Campus!L72*Coefficients!$O$10)</f>
        <v>0</v>
      </c>
      <c r="P72" s="213" t="str">
        <f t="shared" si="8"/>
        <v/>
      </c>
      <c r="Q72" s="213" t="str">
        <f t="shared" si="5"/>
        <v/>
      </c>
      <c r="R72" s="253" t="str">
        <f t="shared" si="6"/>
        <v/>
      </c>
      <c r="S72" s="253" t="str">
        <f t="shared" si="7"/>
        <v/>
      </c>
      <c r="T72" s="505"/>
      <c r="U72" s="70"/>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row>
    <row r="73" spans="1:53" ht="15">
      <c r="A73" s="39"/>
      <c r="B73" s="83"/>
      <c r="C73" s="264"/>
      <c r="D73" s="473"/>
      <c r="E73" s="323"/>
      <c r="F73" s="322"/>
      <c r="G73" s="322"/>
      <c r="H73" s="322"/>
      <c r="I73" s="322"/>
      <c r="J73" s="322"/>
      <c r="K73" s="322"/>
      <c r="L73" s="322"/>
      <c r="M73" s="322"/>
      <c r="N73" s="254">
        <f>(F73*Coefficients!$B$10)+(Campus!G73*Coefficients!$D$10)+(Campus!H73*Coefficients!$F$10)+(Campus!I73*Coefficients!$H$10)+(Campus!J73*Coefficients!$J$10)+(Campus!K73*Coefficients!$L$10)+(Campus!L73*Coefficients!$N$10)</f>
        <v>0</v>
      </c>
      <c r="O73" s="254">
        <f>(F73*Coefficients!$C$10)+(Campus!G73*Coefficients!$E$10)+(Campus!H73*Coefficients!$G$10)+(Campus!I73*Coefficients!$I$10)+(Campus!J73*Coefficients!$K$10)+(Campus!K73*Coefficients!$M$10)+(Campus!L73*Coefficients!$O$10)</f>
        <v>0</v>
      </c>
      <c r="P73" s="213" t="str">
        <f t="shared" si="8"/>
        <v/>
      </c>
      <c r="Q73" s="213" t="str">
        <f t="shared" si="5"/>
        <v/>
      </c>
      <c r="R73" s="253" t="str">
        <f t="shared" si="6"/>
        <v/>
      </c>
      <c r="S73" s="253" t="str">
        <f t="shared" si="7"/>
        <v/>
      </c>
      <c r="T73" s="505"/>
      <c r="U73" s="70"/>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row>
    <row r="74" spans="1:53" ht="15">
      <c r="A74" s="39"/>
      <c r="B74" s="83"/>
      <c r="C74" s="264"/>
      <c r="D74" s="473"/>
      <c r="E74" s="321"/>
      <c r="F74" s="322"/>
      <c r="G74" s="322"/>
      <c r="H74" s="322"/>
      <c r="I74" s="322"/>
      <c r="J74" s="322"/>
      <c r="K74" s="322"/>
      <c r="L74" s="322"/>
      <c r="M74" s="322"/>
      <c r="N74" s="254">
        <f>(F74*Coefficients!$B$10)+(Campus!G74*Coefficients!$D$10)+(Campus!H74*Coefficients!$F$10)+(Campus!I74*Coefficients!$H$10)+(Campus!J74*Coefficients!$J$10)+(Campus!K74*Coefficients!$L$10)+(Campus!L74*Coefficients!$N$10)</f>
        <v>0</v>
      </c>
      <c r="O74" s="254">
        <f>(F74*Coefficients!$C$10)+(Campus!G74*Coefficients!$E$10)+(Campus!H74*Coefficients!$G$10)+(Campus!I74*Coefficients!$I$10)+(Campus!J74*Coefficients!$K$10)+(Campus!K74*Coefficients!$M$10)+(Campus!L74*Coefficients!$O$10)</f>
        <v>0</v>
      </c>
      <c r="P74" s="213" t="str">
        <f t="shared" si="8"/>
        <v/>
      </c>
      <c r="Q74" s="213" t="str">
        <f t="shared" si="5"/>
        <v/>
      </c>
      <c r="R74" s="253" t="str">
        <f t="shared" si="6"/>
        <v/>
      </c>
      <c r="S74" s="253" t="str">
        <f t="shared" si="7"/>
        <v/>
      </c>
      <c r="T74" s="505"/>
      <c r="U74" s="70"/>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row>
    <row r="75" spans="1:53" ht="15">
      <c r="A75" s="39"/>
      <c r="B75" s="83"/>
      <c r="C75" s="264"/>
      <c r="D75" s="473"/>
      <c r="E75" s="323"/>
      <c r="F75" s="324"/>
      <c r="G75" s="324"/>
      <c r="H75" s="324"/>
      <c r="I75" s="324"/>
      <c r="J75" s="324"/>
      <c r="K75" s="324"/>
      <c r="L75" s="324"/>
      <c r="M75" s="324"/>
      <c r="N75" s="254">
        <f>(F75*Coefficients!$B$10)+(Campus!G75*Coefficients!$D$10)+(Campus!H75*Coefficients!$F$10)+(Campus!I75*Coefficients!$H$10)+(Campus!J75*Coefficients!$J$10)+(Campus!K75*Coefficients!$L$10)+(Campus!L75*Coefficients!$N$10)</f>
        <v>0</v>
      </c>
      <c r="O75" s="254">
        <f>(F75*Coefficients!$C$10)+(Campus!G75*Coefficients!$E$10)+(Campus!H75*Coefficients!$G$10)+(Campus!I75*Coefficients!$I$10)+(Campus!J75*Coefficients!$K$10)+(Campus!K75*Coefficients!$M$10)+(Campus!L75*Coefficients!$O$10)</f>
        <v>0</v>
      </c>
      <c r="P75" s="213" t="str">
        <f>IF(ISERR(N75/M75),"", (N75/M75))</f>
        <v/>
      </c>
      <c r="Q75" s="213" t="str">
        <f t="shared" si="5"/>
        <v/>
      </c>
      <c r="R75" s="253" t="str">
        <f t="shared" si="6"/>
        <v/>
      </c>
      <c r="S75" s="253" t="str">
        <f t="shared" si="7"/>
        <v/>
      </c>
      <c r="T75" s="505"/>
      <c r="U75" s="70"/>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row>
    <row r="76" spans="1:53" ht="15">
      <c r="A76" s="39"/>
      <c r="B76" s="83"/>
      <c r="C76" s="264"/>
      <c r="D76" s="473"/>
      <c r="E76" s="321"/>
      <c r="F76" s="322"/>
      <c r="G76" s="322"/>
      <c r="H76" s="322"/>
      <c r="I76" s="322"/>
      <c r="J76" s="322"/>
      <c r="K76" s="322"/>
      <c r="L76" s="322"/>
      <c r="M76" s="322"/>
      <c r="N76" s="254">
        <f>(F76*Coefficients!$B$10)+(Campus!G76*Coefficients!$D$10)+(Campus!H76*Coefficients!$F$10)+(Campus!I76*Coefficients!$H$10)+(Campus!J76*Coefficients!$J$10)+(Campus!K76*Coefficients!$L$10)+(Campus!L76*Coefficients!$N$10)</f>
        <v>0</v>
      </c>
      <c r="O76" s="254">
        <f>(F76*Coefficients!$C$10)+(Campus!G76*Coefficients!$E$10)+(Campus!H76*Coefficients!$G$10)+(Campus!I76*Coefficients!$I$10)+(Campus!J76*Coefficients!$K$10)+(Campus!K76*Coefficients!$M$10)+(Campus!L76*Coefficients!$O$10)</f>
        <v>0</v>
      </c>
      <c r="P76" s="213" t="str">
        <f t="shared" si="8"/>
        <v/>
      </c>
      <c r="Q76" s="213" t="str">
        <f t="shared" si="5"/>
        <v/>
      </c>
      <c r="R76" s="253" t="str">
        <f t="shared" si="6"/>
        <v/>
      </c>
      <c r="S76" s="253" t="str">
        <f t="shared" si="7"/>
        <v/>
      </c>
      <c r="T76" s="505"/>
      <c r="U76" s="70"/>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row>
    <row r="77" spans="1:53" ht="15">
      <c r="A77" s="39"/>
      <c r="B77" s="83"/>
      <c r="C77" s="264"/>
      <c r="D77" s="473"/>
      <c r="E77" s="323"/>
      <c r="F77" s="322"/>
      <c r="G77" s="322"/>
      <c r="H77" s="322"/>
      <c r="I77" s="322"/>
      <c r="J77" s="322"/>
      <c r="K77" s="322"/>
      <c r="L77" s="322"/>
      <c r="M77" s="322"/>
      <c r="N77" s="254">
        <f>(F77*Coefficients!$B$10)+(Campus!G77*Coefficients!$D$10)+(Campus!H77*Coefficients!$F$10)+(Campus!I77*Coefficients!$H$10)+(Campus!J77*Coefficients!$J$10)+(Campus!K77*Coefficients!$L$10)+(Campus!L77*Coefficients!$N$10)</f>
        <v>0</v>
      </c>
      <c r="O77" s="254">
        <f>(F77*Coefficients!$C$10)+(Campus!G77*Coefficients!$E$10)+(Campus!H77*Coefficients!$G$10)+(Campus!I77*Coefficients!$I$10)+(Campus!J77*Coefficients!$K$10)+(Campus!K77*Coefficients!$M$10)+(Campus!L77*Coefficients!$O$10)</f>
        <v>0</v>
      </c>
      <c r="P77" s="213" t="str">
        <f t="shared" si="8"/>
        <v/>
      </c>
      <c r="Q77" s="213" t="str">
        <f t="shared" si="5"/>
        <v/>
      </c>
      <c r="R77" s="253" t="str">
        <f t="shared" si="6"/>
        <v/>
      </c>
      <c r="S77" s="253" t="str">
        <f t="shared" si="7"/>
        <v/>
      </c>
      <c r="T77" s="505"/>
      <c r="U77" s="70"/>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row>
    <row r="78" spans="1:53" ht="15">
      <c r="A78" s="39"/>
      <c r="B78" s="83"/>
      <c r="C78" s="264"/>
      <c r="D78" s="473"/>
      <c r="E78" s="321"/>
      <c r="F78" s="322"/>
      <c r="G78" s="322"/>
      <c r="H78" s="322"/>
      <c r="I78" s="322"/>
      <c r="J78" s="322"/>
      <c r="K78" s="322"/>
      <c r="L78" s="322"/>
      <c r="M78" s="322"/>
      <c r="N78" s="254">
        <f>(F78*Coefficients!$B$10)+(Campus!G78*Coefficients!$D$10)+(Campus!H78*Coefficients!$F$10)+(Campus!I78*Coefficients!$H$10)+(Campus!J78*Coefficients!$J$10)+(Campus!K78*Coefficients!$L$10)+(Campus!L78*Coefficients!$N$10)</f>
        <v>0</v>
      </c>
      <c r="O78" s="254">
        <f>(F78*Coefficients!$C$10)+(Campus!G78*Coefficients!$E$10)+(Campus!H78*Coefficients!$G$10)+(Campus!I78*Coefficients!$I$10)+(Campus!J78*Coefficients!$K$10)+(Campus!K78*Coefficients!$M$10)+(Campus!L78*Coefficients!$O$10)</f>
        <v>0</v>
      </c>
      <c r="P78" s="213" t="str">
        <f t="shared" si="8"/>
        <v/>
      </c>
      <c r="Q78" s="213" t="str">
        <f t="shared" si="5"/>
        <v/>
      </c>
      <c r="R78" s="253" t="str">
        <f t="shared" si="6"/>
        <v/>
      </c>
      <c r="S78" s="253" t="str">
        <f t="shared" si="7"/>
        <v/>
      </c>
      <c r="T78" s="505"/>
      <c r="U78" s="70"/>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row>
    <row r="79" spans="1:53" ht="15">
      <c r="A79" s="39"/>
      <c r="B79" s="83"/>
      <c r="C79" s="264"/>
      <c r="D79" s="473"/>
      <c r="E79" s="323"/>
      <c r="F79" s="322"/>
      <c r="G79" s="322"/>
      <c r="H79" s="322"/>
      <c r="I79" s="322"/>
      <c r="J79" s="322"/>
      <c r="K79" s="322"/>
      <c r="L79" s="322"/>
      <c r="M79" s="322"/>
      <c r="N79" s="254">
        <f>(F79*Coefficients!$B$10)+(Campus!G79*Coefficients!$D$10)+(Campus!H79*Coefficients!$F$10)+(Campus!I79*Coefficients!$H$10)+(Campus!J79*Coefficients!$J$10)+(Campus!K79*Coefficients!$L$10)+(Campus!L79*Coefficients!$N$10)</f>
        <v>0</v>
      </c>
      <c r="O79" s="254">
        <f>(F79*Coefficients!$C$10)+(Campus!G79*Coefficients!$E$10)+(Campus!H79*Coefficients!$G$10)+(Campus!I79*Coefficients!$I$10)+(Campus!J79*Coefficients!$K$10)+(Campus!K79*Coefficients!$M$10)+(Campus!L79*Coefficients!$O$10)</f>
        <v>0</v>
      </c>
      <c r="P79" s="213" t="str">
        <f t="shared" si="8"/>
        <v/>
      </c>
      <c r="Q79" s="213" t="str">
        <f t="shared" si="5"/>
        <v/>
      </c>
      <c r="R79" s="253" t="str">
        <f t="shared" si="6"/>
        <v/>
      </c>
      <c r="S79" s="253" t="str">
        <f t="shared" si="7"/>
        <v/>
      </c>
      <c r="T79" s="505"/>
      <c r="U79" s="70"/>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row>
    <row r="80" spans="1:53" ht="15">
      <c r="A80" s="39"/>
      <c r="B80" s="83"/>
      <c r="C80" s="264"/>
      <c r="D80" s="473"/>
      <c r="E80" s="321"/>
      <c r="F80" s="322"/>
      <c r="G80" s="322"/>
      <c r="H80" s="322"/>
      <c r="I80" s="322"/>
      <c r="J80" s="322"/>
      <c r="K80" s="322"/>
      <c r="L80" s="322"/>
      <c r="M80" s="322"/>
      <c r="N80" s="254">
        <f>(F80*Coefficients!$B$10)+(Campus!G80*Coefficients!$D$10)+(Campus!H80*Coefficients!$F$10)+(Campus!I80*Coefficients!$H$10)+(Campus!J80*Coefficients!$J$10)+(Campus!K80*Coefficients!$L$10)+(Campus!L80*Coefficients!$N$10)</f>
        <v>0</v>
      </c>
      <c r="O80" s="254">
        <f>(F80*Coefficients!$C$10)+(Campus!G80*Coefficients!$E$10)+(Campus!H80*Coefficients!$G$10)+(Campus!I80*Coefficients!$I$10)+(Campus!J80*Coefficients!$K$10)+(Campus!K80*Coefficients!$M$10)+(Campus!L80*Coefficients!$O$10)</f>
        <v>0</v>
      </c>
      <c r="P80" s="213" t="str">
        <f t="shared" si="8"/>
        <v/>
      </c>
      <c r="Q80" s="213" t="str">
        <f t="shared" si="5"/>
        <v/>
      </c>
      <c r="R80" s="253" t="str">
        <f t="shared" si="6"/>
        <v/>
      </c>
      <c r="S80" s="253" t="str">
        <f t="shared" si="7"/>
        <v/>
      </c>
      <c r="T80" s="505"/>
      <c r="U80" s="70"/>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row>
    <row r="81" spans="1:53" ht="15">
      <c r="A81" s="39"/>
      <c r="B81" s="83"/>
      <c r="C81" s="264"/>
      <c r="D81" s="473"/>
      <c r="E81" s="323"/>
      <c r="F81" s="325"/>
      <c r="G81" s="325"/>
      <c r="H81" s="325"/>
      <c r="I81" s="325"/>
      <c r="J81" s="325"/>
      <c r="K81" s="325"/>
      <c r="L81" s="325"/>
      <c r="M81" s="325"/>
      <c r="N81" s="254">
        <f>(F81*Coefficients!$B$10)+(Campus!G81*Coefficients!$D$10)+(Campus!H81*Coefficients!$F$10)+(Campus!I81*Coefficients!$H$10)+(Campus!J81*Coefficients!$J$10)+(Campus!K81*Coefficients!$L$10)+(Campus!L81*Coefficients!$N$10)</f>
        <v>0</v>
      </c>
      <c r="O81" s="254">
        <f>(F81*Coefficients!$C$10)+(Campus!G81*Coefficients!$E$10)+(Campus!H81*Coefficients!$G$10)+(Campus!I81*Coefficients!$I$10)+(Campus!J81*Coefficients!$K$10)+(Campus!K81*Coefficients!$M$10)+(Campus!L81*Coefficients!$O$10)</f>
        <v>0</v>
      </c>
      <c r="P81" s="213" t="str">
        <f t="shared" si="8"/>
        <v/>
      </c>
      <c r="Q81" s="213" t="str">
        <f t="shared" si="5"/>
        <v/>
      </c>
      <c r="R81" s="253" t="str">
        <f t="shared" si="6"/>
        <v/>
      </c>
      <c r="S81" s="253" t="str">
        <f t="shared" si="7"/>
        <v/>
      </c>
      <c r="T81" s="505"/>
      <c r="U81" s="70"/>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row>
    <row r="82" spans="1:53" ht="15">
      <c r="A82" s="39"/>
      <c r="B82" s="83"/>
      <c r="C82" s="264"/>
      <c r="D82" s="473"/>
      <c r="E82" s="323"/>
      <c r="F82" s="325"/>
      <c r="G82" s="325"/>
      <c r="H82" s="325"/>
      <c r="I82" s="325"/>
      <c r="J82" s="325"/>
      <c r="K82" s="325"/>
      <c r="L82" s="325"/>
      <c r="M82" s="325"/>
      <c r="N82" s="254">
        <f>(F82*Coefficients!$B$10)+(Campus!G82*Coefficients!$D$10)+(Campus!H82*Coefficients!$F$10)+(Campus!I82*Coefficients!$H$10)+(Campus!J82*Coefficients!$J$10)+(Campus!K82*Coefficients!$L$10)+(Campus!L82*Coefficients!$N$10)</f>
        <v>0</v>
      </c>
      <c r="O82" s="254">
        <f>(F82*Coefficients!$C$10)+(Campus!G82*Coefficients!$E$10)+(Campus!H82*Coefficients!$G$10)+(Campus!I82*Coefficients!$I$10)+(Campus!J82*Coefficients!$K$10)+(Campus!K82*Coefficients!$M$10)+(Campus!L82*Coefficients!$O$10)</f>
        <v>0</v>
      </c>
      <c r="P82" s="213" t="str">
        <f t="shared" si="8"/>
        <v/>
      </c>
      <c r="Q82" s="213" t="str">
        <f t="shared" si="5"/>
        <v/>
      </c>
      <c r="R82" s="253" t="str">
        <f t="shared" si="6"/>
        <v/>
      </c>
      <c r="S82" s="253" t="str">
        <f t="shared" si="7"/>
        <v/>
      </c>
      <c r="T82" s="505"/>
      <c r="U82" s="70"/>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row>
    <row r="83" spans="1:53" ht="15">
      <c r="A83" s="39"/>
      <c r="B83" s="83"/>
      <c r="C83" s="264"/>
      <c r="D83" s="473"/>
      <c r="E83" s="323"/>
      <c r="F83" s="325"/>
      <c r="G83" s="325"/>
      <c r="H83" s="325"/>
      <c r="I83" s="325"/>
      <c r="J83" s="325"/>
      <c r="K83" s="325"/>
      <c r="L83" s="325"/>
      <c r="M83" s="325"/>
      <c r="N83" s="254">
        <f>(F83*Coefficients!$B$10)+(Campus!G83*Coefficients!$D$10)+(Campus!H83*Coefficients!$F$10)+(Campus!I83*Coefficients!$H$10)+(Campus!J83*Coefficients!$J$10)+(Campus!K83*Coefficients!$L$10)+(Campus!L83*Coefficients!$N$10)</f>
        <v>0</v>
      </c>
      <c r="O83" s="254">
        <f>(F83*Coefficients!$C$10)+(Campus!G83*Coefficients!$E$10)+(Campus!H83*Coefficients!$G$10)+(Campus!I83*Coefficients!$I$10)+(Campus!J83*Coefficients!$K$10)+(Campus!K83*Coefficients!$M$10)+(Campus!L83*Coefficients!$O$10)</f>
        <v>0</v>
      </c>
      <c r="P83" s="213" t="str">
        <f t="shared" si="8"/>
        <v/>
      </c>
      <c r="Q83" s="213" t="str">
        <f t="shared" si="5"/>
        <v/>
      </c>
      <c r="R83" s="253" t="str">
        <f t="shared" si="6"/>
        <v/>
      </c>
      <c r="S83" s="253" t="str">
        <f t="shared" si="7"/>
        <v/>
      </c>
      <c r="T83" s="505"/>
      <c r="U83" s="70"/>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row>
    <row r="84" spans="1:53" ht="15">
      <c r="A84" s="39"/>
      <c r="B84" s="83"/>
      <c r="C84" s="264"/>
      <c r="D84" s="473"/>
      <c r="E84" s="323"/>
      <c r="F84" s="325"/>
      <c r="G84" s="325"/>
      <c r="H84" s="325"/>
      <c r="I84" s="325"/>
      <c r="J84" s="325"/>
      <c r="K84" s="325"/>
      <c r="L84" s="325"/>
      <c r="M84" s="325"/>
      <c r="N84" s="254">
        <f>(F84*Coefficients!$B$10)+(Campus!G84*Coefficients!$D$10)+(Campus!H84*Coefficients!$F$10)+(Campus!I84*Coefficients!$H$10)+(Campus!J84*Coefficients!$J$10)+(Campus!K84*Coefficients!$L$10)+(Campus!L84*Coefficients!$N$10)</f>
        <v>0</v>
      </c>
      <c r="O84" s="254">
        <f>(F84*Coefficients!$C$10)+(Campus!G84*Coefficients!$E$10)+(Campus!H84*Coefficients!$G$10)+(Campus!I84*Coefficients!$I$10)+(Campus!J84*Coefficients!$K$10)+(Campus!K84*Coefficients!$M$10)+(Campus!L84*Coefficients!$O$10)</f>
        <v>0</v>
      </c>
      <c r="P84" s="213" t="str">
        <f t="shared" si="8"/>
        <v/>
      </c>
      <c r="Q84" s="213" t="str">
        <f t="shared" si="5"/>
        <v/>
      </c>
      <c r="R84" s="253" t="str">
        <f t="shared" si="6"/>
        <v/>
      </c>
      <c r="S84" s="253" t="str">
        <f t="shared" si="7"/>
        <v/>
      </c>
      <c r="T84" s="505"/>
      <c r="U84" s="70"/>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row>
    <row r="85" spans="1:53" ht="15">
      <c r="A85" s="39"/>
      <c r="B85" s="83"/>
      <c r="C85" s="264"/>
      <c r="D85" s="473"/>
      <c r="E85" s="323"/>
      <c r="F85" s="325"/>
      <c r="G85" s="325"/>
      <c r="H85" s="325"/>
      <c r="I85" s="325"/>
      <c r="J85" s="325"/>
      <c r="K85" s="325"/>
      <c r="L85" s="325"/>
      <c r="M85" s="325"/>
      <c r="N85" s="254">
        <f>(F85*Coefficients!$B$10)+(Campus!G85*Coefficients!$D$10)+(Campus!H85*Coefficients!$F$10)+(Campus!I85*Coefficients!$H$10)+(Campus!J85*Coefficients!$J$10)+(Campus!K85*Coefficients!$L$10)+(Campus!L85*Coefficients!$N$10)</f>
        <v>0</v>
      </c>
      <c r="O85" s="254">
        <f>(F85*Coefficients!$C$10)+(Campus!G85*Coefficients!$E$10)+(Campus!H85*Coefficients!$G$10)+(Campus!I85*Coefficients!$I$10)+(Campus!J85*Coefficients!$K$10)+(Campus!K85*Coefficients!$M$10)+(Campus!L85*Coefficients!$O$10)</f>
        <v>0</v>
      </c>
      <c r="P85" s="213" t="str">
        <f t="shared" si="8"/>
        <v/>
      </c>
      <c r="Q85" s="213" t="str">
        <f t="shared" si="5"/>
        <v/>
      </c>
      <c r="R85" s="253" t="str">
        <f t="shared" si="6"/>
        <v/>
      </c>
      <c r="S85" s="253" t="str">
        <f t="shared" si="7"/>
        <v/>
      </c>
      <c r="T85" s="505"/>
      <c r="U85" s="70"/>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row>
    <row r="86" spans="1:53" ht="15.75" thickBot="1">
      <c r="A86" s="39"/>
      <c r="B86" s="83"/>
      <c r="C86" s="264"/>
      <c r="D86" s="473"/>
      <c r="E86" s="326"/>
      <c r="F86" s="327"/>
      <c r="G86" s="327"/>
      <c r="H86" s="327"/>
      <c r="I86" s="327"/>
      <c r="J86" s="327"/>
      <c r="K86" s="327"/>
      <c r="L86" s="327"/>
      <c r="M86" s="327"/>
      <c r="N86" s="261">
        <f>(F86*Coefficients!$B$10)+(Campus!G86*Coefficients!$D$10)+(Campus!H86*Coefficients!$F$10)+(Campus!I86*Coefficients!$H$10)+(Campus!J86*Coefficients!$J$10)+(Campus!K86*Coefficients!$L$10)+(Campus!L86*Coefficients!$N$10)</f>
        <v>0</v>
      </c>
      <c r="O86" s="261">
        <f>(F86*Coefficients!$C$10)+(Campus!G86*Coefficients!$E$10)+(Campus!H86*Coefficients!$G$10)+(Campus!I86*Coefficients!$I$10)+(Campus!J86*Coefficients!$K$10)+(Campus!K86*Coefficients!$M$10)+(Campus!L86*Coefficients!$O$10)</f>
        <v>0</v>
      </c>
      <c r="P86" s="262" t="str">
        <f>IF(ISERR(N86/M86),"", (N86/M86))</f>
        <v/>
      </c>
      <c r="Q86" s="262" t="str">
        <f t="shared" si="5"/>
        <v/>
      </c>
      <c r="R86" s="263" t="str">
        <f t="shared" si="6"/>
        <v/>
      </c>
      <c r="S86" s="263" t="str">
        <f t="shared" si="7"/>
        <v/>
      </c>
      <c r="T86" s="505"/>
      <c r="U86" s="70"/>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row>
    <row r="87" spans="1:53" ht="15">
      <c r="A87" s="39"/>
      <c r="B87" s="83"/>
      <c r="C87" s="264"/>
      <c r="D87" s="473"/>
      <c r="E87" s="256" t="s">
        <v>83</v>
      </c>
      <c r="F87" s="257">
        <f>SUM(F62:F86)</f>
        <v>0</v>
      </c>
      <c r="G87" s="257">
        <f t="shared" ref="G87:M87" si="9">SUM(G62:G86)</f>
        <v>0</v>
      </c>
      <c r="H87" s="257">
        <f t="shared" si="9"/>
        <v>0</v>
      </c>
      <c r="I87" s="257">
        <f t="shared" si="9"/>
        <v>0</v>
      </c>
      <c r="J87" s="257">
        <f t="shared" si="9"/>
        <v>0</v>
      </c>
      <c r="K87" s="257">
        <f t="shared" si="9"/>
        <v>0</v>
      </c>
      <c r="L87" s="257">
        <f t="shared" si="9"/>
        <v>0</v>
      </c>
      <c r="M87" s="257">
        <f t="shared" si="9"/>
        <v>0</v>
      </c>
      <c r="N87" s="258">
        <f>SUM(N62:N86)</f>
        <v>0</v>
      </c>
      <c r="O87" s="258">
        <f>SUM(O62:O86)</f>
        <v>0</v>
      </c>
      <c r="P87" s="259" t="str">
        <f>IFERROR(N87/M87,"")</f>
        <v/>
      </c>
      <c r="Q87" s="259" t="str">
        <f>IFERROR(O87/M87,"")</f>
        <v/>
      </c>
      <c r="R87" s="278" t="str">
        <f t="shared" si="6"/>
        <v/>
      </c>
      <c r="S87" s="260" t="str">
        <f t="shared" si="7"/>
        <v/>
      </c>
      <c r="T87" s="505"/>
      <c r="U87" s="70"/>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row>
    <row r="88" spans="1:53" ht="19.5">
      <c r="A88" s="39"/>
      <c r="B88" s="57"/>
      <c r="C88" s="58"/>
      <c r="D88" s="164"/>
      <c r="E88" s="129"/>
      <c r="F88" s="65"/>
      <c r="G88" s="66"/>
      <c r="H88" s="110"/>
      <c r="I88" s="110"/>
      <c r="J88" s="92"/>
      <c r="K88" s="66"/>
      <c r="L88" s="66"/>
      <c r="M88" s="66"/>
      <c r="N88" s="66"/>
      <c r="O88" s="66"/>
      <c r="P88" s="66"/>
      <c r="Q88" s="66"/>
      <c r="R88" s="165"/>
      <c r="S88" s="66"/>
      <c r="T88" s="165"/>
      <c r="U88" s="70"/>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row>
    <row r="89" spans="1:53" ht="19.5">
      <c r="A89" s="39"/>
      <c r="B89" s="57"/>
      <c r="C89" s="78"/>
      <c r="D89" s="48"/>
      <c r="E89" s="123"/>
      <c r="F89" s="67"/>
      <c r="G89" s="67"/>
      <c r="H89" s="507"/>
      <c r="I89" s="507"/>
      <c r="J89" s="68"/>
      <c r="K89" s="67"/>
      <c r="L89" s="67"/>
      <c r="M89" s="67"/>
      <c r="N89" s="67"/>
      <c r="O89" s="67"/>
      <c r="P89" s="59"/>
      <c r="Q89" s="59"/>
      <c r="R89" s="59"/>
      <c r="S89" s="59"/>
      <c r="T89" s="60"/>
      <c r="U89" s="70"/>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row>
    <row r="90" spans="1:53" ht="19.5">
      <c r="A90" s="39"/>
      <c r="B90" s="57"/>
      <c r="C90" s="78"/>
      <c r="D90" s="48"/>
      <c r="E90" s="123"/>
      <c r="F90" s="67"/>
      <c r="G90" s="67"/>
      <c r="H90" s="268"/>
      <c r="I90" s="268"/>
      <c r="J90" s="68"/>
      <c r="K90" s="67"/>
      <c r="L90" s="67"/>
      <c r="M90" s="67"/>
      <c r="N90" s="67"/>
      <c r="O90" s="67"/>
      <c r="P90" s="59"/>
      <c r="Q90" s="59"/>
      <c r="R90" s="59"/>
      <c r="S90" s="59"/>
      <c r="T90" s="60"/>
      <c r="U90" s="70"/>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row>
    <row r="91" spans="1:53" ht="19.5">
      <c r="A91" s="39"/>
      <c r="B91" s="57"/>
      <c r="C91" s="78"/>
      <c r="D91" s="48"/>
      <c r="E91" s="123"/>
      <c r="F91" s="67"/>
      <c r="G91" s="67"/>
      <c r="H91" s="268"/>
      <c r="I91" s="268"/>
      <c r="J91" s="68"/>
      <c r="K91" s="67"/>
      <c r="L91" s="67"/>
      <c r="M91" s="67"/>
      <c r="N91" s="67"/>
      <c r="O91" s="67"/>
      <c r="P91" s="59"/>
      <c r="Q91" s="59"/>
      <c r="R91" s="59"/>
      <c r="S91" s="59"/>
      <c r="T91" s="60"/>
      <c r="U91" s="70"/>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row>
    <row r="92" spans="1:53" ht="19.5">
      <c r="A92" s="39"/>
      <c r="B92" s="71"/>
      <c r="C92" s="146"/>
      <c r="D92" s="73"/>
      <c r="E92" s="147"/>
      <c r="F92" s="148"/>
      <c r="G92" s="149"/>
      <c r="H92" s="150"/>
      <c r="I92" s="150"/>
      <c r="J92" s="151"/>
      <c r="K92" s="149"/>
      <c r="L92" s="149"/>
      <c r="M92" s="149"/>
      <c r="N92" s="149"/>
      <c r="O92" s="149"/>
      <c r="P92" s="75"/>
      <c r="Q92" s="75"/>
      <c r="R92" s="75"/>
      <c r="S92" s="75"/>
      <c r="T92" s="75"/>
      <c r="U92" s="152"/>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row>
    <row r="93" spans="1:53" ht="18.75">
      <c r="A93" s="39"/>
      <c r="B93" s="53"/>
      <c r="C93" s="77"/>
      <c r="D93" s="55"/>
      <c r="E93" s="124"/>
      <c r="F93" s="55"/>
      <c r="G93" s="55"/>
      <c r="H93" s="107"/>
      <c r="I93" s="107"/>
      <c r="J93" s="88"/>
      <c r="K93" s="55"/>
      <c r="L93" s="55"/>
      <c r="M93" s="55"/>
      <c r="N93" s="55"/>
      <c r="O93" s="55"/>
      <c r="P93" s="55"/>
      <c r="Q93" s="55"/>
      <c r="R93" s="55"/>
      <c r="S93" s="55"/>
      <c r="T93" s="55"/>
      <c r="U93" s="56"/>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row>
    <row r="94" spans="1:53" ht="30.75">
      <c r="A94" s="39"/>
      <c r="B94" s="252"/>
      <c r="C94" s="167"/>
      <c r="D94" s="125">
        <v>2002</v>
      </c>
      <c r="E94" s="271" t="str">
        <f>IF(Inventory!$K$7=2002,"Base Year", "")</f>
        <v/>
      </c>
      <c r="F94" s="167"/>
      <c r="G94" s="167"/>
      <c r="H94" s="167"/>
      <c r="I94" s="167"/>
      <c r="J94" s="167"/>
      <c r="K94" s="167"/>
      <c r="L94" s="167"/>
      <c r="M94" s="167"/>
      <c r="N94" s="167"/>
      <c r="O94" s="167"/>
      <c r="P94" s="167"/>
      <c r="Q94" s="167"/>
      <c r="R94" s="167"/>
      <c r="S94" s="167"/>
      <c r="T94" s="167"/>
      <c r="U94" s="167"/>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row>
    <row r="95" spans="1:53" ht="27.75" customHeight="1">
      <c r="A95" s="39"/>
      <c r="B95" s="265"/>
      <c r="C95" s="167"/>
      <c r="D95" s="167"/>
      <c r="E95" s="125"/>
      <c r="F95" s="509" t="s">
        <v>94</v>
      </c>
      <c r="G95" s="510"/>
      <c r="H95" s="510"/>
      <c r="I95" s="510"/>
      <c r="J95" s="510"/>
      <c r="K95" s="510"/>
      <c r="L95" s="510"/>
      <c r="M95" s="251"/>
      <c r="N95" s="76"/>
      <c r="O95" s="76"/>
      <c r="P95" s="76"/>
      <c r="Q95" s="76"/>
      <c r="R95" s="76"/>
      <c r="S95" s="76"/>
      <c r="T95" s="76"/>
      <c r="U95" s="70"/>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row>
    <row r="96" spans="1:53" ht="18.75" customHeight="1">
      <c r="A96" s="39"/>
      <c r="B96" s="166"/>
      <c r="C96" s="167"/>
      <c r="D96" s="168"/>
      <c r="E96" s="169"/>
      <c r="F96" s="508" t="s">
        <v>97</v>
      </c>
      <c r="G96" s="493" t="s">
        <v>96</v>
      </c>
      <c r="H96" s="469" t="s">
        <v>95</v>
      </c>
      <c r="I96" s="469" t="s">
        <v>98</v>
      </c>
      <c r="J96" s="493" t="s">
        <v>99</v>
      </c>
      <c r="K96" s="493" t="s">
        <v>195</v>
      </c>
      <c r="L96" s="493" t="s">
        <v>101</v>
      </c>
      <c r="M96" s="493" t="s">
        <v>93</v>
      </c>
      <c r="N96" s="493" t="s">
        <v>89</v>
      </c>
      <c r="O96" s="493" t="s">
        <v>90</v>
      </c>
      <c r="P96" s="493" t="s">
        <v>175</v>
      </c>
      <c r="Q96" s="493" t="s">
        <v>88</v>
      </c>
      <c r="R96" s="469" t="s">
        <v>91</v>
      </c>
      <c r="S96" s="469" t="s">
        <v>92</v>
      </c>
      <c r="T96" s="170"/>
      <c r="U96" s="171"/>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row>
    <row r="97" spans="1:53" ht="30" customHeight="1">
      <c r="A97" s="39"/>
      <c r="B97" s="57"/>
      <c r="C97" s="78"/>
      <c r="D97" s="47"/>
      <c r="E97" s="266" t="s">
        <v>87</v>
      </c>
      <c r="F97" s="508"/>
      <c r="G97" s="493"/>
      <c r="H97" s="469"/>
      <c r="I97" s="469"/>
      <c r="J97" s="493"/>
      <c r="K97" s="493"/>
      <c r="L97" s="493"/>
      <c r="M97" s="493"/>
      <c r="N97" s="492"/>
      <c r="O97" s="492"/>
      <c r="P97" s="493"/>
      <c r="Q97" s="493"/>
      <c r="R97" s="492"/>
      <c r="S97" s="492"/>
      <c r="T97" s="59"/>
      <c r="U97" s="70"/>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row>
    <row r="98" spans="1:53" ht="19.5">
      <c r="A98" s="39"/>
      <c r="B98" s="57"/>
      <c r="C98" s="78"/>
      <c r="D98" s="47"/>
      <c r="E98" s="470"/>
      <c r="F98" s="506"/>
      <c r="G98" s="135"/>
      <c r="H98" s="267"/>
      <c r="I98" s="135"/>
      <c r="J98" s="135"/>
      <c r="K98" s="267"/>
      <c r="L98" s="267"/>
      <c r="M98" s="266"/>
      <c r="N98" s="266"/>
      <c r="O98" s="266"/>
      <c r="P98" s="59"/>
      <c r="Q98" s="59"/>
      <c r="R98" s="59"/>
      <c r="S98" s="59"/>
      <c r="T98" s="59"/>
      <c r="U98" s="70"/>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row>
    <row r="99" spans="1:53" ht="15">
      <c r="A99" s="39"/>
      <c r="B99" s="83"/>
      <c r="C99" s="264"/>
      <c r="D99" s="64"/>
      <c r="E99" s="129"/>
      <c r="F99" s="65"/>
      <c r="G99" s="66"/>
      <c r="H99" s="115"/>
      <c r="I99" s="110"/>
      <c r="J99" s="92"/>
      <c r="K99" s="92"/>
      <c r="L99" s="92"/>
      <c r="M99" s="92"/>
      <c r="N99" s="92"/>
      <c r="O99" s="92"/>
      <c r="P99" s="92"/>
      <c r="Q99" s="92"/>
      <c r="R99" s="92"/>
      <c r="S99" s="92"/>
      <c r="T99" s="153"/>
      <c r="U99" s="70"/>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row>
    <row r="100" spans="1:53" ht="15">
      <c r="A100" s="39"/>
      <c r="B100" s="83"/>
      <c r="C100" s="264"/>
      <c r="D100" s="473"/>
      <c r="E100" s="321"/>
      <c r="F100" s="322"/>
      <c r="G100" s="322"/>
      <c r="H100" s="322"/>
      <c r="I100" s="322"/>
      <c r="J100" s="322"/>
      <c r="K100" s="322"/>
      <c r="L100" s="322"/>
      <c r="M100" s="322"/>
      <c r="N100" s="254">
        <f>(F100*Coefficients!$B$10)+(Campus!G100*Coefficients!$D$10)+(Campus!H100*Coefficients!$F$10)+(Campus!I100*Coefficients!$H$10)+(Campus!J100*Coefficients!$J$10)+(Campus!K100*Coefficients!$L$10)+(Campus!L100*Coefficients!$N$10)</f>
        <v>0</v>
      </c>
      <c r="O100" s="254">
        <f>(F100*Coefficients!$C$10)+(Campus!G100*Coefficients!$E$10)+(Campus!H100*Coefficients!$G$10)+(Campus!I100*Coefficients!$I$10)+(Campus!J100*Coefficients!$K$10)+(Campus!K100*Coefficients!$M$10)+(Campus!L100*Coefficients!$O$10)</f>
        <v>0</v>
      </c>
      <c r="P100" s="213" t="str">
        <f>IF(ISERR(N100/M100),"", (N100/M100))</f>
        <v/>
      </c>
      <c r="Q100" s="213" t="str">
        <f>IF(ISERR(O100/M100),"", (O100/M100))</f>
        <v/>
      </c>
      <c r="R100" s="253" t="str">
        <f>IFERROR((P100-AI24)/AI24,"")</f>
        <v/>
      </c>
      <c r="S100" s="253" t="str">
        <f>IFERROR((Q100-AJ24)/AJ24,"")</f>
        <v/>
      </c>
      <c r="T100" s="505"/>
      <c r="U100" s="70"/>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row>
    <row r="101" spans="1:53" ht="15">
      <c r="A101" s="39"/>
      <c r="B101" s="83"/>
      <c r="C101" s="264"/>
      <c r="D101" s="473"/>
      <c r="E101" s="323"/>
      <c r="F101" s="322"/>
      <c r="G101" s="322"/>
      <c r="H101" s="322"/>
      <c r="I101" s="322"/>
      <c r="J101" s="322"/>
      <c r="K101" s="322"/>
      <c r="L101" s="322"/>
      <c r="M101" s="322"/>
      <c r="N101" s="254">
        <f>(F101*Coefficients!$B$10)+(Campus!G101*Coefficients!$D$10)+(Campus!H101*Coefficients!$F$10)+(Campus!I101*Coefficients!$H$10)+(Campus!J101*Coefficients!$J$10)+(Campus!K101*Coefficients!$L$10)+(Campus!L101*Coefficients!$N$10)</f>
        <v>0</v>
      </c>
      <c r="O101" s="254">
        <f>(F101*Coefficients!$C$10)+(Campus!G101*Coefficients!$E$10)+(Campus!H101*Coefficients!$G$10)+(Campus!I101*Coefficients!$I$10)+(Campus!J101*Coefficients!$K$10)+(Campus!K101*Coefficients!$M$10)+(Campus!L101*Coefficients!$O$10)</f>
        <v>0</v>
      </c>
      <c r="P101" s="213" t="str">
        <f>IF(ISERR(N101/M101),"", (N101/M101))</f>
        <v/>
      </c>
      <c r="Q101" s="213" t="str">
        <f t="shared" ref="Q101:Q124" si="10">IF(ISERR(O101/M101),"", (O101/M101))</f>
        <v/>
      </c>
      <c r="R101" s="253" t="str">
        <f t="shared" ref="R101:R125" si="11">IFERROR((P101-AI25)/AI25,"")</f>
        <v/>
      </c>
      <c r="S101" s="253" t="str">
        <f t="shared" ref="S101:S125" si="12">IFERROR((Q101-AJ25)/AJ25,"")</f>
        <v/>
      </c>
      <c r="T101" s="505"/>
      <c r="U101" s="70"/>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row>
    <row r="102" spans="1:53" ht="15">
      <c r="A102" s="39"/>
      <c r="B102" s="83"/>
      <c r="C102" s="264"/>
      <c r="D102" s="473"/>
      <c r="E102" s="321"/>
      <c r="F102" s="322"/>
      <c r="G102" s="322"/>
      <c r="H102" s="322"/>
      <c r="I102" s="322"/>
      <c r="J102" s="322"/>
      <c r="K102" s="322"/>
      <c r="L102" s="322"/>
      <c r="M102" s="322"/>
      <c r="N102" s="255">
        <f>(F102*Coefficients!$B$10)+(Campus!G102*Coefficients!$D$10)+(Campus!H102*Coefficients!$F$10)+(Campus!I102*Coefficients!$H$10)+(Campus!J102*Coefficients!$J$10)+(Campus!K102*Coefficients!$L$10)+(Campus!L102*Coefficients!$N$10)</f>
        <v>0</v>
      </c>
      <c r="O102" s="254">
        <f>(F102*Coefficients!$C$10)+(Campus!G102*Coefficients!$E$10)+(Campus!H102*Coefficients!$G$10)+(Campus!I102*Coefficients!$I$10)+(Campus!J102*Coefficients!$K$10)+(Campus!K102*Coefficients!$M$10)+(Campus!L102*Coefficients!$O$10)</f>
        <v>0</v>
      </c>
      <c r="P102" s="213" t="str">
        <f t="shared" ref="P102:P112" si="13">IF(ISERR(N102/M102),"", (N102/M102))</f>
        <v/>
      </c>
      <c r="Q102" s="213" t="str">
        <f t="shared" si="10"/>
        <v/>
      </c>
      <c r="R102" s="253" t="str">
        <f t="shared" si="11"/>
        <v/>
      </c>
      <c r="S102" s="253" t="str">
        <f t="shared" si="12"/>
        <v/>
      </c>
      <c r="T102" s="505"/>
      <c r="U102" s="70"/>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row>
    <row r="103" spans="1:53" ht="15">
      <c r="A103" s="39"/>
      <c r="B103" s="83"/>
      <c r="C103" s="264"/>
      <c r="D103" s="473"/>
      <c r="E103" s="323"/>
      <c r="F103" s="322"/>
      <c r="G103" s="322"/>
      <c r="H103" s="322"/>
      <c r="I103" s="322"/>
      <c r="J103" s="322"/>
      <c r="K103" s="322"/>
      <c r="L103" s="322"/>
      <c r="M103" s="322"/>
      <c r="N103" s="254">
        <f>(F103*Coefficients!$B$10)+(Campus!G103*Coefficients!$D$10)+(Campus!H103*Coefficients!$F$10)+(Campus!I103*Coefficients!$H$10)+(Campus!J103*Coefficients!$J$10)+(Campus!K103*Coefficients!$L$10)+(Campus!L103*Coefficients!$N$10)</f>
        <v>0</v>
      </c>
      <c r="O103" s="254">
        <f>(F103*Coefficients!$C$10)+(Campus!G103*Coefficients!$E$10)+(Campus!H103*Coefficients!$G$10)+(Campus!I103*Coefficients!$I$10)+(Campus!J103*Coefficients!$K$10)+(Campus!K103*Coefficients!$M$10)+(Campus!L103*Coefficients!$O$10)</f>
        <v>0</v>
      </c>
      <c r="P103" s="213" t="str">
        <f t="shared" si="13"/>
        <v/>
      </c>
      <c r="Q103" s="213" t="str">
        <f t="shared" si="10"/>
        <v/>
      </c>
      <c r="R103" s="253" t="str">
        <f t="shared" si="11"/>
        <v/>
      </c>
      <c r="S103" s="253" t="str">
        <f t="shared" si="12"/>
        <v/>
      </c>
      <c r="T103" s="505"/>
      <c r="U103" s="70"/>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row>
    <row r="104" spans="1:53" ht="15">
      <c r="A104" s="39"/>
      <c r="B104" s="83"/>
      <c r="C104" s="264"/>
      <c r="D104" s="473"/>
      <c r="E104" s="321"/>
      <c r="F104" s="322"/>
      <c r="G104" s="322"/>
      <c r="H104" s="322"/>
      <c r="I104" s="322"/>
      <c r="J104" s="322"/>
      <c r="K104" s="322"/>
      <c r="L104" s="322"/>
      <c r="M104" s="322"/>
      <c r="N104" s="254">
        <f>(F104*Coefficients!$B$10)+(Campus!G104*Coefficients!$D$10)+(Campus!H104*Coefficients!$F$10)+(Campus!I104*Coefficients!$H$10)+(Campus!J104*Coefficients!$J$10)+(Campus!K104*Coefficients!$L$10)+(Campus!L104*Coefficients!$N$10)</f>
        <v>0</v>
      </c>
      <c r="O104" s="254">
        <f>(F104*Coefficients!$C$10)+(Campus!G104*Coefficients!$E$10)+(Campus!H104*Coefficients!$G$10)+(Campus!I104*Coefficients!$I$10)+(Campus!J104*Coefficients!$K$10)+(Campus!K104*Coefficients!$M$10)+(Campus!L104*Coefficients!$O$10)</f>
        <v>0</v>
      </c>
      <c r="P104" s="213" t="str">
        <f t="shared" si="13"/>
        <v/>
      </c>
      <c r="Q104" s="213" t="str">
        <f t="shared" si="10"/>
        <v/>
      </c>
      <c r="R104" s="253" t="str">
        <f t="shared" si="11"/>
        <v/>
      </c>
      <c r="S104" s="253" t="str">
        <f t="shared" si="12"/>
        <v/>
      </c>
      <c r="T104" s="505"/>
      <c r="U104" s="70"/>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row>
    <row r="105" spans="1:53" ht="15">
      <c r="A105" s="39"/>
      <c r="B105" s="83"/>
      <c r="C105" s="264"/>
      <c r="D105" s="473"/>
      <c r="E105" s="323"/>
      <c r="F105" s="322"/>
      <c r="G105" s="322"/>
      <c r="H105" s="322"/>
      <c r="I105" s="322"/>
      <c r="J105" s="322"/>
      <c r="K105" s="322"/>
      <c r="L105" s="322"/>
      <c r="M105" s="322"/>
      <c r="N105" s="254">
        <f>(F105*Coefficients!$B$10)+(Campus!G105*Coefficients!$D$10)+(Campus!H105*Coefficients!$F$10)+(Campus!I105*Coefficients!$H$10)+(Campus!J105*Coefficients!$J$10)+(Campus!K105*Coefficients!$L$10)+(Campus!L105*Coefficients!$N$10)</f>
        <v>0</v>
      </c>
      <c r="O105" s="254">
        <f>(F105*Coefficients!$C$10)+(Campus!G105*Coefficients!$E$10)+(Campus!H105*Coefficients!$G$10)+(Campus!I105*Coefficients!$I$10)+(Campus!J105*Coefficients!$K$10)+(Campus!K105*Coefficients!$M$10)+(Campus!L105*Coefficients!$O$10)</f>
        <v>0</v>
      </c>
      <c r="P105" s="213" t="str">
        <f t="shared" si="13"/>
        <v/>
      </c>
      <c r="Q105" s="213" t="str">
        <f t="shared" si="10"/>
        <v/>
      </c>
      <c r="R105" s="253" t="str">
        <f t="shared" si="11"/>
        <v/>
      </c>
      <c r="S105" s="253" t="str">
        <f t="shared" si="12"/>
        <v/>
      </c>
      <c r="T105" s="505"/>
      <c r="U105" s="70"/>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row>
    <row r="106" spans="1:53" ht="15">
      <c r="A106" s="39"/>
      <c r="B106" s="83"/>
      <c r="C106" s="264"/>
      <c r="D106" s="473"/>
      <c r="E106" s="321"/>
      <c r="F106" s="322"/>
      <c r="G106" s="322"/>
      <c r="H106" s="322"/>
      <c r="I106" s="322"/>
      <c r="J106" s="322"/>
      <c r="K106" s="322"/>
      <c r="L106" s="322"/>
      <c r="M106" s="322"/>
      <c r="N106" s="254">
        <f>(F106*Coefficients!$B$10)+(Campus!G106*Coefficients!$D$10)+(Campus!H106*Coefficients!$F$10)+(Campus!I106*Coefficients!$H$10)+(Campus!J106*Coefficients!$J$10)+(Campus!K106*Coefficients!$L$10)+(Campus!L106*Coefficients!$N$10)</f>
        <v>0</v>
      </c>
      <c r="O106" s="254">
        <f>(F106*Coefficients!$C$10)+(Campus!G106*Coefficients!$E$10)+(Campus!H106*Coefficients!$G$10)+(Campus!I106*Coefficients!$I$10)+(Campus!J106*Coefficients!$K$10)+(Campus!K106*Coefficients!$M$10)+(Campus!L106*Coefficients!$O$10)</f>
        <v>0</v>
      </c>
      <c r="P106" s="213" t="str">
        <f t="shared" si="13"/>
        <v/>
      </c>
      <c r="Q106" s="213" t="str">
        <f t="shared" si="10"/>
        <v/>
      </c>
      <c r="R106" s="253" t="str">
        <f t="shared" si="11"/>
        <v/>
      </c>
      <c r="S106" s="253" t="str">
        <f t="shared" si="12"/>
        <v/>
      </c>
      <c r="T106" s="505"/>
      <c r="U106" s="70"/>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row>
    <row r="107" spans="1:53" ht="15">
      <c r="A107" s="39"/>
      <c r="B107" s="83"/>
      <c r="C107" s="264"/>
      <c r="D107" s="473"/>
      <c r="E107" s="323"/>
      <c r="F107" s="322"/>
      <c r="G107" s="322"/>
      <c r="H107" s="322"/>
      <c r="I107" s="322"/>
      <c r="J107" s="322"/>
      <c r="K107" s="322"/>
      <c r="L107" s="322"/>
      <c r="M107" s="322"/>
      <c r="N107" s="254">
        <f>(F107*Coefficients!$B$10)+(Campus!G107*Coefficients!$D$10)+(Campus!H107*Coefficients!$F$10)+(Campus!I107*Coefficients!$H$10)+(Campus!J107*Coefficients!$J$10)+(Campus!K107*Coefficients!$L$10)+(Campus!L107*Coefficients!$N$10)</f>
        <v>0</v>
      </c>
      <c r="O107" s="254">
        <f>(F107*Coefficients!$C$10)+(Campus!G107*Coefficients!$E$10)+(Campus!H107*Coefficients!$G$10)+(Campus!I107*Coefficients!$I$10)+(Campus!J107*Coefficients!$K$10)+(Campus!K107*Coefficients!$M$10)+(Campus!L107*Coefficients!$O$10)</f>
        <v>0</v>
      </c>
      <c r="P107" s="213" t="str">
        <f t="shared" si="13"/>
        <v/>
      </c>
      <c r="Q107" s="213" t="str">
        <f t="shared" si="10"/>
        <v/>
      </c>
      <c r="R107" s="253" t="str">
        <f t="shared" si="11"/>
        <v/>
      </c>
      <c r="S107" s="253" t="str">
        <f t="shared" si="12"/>
        <v/>
      </c>
      <c r="T107" s="505"/>
      <c r="U107" s="70"/>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row>
    <row r="108" spans="1:53" ht="15">
      <c r="A108" s="39"/>
      <c r="B108" s="83"/>
      <c r="C108" s="264"/>
      <c r="D108" s="473"/>
      <c r="E108" s="321"/>
      <c r="F108" s="322"/>
      <c r="G108" s="322"/>
      <c r="H108" s="322"/>
      <c r="I108" s="322"/>
      <c r="J108" s="322"/>
      <c r="K108" s="322"/>
      <c r="L108" s="322"/>
      <c r="M108" s="322"/>
      <c r="N108" s="254">
        <f>(F108*Coefficients!$B$10)+(Campus!G108*Coefficients!$D$10)+(Campus!H108*Coefficients!$F$10)+(Campus!I108*Coefficients!$H$10)+(Campus!J108*Coefficients!$J$10)+(Campus!K108*Coefficients!$L$10)+(Campus!L108*Coefficients!$N$10)</f>
        <v>0</v>
      </c>
      <c r="O108" s="254">
        <f>(F108*Coefficients!$C$10)+(Campus!G108*Coefficients!$E$10)+(Campus!H108*Coefficients!$G$10)+(Campus!I108*Coefficients!$I$10)+(Campus!J108*Coefficients!$K$10)+(Campus!K108*Coefficients!$M$10)+(Campus!L108*Coefficients!$O$10)</f>
        <v>0</v>
      </c>
      <c r="P108" s="213" t="str">
        <f t="shared" si="13"/>
        <v/>
      </c>
      <c r="Q108" s="213" t="str">
        <f t="shared" si="10"/>
        <v/>
      </c>
      <c r="R108" s="253" t="str">
        <f t="shared" si="11"/>
        <v/>
      </c>
      <c r="S108" s="253" t="str">
        <f t="shared" si="12"/>
        <v/>
      </c>
      <c r="T108" s="505"/>
      <c r="U108" s="70"/>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row>
    <row r="109" spans="1:53" ht="15">
      <c r="A109" s="39"/>
      <c r="B109" s="83"/>
      <c r="C109" s="264"/>
      <c r="D109" s="473"/>
      <c r="E109" s="323"/>
      <c r="F109" s="322"/>
      <c r="G109" s="322"/>
      <c r="H109" s="322"/>
      <c r="I109" s="322"/>
      <c r="J109" s="322"/>
      <c r="K109" s="322"/>
      <c r="L109" s="322"/>
      <c r="M109" s="322"/>
      <c r="N109" s="254">
        <f>(F109*Coefficients!$B$10)+(Campus!G109*Coefficients!$D$10)+(Campus!H109*Coefficients!$F$10)+(Campus!I109*Coefficients!$H$10)+(Campus!J109*Coefficients!$J$10)+(Campus!K109*Coefficients!$L$10)+(Campus!L109*Coefficients!$N$10)</f>
        <v>0</v>
      </c>
      <c r="O109" s="254">
        <f>(F109*Coefficients!$C$10)+(Campus!G109*Coefficients!$E$10)+(Campus!H109*Coefficients!$G$10)+(Campus!I109*Coefficients!$I$10)+(Campus!J109*Coefficients!$K$10)+(Campus!K109*Coefficients!$M$10)+(Campus!L109*Coefficients!$O$10)</f>
        <v>0</v>
      </c>
      <c r="P109" s="213" t="str">
        <f t="shared" si="13"/>
        <v/>
      </c>
      <c r="Q109" s="213" t="str">
        <f t="shared" si="10"/>
        <v/>
      </c>
      <c r="R109" s="253" t="str">
        <f t="shared" si="11"/>
        <v/>
      </c>
      <c r="S109" s="253" t="str">
        <f t="shared" si="12"/>
        <v/>
      </c>
      <c r="T109" s="505"/>
      <c r="U109" s="70"/>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row>
    <row r="110" spans="1:53" ht="15">
      <c r="A110" s="39"/>
      <c r="B110" s="83"/>
      <c r="C110" s="264"/>
      <c r="D110" s="473"/>
      <c r="E110" s="321"/>
      <c r="F110" s="322"/>
      <c r="G110" s="322"/>
      <c r="H110" s="322"/>
      <c r="I110" s="322"/>
      <c r="J110" s="322"/>
      <c r="K110" s="322"/>
      <c r="L110" s="322"/>
      <c r="M110" s="322"/>
      <c r="N110" s="254">
        <f>(F110*Coefficients!$B$10)+(Campus!G110*Coefficients!$D$10)+(Campus!H110*Coefficients!$F$10)+(Campus!I110*Coefficients!$H$10)+(Campus!J110*Coefficients!$J$10)+(Campus!K110*Coefficients!$L$10)+(Campus!L110*Coefficients!$N$10)</f>
        <v>0</v>
      </c>
      <c r="O110" s="254">
        <f>(F110*Coefficients!$C$10)+(Campus!G110*Coefficients!$E$10)+(Campus!H110*Coefficients!$G$10)+(Campus!I110*Coefficients!$I$10)+(Campus!J110*Coefficients!$K$10)+(Campus!K110*Coefficients!$M$10)+(Campus!L110*Coefficients!$O$10)</f>
        <v>0</v>
      </c>
      <c r="P110" s="213" t="str">
        <f t="shared" si="13"/>
        <v/>
      </c>
      <c r="Q110" s="213" t="str">
        <f t="shared" si="10"/>
        <v/>
      </c>
      <c r="R110" s="253" t="str">
        <f t="shared" si="11"/>
        <v/>
      </c>
      <c r="S110" s="253" t="str">
        <f t="shared" si="12"/>
        <v/>
      </c>
      <c r="T110" s="505"/>
      <c r="U110" s="70"/>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row>
    <row r="111" spans="1:53" ht="15">
      <c r="A111" s="39"/>
      <c r="B111" s="83"/>
      <c r="C111" s="264"/>
      <c r="D111" s="473"/>
      <c r="E111" s="323"/>
      <c r="F111" s="322"/>
      <c r="G111" s="322"/>
      <c r="H111" s="322"/>
      <c r="I111" s="322"/>
      <c r="J111" s="322"/>
      <c r="K111" s="322"/>
      <c r="L111" s="322"/>
      <c r="M111" s="322"/>
      <c r="N111" s="254">
        <f>(F111*Coefficients!$B$10)+(Campus!G111*Coefficients!$D$10)+(Campus!H111*Coefficients!$F$10)+(Campus!I111*Coefficients!$H$10)+(Campus!J111*Coefficients!$J$10)+(Campus!K111*Coefficients!$L$10)+(Campus!L111*Coefficients!$N$10)</f>
        <v>0</v>
      </c>
      <c r="O111" s="254">
        <f>(F111*Coefficients!$C$10)+(Campus!G111*Coefficients!$E$10)+(Campus!H111*Coefficients!$G$10)+(Campus!I111*Coefficients!$I$10)+(Campus!J111*Coefficients!$K$10)+(Campus!K111*Coefficients!$M$10)+(Campus!L111*Coefficients!$O$10)</f>
        <v>0</v>
      </c>
      <c r="P111" s="213" t="str">
        <f t="shared" si="13"/>
        <v/>
      </c>
      <c r="Q111" s="213" t="str">
        <f t="shared" si="10"/>
        <v/>
      </c>
      <c r="R111" s="253" t="str">
        <f t="shared" si="11"/>
        <v/>
      </c>
      <c r="S111" s="253" t="str">
        <f t="shared" si="12"/>
        <v/>
      </c>
      <c r="T111" s="505"/>
      <c r="U111" s="70"/>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row>
    <row r="112" spans="1:53" ht="15">
      <c r="A112" s="39"/>
      <c r="B112" s="83"/>
      <c r="C112" s="264"/>
      <c r="D112" s="473"/>
      <c r="E112" s="321"/>
      <c r="F112" s="322"/>
      <c r="G112" s="322"/>
      <c r="H112" s="322"/>
      <c r="I112" s="322"/>
      <c r="J112" s="322"/>
      <c r="K112" s="322"/>
      <c r="L112" s="322"/>
      <c r="M112" s="322"/>
      <c r="N112" s="254">
        <f>(F112*Coefficients!$B$10)+(Campus!G112*Coefficients!$D$10)+(Campus!H112*Coefficients!$F$10)+(Campus!I112*Coefficients!$H$10)+(Campus!J112*Coefficients!$J$10)+(Campus!K112*Coefficients!$L$10)+(Campus!L112*Coefficients!$N$10)</f>
        <v>0</v>
      </c>
      <c r="O112" s="254">
        <f>(F112*Coefficients!$C$10)+(Campus!G112*Coefficients!$E$10)+(Campus!H112*Coefficients!$G$10)+(Campus!I112*Coefficients!$I$10)+(Campus!J112*Coefficients!$K$10)+(Campus!K112*Coefficients!$M$10)+(Campus!L112*Coefficients!$O$10)</f>
        <v>0</v>
      </c>
      <c r="P112" s="213" t="str">
        <f t="shared" si="13"/>
        <v/>
      </c>
      <c r="Q112" s="213" t="str">
        <f t="shared" si="10"/>
        <v/>
      </c>
      <c r="R112" s="253" t="str">
        <f t="shared" si="11"/>
        <v/>
      </c>
      <c r="S112" s="253" t="str">
        <f t="shared" si="12"/>
        <v/>
      </c>
      <c r="T112" s="505"/>
      <c r="U112" s="70"/>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row>
    <row r="113" spans="1:53" ht="15">
      <c r="A113" s="39"/>
      <c r="B113" s="83"/>
      <c r="C113" s="264"/>
      <c r="D113" s="473"/>
      <c r="E113" s="323"/>
      <c r="F113" s="324"/>
      <c r="G113" s="324"/>
      <c r="H113" s="324"/>
      <c r="I113" s="324"/>
      <c r="J113" s="324"/>
      <c r="K113" s="324"/>
      <c r="L113" s="324"/>
      <c r="M113" s="324"/>
      <c r="N113" s="254">
        <f>(F113*Coefficients!$B$10)+(Campus!G113*Coefficients!$D$10)+(Campus!H113*Coefficients!$F$10)+(Campus!I113*Coefficients!$H$10)+(Campus!J113*Coefficients!$J$10)+(Campus!K113*Coefficients!$L$10)+(Campus!L113*Coefficients!$N$10)</f>
        <v>0</v>
      </c>
      <c r="O113" s="254">
        <f>(F113*Coefficients!$C$10)+(Campus!G113*Coefficients!$E$10)+(Campus!H113*Coefficients!$G$10)+(Campus!I113*Coefficients!$I$10)+(Campus!J113*Coefficients!$K$10)+(Campus!K113*Coefficients!$M$10)+(Campus!L113*Coefficients!$O$10)</f>
        <v>0</v>
      </c>
      <c r="P113" s="213" t="str">
        <f>IF(ISERR(N113/M113),"", (N113/M113))</f>
        <v/>
      </c>
      <c r="Q113" s="213" t="str">
        <f t="shared" si="10"/>
        <v/>
      </c>
      <c r="R113" s="253" t="str">
        <f t="shared" si="11"/>
        <v/>
      </c>
      <c r="S113" s="253" t="str">
        <f t="shared" si="12"/>
        <v/>
      </c>
      <c r="T113" s="505"/>
      <c r="U113" s="70"/>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row>
    <row r="114" spans="1:53" ht="15">
      <c r="A114" s="39"/>
      <c r="B114" s="83"/>
      <c r="C114" s="264"/>
      <c r="D114" s="473"/>
      <c r="E114" s="321"/>
      <c r="F114" s="322"/>
      <c r="G114" s="322"/>
      <c r="H114" s="322"/>
      <c r="I114" s="322"/>
      <c r="J114" s="322"/>
      <c r="K114" s="322"/>
      <c r="L114" s="322"/>
      <c r="M114" s="322"/>
      <c r="N114" s="254">
        <f>(F114*Coefficients!$B$10)+(Campus!G114*Coefficients!$D$10)+(Campus!H114*Coefficients!$F$10)+(Campus!I114*Coefficients!$H$10)+(Campus!J114*Coefficients!$J$10)+(Campus!K114*Coefficients!$L$10)+(Campus!L114*Coefficients!$N$10)</f>
        <v>0</v>
      </c>
      <c r="O114" s="254">
        <f>(F114*Coefficients!$C$10)+(Campus!G114*Coefficients!$E$10)+(Campus!H114*Coefficients!$G$10)+(Campus!I114*Coefficients!$I$10)+(Campus!J114*Coefficients!$K$10)+(Campus!K114*Coefficients!$M$10)+(Campus!L114*Coefficients!$O$10)</f>
        <v>0</v>
      </c>
      <c r="P114" s="213" t="str">
        <f t="shared" ref="P114:P123" si="14">IF(ISERR(N114/M114),"", (N114/M114))</f>
        <v/>
      </c>
      <c r="Q114" s="213" t="str">
        <f t="shared" si="10"/>
        <v/>
      </c>
      <c r="R114" s="253" t="str">
        <f t="shared" si="11"/>
        <v/>
      </c>
      <c r="S114" s="253" t="str">
        <f t="shared" si="12"/>
        <v/>
      </c>
      <c r="T114" s="505"/>
      <c r="U114" s="70"/>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row>
    <row r="115" spans="1:53" ht="15">
      <c r="A115" s="39"/>
      <c r="B115" s="83"/>
      <c r="C115" s="264"/>
      <c r="D115" s="473"/>
      <c r="E115" s="323"/>
      <c r="F115" s="322"/>
      <c r="G115" s="322"/>
      <c r="H115" s="322"/>
      <c r="I115" s="322"/>
      <c r="J115" s="322"/>
      <c r="K115" s="322"/>
      <c r="L115" s="322"/>
      <c r="M115" s="322"/>
      <c r="N115" s="254">
        <f>(F115*Coefficients!$B$10)+(Campus!G115*Coefficients!$D$10)+(Campus!H115*Coefficients!$F$10)+(Campus!I115*Coefficients!$H$10)+(Campus!J115*Coefficients!$J$10)+(Campus!K115*Coefficients!$L$10)+(Campus!L115*Coefficients!$N$10)</f>
        <v>0</v>
      </c>
      <c r="O115" s="254">
        <f>(F115*Coefficients!$C$10)+(Campus!G115*Coefficients!$E$10)+(Campus!H115*Coefficients!$G$10)+(Campus!I115*Coefficients!$I$10)+(Campus!J115*Coefficients!$K$10)+(Campus!K115*Coefficients!$M$10)+(Campus!L115*Coefficients!$O$10)</f>
        <v>0</v>
      </c>
      <c r="P115" s="213" t="str">
        <f t="shared" si="14"/>
        <v/>
      </c>
      <c r="Q115" s="213" t="str">
        <f t="shared" si="10"/>
        <v/>
      </c>
      <c r="R115" s="253" t="str">
        <f t="shared" si="11"/>
        <v/>
      </c>
      <c r="S115" s="253" t="str">
        <f t="shared" si="12"/>
        <v/>
      </c>
      <c r="T115" s="505"/>
      <c r="U115" s="70"/>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row>
    <row r="116" spans="1:53" ht="15">
      <c r="A116" s="39"/>
      <c r="B116" s="83"/>
      <c r="C116" s="264"/>
      <c r="D116" s="473"/>
      <c r="E116" s="321"/>
      <c r="F116" s="322"/>
      <c r="G116" s="322"/>
      <c r="H116" s="322"/>
      <c r="I116" s="322"/>
      <c r="J116" s="322"/>
      <c r="K116" s="322"/>
      <c r="L116" s="322"/>
      <c r="M116" s="322"/>
      <c r="N116" s="254">
        <f>(F116*Coefficients!$B$10)+(Campus!G116*Coefficients!$D$10)+(Campus!H116*Coefficients!$F$10)+(Campus!I116*Coefficients!$H$10)+(Campus!J116*Coefficients!$J$10)+(Campus!K116*Coefficients!$L$10)+(Campus!L116*Coefficients!$N$10)</f>
        <v>0</v>
      </c>
      <c r="O116" s="254">
        <f>(F116*Coefficients!$C$10)+(Campus!G116*Coefficients!$E$10)+(Campus!H116*Coefficients!$G$10)+(Campus!I116*Coefficients!$I$10)+(Campus!J116*Coefficients!$K$10)+(Campus!K116*Coefficients!$M$10)+(Campus!L116*Coefficients!$O$10)</f>
        <v>0</v>
      </c>
      <c r="P116" s="213" t="str">
        <f t="shared" si="14"/>
        <v/>
      </c>
      <c r="Q116" s="213" t="str">
        <f t="shared" si="10"/>
        <v/>
      </c>
      <c r="R116" s="253" t="str">
        <f t="shared" si="11"/>
        <v/>
      </c>
      <c r="S116" s="253" t="str">
        <f t="shared" si="12"/>
        <v/>
      </c>
      <c r="T116" s="505"/>
      <c r="U116" s="70"/>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row>
    <row r="117" spans="1:53" ht="15">
      <c r="A117" s="39"/>
      <c r="B117" s="83"/>
      <c r="C117" s="264"/>
      <c r="D117" s="473"/>
      <c r="E117" s="323"/>
      <c r="F117" s="322"/>
      <c r="G117" s="322"/>
      <c r="H117" s="322"/>
      <c r="I117" s="322"/>
      <c r="J117" s="322"/>
      <c r="K117" s="322"/>
      <c r="L117" s="322"/>
      <c r="M117" s="322"/>
      <c r="N117" s="254">
        <f>(F117*Coefficients!$B$10)+(Campus!G117*Coefficients!$D$10)+(Campus!H117*Coefficients!$F$10)+(Campus!I117*Coefficients!$H$10)+(Campus!J117*Coefficients!$J$10)+(Campus!K117*Coefficients!$L$10)+(Campus!L117*Coefficients!$N$10)</f>
        <v>0</v>
      </c>
      <c r="O117" s="254">
        <f>(F117*Coefficients!$C$10)+(Campus!G117*Coefficients!$E$10)+(Campus!H117*Coefficients!$G$10)+(Campus!I117*Coefficients!$I$10)+(Campus!J117*Coefficients!$K$10)+(Campus!K117*Coefficients!$M$10)+(Campus!L117*Coefficients!$O$10)</f>
        <v>0</v>
      </c>
      <c r="P117" s="213" t="str">
        <f t="shared" si="14"/>
        <v/>
      </c>
      <c r="Q117" s="213" t="str">
        <f t="shared" si="10"/>
        <v/>
      </c>
      <c r="R117" s="253" t="str">
        <f t="shared" si="11"/>
        <v/>
      </c>
      <c r="S117" s="253" t="str">
        <f t="shared" si="12"/>
        <v/>
      </c>
      <c r="T117" s="505"/>
      <c r="U117" s="70"/>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row>
    <row r="118" spans="1:53" ht="15">
      <c r="A118" s="39"/>
      <c r="B118" s="83"/>
      <c r="C118" s="264"/>
      <c r="D118" s="473"/>
      <c r="E118" s="321"/>
      <c r="F118" s="322"/>
      <c r="G118" s="322"/>
      <c r="H118" s="322"/>
      <c r="I118" s="322"/>
      <c r="J118" s="322"/>
      <c r="K118" s="322"/>
      <c r="L118" s="322"/>
      <c r="M118" s="322"/>
      <c r="N118" s="254">
        <f>(F118*Coefficients!$B$10)+(Campus!G118*Coefficients!$D$10)+(Campus!H118*Coefficients!$F$10)+(Campus!I118*Coefficients!$H$10)+(Campus!J118*Coefficients!$J$10)+(Campus!K118*Coefficients!$L$10)+(Campus!L118*Coefficients!$N$10)</f>
        <v>0</v>
      </c>
      <c r="O118" s="254">
        <f>(F118*Coefficients!$C$10)+(Campus!G118*Coefficients!$E$10)+(Campus!H118*Coefficients!$G$10)+(Campus!I118*Coefficients!$I$10)+(Campus!J118*Coefficients!$K$10)+(Campus!K118*Coefficients!$M$10)+(Campus!L118*Coefficients!$O$10)</f>
        <v>0</v>
      </c>
      <c r="P118" s="213" t="str">
        <f t="shared" si="14"/>
        <v/>
      </c>
      <c r="Q118" s="213" t="str">
        <f t="shared" si="10"/>
        <v/>
      </c>
      <c r="R118" s="253" t="str">
        <f t="shared" si="11"/>
        <v/>
      </c>
      <c r="S118" s="253" t="str">
        <f t="shared" si="12"/>
        <v/>
      </c>
      <c r="T118" s="505"/>
      <c r="U118" s="70"/>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row>
    <row r="119" spans="1:53" ht="15">
      <c r="A119" s="39"/>
      <c r="B119" s="83"/>
      <c r="C119" s="264"/>
      <c r="D119" s="473"/>
      <c r="E119" s="323"/>
      <c r="F119" s="325"/>
      <c r="G119" s="325"/>
      <c r="H119" s="325"/>
      <c r="I119" s="325"/>
      <c r="J119" s="325"/>
      <c r="K119" s="325"/>
      <c r="L119" s="325"/>
      <c r="M119" s="325"/>
      <c r="N119" s="254">
        <f>(F119*Coefficients!$B$10)+(Campus!G119*Coefficients!$D$10)+(Campus!H119*Coefficients!$F$10)+(Campus!I119*Coefficients!$H$10)+(Campus!J119*Coefficients!$J$10)+(Campus!K119*Coefficients!$L$10)+(Campus!L119*Coefficients!$N$10)</f>
        <v>0</v>
      </c>
      <c r="O119" s="254">
        <f>(F119*Coefficients!$C$10)+(Campus!G119*Coefficients!$E$10)+(Campus!H119*Coefficients!$G$10)+(Campus!I119*Coefficients!$I$10)+(Campus!J119*Coefficients!$K$10)+(Campus!K119*Coefficients!$M$10)+(Campus!L119*Coefficients!$O$10)</f>
        <v>0</v>
      </c>
      <c r="P119" s="213" t="str">
        <f t="shared" si="14"/>
        <v/>
      </c>
      <c r="Q119" s="213" t="str">
        <f t="shared" si="10"/>
        <v/>
      </c>
      <c r="R119" s="253" t="str">
        <f t="shared" si="11"/>
        <v/>
      </c>
      <c r="S119" s="253" t="str">
        <f t="shared" si="12"/>
        <v/>
      </c>
      <c r="T119" s="505"/>
      <c r="U119" s="70"/>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row>
    <row r="120" spans="1:53" ht="15">
      <c r="A120" s="39"/>
      <c r="B120" s="83"/>
      <c r="C120" s="264"/>
      <c r="D120" s="473"/>
      <c r="E120" s="323"/>
      <c r="F120" s="325"/>
      <c r="G120" s="325"/>
      <c r="H120" s="325"/>
      <c r="I120" s="325"/>
      <c r="J120" s="325"/>
      <c r="K120" s="325"/>
      <c r="L120" s="325"/>
      <c r="M120" s="325"/>
      <c r="N120" s="254">
        <f>(F120*Coefficients!$B$10)+(Campus!G120*Coefficients!$D$10)+(Campus!H120*Coefficients!$F$10)+(Campus!I120*Coefficients!$H$10)+(Campus!J120*Coefficients!$J$10)+(Campus!K120*Coefficients!$L$10)+(Campus!L120*Coefficients!$N$10)</f>
        <v>0</v>
      </c>
      <c r="O120" s="254">
        <f>(F120*Coefficients!$C$10)+(Campus!G120*Coefficients!$E$10)+(Campus!H120*Coefficients!$G$10)+(Campus!I120*Coefficients!$I$10)+(Campus!J120*Coefficients!$K$10)+(Campus!K120*Coefficients!$M$10)+(Campus!L120*Coefficients!$O$10)</f>
        <v>0</v>
      </c>
      <c r="P120" s="213" t="str">
        <f t="shared" si="14"/>
        <v/>
      </c>
      <c r="Q120" s="213" t="str">
        <f t="shared" si="10"/>
        <v/>
      </c>
      <c r="R120" s="253" t="str">
        <f t="shared" si="11"/>
        <v/>
      </c>
      <c r="S120" s="253" t="str">
        <f t="shared" si="12"/>
        <v/>
      </c>
      <c r="T120" s="505"/>
      <c r="U120" s="70"/>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row>
    <row r="121" spans="1:53" ht="15">
      <c r="A121" s="39"/>
      <c r="B121" s="83"/>
      <c r="C121" s="264"/>
      <c r="D121" s="473"/>
      <c r="E121" s="323"/>
      <c r="F121" s="325"/>
      <c r="G121" s="325"/>
      <c r="H121" s="325"/>
      <c r="I121" s="325"/>
      <c r="J121" s="325"/>
      <c r="K121" s="325"/>
      <c r="L121" s="325"/>
      <c r="M121" s="325"/>
      <c r="N121" s="254">
        <f>(F121*Coefficients!$B$10)+(Campus!G121*Coefficients!$D$10)+(Campus!H121*Coefficients!$F$10)+(Campus!I121*Coefficients!$H$10)+(Campus!J121*Coefficients!$J$10)+(Campus!K121*Coefficients!$L$10)+(Campus!L121*Coefficients!$N$10)</f>
        <v>0</v>
      </c>
      <c r="O121" s="254">
        <f>(F121*Coefficients!$C$10)+(Campus!G121*Coefficients!$E$10)+(Campus!H121*Coefficients!$G$10)+(Campus!I121*Coefficients!$I$10)+(Campus!J121*Coefficients!$K$10)+(Campus!K121*Coefficients!$M$10)+(Campus!L121*Coefficients!$O$10)</f>
        <v>0</v>
      </c>
      <c r="P121" s="213" t="str">
        <f t="shared" si="14"/>
        <v/>
      </c>
      <c r="Q121" s="213" t="str">
        <f t="shared" si="10"/>
        <v/>
      </c>
      <c r="R121" s="253" t="str">
        <f t="shared" si="11"/>
        <v/>
      </c>
      <c r="S121" s="253" t="str">
        <f t="shared" si="12"/>
        <v/>
      </c>
      <c r="T121" s="505"/>
      <c r="U121" s="70"/>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row>
    <row r="122" spans="1:53" ht="15">
      <c r="A122" s="39"/>
      <c r="B122" s="83"/>
      <c r="C122" s="264"/>
      <c r="D122" s="473"/>
      <c r="E122" s="323"/>
      <c r="F122" s="325"/>
      <c r="G122" s="325"/>
      <c r="H122" s="325"/>
      <c r="I122" s="325"/>
      <c r="J122" s="325"/>
      <c r="K122" s="325"/>
      <c r="L122" s="325"/>
      <c r="M122" s="325"/>
      <c r="N122" s="254">
        <f>(F122*Coefficients!$B$10)+(Campus!G122*Coefficients!$D$10)+(Campus!H122*Coefficients!$F$10)+(Campus!I122*Coefficients!$H$10)+(Campus!J122*Coefficients!$J$10)+(Campus!K122*Coefficients!$L$10)+(Campus!L122*Coefficients!$N$10)</f>
        <v>0</v>
      </c>
      <c r="O122" s="254">
        <f>(F122*Coefficients!$C$10)+(Campus!G122*Coefficients!$E$10)+(Campus!H122*Coefficients!$G$10)+(Campus!I122*Coefficients!$I$10)+(Campus!J122*Coefficients!$K$10)+(Campus!K122*Coefficients!$M$10)+(Campus!L122*Coefficients!$O$10)</f>
        <v>0</v>
      </c>
      <c r="P122" s="213" t="str">
        <f t="shared" si="14"/>
        <v/>
      </c>
      <c r="Q122" s="213" t="str">
        <f t="shared" si="10"/>
        <v/>
      </c>
      <c r="R122" s="253" t="str">
        <f t="shared" si="11"/>
        <v/>
      </c>
      <c r="S122" s="253" t="str">
        <f t="shared" si="12"/>
        <v/>
      </c>
      <c r="T122" s="505"/>
      <c r="U122" s="70"/>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row>
    <row r="123" spans="1:53" ht="15">
      <c r="A123" s="39"/>
      <c r="B123" s="83"/>
      <c r="C123" s="264"/>
      <c r="D123" s="473"/>
      <c r="E123" s="323"/>
      <c r="F123" s="325"/>
      <c r="G123" s="325"/>
      <c r="H123" s="325"/>
      <c r="I123" s="325"/>
      <c r="J123" s="325"/>
      <c r="K123" s="325"/>
      <c r="L123" s="325"/>
      <c r="M123" s="325"/>
      <c r="N123" s="254">
        <f>(F123*Coefficients!$B$10)+(Campus!G123*Coefficients!$D$10)+(Campus!H123*Coefficients!$F$10)+(Campus!I123*Coefficients!$H$10)+(Campus!J123*Coefficients!$J$10)+(Campus!K123*Coefficients!$L$10)+(Campus!L123*Coefficients!$N$10)</f>
        <v>0</v>
      </c>
      <c r="O123" s="254">
        <f>(F123*Coefficients!$C$10)+(Campus!G123*Coefficients!$E$10)+(Campus!H123*Coefficients!$G$10)+(Campus!I123*Coefficients!$I$10)+(Campus!J123*Coefficients!$K$10)+(Campus!K123*Coefficients!$M$10)+(Campus!L123*Coefficients!$O$10)</f>
        <v>0</v>
      </c>
      <c r="P123" s="213" t="str">
        <f t="shared" si="14"/>
        <v/>
      </c>
      <c r="Q123" s="213" t="str">
        <f t="shared" si="10"/>
        <v/>
      </c>
      <c r="R123" s="253" t="str">
        <f t="shared" si="11"/>
        <v/>
      </c>
      <c r="S123" s="253" t="str">
        <f t="shared" si="12"/>
        <v/>
      </c>
      <c r="T123" s="505"/>
      <c r="U123" s="70"/>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row>
    <row r="124" spans="1:53" ht="15.75" thickBot="1">
      <c r="A124" s="39"/>
      <c r="B124" s="83"/>
      <c r="C124" s="264"/>
      <c r="D124" s="473"/>
      <c r="E124" s="326"/>
      <c r="F124" s="327"/>
      <c r="G124" s="327"/>
      <c r="H124" s="327"/>
      <c r="I124" s="327"/>
      <c r="J124" s="327"/>
      <c r="K124" s="327"/>
      <c r="L124" s="327"/>
      <c r="M124" s="327"/>
      <c r="N124" s="261">
        <f>(F124*Coefficients!$B$10)+(Campus!G124*Coefficients!$D$10)+(Campus!H124*Coefficients!$F$10)+(Campus!I124*Coefficients!$H$10)+(Campus!J124*Coefficients!$J$10)+(Campus!K124*Coefficients!$L$10)+(Campus!L124*Coefficients!$N$10)</f>
        <v>0</v>
      </c>
      <c r="O124" s="261">
        <f>(F124*Coefficients!$C$10)+(Campus!G124*Coefficients!$E$10)+(Campus!H124*Coefficients!$G$10)+(Campus!I124*Coefficients!$I$10)+(Campus!J124*Coefficients!$K$10)+(Campus!K124*Coefficients!$M$10)+(Campus!L124*Coefficients!$O$10)</f>
        <v>0</v>
      </c>
      <c r="P124" s="262" t="str">
        <f>IF(ISERR(N124/M124),"", (N124/M124))</f>
        <v/>
      </c>
      <c r="Q124" s="262" t="str">
        <f t="shared" si="10"/>
        <v/>
      </c>
      <c r="R124" s="263" t="str">
        <f t="shared" si="11"/>
        <v/>
      </c>
      <c r="S124" s="263" t="str">
        <f t="shared" si="12"/>
        <v/>
      </c>
      <c r="T124" s="505"/>
      <c r="U124" s="70"/>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row>
    <row r="125" spans="1:53" ht="15">
      <c r="A125" s="39"/>
      <c r="B125" s="83"/>
      <c r="C125" s="264"/>
      <c r="D125" s="473"/>
      <c r="E125" s="256" t="s">
        <v>83</v>
      </c>
      <c r="F125" s="257">
        <f>SUM(F100:F124)</f>
        <v>0</v>
      </c>
      <c r="G125" s="257">
        <f t="shared" ref="G125:M125" si="15">SUM(G100:G124)</f>
        <v>0</v>
      </c>
      <c r="H125" s="257">
        <f t="shared" si="15"/>
        <v>0</v>
      </c>
      <c r="I125" s="257">
        <f t="shared" si="15"/>
        <v>0</v>
      </c>
      <c r="J125" s="257">
        <f t="shared" si="15"/>
        <v>0</v>
      </c>
      <c r="K125" s="257">
        <f t="shared" si="15"/>
        <v>0</v>
      </c>
      <c r="L125" s="257">
        <f t="shared" si="15"/>
        <v>0</v>
      </c>
      <c r="M125" s="257">
        <f t="shared" si="15"/>
        <v>0</v>
      </c>
      <c r="N125" s="258">
        <f>SUM(N100:N124)</f>
        <v>0</v>
      </c>
      <c r="O125" s="258">
        <f>SUM(O100:O124)</f>
        <v>0</v>
      </c>
      <c r="P125" s="259" t="str">
        <f>IFERROR(N125/M125,"")</f>
        <v/>
      </c>
      <c r="Q125" s="259" t="str">
        <f>IFERROR(O125/M125,"")</f>
        <v/>
      </c>
      <c r="R125" s="272" t="str">
        <f t="shared" si="11"/>
        <v/>
      </c>
      <c r="S125" s="272" t="str">
        <f t="shared" si="12"/>
        <v/>
      </c>
      <c r="T125" s="505"/>
      <c r="U125" s="70"/>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row>
    <row r="126" spans="1:53" ht="19.5">
      <c r="A126" s="39"/>
      <c r="B126" s="57"/>
      <c r="C126" s="58"/>
      <c r="D126" s="164"/>
      <c r="E126" s="129"/>
      <c r="F126" s="65"/>
      <c r="G126" s="66"/>
      <c r="H126" s="110"/>
      <c r="I126" s="110"/>
      <c r="J126" s="92"/>
      <c r="K126" s="66"/>
      <c r="L126" s="66"/>
      <c r="M126" s="66"/>
      <c r="N126" s="66"/>
      <c r="O126" s="66"/>
      <c r="P126" s="66"/>
      <c r="Q126" s="66"/>
      <c r="R126" s="66"/>
      <c r="S126" s="66"/>
      <c r="T126" s="165"/>
      <c r="U126" s="70"/>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row>
    <row r="127" spans="1:53" ht="19.5">
      <c r="A127" s="39"/>
      <c r="B127" s="57"/>
      <c r="C127" s="78"/>
      <c r="D127" s="48"/>
      <c r="E127" s="123"/>
      <c r="F127" s="67"/>
      <c r="G127" s="67"/>
      <c r="H127" s="507"/>
      <c r="I127" s="507"/>
      <c r="J127" s="68"/>
      <c r="K127" s="67"/>
      <c r="L127" s="67"/>
      <c r="M127" s="67"/>
      <c r="N127" s="67"/>
      <c r="O127" s="67"/>
      <c r="P127" s="59"/>
      <c r="Q127" s="59"/>
      <c r="R127" s="59"/>
      <c r="S127" s="59"/>
      <c r="T127" s="60"/>
      <c r="U127" s="70"/>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row>
    <row r="128" spans="1:53" ht="19.5">
      <c r="A128" s="39"/>
      <c r="B128" s="57"/>
      <c r="C128" s="78"/>
      <c r="D128" s="48"/>
      <c r="E128" s="123"/>
      <c r="F128" s="67"/>
      <c r="G128" s="67"/>
      <c r="H128" s="268"/>
      <c r="I128" s="268"/>
      <c r="J128" s="68"/>
      <c r="K128" s="67"/>
      <c r="L128" s="67"/>
      <c r="M128" s="67"/>
      <c r="N128" s="67"/>
      <c r="O128" s="67"/>
      <c r="P128" s="59"/>
      <c r="Q128" s="59"/>
      <c r="R128" s="59"/>
      <c r="S128" s="59"/>
      <c r="T128" s="60"/>
      <c r="U128" s="70"/>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row>
    <row r="129" spans="1:53" ht="19.5">
      <c r="A129" s="39"/>
      <c r="B129" s="57"/>
      <c r="C129" s="78"/>
      <c r="D129" s="48"/>
      <c r="E129" s="123"/>
      <c r="F129" s="67"/>
      <c r="G129" s="67"/>
      <c r="H129" s="268"/>
      <c r="I129" s="268"/>
      <c r="J129" s="68"/>
      <c r="K129" s="67"/>
      <c r="L129" s="67"/>
      <c r="M129" s="67"/>
      <c r="N129" s="67"/>
      <c r="O129" s="67"/>
      <c r="P129" s="59"/>
      <c r="Q129" s="59"/>
      <c r="R129" s="59"/>
      <c r="S129" s="59"/>
      <c r="T129" s="60"/>
      <c r="U129" s="70"/>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row>
    <row r="130" spans="1:53" ht="19.5">
      <c r="A130" s="39"/>
      <c r="B130" s="71"/>
      <c r="C130" s="146"/>
      <c r="D130" s="73"/>
      <c r="E130" s="147"/>
      <c r="F130" s="148"/>
      <c r="G130" s="149"/>
      <c r="H130" s="150"/>
      <c r="I130" s="150"/>
      <c r="J130" s="151"/>
      <c r="K130" s="149"/>
      <c r="L130" s="149"/>
      <c r="M130" s="149"/>
      <c r="N130" s="149"/>
      <c r="O130" s="149"/>
      <c r="P130" s="75"/>
      <c r="Q130" s="75"/>
      <c r="R130" s="75"/>
      <c r="S130" s="75"/>
      <c r="T130" s="75"/>
      <c r="U130" s="152"/>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row>
    <row r="131" spans="1:53" ht="18.75">
      <c r="A131" s="39"/>
      <c r="B131" s="53"/>
      <c r="C131" s="77"/>
      <c r="D131" s="55"/>
      <c r="E131" s="124"/>
      <c r="F131" s="55"/>
      <c r="G131" s="55"/>
      <c r="H131" s="107"/>
      <c r="I131" s="107"/>
      <c r="J131" s="88"/>
      <c r="K131" s="55"/>
      <c r="L131" s="55"/>
      <c r="M131" s="55"/>
      <c r="N131" s="55"/>
      <c r="O131" s="55"/>
      <c r="P131" s="55"/>
      <c r="Q131" s="55"/>
      <c r="R131" s="55"/>
      <c r="S131" s="55"/>
      <c r="T131" s="55"/>
      <c r="U131" s="56"/>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row>
    <row r="132" spans="1:53" ht="30.75">
      <c r="A132" s="39"/>
      <c r="B132" s="252"/>
      <c r="C132" s="167"/>
      <c r="D132" s="125">
        <v>2003</v>
      </c>
      <c r="E132" s="271" t="str">
        <f>IF(Inventory!$K$7=2003,"Base Year", "")</f>
        <v/>
      </c>
      <c r="F132" s="167"/>
      <c r="G132" s="167"/>
      <c r="H132" s="167"/>
      <c r="I132" s="167"/>
      <c r="J132" s="167"/>
      <c r="K132" s="167"/>
      <c r="L132" s="167"/>
      <c r="M132" s="167"/>
      <c r="N132" s="167"/>
      <c r="O132" s="167"/>
      <c r="P132" s="167"/>
      <c r="Q132" s="167"/>
      <c r="R132" s="167"/>
      <c r="S132" s="167"/>
      <c r="T132" s="167"/>
      <c r="U132" s="167"/>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row>
    <row r="133" spans="1:53" ht="18.75" customHeight="1">
      <c r="A133" s="39"/>
      <c r="B133" s="265"/>
      <c r="C133" s="167"/>
      <c r="D133" s="167"/>
      <c r="E133" s="125"/>
      <c r="F133" s="509" t="s">
        <v>94</v>
      </c>
      <c r="G133" s="510"/>
      <c r="H133" s="510"/>
      <c r="I133" s="510"/>
      <c r="J133" s="510"/>
      <c r="K133" s="510"/>
      <c r="L133" s="510"/>
      <c r="M133" s="251"/>
      <c r="N133" s="76"/>
      <c r="O133" s="76"/>
      <c r="P133" s="76"/>
      <c r="Q133" s="76"/>
      <c r="R133" s="76"/>
      <c r="S133" s="76"/>
      <c r="T133" s="76"/>
      <c r="U133" s="70"/>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row>
    <row r="134" spans="1:53" ht="18.75" customHeight="1">
      <c r="A134" s="39"/>
      <c r="B134" s="166"/>
      <c r="C134" s="167"/>
      <c r="D134" s="168"/>
      <c r="E134" s="169"/>
      <c r="F134" s="508" t="s">
        <v>97</v>
      </c>
      <c r="G134" s="493" t="s">
        <v>96</v>
      </c>
      <c r="H134" s="469" t="s">
        <v>95</v>
      </c>
      <c r="I134" s="469" t="s">
        <v>98</v>
      </c>
      <c r="J134" s="493" t="s">
        <v>99</v>
      </c>
      <c r="K134" s="493" t="s">
        <v>195</v>
      </c>
      <c r="L134" s="493" t="s">
        <v>101</v>
      </c>
      <c r="M134" s="493" t="s">
        <v>93</v>
      </c>
      <c r="N134" s="493" t="s">
        <v>89</v>
      </c>
      <c r="O134" s="493" t="s">
        <v>90</v>
      </c>
      <c r="P134" s="493" t="s">
        <v>175</v>
      </c>
      <c r="Q134" s="493" t="s">
        <v>88</v>
      </c>
      <c r="R134" s="469" t="s">
        <v>91</v>
      </c>
      <c r="S134" s="469" t="s">
        <v>92</v>
      </c>
      <c r="T134" s="170"/>
      <c r="U134" s="171"/>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row>
    <row r="135" spans="1:53" ht="31.5" customHeight="1">
      <c r="A135" s="39"/>
      <c r="B135" s="57"/>
      <c r="C135" s="78"/>
      <c r="D135" s="47"/>
      <c r="E135" s="266" t="s">
        <v>87</v>
      </c>
      <c r="F135" s="508"/>
      <c r="G135" s="493"/>
      <c r="H135" s="469"/>
      <c r="I135" s="469"/>
      <c r="J135" s="493"/>
      <c r="K135" s="493"/>
      <c r="L135" s="493"/>
      <c r="M135" s="493"/>
      <c r="N135" s="492"/>
      <c r="O135" s="492"/>
      <c r="P135" s="493"/>
      <c r="Q135" s="493"/>
      <c r="R135" s="492"/>
      <c r="S135" s="492"/>
      <c r="T135" s="59"/>
      <c r="U135" s="70"/>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row>
    <row r="136" spans="1:53" ht="19.5">
      <c r="A136" s="39"/>
      <c r="B136" s="57"/>
      <c r="C136" s="78"/>
      <c r="D136" s="47"/>
      <c r="E136" s="470"/>
      <c r="F136" s="506"/>
      <c r="G136" s="135"/>
      <c r="H136" s="267"/>
      <c r="I136" s="135"/>
      <c r="J136" s="135"/>
      <c r="K136" s="267"/>
      <c r="L136" s="267"/>
      <c r="M136" s="266"/>
      <c r="N136" s="266"/>
      <c r="O136" s="266"/>
      <c r="P136" s="59"/>
      <c r="Q136" s="59"/>
      <c r="R136" s="59"/>
      <c r="S136" s="59"/>
      <c r="T136" s="59"/>
      <c r="U136" s="70"/>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row>
    <row r="137" spans="1:53" ht="15">
      <c r="A137" s="39"/>
      <c r="B137" s="83"/>
      <c r="C137" s="264"/>
      <c r="D137" s="64"/>
      <c r="E137" s="129"/>
      <c r="F137" s="65"/>
      <c r="G137" s="66"/>
      <c r="H137" s="115"/>
      <c r="I137" s="110"/>
      <c r="J137" s="92"/>
      <c r="K137" s="92"/>
      <c r="L137" s="92"/>
      <c r="M137" s="92"/>
      <c r="N137" s="92"/>
      <c r="O137" s="92"/>
      <c r="P137" s="92"/>
      <c r="Q137" s="92"/>
      <c r="R137" s="92"/>
      <c r="S137" s="92"/>
      <c r="T137" s="153"/>
      <c r="U137" s="70"/>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row>
    <row r="138" spans="1:53" ht="15">
      <c r="A138" s="39"/>
      <c r="B138" s="83"/>
      <c r="C138" s="264"/>
      <c r="D138" s="473"/>
      <c r="E138" s="321"/>
      <c r="F138" s="322"/>
      <c r="G138" s="322"/>
      <c r="H138" s="322"/>
      <c r="I138" s="322"/>
      <c r="J138" s="322"/>
      <c r="K138" s="322"/>
      <c r="L138" s="322"/>
      <c r="M138" s="322"/>
      <c r="N138" s="254">
        <f>(F138*Coefficients!$B$10)+(Campus!G138*Coefficients!$D$10)+(Campus!H138*Coefficients!$F$10)+(Campus!I138*Coefficients!$H$10)+(Campus!J138*Coefficients!$J$10)+(Campus!K138*Coefficients!$L$10)+(Campus!L138*Coefficients!$N$10)</f>
        <v>0</v>
      </c>
      <c r="O138" s="254">
        <f>(F138*Coefficients!$C$10)+(Campus!G138*Coefficients!$E$10)+(Campus!H138*Coefficients!$G$10)+(Campus!I138*Coefficients!$I$10)+(Campus!J138*Coefficients!$K$10)+(Campus!K138*Coefficients!$M$10)+(Campus!L138*Coefficients!$O$10)</f>
        <v>0</v>
      </c>
      <c r="P138" s="213" t="str">
        <f>IF(ISERR(N138/M138),"", (N138/M138))</f>
        <v/>
      </c>
      <c r="Q138" s="213" t="str">
        <f>IF(ISERR(O138/M138),"", (O138/M138))</f>
        <v/>
      </c>
      <c r="R138" s="253" t="str">
        <f>IFERROR((P138-AI24)/AI24,"")</f>
        <v/>
      </c>
      <c r="S138" s="253" t="str">
        <f>IFERROR((Q138-AJ24)/AJ24,"")</f>
        <v/>
      </c>
      <c r="T138" s="505"/>
      <c r="U138" s="70"/>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row>
    <row r="139" spans="1:53" ht="15">
      <c r="A139" s="39"/>
      <c r="B139" s="83"/>
      <c r="C139" s="264"/>
      <c r="D139" s="473"/>
      <c r="E139" s="323"/>
      <c r="F139" s="322"/>
      <c r="G139" s="322"/>
      <c r="H139" s="322"/>
      <c r="I139" s="322"/>
      <c r="J139" s="322"/>
      <c r="K139" s="322"/>
      <c r="L139" s="322"/>
      <c r="M139" s="322"/>
      <c r="N139" s="254">
        <f>(F139*Coefficients!$B$10)+(Campus!G139*Coefficients!$D$10)+(Campus!H139*Coefficients!$F$10)+(Campus!I139*Coefficients!$H$10)+(Campus!J139*Coefficients!$J$10)+(Campus!K139*Coefficients!$L$10)+(Campus!L139*Coefficients!$N$10)</f>
        <v>0</v>
      </c>
      <c r="O139" s="254">
        <f>(F139*Coefficients!$C$10)+(Campus!G139*Coefficients!$E$10)+(Campus!H139*Coefficients!$G$10)+(Campus!I139*Coefficients!$I$10)+(Campus!J139*Coefficients!$K$10)+(Campus!K139*Coefficients!$M$10)+(Campus!L139*Coefficients!$O$10)</f>
        <v>0</v>
      </c>
      <c r="P139" s="213" t="str">
        <f>IF(ISERR(N139/M139),"", (N139/M139))</f>
        <v/>
      </c>
      <c r="Q139" s="213" t="str">
        <f t="shared" ref="Q139:Q162" si="16">IF(ISERR(O139/M139),"", (O139/M139))</f>
        <v/>
      </c>
      <c r="R139" s="253" t="str">
        <f t="shared" ref="R139:R163" si="17">IFERROR((P139-AI25)/AI25,"")</f>
        <v/>
      </c>
      <c r="S139" s="253" t="str">
        <f t="shared" ref="S139:S163" si="18">IFERROR((Q139-AJ25)/AJ25,"")</f>
        <v/>
      </c>
      <c r="T139" s="505"/>
      <c r="U139" s="70"/>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row>
    <row r="140" spans="1:53" ht="15">
      <c r="A140" s="39"/>
      <c r="B140" s="83"/>
      <c r="C140" s="264"/>
      <c r="D140" s="473"/>
      <c r="E140" s="321"/>
      <c r="F140" s="322"/>
      <c r="G140" s="322"/>
      <c r="H140" s="322"/>
      <c r="I140" s="322"/>
      <c r="J140" s="322"/>
      <c r="K140" s="322"/>
      <c r="L140" s="322"/>
      <c r="M140" s="322"/>
      <c r="N140" s="255">
        <f>(F140*Coefficients!$B$10)+(Campus!G140*Coefficients!$D$10)+(Campus!H140*Coefficients!$F$10)+(Campus!I140*Coefficients!$H$10)+(Campus!J140*Coefficients!$J$10)+(Campus!K140*Coefficients!$L$10)+(Campus!L140*Coefficients!$N$10)</f>
        <v>0</v>
      </c>
      <c r="O140" s="254">
        <f>(F140*Coefficients!$C$10)+(Campus!G140*Coefficients!$E$10)+(Campus!H140*Coefficients!$G$10)+(Campus!I140*Coefficients!$I$10)+(Campus!J140*Coefficients!$K$10)+(Campus!K140*Coefficients!$M$10)+(Campus!L140*Coefficients!$O$10)</f>
        <v>0</v>
      </c>
      <c r="P140" s="213" t="str">
        <f t="shared" ref="P140:P150" si="19">IF(ISERR(N140/M140),"", (N140/M140))</f>
        <v/>
      </c>
      <c r="Q140" s="213" t="str">
        <f t="shared" si="16"/>
        <v/>
      </c>
      <c r="R140" s="253" t="str">
        <f t="shared" si="17"/>
        <v/>
      </c>
      <c r="S140" s="253" t="str">
        <f t="shared" si="18"/>
        <v/>
      </c>
      <c r="T140" s="505"/>
      <c r="U140" s="70"/>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row>
    <row r="141" spans="1:53" ht="15">
      <c r="A141" s="39"/>
      <c r="B141" s="83"/>
      <c r="C141" s="264"/>
      <c r="D141" s="473"/>
      <c r="E141" s="323"/>
      <c r="F141" s="322"/>
      <c r="G141" s="322"/>
      <c r="H141" s="322"/>
      <c r="I141" s="322"/>
      <c r="J141" s="322"/>
      <c r="K141" s="322"/>
      <c r="L141" s="322"/>
      <c r="M141" s="322"/>
      <c r="N141" s="254">
        <f>(F141*Coefficients!$B$10)+(Campus!G141*Coefficients!$D$10)+(Campus!H141*Coefficients!$F$10)+(Campus!I141*Coefficients!$H$10)+(Campus!J141*Coefficients!$J$10)+(Campus!K141*Coefficients!$L$10)+(Campus!L141*Coefficients!$N$10)</f>
        <v>0</v>
      </c>
      <c r="O141" s="254">
        <f>(F141*Coefficients!$C$10)+(Campus!G141*Coefficients!$E$10)+(Campus!H141*Coefficients!$G$10)+(Campus!I141*Coefficients!$I$10)+(Campus!J141*Coefficients!$K$10)+(Campus!K141*Coefficients!$M$10)+(Campus!L141*Coefficients!$O$10)</f>
        <v>0</v>
      </c>
      <c r="P141" s="213" t="str">
        <f t="shared" si="19"/>
        <v/>
      </c>
      <c r="Q141" s="213" t="str">
        <f t="shared" si="16"/>
        <v/>
      </c>
      <c r="R141" s="253" t="str">
        <f t="shared" si="17"/>
        <v/>
      </c>
      <c r="S141" s="253" t="str">
        <f t="shared" si="18"/>
        <v/>
      </c>
      <c r="T141" s="505"/>
      <c r="U141" s="70"/>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row>
    <row r="142" spans="1:53" ht="15">
      <c r="A142" s="39"/>
      <c r="B142" s="83"/>
      <c r="C142" s="264"/>
      <c r="D142" s="473"/>
      <c r="E142" s="321"/>
      <c r="F142" s="322"/>
      <c r="G142" s="322"/>
      <c r="H142" s="322"/>
      <c r="I142" s="322"/>
      <c r="J142" s="322"/>
      <c r="K142" s="322"/>
      <c r="L142" s="322"/>
      <c r="M142" s="322"/>
      <c r="N142" s="254">
        <f>(F142*Coefficients!$B$10)+(Campus!G142*Coefficients!$D$10)+(Campus!H142*Coefficients!$F$10)+(Campus!I142*Coefficients!$H$10)+(Campus!J142*Coefficients!$J$10)+(Campus!K142*Coefficients!$L$10)+(Campus!L142*Coefficients!$N$10)</f>
        <v>0</v>
      </c>
      <c r="O142" s="254">
        <f>(F142*Coefficients!$C$10)+(Campus!G142*Coefficients!$E$10)+(Campus!H142*Coefficients!$G$10)+(Campus!I142*Coefficients!$I$10)+(Campus!J142*Coefficients!$K$10)+(Campus!K142*Coefficients!$M$10)+(Campus!L142*Coefficients!$O$10)</f>
        <v>0</v>
      </c>
      <c r="P142" s="213" t="str">
        <f t="shared" si="19"/>
        <v/>
      </c>
      <c r="Q142" s="213" t="str">
        <f t="shared" si="16"/>
        <v/>
      </c>
      <c r="R142" s="253" t="str">
        <f t="shared" si="17"/>
        <v/>
      </c>
      <c r="S142" s="253" t="str">
        <f t="shared" si="18"/>
        <v/>
      </c>
      <c r="T142" s="505"/>
      <c r="U142" s="70"/>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row>
    <row r="143" spans="1:53" ht="15">
      <c r="A143" s="39"/>
      <c r="B143" s="83"/>
      <c r="C143" s="264"/>
      <c r="D143" s="473"/>
      <c r="E143" s="323"/>
      <c r="F143" s="322"/>
      <c r="G143" s="322"/>
      <c r="H143" s="322"/>
      <c r="I143" s="322"/>
      <c r="J143" s="322"/>
      <c r="K143" s="322"/>
      <c r="L143" s="322"/>
      <c r="M143" s="322"/>
      <c r="N143" s="254">
        <f>(F143*Coefficients!$B$10)+(Campus!G143*Coefficients!$D$10)+(Campus!H143*Coefficients!$F$10)+(Campus!I143*Coefficients!$H$10)+(Campus!J143*Coefficients!$J$10)+(Campus!K143*Coefficients!$L$10)+(Campus!L143*Coefficients!$N$10)</f>
        <v>0</v>
      </c>
      <c r="O143" s="254">
        <f>(F143*Coefficients!$C$10)+(Campus!G143*Coefficients!$E$10)+(Campus!H143*Coefficients!$G$10)+(Campus!I143*Coefficients!$I$10)+(Campus!J143*Coefficients!$K$10)+(Campus!K143*Coefficients!$M$10)+(Campus!L143*Coefficients!$O$10)</f>
        <v>0</v>
      </c>
      <c r="P143" s="213" t="str">
        <f t="shared" si="19"/>
        <v/>
      </c>
      <c r="Q143" s="213" t="str">
        <f t="shared" si="16"/>
        <v/>
      </c>
      <c r="R143" s="253" t="str">
        <f t="shared" si="17"/>
        <v/>
      </c>
      <c r="S143" s="253" t="str">
        <f t="shared" si="18"/>
        <v/>
      </c>
      <c r="T143" s="505"/>
      <c r="U143" s="70"/>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row>
    <row r="144" spans="1:53" ht="15">
      <c r="A144" s="39"/>
      <c r="B144" s="83"/>
      <c r="C144" s="264"/>
      <c r="D144" s="473"/>
      <c r="E144" s="321"/>
      <c r="F144" s="322"/>
      <c r="G144" s="322"/>
      <c r="H144" s="322"/>
      <c r="I144" s="322"/>
      <c r="J144" s="322"/>
      <c r="K144" s="322"/>
      <c r="L144" s="322"/>
      <c r="M144" s="322"/>
      <c r="N144" s="254">
        <f>(F144*Coefficients!$B$10)+(Campus!G144*Coefficients!$D$10)+(Campus!H144*Coefficients!$F$10)+(Campus!I144*Coefficients!$H$10)+(Campus!J144*Coefficients!$J$10)+(Campus!K144*Coefficients!$L$10)+(Campus!L144*Coefficients!$N$10)</f>
        <v>0</v>
      </c>
      <c r="O144" s="254">
        <f>(F144*Coefficients!$C$10)+(Campus!G144*Coefficients!$E$10)+(Campus!H144*Coefficients!$G$10)+(Campus!I144*Coefficients!$I$10)+(Campus!J144*Coefficients!$K$10)+(Campus!K144*Coefficients!$M$10)+(Campus!L144*Coefficients!$O$10)</f>
        <v>0</v>
      </c>
      <c r="P144" s="213" t="str">
        <f t="shared" si="19"/>
        <v/>
      </c>
      <c r="Q144" s="213" t="str">
        <f t="shared" si="16"/>
        <v/>
      </c>
      <c r="R144" s="253" t="str">
        <f t="shared" si="17"/>
        <v/>
      </c>
      <c r="S144" s="253" t="str">
        <f t="shared" si="18"/>
        <v/>
      </c>
      <c r="T144" s="505"/>
      <c r="U144" s="70"/>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row>
    <row r="145" spans="1:53" ht="15">
      <c r="A145" s="39"/>
      <c r="B145" s="83"/>
      <c r="C145" s="264"/>
      <c r="D145" s="473"/>
      <c r="E145" s="323"/>
      <c r="F145" s="322"/>
      <c r="G145" s="322"/>
      <c r="H145" s="322"/>
      <c r="I145" s="322"/>
      <c r="J145" s="322"/>
      <c r="K145" s="322"/>
      <c r="L145" s="322"/>
      <c r="M145" s="322"/>
      <c r="N145" s="254">
        <f>(F145*Coefficients!$B$10)+(Campus!G145*Coefficients!$D$10)+(Campus!H145*Coefficients!$F$10)+(Campus!I145*Coefficients!$H$10)+(Campus!J145*Coefficients!$J$10)+(Campus!K145*Coefficients!$L$10)+(Campus!L145*Coefficients!$N$10)</f>
        <v>0</v>
      </c>
      <c r="O145" s="254">
        <f>(F145*Coefficients!$C$10)+(Campus!G145*Coefficients!$E$10)+(Campus!H145*Coefficients!$G$10)+(Campus!I145*Coefficients!$I$10)+(Campus!J145*Coefficients!$K$10)+(Campus!K145*Coefficients!$M$10)+(Campus!L145*Coefficients!$O$10)</f>
        <v>0</v>
      </c>
      <c r="P145" s="213" t="str">
        <f t="shared" si="19"/>
        <v/>
      </c>
      <c r="Q145" s="213" t="str">
        <f t="shared" si="16"/>
        <v/>
      </c>
      <c r="R145" s="253" t="str">
        <f t="shared" si="17"/>
        <v/>
      </c>
      <c r="S145" s="253" t="str">
        <f t="shared" si="18"/>
        <v/>
      </c>
      <c r="T145" s="505"/>
      <c r="U145" s="70"/>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row>
    <row r="146" spans="1:53" ht="15">
      <c r="A146" s="39"/>
      <c r="B146" s="83"/>
      <c r="C146" s="264"/>
      <c r="D146" s="473"/>
      <c r="E146" s="321"/>
      <c r="F146" s="322"/>
      <c r="G146" s="322"/>
      <c r="H146" s="322"/>
      <c r="I146" s="322"/>
      <c r="J146" s="322"/>
      <c r="K146" s="322"/>
      <c r="L146" s="322"/>
      <c r="M146" s="322"/>
      <c r="N146" s="254">
        <f>(F146*Coefficients!$B$10)+(Campus!G146*Coefficients!$D$10)+(Campus!H146*Coefficients!$F$10)+(Campus!I146*Coefficients!$H$10)+(Campus!J146*Coefficients!$J$10)+(Campus!K146*Coefficients!$L$10)+(Campus!L146*Coefficients!$N$10)</f>
        <v>0</v>
      </c>
      <c r="O146" s="254">
        <f>(F146*Coefficients!$C$10)+(Campus!G146*Coefficients!$E$10)+(Campus!H146*Coefficients!$G$10)+(Campus!I146*Coefficients!$I$10)+(Campus!J146*Coefficients!$K$10)+(Campus!K146*Coefficients!$M$10)+(Campus!L146*Coefficients!$O$10)</f>
        <v>0</v>
      </c>
      <c r="P146" s="213" t="str">
        <f t="shared" si="19"/>
        <v/>
      </c>
      <c r="Q146" s="213" t="str">
        <f t="shared" si="16"/>
        <v/>
      </c>
      <c r="R146" s="253" t="str">
        <f t="shared" si="17"/>
        <v/>
      </c>
      <c r="S146" s="253" t="str">
        <f t="shared" si="18"/>
        <v/>
      </c>
      <c r="T146" s="505"/>
      <c r="U146" s="70"/>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row>
    <row r="147" spans="1:53" ht="15">
      <c r="A147" s="39"/>
      <c r="B147" s="83"/>
      <c r="C147" s="264"/>
      <c r="D147" s="473"/>
      <c r="E147" s="323"/>
      <c r="F147" s="322"/>
      <c r="G147" s="322"/>
      <c r="H147" s="322"/>
      <c r="I147" s="322"/>
      <c r="J147" s="322"/>
      <c r="K147" s="322"/>
      <c r="L147" s="322"/>
      <c r="M147" s="322"/>
      <c r="N147" s="254">
        <f>(F147*Coefficients!$B$10)+(Campus!G147*Coefficients!$D$10)+(Campus!H147*Coefficients!$F$10)+(Campus!I147*Coefficients!$H$10)+(Campus!J147*Coefficients!$J$10)+(Campus!K147*Coefficients!$L$10)+(Campus!L147*Coefficients!$N$10)</f>
        <v>0</v>
      </c>
      <c r="O147" s="254">
        <f>(F147*Coefficients!$C$10)+(Campus!G147*Coefficients!$E$10)+(Campus!H147*Coefficients!$G$10)+(Campus!I147*Coefficients!$I$10)+(Campus!J147*Coefficients!$K$10)+(Campus!K147*Coefficients!$M$10)+(Campus!L147*Coefficients!$O$10)</f>
        <v>0</v>
      </c>
      <c r="P147" s="213" t="str">
        <f t="shared" si="19"/>
        <v/>
      </c>
      <c r="Q147" s="213" t="str">
        <f t="shared" si="16"/>
        <v/>
      </c>
      <c r="R147" s="253" t="str">
        <f t="shared" si="17"/>
        <v/>
      </c>
      <c r="S147" s="253" t="str">
        <f t="shared" si="18"/>
        <v/>
      </c>
      <c r="T147" s="505"/>
      <c r="U147" s="70"/>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row>
    <row r="148" spans="1:53" ht="15">
      <c r="A148" s="39"/>
      <c r="B148" s="83"/>
      <c r="C148" s="264"/>
      <c r="D148" s="473"/>
      <c r="E148" s="321"/>
      <c r="F148" s="322"/>
      <c r="G148" s="322"/>
      <c r="H148" s="322"/>
      <c r="I148" s="322"/>
      <c r="J148" s="322"/>
      <c r="K148" s="322"/>
      <c r="L148" s="322"/>
      <c r="M148" s="322"/>
      <c r="N148" s="254">
        <f>(F148*Coefficients!$B$10)+(Campus!G148*Coefficients!$D$10)+(Campus!H148*Coefficients!$F$10)+(Campus!I148*Coefficients!$H$10)+(Campus!J148*Coefficients!$J$10)+(Campus!K148*Coefficients!$L$10)+(Campus!L148*Coefficients!$N$10)</f>
        <v>0</v>
      </c>
      <c r="O148" s="254">
        <f>(F148*Coefficients!$C$10)+(Campus!G148*Coefficients!$E$10)+(Campus!H148*Coefficients!$G$10)+(Campus!I148*Coefficients!$I$10)+(Campus!J148*Coefficients!$K$10)+(Campus!K148*Coefficients!$M$10)+(Campus!L148*Coefficients!$O$10)</f>
        <v>0</v>
      </c>
      <c r="P148" s="213" t="str">
        <f t="shared" si="19"/>
        <v/>
      </c>
      <c r="Q148" s="213" t="str">
        <f t="shared" si="16"/>
        <v/>
      </c>
      <c r="R148" s="253" t="str">
        <f t="shared" si="17"/>
        <v/>
      </c>
      <c r="S148" s="253" t="str">
        <f t="shared" si="18"/>
        <v/>
      </c>
      <c r="T148" s="505"/>
      <c r="U148" s="70"/>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row>
    <row r="149" spans="1:53" ht="15">
      <c r="A149" s="39"/>
      <c r="B149" s="83"/>
      <c r="C149" s="264"/>
      <c r="D149" s="473"/>
      <c r="E149" s="323"/>
      <c r="F149" s="322"/>
      <c r="G149" s="322"/>
      <c r="H149" s="322"/>
      <c r="I149" s="322"/>
      <c r="J149" s="322"/>
      <c r="K149" s="322"/>
      <c r="L149" s="322"/>
      <c r="M149" s="322"/>
      <c r="N149" s="254">
        <f>(F149*Coefficients!$B$10)+(Campus!G149*Coefficients!$D$10)+(Campus!H149*Coefficients!$F$10)+(Campus!I149*Coefficients!$H$10)+(Campus!J149*Coefficients!$J$10)+(Campus!K149*Coefficients!$L$10)+(Campus!L149*Coefficients!$N$10)</f>
        <v>0</v>
      </c>
      <c r="O149" s="254">
        <f>(F149*Coefficients!$C$10)+(Campus!G149*Coefficients!$E$10)+(Campus!H149*Coefficients!$G$10)+(Campus!I149*Coefficients!$I$10)+(Campus!J149*Coefficients!$K$10)+(Campus!K149*Coefficients!$M$10)+(Campus!L149*Coefficients!$O$10)</f>
        <v>0</v>
      </c>
      <c r="P149" s="213" t="str">
        <f t="shared" si="19"/>
        <v/>
      </c>
      <c r="Q149" s="213" t="str">
        <f t="shared" si="16"/>
        <v/>
      </c>
      <c r="R149" s="253" t="str">
        <f t="shared" si="17"/>
        <v/>
      </c>
      <c r="S149" s="253" t="str">
        <f t="shared" si="18"/>
        <v/>
      </c>
      <c r="T149" s="505"/>
      <c r="U149" s="70"/>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row>
    <row r="150" spans="1:53" ht="15">
      <c r="A150" s="39"/>
      <c r="B150" s="83"/>
      <c r="C150" s="264"/>
      <c r="D150" s="473"/>
      <c r="E150" s="321"/>
      <c r="F150" s="322"/>
      <c r="G150" s="322"/>
      <c r="H150" s="322"/>
      <c r="I150" s="322"/>
      <c r="J150" s="322"/>
      <c r="K150" s="322"/>
      <c r="L150" s="322"/>
      <c r="M150" s="322"/>
      <c r="N150" s="254">
        <f>(F150*Coefficients!$B$10)+(Campus!G150*Coefficients!$D$10)+(Campus!H150*Coefficients!$F$10)+(Campus!I150*Coefficients!$H$10)+(Campus!J150*Coefficients!$J$10)+(Campus!K150*Coefficients!$L$10)+(Campus!L150*Coefficients!$N$10)</f>
        <v>0</v>
      </c>
      <c r="O150" s="254">
        <f>(F150*Coefficients!$C$10)+(Campus!G150*Coefficients!$E$10)+(Campus!H150*Coefficients!$G$10)+(Campus!I150*Coefficients!$I$10)+(Campus!J150*Coefficients!$K$10)+(Campus!K150*Coefficients!$M$10)+(Campus!L150*Coefficients!$O$10)</f>
        <v>0</v>
      </c>
      <c r="P150" s="213" t="str">
        <f t="shared" si="19"/>
        <v/>
      </c>
      <c r="Q150" s="213" t="str">
        <f t="shared" si="16"/>
        <v/>
      </c>
      <c r="R150" s="253" t="str">
        <f t="shared" si="17"/>
        <v/>
      </c>
      <c r="S150" s="253" t="str">
        <f t="shared" si="18"/>
        <v/>
      </c>
      <c r="T150" s="505"/>
      <c r="U150" s="70"/>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row>
    <row r="151" spans="1:53" ht="15">
      <c r="A151" s="39"/>
      <c r="B151" s="83"/>
      <c r="C151" s="264"/>
      <c r="D151" s="473"/>
      <c r="E151" s="323"/>
      <c r="F151" s="324"/>
      <c r="G151" s="324"/>
      <c r="H151" s="324"/>
      <c r="I151" s="324"/>
      <c r="J151" s="324"/>
      <c r="K151" s="324"/>
      <c r="L151" s="324"/>
      <c r="M151" s="324"/>
      <c r="N151" s="254">
        <f>(F151*Coefficients!$B$10)+(Campus!G151*Coefficients!$D$10)+(Campus!H151*Coefficients!$F$10)+(Campus!I151*Coefficients!$H$10)+(Campus!J151*Coefficients!$J$10)+(Campus!K151*Coefficients!$L$10)+(Campus!L151*Coefficients!$N$10)</f>
        <v>0</v>
      </c>
      <c r="O151" s="254">
        <f>(F151*Coefficients!$C$10)+(Campus!G151*Coefficients!$E$10)+(Campus!H151*Coefficients!$G$10)+(Campus!I151*Coefficients!$I$10)+(Campus!J151*Coefficients!$K$10)+(Campus!K151*Coefficients!$M$10)+(Campus!L151*Coefficients!$O$10)</f>
        <v>0</v>
      </c>
      <c r="P151" s="213" t="str">
        <f>IF(ISERR(N151/M151),"", (N151/M151))</f>
        <v/>
      </c>
      <c r="Q151" s="213" t="str">
        <f t="shared" si="16"/>
        <v/>
      </c>
      <c r="R151" s="253" t="str">
        <f t="shared" si="17"/>
        <v/>
      </c>
      <c r="S151" s="253" t="str">
        <f t="shared" si="18"/>
        <v/>
      </c>
      <c r="T151" s="505"/>
      <c r="U151" s="70"/>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row>
    <row r="152" spans="1:53" ht="15">
      <c r="A152" s="39"/>
      <c r="B152" s="83"/>
      <c r="C152" s="264"/>
      <c r="D152" s="473"/>
      <c r="E152" s="321"/>
      <c r="F152" s="322"/>
      <c r="G152" s="322"/>
      <c r="H152" s="322"/>
      <c r="I152" s="322"/>
      <c r="J152" s="322"/>
      <c r="K152" s="322"/>
      <c r="L152" s="322"/>
      <c r="M152" s="322"/>
      <c r="N152" s="254">
        <f>(F152*Coefficients!$B$10)+(Campus!G152*Coefficients!$D$10)+(Campus!H152*Coefficients!$F$10)+(Campus!I152*Coefficients!$H$10)+(Campus!J152*Coefficients!$J$10)+(Campus!K152*Coefficients!$L$10)+(Campus!L152*Coefficients!$N$10)</f>
        <v>0</v>
      </c>
      <c r="O152" s="254">
        <f>(F152*Coefficients!$C$10)+(Campus!G152*Coefficients!$E$10)+(Campus!H152*Coefficients!$G$10)+(Campus!I152*Coefficients!$I$10)+(Campus!J152*Coefficients!$K$10)+(Campus!K152*Coefficients!$M$10)+(Campus!L152*Coefficients!$O$10)</f>
        <v>0</v>
      </c>
      <c r="P152" s="213" t="str">
        <f t="shared" ref="P152:P161" si="20">IF(ISERR(N152/M152),"", (N152/M152))</f>
        <v/>
      </c>
      <c r="Q152" s="213" t="str">
        <f t="shared" si="16"/>
        <v/>
      </c>
      <c r="R152" s="253" t="str">
        <f t="shared" si="17"/>
        <v/>
      </c>
      <c r="S152" s="253" t="str">
        <f t="shared" si="18"/>
        <v/>
      </c>
      <c r="T152" s="505"/>
      <c r="U152" s="70"/>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row>
    <row r="153" spans="1:53" ht="15">
      <c r="A153" s="39"/>
      <c r="B153" s="83"/>
      <c r="C153" s="264"/>
      <c r="D153" s="473"/>
      <c r="E153" s="323"/>
      <c r="F153" s="322"/>
      <c r="G153" s="322"/>
      <c r="H153" s="322"/>
      <c r="I153" s="322"/>
      <c r="J153" s="322"/>
      <c r="K153" s="322"/>
      <c r="L153" s="322"/>
      <c r="M153" s="322"/>
      <c r="N153" s="254">
        <f>(F153*Coefficients!$B$10)+(Campus!G153*Coefficients!$D$10)+(Campus!H153*Coefficients!$F$10)+(Campus!I153*Coefficients!$H$10)+(Campus!J153*Coefficients!$J$10)+(Campus!K153*Coefficients!$L$10)+(Campus!L153*Coefficients!$N$10)</f>
        <v>0</v>
      </c>
      <c r="O153" s="254">
        <f>(F153*Coefficients!$C$10)+(Campus!G153*Coefficients!$E$10)+(Campus!H153*Coefficients!$G$10)+(Campus!I153*Coefficients!$I$10)+(Campus!J153*Coefficients!$K$10)+(Campus!K153*Coefficients!$M$10)+(Campus!L153*Coefficients!$O$10)</f>
        <v>0</v>
      </c>
      <c r="P153" s="213" t="str">
        <f t="shared" si="20"/>
        <v/>
      </c>
      <c r="Q153" s="213" t="str">
        <f t="shared" si="16"/>
        <v/>
      </c>
      <c r="R153" s="253" t="str">
        <f t="shared" si="17"/>
        <v/>
      </c>
      <c r="S153" s="253" t="str">
        <f t="shared" si="18"/>
        <v/>
      </c>
      <c r="T153" s="505"/>
      <c r="U153" s="70"/>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row>
    <row r="154" spans="1:53" ht="15">
      <c r="A154" s="39"/>
      <c r="B154" s="83"/>
      <c r="C154" s="264"/>
      <c r="D154" s="473"/>
      <c r="E154" s="321"/>
      <c r="F154" s="322"/>
      <c r="G154" s="322"/>
      <c r="H154" s="322"/>
      <c r="I154" s="322"/>
      <c r="J154" s="322"/>
      <c r="K154" s="322"/>
      <c r="L154" s="322"/>
      <c r="M154" s="322"/>
      <c r="N154" s="254">
        <f>(F154*Coefficients!$B$10)+(Campus!G154*Coefficients!$D$10)+(Campus!H154*Coefficients!$F$10)+(Campus!I154*Coefficients!$H$10)+(Campus!J154*Coefficients!$J$10)+(Campus!K154*Coefficients!$L$10)+(Campus!L154*Coefficients!$N$10)</f>
        <v>0</v>
      </c>
      <c r="O154" s="254">
        <f>(F154*Coefficients!$C$10)+(Campus!G154*Coefficients!$E$10)+(Campus!H154*Coefficients!$G$10)+(Campus!I154*Coefficients!$I$10)+(Campus!J154*Coefficients!$K$10)+(Campus!K154*Coefficients!$M$10)+(Campus!L154*Coefficients!$O$10)</f>
        <v>0</v>
      </c>
      <c r="P154" s="213" t="str">
        <f t="shared" si="20"/>
        <v/>
      </c>
      <c r="Q154" s="213" t="str">
        <f t="shared" si="16"/>
        <v/>
      </c>
      <c r="R154" s="253" t="str">
        <f t="shared" si="17"/>
        <v/>
      </c>
      <c r="S154" s="253" t="str">
        <f t="shared" si="18"/>
        <v/>
      </c>
      <c r="T154" s="505"/>
      <c r="U154" s="70"/>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row>
    <row r="155" spans="1:53" ht="15">
      <c r="A155" s="39"/>
      <c r="B155" s="83"/>
      <c r="C155" s="264"/>
      <c r="D155" s="473"/>
      <c r="E155" s="323"/>
      <c r="F155" s="322"/>
      <c r="G155" s="322"/>
      <c r="H155" s="322"/>
      <c r="I155" s="322"/>
      <c r="J155" s="322"/>
      <c r="K155" s="322"/>
      <c r="L155" s="322"/>
      <c r="M155" s="322"/>
      <c r="N155" s="254">
        <f>(F155*Coefficients!$B$10)+(Campus!G155*Coefficients!$D$10)+(Campus!H155*Coefficients!$F$10)+(Campus!I155*Coefficients!$H$10)+(Campus!J155*Coefficients!$J$10)+(Campus!K155*Coefficients!$L$10)+(Campus!L155*Coefficients!$N$10)</f>
        <v>0</v>
      </c>
      <c r="O155" s="254">
        <f>(F155*Coefficients!$C$10)+(Campus!G155*Coefficients!$E$10)+(Campus!H155*Coefficients!$G$10)+(Campus!I155*Coefficients!$I$10)+(Campus!J155*Coefficients!$K$10)+(Campus!K155*Coefficients!$M$10)+(Campus!L155*Coefficients!$O$10)</f>
        <v>0</v>
      </c>
      <c r="P155" s="213" t="str">
        <f t="shared" si="20"/>
        <v/>
      </c>
      <c r="Q155" s="213" t="str">
        <f t="shared" si="16"/>
        <v/>
      </c>
      <c r="R155" s="253" t="str">
        <f t="shared" si="17"/>
        <v/>
      </c>
      <c r="S155" s="253" t="str">
        <f t="shared" si="18"/>
        <v/>
      </c>
      <c r="T155" s="505"/>
      <c r="U155" s="70"/>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row>
    <row r="156" spans="1:53" ht="15">
      <c r="A156" s="39"/>
      <c r="B156" s="83"/>
      <c r="C156" s="264"/>
      <c r="D156" s="473"/>
      <c r="E156" s="321"/>
      <c r="F156" s="322"/>
      <c r="G156" s="322"/>
      <c r="H156" s="322"/>
      <c r="I156" s="322"/>
      <c r="J156" s="322"/>
      <c r="K156" s="322"/>
      <c r="L156" s="322"/>
      <c r="M156" s="322"/>
      <c r="N156" s="254">
        <f>(F156*Coefficients!$B$10)+(Campus!G156*Coefficients!$D$10)+(Campus!H156*Coefficients!$F$10)+(Campus!I156*Coefficients!$H$10)+(Campus!J156*Coefficients!$J$10)+(Campus!K156*Coefficients!$L$10)+(Campus!L156*Coefficients!$N$10)</f>
        <v>0</v>
      </c>
      <c r="O156" s="254">
        <f>(F156*Coefficients!$C$10)+(Campus!G156*Coefficients!$E$10)+(Campus!H156*Coefficients!$G$10)+(Campus!I156*Coefficients!$I$10)+(Campus!J156*Coefficients!$K$10)+(Campus!K156*Coefficients!$M$10)+(Campus!L156*Coefficients!$O$10)</f>
        <v>0</v>
      </c>
      <c r="P156" s="213" t="str">
        <f t="shared" si="20"/>
        <v/>
      </c>
      <c r="Q156" s="213" t="str">
        <f t="shared" si="16"/>
        <v/>
      </c>
      <c r="R156" s="253" t="str">
        <f t="shared" si="17"/>
        <v/>
      </c>
      <c r="S156" s="253" t="str">
        <f t="shared" si="18"/>
        <v/>
      </c>
      <c r="T156" s="505"/>
      <c r="U156" s="70"/>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row>
    <row r="157" spans="1:53" ht="15">
      <c r="A157" s="39"/>
      <c r="B157" s="83"/>
      <c r="C157" s="264"/>
      <c r="D157" s="473"/>
      <c r="E157" s="323"/>
      <c r="F157" s="325"/>
      <c r="G157" s="325"/>
      <c r="H157" s="325"/>
      <c r="I157" s="325"/>
      <c r="J157" s="325"/>
      <c r="K157" s="325"/>
      <c r="L157" s="325"/>
      <c r="M157" s="325"/>
      <c r="N157" s="254">
        <f>(F157*Coefficients!$B$10)+(Campus!G157*Coefficients!$D$10)+(Campus!H157*Coefficients!$F$10)+(Campus!I157*Coefficients!$H$10)+(Campus!J157*Coefficients!$J$10)+(Campus!K157*Coefficients!$L$10)+(Campus!L157*Coefficients!$N$10)</f>
        <v>0</v>
      </c>
      <c r="O157" s="254">
        <f>(F157*Coefficients!$C$10)+(Campus!G157*Coefficients!$E$10)+(Campus!H157*Coefficients!$G$10)+(Campus!I157*Coefficients!$I$10)+(Campus!J157*Coefficients!$K$10)+(Campus!K157*Coefficients!$M$10)+(Campus!L157*Coefficients!$O$10)</f>
        <v>0</v>
      </c>
      <c r="P157" s="213" t="str">
        <f t="shared" si="20"/>
        <v/>
      </c>
      <c r="Q157" s="213" t="str">
        <f t="shared" si="16"/>
        <v/>
      </c>
      <c r="R157" s="253" t="str">
        <f t="shared" si="17"/>
        <v/>
      </c>
      <c r="S157" s="253" t="str">
        <f t="shared" si="18"/>
        <v/>
      </c>
      <c r="T157" s="505"/>
      <c r="U157" s="70"/>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row>
    <row r="158" spans="1:53" ht="15">
      <c r="A158" s="39"/>
      <c r="B158" s="83"/>
      <c r="C158" s="264"/>
      <c r="D158" s="473"/>
      <c r="E158" s="323"/>
      <c r="F158" s="325"/>
      <c r="G158" s="325"/>
      <c r="H158" s="325"/>
      <c r="I158" s="325"/>
      <c r="J158" s="325"/>
      <c r="K158" s="325"/>
      <c r="L158" s="325"/>
      <c r="M158" s="325"/>
      <c r="N158" s="254">
        <f>(F158*Coefficients!$B$10)+(Campus!G158*Coefficients!$D$10)+(Campus!H158*Coefficients!$F$10)+(Campus!I158*Coefficients!$H$10)+(Campus!J158*Coefficients!$J$10)+(Campus!K158*Coefficients!$L$10)+(Campus!L158*Coefficients!$N$10)</f>
        <v>0</v>
      </c>
      <c r="O158" s="254">
        <f>(F158*Coefficients!$C$10)+(Campus!G158*Coefficients!$E$10)+(Campus!H158*Coefficients!$G$10)+(Campus!I158*Coefficients!$I$10)+(Campus!J158*Coefficients!$K$10)+(Campus!K158*Coefficients!$M$10)+(Campus!L158*Coefficients!$O$10)</f>
        <v>0</v>
      </c>
      <c r="P158" s="213" t="str">
        <f t="shared" si="20"/>
        <v/>
      </c>
      <c r="Q158" s="213" t="str">
        <f t="shared" si="16"/>
        <v/>
      </c>
      <c r="R158" s="253" t="str">
        <f t="shared" si="17"/>
        <v/>
      </c>
      <c r="S158" s="253" t="str">
        <f t="shared" si="18"/>
        <v/>
      </c>
      <c r="T158" s="505"/>
      <c r="U158" s="70"/>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row>
    <row r="159" spans="1:53" ht="15">
      <c r="A159" s="39"/>
      <c r="B159" s="83"/>
      <c r="C159" s="264"/>
      <c r="D159" s="473"/>
      <c r="E159" s="323"/>
      <c r="F159" s="325"/>
      <c r="G159" s="325"/>
      <c r="H159" s="325"/>
      <c r="I159" s="325"/>
      <c r="J159" s="325"/>
      <c r="K159" s="325"/>
      <c r="L159" s="325"/>
      <c r="M159" s="325"/>
      <c r="N159" s="254">
        <f>(F159*Coefficients!$B$10)+(Campus!G159*Coefficients!$D$10)+(Campus!H159*Coefficients!$F$10)+(Campus!I159*Coefficients!$H$10)+(Campus!J159*Coefficients!$J$10)+(Campus!K159*Coefficients!$L$10)+(Campus!L159*Coefficients!$N$10)</f>
        <v>0</v>
      </c>
      <c r="O159" s="254">
        <f>(F159*Coefficients!$C$10)+(Campus!G159*Coefficients!$E$10)+(Campus!H159*Coefficients!$G$10)+(Campus!I159*Coefficients!$I$10)+(Campus!J159*Coefficients!$K$10)+(Campus!K159*Coefficients!$M$10)+(Campus!L159*Coefficients!$O$10)</f>
        <v>0</v>
      </c>
      <c r="P159" s="213" t="str">
        <f t="shared" si="20"/>
        <v/>
      </c>
      <c r="Q159" s="213" t="str">
        <f t="shared" si="16"/>
        <v/>
      </c>
      <c r="R159" s="253" t="str">
        <f t="shared" si="17"/>
        <v/>
      </c>
      <c r="S159" s="253" t="str">
        <f t="shared" si="18"/>
        <v/>
      </c>
      <c r="T159" s="505"/>
      <c r="U159" s="70"/>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row>
    <row r="160" spans="1:53" ht="15">
      <c r="A160" s="39"/>
      <c r="B160" s="83"/>
      <c r="C160" s="264"/>
      <c r="D160" s="473"/>
      <c r="E160" s="323"/>
      <c r="F160" s="325"/>
      <c r="G160" s="325"/>
      <c r="H160" s="325"/>
      <c r="I160" s="325"/>
      <c r="J160" s="325"/>
      <c r="K160" s="325"/>
      <c r="L160" s="325"/>
      <c r="M160" s="325"/>
      <c r="N160" s="254">
        <f>(F160*Coefficients!$B$10)+(Campus!G160*Coefficients!$D$10)+(Campus!H160*Coefficients!$F$10)+(Campus!I160*Coefficients!$H$10)+(Campus!J160*Coefficients!$J$10)+(Campus!K160*Coefficients!$L$10)+(Campus!L160*Coefficients!$N$10)</f>
        <v>0</v>
      </c>
      <c r="O160" s="254">
        <f>(F160*Coefficients!$C$10)+(Campus!G160*Coefficients!$E$10)+(Campus!H160*Coefficients!$G$10)+(Campus!I160*Coefficients!$I$10)+(Campus!J160*Coefficients!$K$10)+(Campus!K160*Coefficients!$M$10)+(Campus!L160*Coefficients!$O$10)</f>
        <v>0</v>
      </c>
      <c r="P160" s="213" t="str">
        <f t="shared" si="20"/>
        <v/>
      </c>
      <c r="Q160" s="213" t="str">
        <f t="shared" si="16"/>
        <v/>
      </c>
      <c r="R160" s="253" t="str">
        <f t="shared" si="17"/>
        <v/>
      </c>
      <c r="S160" s="253" t="str">
        <f t="shared" si="18"/>
        <v/>
      </c>
      <c r="T160" s="505"/>
      <c r="U160" s="70"/>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row>
    <row r="161" spans="1:53" ht="15">
      <c r="A161" s="39"/>
      <c r="B161" s="83"/>
      <c r="C161" s="264"/>
      <c r="D161" s="473"/>
      <c r="E161" s="323"/>
      <c r="F161" s="325"/>
      <c r="G161" s="325"/>
      <c r="H161" s="325"/>
      <c r="I161" s="325"/>
      <c r="J161" s="325"/>
      <c r="K161" s="325"/>
      <c r="L161" s="325"/>
      <c r="M161" s="325"/>
      <c r="N161" s="254">
        <f>(F161*Coefficients!$B$10)+(Campus!G161*Coefficients!$D$10)+(Campus!H161*Coefficients!$F$10)+(Campus!I161*Coefficients!$H$10)+(Campus!J161*Coefficients!$J$10)+(Campus!K161*Coefficients!$L$10)+(Campus!L161*Coefficients!$N$10)</f>
        <v>0</v>
      </c>
      <c r="O161" s="254">
        <f>(F161*Coefficients!$C$10)+(Campus!G161*Coefficients!$E$10)+(Campus!H161*Coefficients!$G$10)+(Campus!I161*Coefficients!$I$10)+(Campus!J161*Coefficients!$K$10)+(Campus!K161*Coefficients!$M$10)+(Campus!L161*Coefficients!$O$10)</f>
        <v>0</v>
      </c>
      <c r="P161" s="213" t="str">
        <f t="shared" si="20"/>
        <v/>
      </c>
      <c r="Q161" s="213" t="str">
        <f t="shared" si="16"/>
        <v/>
      </c>
      <c r="R161" s="253" t="str">
        <f t="shared" si="17"/>
        <v/>
      </c>
      <c r="S161" s="253" t="str">
        <f t="shared" si="18"/>
        <v/>
      </c>
      <c r="T161" s="505"/>
      <c r="U161" s="70"/>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row>
    <row r="162" spans="1:53" ht="15.75" thickBot="1">
      <c r="A162" s="39"/>
      <c r="B162" s="83"/>
      <c r="C162" s="264"/>
      <c r="D162" s="473"/>
      <c r="E162" s="326"/>
      <c r="F162" s="327"/>
      <c r="G162" s="327"/>
      <c r="H162" s="327"/>
      <c r="I162" s="327"/>
      <c r="J162" s="327"/>
      <c r="K162" s="327"/>
      <c r="L162" s="327"/>
      <c r="M162" s="327"/>
      <c r="N162" s="261">
        <f>(F162*Coefficients!$B$10)+(Campus!G162*Coefficients!$D$10)+(Campus!H162*Coefficients!$F$10)+(Campus!I162*Coefficients!$H$10)+(Campus!J162*Coefficients!$J$10)+(Campus!K162*Coefficients!$L$10)+(Campus!L162*Coefficients!$N$10)</f>
        <v>0</v>
      </c>
      <c r="O162" s="261">
        <f>(F162*Coefficients!$C$10)+(Campus!G162*Coefficients!$E$10)+(Campus!H162*Coefficients!$G$10)+(Campus!I162*Coefficients!$I$10)+(Campus!J162*Coefficients!$K$10)+(Campus!K162*Coefficients!$M$10)+(Campus!L162*Coefficients!$O$10)</f>
        <v>0</v>
      </c>
      <c r="P162" s="262" t="str">
        <f>IF(ISERR(N162/M162),"", (N162/M162))</f>
        <v/>
      </c>
      <c r="Q162" s="262" t="str">
        <f t="shared" si="16"/>
        <v/>
      </c>
      <c r="R162" s="263" t="str">
        <f t="shared" si="17"/>
        <v/>
      </c>
      <c r="S162" s="263" t="str">
        <f t="shared" si="18"/>
        <v/>
      </c>
      <c r="T162" s="505"/>
      <c r="U162" s="70"/>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row>
    <row r="163" spans="1:53" ht="15">
      <c r="A163" s="39"/>
      <c r="B163" s="83"/>
      <c r="C163" s="264"/>
      <c r="D163" s="473"/>
      <c r="E163" s="256" t="s">
        <v>83</v>
      </c>
      <c r="F163" s="257">
        <f>SUM(F138:F162)</f>
        <v>0</v>
      </c>
      <c r="G163" s="257">
        <f t="shared" ref="G163:M163" si="21">SUM(G138:G162)</f>
        <v>0</v>
      </c>
      <c r="H163" s="257">
        <f t="shared" si="21"/>
        <v>0</v>
      </c>
      <c r="I163" s="257">
        <f t="shared" si="21"/>
        <v>0</v>
      </c>
      <c r="J163" s="257">
        <f t="shared" si="21"/>
        <v>0</v>
      </c>
      <c r="K163" s="257">
        <f t="shared" si="21"/>
        <v>0</v>
      </c>
      <c r="L163" s="257">
        <f t="shared" si="21"/>
        <v>0</v>
      </c>
      <c r="M163" s="257">
        <f t="shared" si="21"/>
        <v>0</v>
      </c>
      <c r="N163" s="258">
        <f>SUM(N138:N162)</f>
        <v>0</v>
      </c>
      <c r="O163" s="258">
        <f>SUM(O138:O162)</f>
        <v>0</v>
      </c>
      <c r="P163" s="259" t="str">
        <f>IFERROR(N163/M163,"")</f>
        <v/>
      </c>
      <c r="Q163" s="259" t="str">
        <f>IFERROR(O163/M163,"")</f>
        <v/>
      </c>
      <c r="R163" s="272" t="str">
        <f t="shared" si="17"/>
        <v/>
      </c>
      <c r="S163" s="272" t="str">
        <f t="shared" si="18"/>
        <v/>
      </c>
      <c r="T163" s="505"/>
      <c r="U163" s="70"/>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row>
    <row r="164" spans="1:53" ht="19.5">
      <c r="A164" s="39"/>
      <c r="B164" s="57"/>
      <c r="C164" s="58"/>
      <c r="D164" s="164"/>
      <c r="E164" s="129"/>
      <c r="F164" s="65"/>
      <c r="G164" s="66"/>
      <c r="H164" s="110"/>
      <c r="I164" s="110"/>
      <c r="J164" s="92"/>
      <c r="K164" s="66"/>
      <c r="L164" s="66"/>
      <c r="M164" s="66"/>
      <c r="N164" s="66"/>
      <c r="O164" s="66"/>
      <c r="P164" s="66"/>
      <c r="Q164" s="66"/>
      <c r="R164" s="66"/>
      <c r="S164" s="66"/>
      <c r="T164" s="165"/>
      <c r="U164" s="70"/>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row>
    <row r="165" spans="1:53" ht="19.5">
      <c r="A165" s="39"/>
      <c r="B165" s="57"/>
      <c r="C165" s="78"/>
      <c r="D165" s="48"/>
      <c r="E165" s="123"/>
      <c r="F165" s="67"/>
      <c r="G165" s="67"/>
      <c r="H165" s="507"/>
      <c r="I165" s="507"/>
      <c r="J165" s="68"/>
      <c r="K165" s="67"/>
      <c r="L165" s="67"/>
      <c r="M165" s="67"/>
      <c r="N165" s="67"/>
      <c r="O165" s="67"/>
      <c r="P165" s="59"/>
      <c r="Q165" s="59"/>
      <c r="R165" s="59"/>
      <c r="S165" s="59"/>
      <c r="T165" s="60"/>
      <c r="U165" s="70"/>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row>
    <row r="166" spans="1:53" ht="19.5">
      <c r="A166" s="39"/>
      <c r="B166" s="57"/>
      <c r="C166" s="78"/>
      <c r="D166" s="48"/>
      <c r="E166" s="123"/>
      <c r="F166" s="67"/>
      <c r="G166" s="67"/>
      <c r="H166" s="268"/>
      <c r="I166" s="268"/>
      <c r="J166" s="68"/>
      <c r="K166" s="67"/>
      <c r="L166" s="67"/>
      <c r="M166" s="67"/>
      <c r="N166" s="67"/>
      <c r="O166" s="67"/>
      <c r="P166" s="59"/>
      <c r="Q166" s="59"/>
      <c r="R166" s="59"/>
      <c r="S166" s="59"/>
      <c r="T166" s="60"/>
      <c r="U166" s="70"/>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row>
    <row r="167" spans="1:53" ht="19.5">
      <c r="A167" s="39"/>
      <c r="B167" s="57"/>
      <c r="C167" s="78"/>
      <c r="D167" s="48"/>
      <c r="E167" s="123"/>
      <c r="F167" s="67"/>
      <c r="G167" s="67"/>
      <c r="H167" s="268"/>
      <c r="I167" s="268"/>
      <c r="J167" s="68"/>
      <c r="K167" s="67"/>
      <c r="L167" s="67"/>
      <c r="M167" s="67"/>
      <c r="N167" s="67"/>
      <c r="O167" s="67"/>
      <c r="P167" s="59"/>
      <c r="Q167" s="59"/>
      <c r="R167" s="59"/>
      <c r="S167" s="59"/>
      <c r="T167" s="60"/>
      <c r="U167" s="70"/>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row>
    <row r="168" spans="1:53" ht="19.5">
      <c r="A168" s="39"/>
      <c r="B168" s="71"/>
      <c r="C168" s="146"/>
      <c r="D168" s="73"/>
      <c r="E168" s="147"/>
      <c r="F168" s="148"/>
      <c r="G168" s="149"/>
      <c r="H168" s="150"/>
      <c r="I168" s="150"/>
      <c r="J168" s="151"/>
      <c r="K168" s="149"/>
      <c r="L168" s="149"/>
      <c r="M168" s="149"/>
      <c r="N168" s="149"/>
      <c r="O168" s="149"/>
      <c r="P168" s="75"/>
      <c r="Q168" s="75"/>
      <c r="R168" s="75"/>
      <c r="S168" s="75"/>
      <c r="T168" s="75"/>
      <c r="U168" s="152"/>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row>
    <row r="169" spans="1:53" ht="18.75">
      <c r="A169" s="39"/>
      <c r="B169" s="53"/>
      <c r="C169" s="77"/>
      <c r="D169" s="55"/>
      <c r="E169" s="124"/>
      <c r="F169" s="55"/>
      <c r="G169" s="55"/>
      <c r="H169" s="107"/>
      <c r="I169" s="107"/>
      <c r="J169" s="88"/>
      <c r="K169" s="55"/>
      <c r="L169" s="55"/>
      <c r="M169" s="55"/>
      <c r="N169" s="55"/>
      <c r="O169" s="55"/>
      <c r="P169" s="55"/>
      <c r="Q169" s="55"/>
      <c r="R169" s="55"/>
      <c r="S169" s="55"/>
      <c r="T169" s="55"/>
      <c r="U169" s="56"/>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row>
    <row r="170" spans="1:53" ht="30.75">
      <c r="A170" s="39"/>
      <c r="B170" s="252"/>
      <c r="C170" s="167"/>
      <c r="D170" s="125">
        <v>2004</v>
      </c>
      <c r="E170" s="271" t="str">
        <f>IF(Inventory!$K$7=2004,"Base Year", "")</f>
        <v/>
      </c>
      <c r="F170" s="167"/>
      <c r="G170" s="167"/>
      <c r="H170" s="167"/>
      <c r="I170" s="167"/>
      <c r="J170" s="167"/>
      <c r="K170" s="167"/>
      <c r="L170" s="167"/>
      <c r="M170" s="167"/>
      <c r="N170" s="167"/>
      <c r="O170" s="167"/>
      <c r="P170" s="167"/>
      <c r="Q170" s="167"/>
      <c r="R170" s="167"/>
      <c r="S170" s="167"/>
      <c r="T170" s="167"/>
      <c r="U170" s="167"/>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row>
    <row r="171" spans="1:53" ht="30.75">
      <c r="A171" s="39"/>
      <c r="B171" s="265"/>
      <c r="C171" s="167"/>
      <c r="D171" s="167"/>
      <c r="E171" s="125"/>
      <c r="F171" s="509" t="s">
        <v>94</v>
      </c>
      <c r="G171" s="510"/>
      <c r="H171" s="510"/>
      <c r="I171" s="510"/>
      <c r="J171" s="510"/>
      <c r="K171" s="510"/>
      <c r="L171" s="510"/>
      <c r="M171" s="251"/>
      <c r="N171" s="76"/>
      <c r="O171" s="76"/>
      <c r="P171" s="76"/>
      <c r="Q171" s="76"/>
      <c r="R171" s="76"/>
      <c r="S171" s="76"/>
      <c r="T171" s="76"/>
      <c r="U171" s="70"/>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row>
    <row r="172" spans="1:53" ht="18.75" customHeight="1">
      <c r="A172" s="39"/>
      <c r="B172" s="166"/>
      <c r="C172" s="167"/>
      <c r="D172" s="168"/>
      <c r="E172" s="169"/>
      <c r="F172" s="508" t="s">
        <v>97</v>
      </c>
      <c r="G172" s="493" t="s">
        <v>96</v>
      </c>
      <c r="H172" s="469" t="s">
        <v>95</v>
      </c>
      <c r="I172" s="469" t="s">
        <v>98</v>
      </c>
      <c r="J172" s="493" t="s">
        <v>99</v>
      </c>
      <c r="K172" s="493" t="s">
        <v>195</v>
      </c>
      <c r="L172" s="493" t="s">
        <v>101</v>
      </c>
      <c r="M172" s="493" t="s">
        <v>93</v>
      </c>
      <c r="N172" s="493" t="s">
        <v>89</v>
      </c>
      <c r="O172" s="493" t="s">
        <v>90</v>
      </c>
      <c r="P172" s="493" t="s">
        <v>175</v>
      </c>
      <c r="Q172" s="493" t="s">
        <v>88</v>
      </c>
      <c r="R172" s="469" t="s">
        <v>91</v>
      </c>
      <c r="S172" s="469" t="s">
        <v>92</v>
      </c>
      <c r="T172" s="170"/>
      <c r="U172" s="171"/>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row>
    <row r="173" spans="1:53" ht="30" customHeight="1">
      <c r="A173" s="39"/>
      <c r="B173" s="57"/>
      <c r="C173" s="78"/>
      <c r="D173" s="47"/>
      <c r="E173" s="266" t="s">
        <v>87</v>
      </c>
      <c r="F173" s="508"/>
      <c r="G173" s="493"/>
      <c r="H173" s="469"/>
      <c r="I173" s="469"/>
      <c r="J173" s="493"/>
      <c r="K173" s="493"/>
      <c r="L173" s="493"/>
      <c r="M173" s="493"/>
      <c r="N173" s="492"/>
      <c r="O173" s="492"/>
      <c r="P173" s="493"/>
      <c r="Q173" s="493"/>
      <c r="R173" s="492"/>
      <c r="S173" s="492"/>
      <c r="T173" s="59"/>
      <c r="U173" s="70"/>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row>
    <row r="174" spans="1:53" ht="19.5">
      <c r="A174" s="39"/>
      <c r="B174" s="57"/>
      <c r="C174" s="78"/>
      <c r="D174" s="47"/>
      <c r="E174" s="470"/>
      <c r="F174" s="506"/>
      <c r="G174" s="135"/>
      <c r="H174" s="267"/>
      <c r="I174" s="135"/>
      <c r="J174" s="135"/>
      <c r="K174" s="267"/>
      <c r="L174" s="267"/>
      <c r="M174" s="266"/>
      <c r="N174" s="266"/>
      <c r="O174" s="266"/>
      <c r="P174" s="59"/>
      <c r="Q174" s="59"/>
      <c r="R174" s="59"/>
      <c r="S174" s="59"/>
      <c r="T174" s="59"/>
      <c r="U174" s="70"/>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row>
    <row r="175" spans="1:53" ht="15">
      <c r="A175" s="39"/>
      <c r="B175" s="83"/>
      <c r="C175" s="264"/>
      <c r="D175" s="64"/>
      <c r="E175" s="129"/>
      <c r="F175" s="65"/>
      <c r="G175" s="66"/>
      <c r="H175" s="115"/>
      <c r="I175" s="110"/>
      <c r="J175" s="92"/>
      <c r="K175" s="92"/>
      <c r="L175" s="92"/>
      <c r="M175" s="92"/>
      <c r="N175" s="92"/>
      <c r="O175" s="92"/>
      <c r="P175" s="92"/>
      <c r="Q175" s="92"/>
      <c r="R175" s="92"/>
      <c r="S175" s="92"/>
      <c r="T175" s="153"/>
      <c r="U175" s="70"/>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row>
    <row r="176" spans="1:53" ht="15">
      <c r="A176" s="39"/>
      <c r="B176" s="83"/>
      <c r="C176" s="264"/>
      <c r="D176" s="473"/>
      <c r="E176" s="321"/>
      <c r="F176" s="322"/>
      <c r="G176" s="322"/>
      <c r="H176" s="322"/>
      <c r="I176" s="322"/>
      <c r="J176" s="322"/>
      <c r="K176" s="322"/>
      <c r="L176" s="322"/>
      <c r="M176" s="322"/>
      <c r="N176" s="254">
        <f>(F176*Coefficients!$B$10)+(Campus!G176*Coefficients!$D$10)+(Campus!H176*Coefficients!$F$10)+(Campus!I176*Coefficients!$H$10)+(Campus!J176*Coefficients!$J$10)+(Campus!K176*Coefficients!$L$10)+(Campus!L176*Coefficients!$N$10)</f>
        <v>0</v>
      </c>
      <c r="O176" s="254">
        <f>(F176*Coefficients!$C$10)+(Campus!G176*Coefficients!$E$10)+(Campus!H176*Coefficients!$G$10)+(Campus!I176*Coefficients!$I$10)+(Campus!J176*Coefficients!$K$10)+(Campus!K176*Coefficients!$M$10)+(Campus!L176*Coefficients!$O$10)</f>
        <v>0</v>
      </c>
      <c r="P176" s="213" t="str">
        <f>IF(ISERR(N176/M176),"", (N176/M176))</f>
        <v/>
      </c>
      <c r="Q176" s="213" t="str">
        <f>IF(ISERR(O176/M176),"", (O176/M176))</f>
        <v/>
      </c>
      <c r="R176" s="253" t="str">
        <f>IFERROR((P176-AI24)/AI24,"")</f>
        <v/>
      </c>
      <c r="S176" s="253" t="str">
        <f>IFERROR((Q176-AJ24)/AJ24,"")</f>
        <v/>
      </c>
      <c r="T176" s="505"/>
      <c r="U176" s="70"/>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row>
    <row r="177" spans="1:53" ht="15">
      <c r="A177" s="39"/>
      <c r="B177" s="83"/>
      <c r="C177" s="264"/>
      <c r="D177" s="473"/>
      <c r="E177" s="323"/>
      <c r="F177" s="322"/>
      <c r="G177" s="322"/>
      <c r="H177" s="322"/>
      <c r="I177" s="322"/>
      <c r="J177" s="322"/>
      <c r="K177" s="322"/>
      <c r="L177" s="322"/>
      <c r="M177" s="322"/>
      <c r="N177" s="254">
        <f>(F177*Coefficients!$B$10)+(Campus!G177*Coefficients!$D$10)+(Campus!H177*Coefficients!$F$10)+(Campus!I177*Coefficients!$H$10)+(Campus!J177*Coefficients!$J$10)+(Campus!K177*Coefficients!$L$10)+(Campus!L177*Coefficients!$N$10)</f>
        <v>0</v>
      </c>
      <c r="O177" s="254">
        <f>(F177*Coefficients!$C$10)+(Campus!G177*Coefficients!$E$10)+(Campus!H177*Coefficients!$G$10)+(Campus!I177*Coefficients!$I$10)+(Campus!J177*Coefficients!$K$10)+(Campus!K177*Coefficients!$M$10)+(Campus!L177*Coefficients!$O$10)</f>
        <v>0</v>
      </c>
      <c r="P177" s="213" t="str">
        <f>IF(ISERR(N177/M177),"", (N177/M177))</f>
        <v/>
      </c>
      <c r="Q177" s="213" t="str">
        <f t="shared" ref="Q177:Q200" si="22">IF(ISERR(O177/M177),"", (O177/M177))</f>
        <v/>
      </c>
      <c r="R177" s="253" t="str">
        <f t="shared" ref="R177:R201" si="23">IFERROR((P177-AI25)/AI25,"")</f>
        <v/>
      </c>
      <c r="S177" s="253" t="str">
        <f t="shared" ref="S177:S201" si="24">IFERROR((Q177-AJ25)/AJ25,"")</f>
        <v/>
      </c>
      <c r="T177" s="505"/>
      <c r="U177" s="70"/>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row>
    <row r="178" spans="1:53" ht="15">
      <c r="A178" s="39"/>
      <c r="B178" s="83"/>
      <c r="C178" s="264"/>
      <c r="D178" s="473"/>
      <c r="E178" s="321"/>
      <c r="F178" s="322"/>
      <c r="G178" s="322"/>
      <c r="H178" s="322"/>
      <c r="I178" s="322"/>
      <c r="J178" s="322"/>
      <c r="K178" s="322"/>
      <c r="L178" s="322"/>
      <c r="M178" s="322"/>
      <c r="N178" s="255">
        <f>(F178*Coefficients!$B$10)+(Campus!G178*Coefficients!$D$10)+(Campus!H178*Coefficients!$F$10)+(Campus!I178*Coefficients!$H$10)+(Campus!J178*Coefficients!$J$10)+(Campus!K178*Coefficients!$L$10)+(Campus!L178*Coefficients!$N$10)</f>
        <v>0</v>
      </c>
      <c r="O178" s="254">
        <f>(F178*Coefficients!$C$10)+(Campus!G178*Coefficients!$E$10)+(Campus!H178*Coefficients!$G$10)+(Campus!I178*Coefficients!$I$10)+(Campus!J178*Coefficients!$K$10)+(Campus!K178*Coefficients!$M$10)+(Campus!L178*Coefficients!$O$10)</f>
        <v>0</v>
      </c>
      <c r="P178" s="213" t="str">
        <f t="shared" ref="P178:P188" si="25">IF(ISERR(N178/M178),"", (N178/M178))</f>
        <v/>
      </c>
      <c r="Q178" s="213" t="str">
        <f t="shared" si="22"/>
        <v/>
      </c>
      <c r="R178" s="253" t="str">
        <f t="shared" si="23"/>
        <v/>
      </c>
      <c r="S178" s="253" t="str">
        <f t="shared" si="24"/>
        <v/>
      </c>
      <c r="T178" s="505"/>
      <c r="U178" s="70"/>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row>
    <row r="179" spans="1:53" ht="15">
      <c r="A179" s="39"/>
      <c r="B179" s="83"/>
      <c r="C179" s="264"/>
      <c r="D179" s="473"/>
      <c r="E179" s="323"/>
      <c r="F179" s="322"/>
      <c r="G179" s="322"/>
      <c r="H179" s="322"/>
      <c r="I179" s="322"/>
      <c r="J179" s="322"/>
      <c r="K179" s="322"/>
      <c r="L179" s="322"/>
      <c r="M179" s="322"/>
      <c r="N179" s="254">
        <f>(F179*Coefficients!$B$10)+(Campus!G179*Coefficients!$D$10)+(Campus!H179*Coefficients!$F$10)+(Campus!I179*Coefficients!$H$10)+(Campus!J179*Coefficients!$J$10)+(Campus!K179*Coefficients!$L$10)+(Campus!L179*Coefficients!$N$10)</f>
        <v>0</v>
      </c>
      <c r="O179" s="254">
        <f>(F179*Coefficients!$C$10)+(Campus!G179*Coefficients!$E$10)+(Campus!H179*Coefficients!$G$10)+(Campus!I179*Coefficients!$I$10)+(Campus!J179*Coefficients!$K$10)+(Campus!K179*Coefficients!$M$10)+(Campus!L179*Coefficients!$O$10)</f>
        <v>0</v>
      </c>
      <c r="P179" s="213" t="str">
        <f t="shared" si="25"/>
        <v/>
      </c>
      <c r="Q179" s="213" t="str">
        <f t="shared" si="22"/>
        <v/>
      </c>
      <c r="R179" s="253" t="str">
        <f t="shared" si="23"/>
        <v/>
      </c>
      <c r="S179" s="253" t="str">
        <f t="shared" si="24"/>
        <v/>
      </c>
      <c r="T179" s="505"/>
      <c r="U179" s="70"/>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row>
    <row r="180" spans="1:53" ht="15">
      <c r="A180" s="39"/>
      <c r="B180" s="83"/>
      <c r="C180" s="264"/>
      <c r="D180" s="473"/>
      <c r="E180" s="321"/>
      <c r="F180" s="322"/>
      <c r="G180" s="322"/>
      <c r="H180" s="322"/>
      <c r="I180" s="322"/>
      <c r="J180" s="322"/>
      <c r="K180" s="322"/>
      <c r="L180" s="322"/>
      <c r="M180" s="322"/>
      <c r="N180" s="254">
        <f>(F180*Coefficients!$B$10)+(Campus!G180*Coefficients!$D$10)+(Campus!H180*Coefficients!$F$10)+(Campus!I180*Coefficients!$H$10)+(Campus!J180*Coefficients!$J$10)+(Campus!K180*Coefficients!$L$10)+(Campus!L180*Coefficients!$N$10)</f>
        <v>0</v>
      </c>
      <c r="O180" s="254">
        <f>(F180*Coefficients!$C$10)+(Campus!G180*Coefficients!$E$10)+(Campus!H180*Coefficients!$G$10)+(Campus!I180*Coefficients!$I$10)+(Campus!J180*Coefficients!$K$10)+(Campus!K180*Coefficients!$M$10)+(Campus!L180*Coefficients!$O$10)</f>
        <v>0</v>
      </c>
      <c r="P180" s="213" t="str">
        <f t="shared" si="25"/>
        <v/>
      </c>
      <c r="Q180" s="213" t="str">
        <f t="shared" si="22"/>
        <v/>
      </c>
      <c r="R180" s="253" t="str">
        <f t="shared" si="23"/>
        <v/>
      </c>
      <c r="S180" s="253" t="str">
        <f t="shared" si="24"/>
        <v/>
      </c>
      <c r="T180" s="505"/>
      <c r="U180" s="70"/>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row>
    <row r="181" spans="1:53" ht="15">
      <c r="A181" s="39"/>
      <c r="B181" s="83"/>
      <c r="C181" s="264"/>
      <c r="D181" s="473"/>
      <c r="E181" s="323"/>
      <c r="F181" s="322"/>
      <c r="G181" s="322"/>
      <c r="H181" s="322"/>
      <c r="I181" s="322"/>
      <c r="J181" s="322"/>
      <c r="K181" s="322"/>
      <c r="L181" s="322"/>
      <c r="M181" s="322"/>
      <c r="N181" s="254">
        <f>(F181*Coefficients!$B$10)+(Campus!G181*Coefficients!$D$10)+(Campus!H181*Coefficients!$F$10)+(Campus!I181*Coefficients!$H$10)+(Campus!J181*Coefficients!$J$10)+(Campus!K181*Coefficients!$L$10)+(Campus!L181*Coefficients!$N$10)</f>
        <v>0</v>
      </c>
      <c r="O181" s="254">
        <f>(F181*Coefficients!$C$10)+(Campus!G181*Coefficients!$E$10)+(Campus!H181*Coefficients!$G$10)+(Campus!I181*Coefficients!$I$10)+(Campus!J181*Coefficients!$K$10)+(Campus!K181*Coefficients!$M$10)+(Campus!L181*Coefficients!$O$10)</f>
        <v>0</v>
      </c>
      <c r="P181" s="213" t="str">
        <f t="shared" si="25"/>
        <v/>
      </c>
      <c r="Q181" s="213" t="str">
        <f t="shared" si="22"/>
        <v/>
      </c>
      <c r="R181" s="253" t="str">
        <f t="shared" si="23"/>
        <v/>
      </c>
      <c r="S181" s="253" t="str">
        <f t="shared" si="24"/>
        <v/>
      </c>
      <c r="T181" s="505"/>
      <c r="U181" s="70"/>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row>
    <row r="182" spans="1:53" ht="15">
      <c r="A182" s="39"/>
      <c r="B182" s="83"/>
      <c r="C182" s="264"/>
      <c r="D182" s="473"/>
      <c r="E182" s="321"/>
      <c r="F182" s="322"/>
      <c r="G182" s="322"/>
      <c r="H182" s="322"/>
      <c r="I182" s="322"/>
      <c r="J182" s="322"/>
      <c r="K182" s="322"/>
      <c r="L182" s="322"/>
      <c r="M182" s="322"/>
      <c r="N182" s="254">
        <f>(F182*Coefficients!$B$10)+(Campus!G182*Coefficients!$D$10)+(Campus!H182*Coefficients!$F$10)+(Campus!I182*Coefficients!$H$10)+(Campus!J182*Coefficients!$J$10)+(Campus!K182*Coefficients!$L$10)+(Campus!L182*Coefficients!$N$10)</f>
        <v>0</v>
      </c>
      <c r="O182" s="254">
        <f>(F182*Coefficients!$C$10)+(Campus!G182*Coefficients!$E$10)+(Campus!H182*Coefficients!$G$10)+(Campus!I182*Coefficients!$I$10)+(Campus!J182*Coefficients!$K$10)+(Campus!K182*Coefficients!$M$10)+(Campus!L182*Coefficients!$O$10)</f>
        <v>0</v>
      </c>
      <c r="P182" s="213" t="str">
        <f t="shared" si="25"/>
        <v/>
      </c>
      <c r="Q182" s="213" t="str">
        <f t="shared" si="22"/>
        <v/>
      </c>
      <c r="R182" s="253" t="str">
        <f t="shared" si="23"/>
        <v/>
      </c>
      <c r="S182" s="253" t="str">
        <f t="shared" si="24"/>
        <v/>
      </c>
      <c r="T182" s="505"/>
      <c r="U182" s="70"/>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row>
    <row r="183" spans="1:53" ht="15">
      <c r="A183" s="39"/>
      <c r="B183" s="83"/>
      <c r="C183" s="264"/>
      <c r="D183" s="473"/>
      <c r="E183" s="323"/>
      <c r="F183" s="322"/>
      <c r="G183" s="322"/>
      <c r="H183" s="322"/>
      <c r="I183" s="322"/>
      <c r="J183" s="322"/>
      <c r="K183" s="322"/>
      <c r="L183" s="322"/>
      <c r="M183" s="322"/>
      <c r="N183" s="254">
        <f>(F183*Coefficients!$B$10)+(Campus!G183*Coefficients!$D$10)+(Campus!H183*Coefficients!$F$10)+(Campus!I183*Coefficients!$H$10)+(Campus!J183*Coefficients!$J$10)+(Campus!K183*Coefficients!$L$10)+(Campus!L183*Coefficients!$N$10)</f>
        <v>0</v>
      </c>
      <c r="O183" s="254">
        <f>(F183*Coefficients!$C$10)+(Campus!G183*Coefficients!$E$10)+(Campus!H183*Coefficients!$G$10)+(Campus!I183*Coefficients!$I$10)+(Campus!J183*Coefficients!$K$10)+(Campus!K183*Coefficients!$M$10)+(Campus!L183*Coefficients!$O$10)</f>
        <v>0</v>
      </c>
      <c r="P183" s="213" t="str">
        <f t="shared" si="25"/>
        <v/>
      </c>
      <c r="Q183" s="213" t="str">
        <f t="shared" si="22"/>
        <v/>
      </c>
      <c r="R183" s="253" t="str">
        <f t="shared" si="23"/>
        <v/>
      </c>
      <c r="S183" s="253" t="str">
        <f t="shared" si="24"/>
        <v/>
      </c>
      <c r="T183" s="505"/>
      <c r="U183" s="70"/>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row>
    <row r="184" spans="1:53" ht="15">
      <c r="A184" s="39"/>
      <c r="B184" s="83"/>
      <c r="C184" s="264"/>
      <c r="D184" s="473"/>
      <c r="E184" s="321"/>
      <c r="F184" s="322"/>
      <c r="G184" s="322"/>
      <c r="H184" s="322"/>
      <c r="I184" s="322"/>
      <c r="J184" s="322"/>
      <c r="K184" s="322"/>
      <c r="L184" s="322"/>
      <c r="M184" s="322"/>
      <c r="N184" s="254">
        <f>(F184*Coefficients!$B$10)+(Campus!G184*Coefficients!$D$10)+(Campus!H184*Coefficients!$F$10)+(Campus!I184*Coefficients!$H$10)+(Campus!J184*Coefficients!$J$10)+(Campus!K184*Coefficients!$L$10)+(Campus!L184*Coefficients!$N$10)</f>
        <v>0</v>
      </c>
      <c r="O184" s="254">
        <f>(F184*Coefficients!$C$10)+(Campus!G184*Coefficients!$E$10)+(Campus!H184*Coefficients!$G$10)+(Campus!I184*Coefficients!$I$10)+(Campus!J184*Coefficients!$K$10)+(Campus!K184*Coefficients!$M$10)+(Campus!L184*Coefficients!$O$10)</f>
        <v>0</v>
      </c>
      <c r="P184" s="213" t="str">
        <f t="shared" si="25"/>
        <v/>
      </c>
      <c r="Q184" s="213" t="str">
        <f t="shared" si="22"/>
        <v/>
      </c>
      <c r="R184" s="253" t="str">
        <f t="shared" si="23"/>
        <v/>
      </c>
      <c r="S184" s="253" t="str">
        <f t="shared" si="24"/>
        <v/>
      </c>
      <c r="T184" s="505"/>
      <c r="U184" s="70"/>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row>
    <row r="185" spans="1:53" ht="15">
      <c r="A185" s="39"/>
      <c r="B185" s="83"/>
      <c r="C185" s="264"/>
      <c r="D185" s="473"/>
      <c r="E185" s="323"/>
      <c r="F185" s="322"/>
      <c r="G185" s="322"/>
      <c r="H185" s="322"/>
      <c r="I185" s="322"/>
      <c r="J185" s="322"/>
      <c r="K185" s="322"/>
      <c r="L185" s="322"/>
      <c r="M185" s="322"/>
      <c r="N185" s="254">
        <f>(F185*Coefficients!$B$10)+(Campus!G185*Coefficients!$D$10)+(Campus!H185*Coefficients!$F$10)+(Campus!I185*Coefficients!$H$10)+(Campus!J185*Coefficients!$J$10)+(Campus!K185*Coefficients!$L$10)+(Campus!L185*Coefficients!$N$10)</f>
        <v>0</v>
      </c>
      <c r="O185" s="254">
        <f>(F185*Coefficients!$C$10)+(Campus!G185*Coefficients!$E$10)+(Campus!H185*Coefficients!$G$10)+(Campus!I185*Coefficients!$I$10)+(Campus!J185*Coefficients!$K$10)+(Campus!K185*Coefficients!$M$10)+(Campus!L185*Coefficients!$O$10)</f>
        <v>0</v>
      </c>
      <c r="P185" s="213" t="str">
        <f t="shared" si="25"/>
        <v/>
      </c>
      <c r="Q185" s="213" t="str">
        <f t="shared" si="22"/>
        <v/>
      </c>
      <c r="R185" s="253" t="str">
        <f t="shared" si="23"/>
        <v/>
      </c>
      <c r="S185" s="253" t="str">
        <f t="shared" si="24"/>
        <v/>
      </c>
      <c r="T185" s="505"/>
      <c r="U185" s="70"/>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row>
    <row r="186" spans="1:53" ht="15">
      <c r="A186" s="39"/>
      <c r="B186" s="83"/>
      <c r="C186" s="264"/>
      <c r="D186" s="473"/>
      <c r="E186" s="321"/>
      <c r="F186" s="322"/>
      <c r="G186" s="322"/>
      <c r="H186" s="322"/>
      <c r="I186" s="322"/>
      <c r="J186" s="322"/>
      <c r="K186" s="322"/>
      <c r="L186" s="322"/>
      <c r="M186" s="322"/>
      <c r="N186" s="254">
        <f>(F186*Coefficients!$B$10)+(Campus!G186*Coefficients!$D$10)+(Campus!H186*Coefficients!$F$10)+(Campus!I186*Coefficients!$H$10)+(Campus!J186*Coefficients!$J$10)+(Campus!K186*Coefficients!$L$10)+(Campus!L186*Coefficients!$N$10)</f>
        <v>0</v>
      </c>
      <c r="O186" s="254">
        <f>(F186*Coefficients!$C$10)+(Campus!G186*Coefficients!$E$10)+(Campus!H186*Coefficients!$G$10)+(Campus!I186*Coefficients!$I$10)+(Campus!J186*Coefficients!$K$10)+(Campus!K186*Coefficients!$M$10)+(Campus!L186*Coefficients!$O$10)</f>
        <v>0</v>
      </c>
      <c r="P186" s="213" t="str">
        <f t="shared" si="25"/>
        <v/>
      </c>
      <c r="Q186" s="213" t="str">
        <f t="shared" si="22"/>
        <v/>
      </c>
      <c r="R186" s="253" t="str">
        <f t="shared" si="23"/>
        <v/>
      </c>
      <c r="S186" s="253" t="str">
        <f t="shared" si="24"/>
        <v/>
      </c>
      <c r="T186" s="505"/>
      <c r="U186" s="70"/>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row>
    <row r="187" spans="1:53" ht="15">
      <c r="A187" s="39"/>
      <c r="B187" s="83"/>
      <c r="C187" s="264"/>
      <c r="D187" s="473"/>
      <c r="E187" s="323"/>
      <c r="F187" s="322"/>
      <c r="G187" s="322"/>
      <c r="H187" s="322"/>
      <c r="I187" s="322"/>
      <c r="J187" s="322"/>
      <c r="K187" s="322"/>
      <c r="L187" s="322"/>
      <c r="M187" s="322"/>
      <c r="N187" s="254">
        <f>(F187*Coefficients!$B$10)+(Campus!G187*Coefficients!$D$10)+(Campus!H187*Coefficients!$F$10)+(Campus!I187*Coefficients!$H$10)+(Campus!J187*Coefficients!$J$10)+(Campus!K187*Coefficients!$L$10)+(Campus!L187*Coefficients!$N$10)</f>
        <v>0</v>
      </c>
      <c r="O187" s="254">
        <f>(F187*Coefficients!$C$10)+(Campus!G187*Coefficients!$E$10)+(Campus!H187*Coefficients!$G$10)+(Campus!I187*Coefficients!$I$10)+(Campus!J187*Coefficients!$K$10)+(Campus!K187*Coefficients!$M$10)+(Campus!L187*Coefficients!$O$10)</f>
        <v>0</v>
      </c>
      <c r="P187" s="213" t="str">
        <f t="shared" si="25"/>
        <v/>
      </c>
      <c r="Q187" s="213" t="str">
        <f t="shared" si="22"/>
        <v/>
      </c>
      <c r="R187" s="253" t="str">
        <f t="shared" si="23"/>
        <v/>
      </c>
      <c r="S187" s="253" t="str">
        <f t="shared" si="24"/>
        <v/>
      </c>
      <c r="T187" s="505"/>
      <c r="U187" s="70"/>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row>
    <row r="188" spans="1:53" ht="15">
      <c r="A188" s="39"/>
      <c r="B188" s="83"/>
      <c r="C188" s="264"/>
      <c r="D188" s="473"/>
      <c r="E188" s="321"/>
      <c r="F188" s="322"/>
      <c r="G188" s="322"/>
      <c r="H188" s="322"/>
      <c r="I188" s="322"/>
      <c r="J188" s="322"/>
      <c r="K188" s="322"/>
      <c r="L188" s="322"/>
      <c r="M188" s="322"/>
      <c r="N188" s="254">
        <f>(F188*Coefficients!$B$10)+(Campus!G188*Coefficients!$D$10)+(Campus!H188*Coefficients!$F$10)+(Campus!I188*Coefficients!$H$10)+(Campus!J188*Coefficients!$J$10)+(Campus!K188*Coefficients!$L$10)+(Campus!L188*Coefficients!$N$10)</f>
        <v>0</v>
      </c>
      <c r="O188" s="254">
        <f>(F188*Coefficients!$C$10)+(Campus!G188*Coefficients!$E$10)+(Campus!H188*Coefficients!$G$10)+(Campus!I188*Coefficients!$I$10)+(Campus!J188*Coefficients!$K$10)+(Campus!K188*Coefficients!$M$10)+(Campus!L188*Coefficients!$O$10)</f>
        <v>0</v>
      </c>
      <c r="P188" s="213" t="str">
        <f t="shared" si="25"/>
        <v/>
      </c>
      <c r="Q188" s="213" t="str">
        <f t="shared" si="22"/>
        <v/>
      </c>
      <c r="R188" s="253" t="str">
        <f t="shared" si="23"/>
        <v/>
      </c>
      <c r="S188" s="253" t="str">
        <f t="shared" si="24"/>
        <v/>
      </c>
      <c r="T188" s="505"/>
      <c r="U188" s="70"/>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row>
    <row r="189" spans="1:53" ht="15">
      <c r="A189" s="39"/>
      <c r="B189" s="83"/>
      <c r="C189" s="264"/>
      <c r="D189" s="473"/>
      <c r="E189" s="323"/>
      <c r="F189" s="324"/>
      <c r="G189" s="324"/>
      <c r="H189" s="324"/>
      <c r="I189" s="324"/>
      <c r="J189" s="324"/>
      <c r="K189" s="324"/>
      <c r="L189" s="324"/>
      <c r="M189" s="324"/>
      <c r="N189" s="254">
        <f>(F189*Coefficients!$B$10)+(Campus!G189*Coefficients!$D$10)+(Campus!H189*Coefficients!$F$10)+(Campus!I189*Coefficients!$H$10)+(Campus!J189*Coefficients!$J$10)+(Campus!K189*Coefficients!$L$10)+(Campus!L189*Coefficients!$N$10)</f>
        <v>0</v>
      </c>
      <c r="O189" s="254">
        <f>(F189*Coefficients!$C$10)+(Campus!G189*Coefficients!$E$10)+(Campus!H189*Coefficients!$G$10)+(Campus!I189*Coefficients!$I$10)+(Campus!J189*Coefficients!$K$10)+(Campus!K189*Coefficients!$M$10)+(Campus!L189*Coefficients!$O$10)</f>
        <v>0</v>
      </c>
      <c r="P189" s="213" t="str">
        <f>IF(ISERR(N189/M189),"", (N189/M189))</f>
        <v/>
      </c>
      <c r="Q189" s="213" t="str">
        <f t="shared" si="22"/>
        <v/>
      </c>
      <c r="R189" s="253" t="str">
        <f t="shared" si="23"/>
        <v/>
      </c>
      <c r="S189" s="253" t="str">
        <f t="shared" si="24"/>
        <v/>
      </c>
      <c r="T189" s="505"/>
      <c r="U189" s="70"/>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row>
    <row r="190" spans="1:53" ht="15">
      <c r="A190" s="39"/>
      <c r="B190" s="83"/>
      <c r="C190" s="264"/>
      <c r="D190" s="473"/>
      <c r="E190" s="321"/>
      <c r="F190" s="322"/>
      <c r="G190" s="322"/>
      <c r="H190" s="322"/>
      <c r="I190" s="322"/>
      <c r="J190" s="322"/>
      <c r="K190" s="322"/>
      <c r="L190" s="322"/>
      <c r="M190" s="322"/>
      <c r="N190" s="254">
        <f>(F190*Coefficients!$B$10)+(Campus!G190*Coefficients!$D$10)+(Campus!H190*Coefficients!$F$10)+(Campus!I190*Coefficients!$H$10)+(Campus!J190*Coefficients!$J$10)+(Campus!K190*Coefficients!$L$10)+(Campus!L190*Coefficients!$N$10)</f>
        <v>0</v>
      </c>
      <c r="O190" s="254">
        <f>(F190*Coefficients!$C$10)+(Campus!G190*Coefficients!$E$10)+(Campus!H190*Coefficients!$G$10)+(Campus!I190*Coefficients!$I$10)+(Campus!J190*Coefficients!$K$10)+(Campus!K190*Coefficients!$M$10)+(Campus!L190*Coefficients!$O$10)</f>
        <v>0</v>
      </c>
      <c r="P190" s="213" t="str">
        <f t="shared" ref="P190:P199" si="26">IF(ISERR(N190/M190),"", (N190/M190))</f>
        <v/>
      </c>
      <c r="Q190" s="213" t="str">
        <f t="shared" si="22"/>
        <v/>
      </c>
      <c r="R190" s="253" t="str">
        <f t="shared" si="23"/>
        <v/>
      </c>
      <c r="S190" s="253" t="str">
        <f t="shared" si="24"/>
        <v/>
      </c>
      <c r="T190" s="505"/>
      <c r="U190" s="70"/>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row>
    <row r="191" spans="1:53" ht="15">
      <c r="A191" s="39"/>
      <c r="B191" s="83"/>
      <c r="C191" s="264"/>
      <c r="D191" s="473"/>
      <c r="E191" s="323"/>
      <c r="F191" s="322"/>
      <c r="G191" s="322"/>
      <c r="H191" s="322"/>
      <c r="I191" s="322"/>
      <c r="J191" s="322"/>
      <c r="K191" s="322"/>
      <c r="L191" s="322"/>
      <c r="M191" s="322"/>
      <c r="N191" s="254">
        <f>(F191*Coefficients!$B$10)+(Campus!G191*Coefficients!$D$10)+(Campus!H191*Coefficients!$F$10)+(Campus!I191*Coefficients!$H$10)+(Campus!J191*Coefficients!$J$10)+(Campus!K191*Coefficients!$L$10)+(Campus!L191*Coefficients!$N$10)</f>
        <v>0</v>
      </c>
      <c r="O191" s="254">
        <f>(F191*Coefficients!$C$10)+(Campus!G191*Coefficients!$E$10)+(Campus!H191*Coefficients!$G$10)+(Campus!I191*Coefficients!$I$10)+(Campus!J191*Coefficients!$K$10)+(Campus!K191*Coefficients!$M$10)+(Campus!L191*Coefficients!$O$10)</f>
        <v>0</v>
      </c>
      <c r="P191" s="213" t="str">
        <f t="shared" si="26"/>
        <v/>
      </c>
      <c r="Q191" s="213" t="str">
        <f t="shared" si="22"/>
        <v/>
      </c>
      <c r="R191" s="253" t="str">
        <f t="shared" si="23"/>
        <v/>
      </c>
      <c r="S191" s="253" t="str">
        <f t="shared" si="24"/>
        <v/>
      </c>
      <c r="T191" s="505"/>
      <c r="U191" s="70"/>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row>
    <row r="192" spans="1:53" ht="15">
      <c r="A192" s="39"/>
      <c r="B192" s="83"/>
      <c r="C192" s="264"/>
      <c r="D192" s="473"/>
      <c r="E192" s="321"/>
      <c r="F192" s="322"/>
      <c r="G192" s="322"/>
      <c r="H192" s="322"/>
      <c r="I192" s="322"/>
      <c r="J192" s="322"/>
      <c r="K192" s="322"/>
      <c r="L192" s="322"/>
      <c r="M192" s="322"/>
      <c r="N192" s="254">
        <f>(F192*Coefficients!$B$10)+(Campus!G192*Coefficients!$D$10)+(Campus!H192*Coefficients!$F$10)+(Campus!I192*Coefficients!$H$10)+(Campus!J192*Coefficients!$J$10)+(Campus!K192*Coefficients!$L$10)+(Campus!L192*Coefficients!$N$10)</f>
        <v>0</v>
      </c>
      <c r="O192" s="254">
        <f>(F192*Coefficients!$C$10)+(Campus!G192*Coefficients!$E$10)+(Campus!H192*Coefficients!$G$10)+(Campus!I192*Coefficients!$I$10)+(Campus!J192*Coefficients!$K$10)+(Campus!K192*Coefficients!$M$10)+(Campus!L192*Coefficients!$O$10)</f>
        <v>0</v>
      </c>
      <c r="P192" s="213" t="str">
        <f t="shared" si="26"/>
        <v/>
      </c>
      <c r="Q192" s="213" t="str">
        <f t="shared" si="22"/>
        <v/>
      </c>
      <c r="R192" s="253" t="str">
        <f t="shared" si="23"/>
        <v/>
      </c>
      <c r="S192" s="253" t="str">
        <f t="shared" si="24"/>
        <v/>
      </c>
      <c r="T192" s="505"/>
      <c r="U192" s="70"/>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row>
    <row r="193" spans="1:53" ht="15">
      <c r="A193" s="39"/>
      <c r="B193" s="83"/>
      <c r="C193" s="264"/>
      <c r="D193" s="473"/>
      <c r="E193" s="323"/>
      <c r="F193" s="322"/>
      <c r="G193" s="322"/>
      <c r="H193" s="322"/>
      <c r="I193" s="322"/>
      <c r="J193" s="322"/>
      <c r="K193" s="322"/>
      <c r="L193" s="322"/>
      <c r="M193" s="322"/>
      <c r="N193" s="254">
        <f>(F193*Coefficients!$B$10)+(Campus!G193*Coefficients!$D$10)+(Campus!H193*Coefficients!$F$10)+(Campus!I193*Coefficients!$H$10)+(Campus!J193*Coefficients!$J$10)+(Campus!K193*Coefficients!$L$10)+(Campus!L193*Coefficients!$N$10)</f>
        <v>0</v>
      </c>
      <c r="O193" s="254">
        <f>(F193*Coefficients!$C$10)+(Campus!G193*Coefficients!$E$10)+(Campus!H193*Coefficients!$G$10)+(Campus!I193*Coefficients!$I$10)+(Campus!J193*Coefficients!$K$10)+(Campus!K193*Coefficients!$M$10)+(Campus!L193*Coefficients!$O$10)</f>
        <v>0</v>
      </c>
      <c r="P193" s="213" t="str">
        <f t="shared" si="26"/>
        <v/>
      </c>
      <c r="Q193" s="213" t="str">
        <f t="shared" si="22"/>
        <v/>
      </c>
      <c r="R193" s="253" t="str">
        <f t="shared" si="23"/>
        <v/>
      </c>
      <c r="S193" s="253" t="str">
        <f t="shared" si="24"/>
        <v/>
      </c>
      <c r="T193" s="505"/>
      <c r="U193" s="70"/>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row>
    <row r="194" spans="1:53" ht="15">
      <c r="A194" s="39"/>
      <c r="B194" s="83"/>
      <c r="C194" s="264"/>
      <c r="D194" s="473"/>
      <c r="E194" s="321"/>
      <c r="F194" s="322"/>
      <c r="G194" s="322"/>
      <c r="H194" s="322"/>
      <c r="I194" s="322"/>
      <c r="J194" s="322"/>
      <c r="K194" s="322"/>
      <c r="L194" s="322"/>
      <c r="M194" s="322"/>
      <c r="N194" s="254">
        <f>(F194*Coefficients!$B$10)+(Campus!G194*Coefficients!$D$10)+(Campus!H194*Coefficients!$F$10)+(Campus!I194*Coefficients!$H$10)+(Campus!J194*Coefficients!$J$10)+(Campus!K194*Coefficients!$L$10)+(Campus!L194*Coefficients!$N$10)</f>
        <v>0</v>
      </c>
      <c r="O194" s="254">
        <f>(F194*Coefficients!$C$10)+(Campus!G194*Coefficients!$E$10)+(Campus!H194*Coefficients!$G$10)+(Campus!I194*Coefficients!$I$10)+(Campus!J194*Coefficients!$K$10)+(Campus!K194*Coefficients!$M$10)+(Campus!L194*Coefficients!$O$10)</f>
        <v>0</v>
      </c>
      <c r="P194" s="213" t="str">
        <f t="shared" si="26"/>
        <v/>
      </c>
      <c r="Q194" s="213" t="str">
        <f t="shared" si="22"/>
        <v/>
      </c>
      <c r="R194" s="253" t="str">
        <f t="shared" si="23"/>
        <v/>
      </c>
      <c r="S194" s="253" t="str">
        <f t="shared" si="24"/>
        <v/>
      </c>
      <c r="T194" s="505"/>
      <c r="U194" s="70"/>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row>
    <row r="195" spans="1:53" ht="15">
      <c r="A195" s="39"/>
      <c r="B195" s="83"/>
      <c r="C195" s="264"/>
      <c r="D195" s="473"/>
      <c r="E195" s="323"/>
      <c r="F195" s="325"/>
      <c r="G195" s="325"/>
      <c r="H195" s="325"/>
      <c r="I195" s="325"/>
      <c r="J195" s="325"/>
      <c r="K195" s="325"/>
      <c r="L195" s="325"/>
      <c r="M195" s="325"/>
      <c r="N195" s="254">
        <f>(F195*Coefficients!$B$10)+(Campus!G195*Coefficients!$D$10)+(Campus!H195*Coefficients!$F$10)+(Campus!I195*Coefficients!$H$10)+(Campus!J195*Coefficients!$J$10)+(Campus!K195*Coefficients!$L$10)+(Campus!L195*Coefficients!$N$10)</f>
        <v>0</v>
      </c>
      <c r="O195" s="254">
        <f>(F195*Coefficients!$C$10)+(Campus!G195*Coefficients!$E$10)+(Campus!H195*Coefficients!$G$10)+(Campus!I195*Coefficients!$I$10)+(Campus!J195*Coefficients!$K$10)+(Campus!K195*Coefficients!$M$10)+(Campus!L195*Coefficients!$O$10)</f>
        <v>0</v>
      </c>
      <c r="P195" s="213" t="str">
        <f t="shared" si="26"/>
        <v/>
      </c>
      <c r="Q195" s="213" t="str">
        <f t="shared" si="22"/>
        <v/>
      </c>
      <c r="R195" s="253" t="str">
        <f t="shared" si="23"/>
        <v/>
      </c>
      <c r="S195" s="253" t="str">
        <f t="shared" si="24"/>
        <v/>
      </c>
      <c r="T195" s="505"/>
      <c r="U195" s="70"/>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row>
    <row r="196" spans="1:53" ht="15">
      <c r="A196" s="39"/>
      <c r="B196" s="83"/>
      <c r="C196" s="264"/>
      <c r="D196" s="473"/>
      <c r="E196" s="323"/>
      <c r="F196" s="325"/>
      <c r="G196" s="325"/>
      <c r="H196" s="325"/>
      <c r="I196" s="325"/>
      <c r="J196" s="325"/>
      <c r="K196" s="325"/>
      <c r="L196" s="325"/>
      <c r="M196" s="325"/>
      <c r="N196" s="254">
        <f>(F196*Coefficients!$B$10)+(Campus!G196*Coefficients!$D$10)+(Campus!H196*Coefficients!$F$10)+(Campus!I196*Coefficients!$H$10)+(Campus!J196*Coefficients!$J$10)+(Campus!K196*Coefficients!$L$10)+(Campus!L196*Coefficients!$N$10)</f>
        <v>0</v>
      </c>
      <c r="O196" s="254">
        <f>(F196*Coefficients!$C$10)+(Campus!G196*Coefficients!$E$10)+(Campus!H196*Coefficients!$G$10)+(Campus!I196*Coefficients!$I$10)+(Campus!J196*Coefficients!$K$10)+(Campus!K196*Coefficients!$M$10)+(Campus!L196*Coefficients!$O$10)</f>
        <v>0</v>
      </c>
      <c r="P196" s="213" t="str">
        <f t="shared" si="26"/>
        <v/>
      </c>
      <c r="Q196" s="213" t="str">
        <f t="shared" si="22"/>
        <v/>
      </c>
      <c r="R196" s="253" t="str">
        <f t="shared" si="23"/>
        <v/>
      </c>
      <c r="S196" s="253" t="str">
        <f t="shared" si="24"/>
        <v/>
      </c>
      <c r="T196" s="505"/>
      <c r="U196" s="70"/>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row>
    <row r="197" spans="1:53" ht="15">
      <c r="A197" s="39"/>
      <c r="B197" s="83"/>
      <c r="C197" s="264"/>
      <c r="D197" s="473"/>
      <c r="E197" s="323"/>
      <c r="F197" s="325"/>
      <c r="G197" s="325"/>
      <c r="H197" s="325"/>
      <c r="I197" s="325"/>
      <c r="J197" s="325"/>
      <c r="K197" s="325"/>
      <c r="L197" s="325"/>
      <c r="M197" s="325"/>
      <c r="N197" s="254">
        <f>(F197*Coefficients!$B$10)+(Campus!G197*Coefficients!$D$10)+(Campus!H197*Coefficients!$F$10)+(Campus!I197*Coefficients!$H$10)+(Campus!J197*Coefficients!$J$10)+(Campus!K197*Coefficients!$L$10)+(Campus!L197*Coefficients!$N$10)</f>
        <v>0</v>
      </c>
      <c r="O197" s="254">
        <f>(F197*Coefficients!$C$10)+(Campus!G197*Coefficients!$E$10)+(Campus!H197*Coefficients!$G$10)+(Campus!I197*Coefficients!$I$10)+(Campus!J197*Coefficients!$K$10)+(Campus!K197*Coefficients!$M$10)+(Campus!L197*Coefficients!$O$10)</f>
        <v>0</v>
      </c>
      <c r="P197" s="213" t="str">
        <f t="shared" si="26"/>
        <v/>
      </c>
      <c r="Q197" s="213" t="str">
        <f t="shared" si="22"/>
        <v/>
      </c>
      <c r="R197" s="253" t="str">
        <f t="shared" si="23"/>
        <v/>
      </c>
      <c r="S197" s="253" t="str">
        <f t="shared" si="24"/>
        <v/>
      </c>
      <c r="T197" s="505"/>
      <c r="U197" s="70"/>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row>
    <row r="198" spans="1:53" ht="15">
      <c r="A198" s="39"/>
      <c r="B198" s="83"/>
      <c r="C198" s="264"/>
      <c r="D198" s="473"/>
      <c r="E198" s="323"/>
      <c r="F198" s="325"/>
      <c r="G198" s="325"/>
      <c r="H198" s="325"/>
      <c r="I198" s="325"/>
      <c r="J198" s="325"/>
      <c r="K198" s="325"/>
      <c r="L198" s="325"/>
      <c r="M198" s="325"/>
      <c r="N198" s="254">
        <f>(F198*Coefficients!$B$10)+(Campus!G198*Coefficients!$D$10)+(Campus!H198*Coefficients!$F$10)+(Campus!I198*Coefficients!$H$10)+(Campus!J198*Coefficients!$J$10)+(Campus!K198*Coefficients!$L$10)+(Campus!L198*Coefficients!$N$10)</f>
        <v>0</v>
      </c>
      <c r="O198" s="254">
        <f>(F198*Coefficients!$C$10)+(Campus!G198*Coefficients!$E$10)+(Campus!H198*Coefficients!$G$10)+(Campus!I198*Coefficients!$I$10)+(Campus!J198*Coefficients!$K$10)+(Campus!K198*Coefficients!$M$10)+(Campus!L198*Coefficients!$O$10)</f>
        <v>0</v>
      </c>
      <c r="P198" s="213" t="str">
        <f t="shared" si="26"/>
        <v/>
      </c>
      <c r="Q198" s="213" t="str">
        <f t="shared" si="22"/>
        <v/>
      </c>
      <c r="R198" s="253" t="str">
        <f t="shared" si="23"/>
        <v/>
      </c>
      <c r="S198" s="253" t="str">
        <f t="shared" si="24"/>
        <v/>
      </c>
      <c r="T198" s="505"/>
      <c r="U198" s="70"/>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row>
    <row r="199" spans="1:53" ht="15">
      <c r="A199" s="39"/>
      <c r="B199" s="83"/>
      <c r="C199" s="264"/>
      <c r="D199" s="473"/>
      <c r="E199" s="323"/>
      <c r="F199" s="325"/>
      <c r="G199" s="325"/>
      <c r="H199" s="325"/>
      <c r="I199" s="325"/>
      <c r="J199" s="325"/>
      <c r="K199" s="325"/>
      <c r="L199" s="325"/>
      <c r="M199" s="325"/>
      <c r="N199" s="254">
        <f>(F199*Coefficients!$B$10)+(Campus!G199*Coefficients!$D$10)+(Campus!H199*Coefficients!$F$10)+(Campus!I199*Coefficients!$H$10)+(Campus!J199*Coefficients!$J$10)+(Campus!K199*Coefficients!$L$10)+(Campus!L199*Coefficients!$N$10)</f>
        <v>0</v>
      </c>
      <c r="O199" s="254">
        <f>(F199*Coefficients!$C$10)+(Campus!G199*Coefficients!$E$10)+(Campus!H199*Coefficients!$G$10)+(Campus!I199*Coefficients!$I$10)+(Campus!J199*Coefficients!$K$10)+(Campus!K199*Coefficients!$M$10)+(Campus!L199*Coefficients!$O$10)</f>
        <v>0</v>
      </c>
      <c r="P199" s="213" t="str">
        <f t="shared" si="26"/>
        <v/>
      </c>
      <c r="Q199" s="213" t="str">
        <f t="shared" si="22"/>
        <v/>
      </c>
      <c r="R199" s="253" t="str">
        <f t="shared" si="23"/>
        <v/>
      </c>
      <c r="S199" s="253" t="str">
        <f t="shared" si="24"/>
        <v/>
      </c>
      <c r="T199" s="505"/>
      <c r="U199" s="70"/>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row>
    <row r="200" spans="1:53" ht="15.75" thickBot="1">
      <c r="A200" s="39"/>
      <c r="B200" s="83"/>
      <c r="C200" s="264"/>
      <c r="D200" s="473"/>
      <c r="E200" s="326"/>
      <c r="F200" s="327"/>
      <c r="G200" s="327"/>
      <c r="H200" s="327"/>
      <c r="I200" s="327"/>
      <c r="J200" s="327"/>
      <c r="K200" s="327"/>
      <c r="L200" s="327"/>
      <c r="M200" s="327"/>
      <c r="N200" s="261">
        <f>(F200*Coefficients!$B$10)+(Campus!G200*Coefficients!$D$10)+(Campus!H200*Coefficients!$F$10)+(Campus!I200*Coefficients!$H$10)+(Campus!J200*Coefficients!$J$10)+(Campus!K200*Coefficients!$L$10)+(Campus!L200*Coefficients!$N$10)</f>
        <v>0</v>
      </c>
      <c r="O200" s="261">
        <f>(F200*Coefficients!$C$10)+(Campus!G200*Coefficients!$E$10)+(Campus!H200*Coefficients!$G$10)+(Campus!I200*Coefficients!$I$10)+(Campus!J200*Coefficients!$K$10)+(Campus!K200*Coefficients!$M$10)+(Campus!L200*Coefficients!$O$10)</f>
        <v>0</v>
      </c>
      <c r="P200" s="262" t="str">
        <f>IF(ISERR(N200/M200),"", (N200/M200))</f>
        <v/>
      </c>
      <c r="Q200" s="262" t="str">
        <f t="shared" si="22"/>
        <v/>
      </c>
      <c r="R200" s="263" t="str">
        <f t="shared" si="23"/>
        <v/>
      </c>
      <c r="S200" s="263" t="str">
        <f t="shared" si="24"/>
        <v/>
      </c>
      <c r="T200" s="505"/>
      <c r="U200" s="70"/>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row>
    <row r="201" spans="1:53" ht="15">
      <c r="A201" s="39"/>
      <c r="B201" s="83"/>
      <c r="C201" s="264"/>
      <c r="D201" s="473"/>
      <c r="E201" s="256" t="s">
        <v>83</v>
      </c>
      <c r="F201" s="257">
        <f>SUM(F176:F200)</f>
        <v>0</v>
      </c>
      <c r="G201" s="257">
        <f t="shared" ref="G201:M201" si="27">SUM(G176:G200)</f>
        <v>0</v>
      </c>
      <c r="H201" s="257">
        <f t="shared" si="27"/>
        <v>0</v>
      </c>
      <c r="I201" s="257">
        <f t="shared" si="27"/>
        <v>0</v>
      </c>
      <c r="J201" s="257">
        <f t="shared" si="27"/>
        <v>0</v>
      </c>
      <c r="K201" s="257">
        <f t="shared" si="27"/>
        <v>0</v>
      </c>
      <c r="L201" s="257">
        <f t="shared" si="27"/>
        <v>0</v>
      </c>
      <c r="M201" s="257">
        <f t="shared" si="27"/>
        <v>0</v>
      </c>
      <c r="N201" s="258">
        <f>SUM(N176:N200)</f>
        <v>0</v>
      </c>
      <c r="O201" s="258">
        <f>SUM(O176:O200)</f>
        <v>0</v>
      </c>
      <c r="P201" s="259" t="str">
        <f>IFERROR(N201/M201,"")</f>
        <v/>
      </c>
      <c r="Q201" s="259" t="str">
        <f>IFERROR(O201/M201,"")</f>
        <v/>
      </c>
      <c r="R201" s="272" t="str">
        <f t="shared" si="23"/>
        <v/>
      </c>
      <c r="S201" s="272" t="str">
        <f t="shared" si="24"/>
        <v/>
      </c>
      <c r="T201" s="505"/>
      <c r="U201" s="70"/>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row>
    <row r="202" spans="1:53" ht="19.5">
      <c r="A202" s="39"/>
      <c r="B202" s="57"/>
      <c r="C202" s="58"/>
      <c r="D202" s="164"/>
      <c r="E202" s="129"/>
      <c r="F202" s="65"/>
      <c r="G202" s="66"/>
      <c r="H202" s="110"/>
      <c r="I202" s="110"/>
      <c r="J202" s="92"/>
      <c r="K202" s="66"/>
      <c r="L202" s="66"/>
      <c r="M202" s="66"/>
      <c r="N202" s="66"/>
      <c r="O202" s="66"/>
      <c r="P202" s="66"/>
      <c r="Q202" s="66"/>
      <c r="R202" s="66"/>
      <c r="S202" s="66"/>
      <c r="T202" s="165"/>
      <c r="U202" s="70"/>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row>
    <row r="203" spans="1:53" ht="19.5">
      <c r="A203" s="39"/>
      <c r="B203" s="57"/>
      <c r="C203" s="78"/>
      <c r="D203" s="48"/>
      <c r="E203" s="123"/>
      <c r="F203" s="67"/>
      <c r="G203" s="67"/>
      <c r="H203" s="507"/>
      <c r="I203" s="507"/>
      <c r="J203" s="68"/>
      <c r="K203" s="67"/>
      <c r="L203" s="67"/>
      <c r="M203" s="67"/>
      <c r="N203" s="67"/>
      <c r="O203" s="67"/>
      <c r="P203" s="59"/>
      <c r="Q203" s="59"/>
      <c r="R203" s="59"/>
      <c r="S203" s="59"/>
      <c r="T203" s="60"/>
      <c r="U203" s="70"/>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row>
    <row r="204" spans="1:53" ht="19.5">
      <c r="A204" s="39"/>
      <c r="B204" s="57"/>
      <c r="C204" s="78"/>
      <c r="D204" s="48"/>
      <c r="E204" s="123"/>
      <c r="F204" s="67"/>
      <c r="G204" s="67"/>
      <c r="H204" s="268"/>
      <c r="I204" s="268"/>
      <c r="J204" s="68"/>
      <c r="K204" s="67"/>
      <c r="L204" s="67"/>
      <c r="M204" s="67"/>
      <c r="N204" s="67"/>
      <c r="O204" s="67"/>
      <c r="P204" s="59"/>
      <c r="Q204" s="59"/>
      <c r="R204" s="59"/>
      <c r="S204" s="59"/>
      <c r="T204" s="60"/>
      <c r="U204" s="70"/>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row>
    <row r="205" spans="1:53" ht="19.5">
      <c r="A205" s="39"/>
      <c r="B205" s="57"/>
      <c r="C205" s="78"/>
      <c r="D205" s="48"/>
      <c r="E205" s="123"/>
      <c r="F205" s="67"/>
      <c r="G205" s="67"/>
      <c r="H205" s="268"/>
      <c r="I205" s="268"/>
      <c r="J205" s="68"/>
      <c r="K205" s="67"/>
      <c r="L205" s="67"/>
      <c r="M205" s="67"/>
      <c r="N205" s="67"/>
      <c r="O205" s="67"/>
      <c r="P205" s="59"/>
      <c r="Q205" s="59"/>
      <c r="R205" s="59"/>
      <c r="S205" s="59"/>
      <c r="T205" s="60"/>
      <c r="U205" s="70"/>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row>
    <row r="206" spans="1:53" ht="19.5">
      <c r="A206" s="39"/>
      <c r="B206" s="71"/>
      <c r="C206" s="146"/>
      <c r="D206" s="73"/>
      <c r="E206" s="147"/>
      <c r="F206" s="148"/>
      <c r="G206" s="149"/>
      <c r="H206" s="150"/>
      <c r="I206" s="150"/>
      <c r="J206" s="151"/>
      <c r="K206" s="149"/>
      <c r="L206" s="149"/>
      <c r="M206" s="149"/>
      <c r="N206" s="149"/>
      <c r="O206" s="149"/>
      <c r="P206" s="75"/>
      <c r="Q206" s="75"/>
      <c r="R206" s="75"/>
      <c r="S206" s="75"/>
      <c r="T206" s="75"/>
      <c r="U206" s="152"/>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row>
    <row r="207" spans="1:53" ht="18.75">
      <c r="A207" s="39"/>
      <c r="B207" s="53"/>
      <c r="C207" s="77"/>
      <c r="D207" s="55"/>
      <c r="E207" s="124"/>
      <c r="F207" s="55"/>
      <c r="G207" s="55"/>
      <c r="H207" s="107"/>
      <c r="I207" s="107"/>
      <c r="J207" s="88"/>
      <c r="K207" s="55"/>
      <c r="L207" s="55"/>
      <c r="M207" s="55"/>
      <c r="N207" s="55"/>
      <c r="O207" s="55"/>
      <c r="P207" s="55"/>
      <c r="Q207" s="55"/>
      <c r="R207" s="55"/>
      <c r="S207" s="55"/>
      <c r="T207" s="55"/>
      <c r="U207" s="56"/>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row>
    <row r="208" spans="1:53" ht="30.75">
      <c r="A208" s="39"/>
      <c r="B208" s="252"/>
      <c r="C208" s="167"/>
      <c r="D208" s="125">
        <v>2005</v>
      </c>
      <c r="E208" s="271" t="str">
        <f>IF(Inventory!$K$7=2005,"Base Year", "")</f>
        <v/>
      </c>
      <c r="F208" s="167"/>
      <c r="G208" s="167"/>
      <c r="H208" s="167"/>
      <c r="I208" s="167"/>
      <c r="J208" s="167"/>
      <c r="K208" s="167"/>
      <c r="L208" s="167"/>
      <c r="M208" s="167"/>
      <c r="N208" s="167"/>
      <c r="O208" s="167"/>
      <c r="P208" s="167"/>
      <c r="Q208" s="167"/>
      <c r="R208" s="167"/>
      <c r="S208" s="167"/>
      <c r="T208" s="167"/>
      <c r="U208" s="167"/>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row>
    <row r="209" spans="1:53" ht="30.75">
      <c r="A209" s="39"/>
      <c r="B209" s="243"/>
      <c r="C209" s="167"/>
      <c r="D209" s="167"/>
      <c r="E209" s="125"/>
      <c r="F209" s="509" t="s">
        <v>94</v>
      </c>
      <c r="G209" s="510"/>
      <c r="H209" s="510"/>
      <c r="I209" s="510"/>
      <c r="J209" s="510"/>
      <c r="K209" s="510"/>
      <c r="L209" s="510"/>
      <c r="M209" s="251"/>
      <c r="N209" s="76"/>
      <c r="O209" s="76"/>
      <c r="P209" s="76"/>
      <c r="Q209" s="76"/>
      <c r="R209" s="76"/>
      <c r="S209" s="76"/>
      <c r="T209" s="76"/>
      <c r="U209" s="70"/>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row>
    <row r="210" spans="1:53" ht="18.75" customHeight="1">
      <c r="A210" s="39"/>
      <c r="B210" s="166"/>
      <c r="C210" s="167"/>
      <c r="D210" s="168"/>
      <c r="E210" s="169"/>
      <c r="F210" s="508" t="s">
        <v>97</v>
      </c>
      <c r="G210" s="493" t="s">
        <v>96</v>
      </c>
      <c r="H210" s="469" t="s">
        <v>95</v>
      </c>
      <c r="I210" s="469" t="s">
        <v>98</v>
      </c>
      <c r="J210" s="493" t="s">
        <v>99</v>
      </c>
      <c r="K210" s="493" t="s">
        <v>195</v>
      </c>
      <c r="L210" s="493" t="s">
        <v>101</v>
      </c>
      <c r="M210" s="493" t="s">
        <v>93</v>
      </c>
      <c r="N210" s="493" t="s">
        <v>89</v>
      </c>
      <c r="O210" s="493" t="s">
        <v>90</v>
      </c>
      <c r="P210" s="493" t="s">
        <v>175</v>
      </c>
      <c r="Q210" s="493" t="s">
        <v>88</v>
      </c>
      <c r="R210" s="469" t="s">
        <v>91</v>
      </c>
      <c r="S210" s="469" t="s">
        <v>92</v>
      </c>
      <c r="T210" s="170"/>
      <c r="U210" s="171"/>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row>
    <row r="211" spans="1:53" ht="30" customHeight="1">
      <c r="A211" s="39"/>
      <c r="B211" s="57"/>
      <c r="C211" s="78"/>
      <c r="D211" s="47"/>
      <c r="E211" s="244" t="s">
        <v>87</v>
      </c>
      <c r="F211" s="508"/>
      <c r="G211" s="493"/>
      <c r="H211" s="469"/>
      <c r="I211" s="469"/>
      <c r="J211" s="493"/>
      <c r="K211" s="493"/>
      <c r="L211" s="493"/>
      <c r="M211" s="493"/>
      <c r="N211" s="492"/>
      <c r="O211" s="492"/>
      <c r="P211" s="493"/>
      <c r="Q211" s="493"/>
      <c r="R211" s="492"/>
      <c r="S211" s="492"/>
      <c r="T211" s="59"/>
      <c r="U211" s="70"/>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row>
    <row r="212" spans="1:53" ht="19.5">
      <c r="A212" s="39"/>
      <c r="B212" s="57"/>
      <c r="C212" s="78"/>
      <c r="D212" s="47"/>
      <c r="E212" s="470"/>
      <c r="F212" s="506"/>
      <c r="G212" s="135"/>
      <c r="H212" s="245"/>
      <c r="I212" s="135"/>
      <c r="J212" s="135"/>
      <c r="K212" s="245"/>
      <c r="L212" s="245"/>
      <c r="M212" s="247"/>
      <c r="N212" s="247"/>
      <c r="O212" s="247"/>
      <c r="P212" s="59"/>
      <c r="Q212" s="59"/>
      <c r="R212" s="59"/>
      <c r="S212" s="59"/>
      <c r="T212" s="59"/>
      <c r="U212" s="70"/>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row>
    <row r="213" spans="1:53" ht="15">
      <c r="A213" s="39"/>
      <c r="B213" s="83"/>
      <c r="C213" s="241"/>
      <c r="D213" s="64"/>
      <c r="E213" s="129"/>
      <c r="F213" s="65"/>
      <c r="G213" s="66"/>
      <c r="H213" s="115"/>
      <c r="I213" s="110"/>
      <c r="J213" s="92"/>
      <c r="K213" s="92"/>
      <c r="L213" s="92"/>
      <c r="M213" s="92"/>
      <c r="N213" s="92"/>
      <c r="O213" s="92"/>
      <c r="P213" s="92"/>
      <c r="Q213" s="92"/>
      <c r="R213" s="92"/>
      <c r="S213" s="92"/>
      <c r="T213" s="153"/>
      <c r="U213" s="70"/>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row>
    <row r="214" spans="1:53" ht="15">
      <c r="A214" s="39"/>
      <c r="B214" s="83"/>
      <c r="C214" s="241"/>
      <c r="D214" s="473"/>
      <c r="E214" s="321"/>
      <c r="F214" s="322"/>
      <c r="G214" s="322"/>
      <c r="H214" s="322"/>
      <c r="I214" s="322"/>
      <c r="J214" s="322"/>
      <c r="K214" s="322"/>
      <c r="L214" s="322"/>
      <c r="M214" s="322"/>
      <c r="N214" s="254">
        <f>(F214*Coefficients!$B$10)+(Campus!G214*Coefficients!$D$10)+(Campus!H214*Coefficients!$F$10)+(Campus!I214*Coefficients!$H$10)+(Campus!J214*Coefficients!$J$10)+(Campus!K214*Coefficients!$L$10)+(Campus!L214*Coefficients!$N$10)</f>
        <v>0</v>
      </c>
      <c r="O214" s="254">
        <f>(F214*Coefficients!$C$10)+(Campus!G214*Coefficients!$E$10)+(Campus!H214*Coefficients!$G$10)+(Campus!I214*Coefficients!$I$10)+(Campus!J214*Coefficients!$K$10)+(Campus!K214*Coefficients!$M$10)+(Campus!L214*Coefficients!$O$10)</f>
        <v>0</v>
      </c>
      <c r="P214" s="213" t="str">
        <f>IF(ISERR(N214/M214),"", (N214/M214))</f>
        <v/>
      </c>
      <c r="Q214" s="213" t="str">
        <f>IF(ISERR(O214/M214),"", (O214/M214))</f>
        <v/>
      </c>
      <c r="R214" s="253" t="str">
        <f>IFERROR((P214-AI24)/AI24,"")</f>
        <v/>
      </c>
      <c r="S214" s="253" t="str">
        <f>IFERROR((Q214-AJ24)/AJ24,"")</f>
        <v/>
      </c>
      <c r="T214" s="505"/>
      <c r="U214" s="70"/>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row>
    <row r="215" spans="1:53" ht="15">
      <c r="A215" s="39"/>
      <c r="B215" s="83"/>
      <c r="C215" s="241"/>
      <c r="D215" s="473"/>
      <c r="E215" s="323"/>
      <c r="F215" s="322"/>
      <c r="G215" s="322"/>
      <c r="H215" s="322"/>
      <c r="I215" s="322"/>
      <c r="J215" s="322"/>
      <c r="K215" s="322"/>
      <c r="L215" s="322"/>
      <c r="M215" s="322"/>
      <c r="N215" s="254">
        <f>(F215*Coefficients!$B$10)+(Campus!G215*Coefficients!$D$10)+(Campus!H215*Coefficients!$F$10)+(Campus!I215*Coefficients!$H$10)+(Campus!J215*Coefficients!$J$10)+(Campus!K215*Coefficients!$L$10)+(Campus!L215*Coefficients!$N$10)</f>
        <v>0</v>
      </c>
      <c r="O215" s="254">
        <f>(F215*Coefficients!$C$10)+(Campus!G215*Coefficients!$E$10)+(Campus!H215*Coefficients!$G$10)+(Campus!I215*Coefficients!$I$10)+(Campus!J215*Coefficients!$K$10)+(Campus!K215*Coefficients!$M$10)+(Campus!L215*Coefficients!$O$10)</f>
        <v>0</v>
      </c>
      <c r="P215" s="213" t="str">
        <f>IF(ISERR(N215/M215),"", (N215/M215))</f>
        <v/>
      </c>
      <c r="Q215" s="213" t="str">
        <f t="shared" ref="Q215:Q238" si="28">IF(ISERR(O215/M215),"", (O215/M215))</f>
        <v/>
      </c>
      <c r="R215" s="253" t="str">
        <f t="shared" ref="R215:R239" si="29">IFERROR((P215-AI25)/AI25,"")</f>
        <v/>
      </c>
      <c r="S215" s="253" t="str">
        <f t="shared" ref="S215:S239" si="30">IFERROR((Q215-AJ25)/AJ25,"")</f>
        <v/>
      </c>
      <c r="T215" s="505"/>
      <c r="U215" s="70"/>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row>
    <row r="216" spans="1:53" ht="15">
      <c r="A216" s="39"/>
      <c r="B216" s="83"/>
      <c r="C216" s="241"/>
      <c r="D216" s="473"/>
      <c r="E216" s="321"/>
      <c r="F216" s="322"/>
      <c r="G216" s="322"/>
      <c r="H216" s="322"/>
      <c r="I216" s="322"/>
      <c r="J216" s="322"/>
      <c r="K216" s="322"/>
      <c r="L216" s="322"/>
      <c r="M216" s="322"/>
      <c r="N216" s="255">
        <f>(F216*Coefficients!$B$10)+(Campus!G216*Coefficients!$D$10)+(Campus!H216*Coefficients!$F$10)+(Campus!I216*Coefficients!$H$10)+(Campus!J216*Coefficients!$J$10)+(Campus!K216*Coefficients!$L$10)+(Campus!L216*Coefficients!$N$10)</f>
        <v>0</v>
      </c>
      <c r="O216" s="254">
        <f>(F216*Coefficients!$C$10)+(Campus!G216*Coefficients!$E$10)+(Campus!H216*Coefficients!$G$10)+(Campus!I216*Coefficients!$I$10)+(Campus!J216*Coefficients!$K$10)+(Campus!K216*Coefficients!$M$10)+(Campus!L216*Coefficients!$O$10)</f>
        <v>0</v>
      </c>
      <c r="P216" s="213" t="str">
        <f t="shared" ref="P216:P226" si="31">IF(ISERR(N216/M216),"", (N216/M216))</f>
        <v/>
      </c>
      <c r="Q216" s="213" t="str">
        <f t="shared" si="28"/>
        <v/>
      </c>
      <c r="R216" s="253" t="str">
        <f t="shared" si="29"/>
        <v/>
      </c>
      <c r="S216" s="253" t="str">
        <f t="shared" si="30"/>
        <v/>
      </c>
      <c r="T216" s="505"/>
      <c r="U216" s="70"/>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row>
    <row r="217" spans="1:53" ht="15">
      <c r="A217" s="39"/>
      <c r="B217" s="83"/>
      <c r="C217" s="241"/>
      <c r="D217" s="473"/>
      <c r="E217" s="323"/>
      <c r="F217" s="322"/>
      <c r="G217" s="322"/>
      <c r="H217" s="322"/>
      <c r="I217" s="322"/>
      <c r="J217" s="322"/>
      <c r="K217" s="322"/>
      <c r="L217" s="322"/>
      <c r="M217" s="322"/>
      <c r="N217" s="254">
        <f>(F217*Coefficients!$B$10)+(Campus!G217*Coefficients!$D$10)+(Campus!H217*Coefficients!$F$10)+(Campus!I217*Coefficients!$H$10)+(Campus!J217*Coefficients!$J$10)+(Campus!K217*Coefficients!$L$10)+(Campus!L217*Coefficients!$N$10)</f>
        <v>0</v>
      </c>
      <c r="O217" s="254">
        <f>(F217*Coefficients!$C$10)+(Campus!G217*Coefficients!$E$10)+(Campus!H217*Coefficients!$G$10)+(Campus!I217*Coefficients!$I$10)+(Campus!J217*Coefficients!$K$10)+(Campus!K217*Coefficients!$M$10)+(Campus!L217*Coefficients!$O$10)</f>
        <v>0</v>
      </c>
      <c r="P217" s="213" t="str">
        <f t="shared" si="31"/>
        <v/>
      </c>
      <c r="Q217" s="213" t="str">
        <f t="shared" si="28"/>
        <v/>
      </c>
      <c r="R217" s="253" t="str">
        <f t="shared" si="29"/>
        <v/>
      </c>
      <c r="S217" s="253" t="str">
        <f t="shared" si="30"/>
        <v/>
      </c>
      <c r="T217" s="505"/>
      <c r="U217" s="70"/>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row>
    <row r="218" spans="1:53" ht="15">
      <c r="A218" s="39"/>
      <c r="B218" s="83"/>
      <c r="C218" s="241"/>
      <c r="D218" s="473"/>
      <c r="E218" s="321"/>
      <c r="F218" s="322"/>
      <c r="G218" s="322"/>
      <c r="H218" s="322"/>
      <c r="I218" s="322"/>
      <c r="J218" s="322"/>
      <c r="K218" s="322"/>
      <c r="L218" s="322"/>
      <c r="M218" s="322"/>
      <c r="N218" s="254">
        <f>(F218*Coefficients!$B$10)+(Campus!G218*Coefficients!$D$10)+(Campus!H218*Coefficients!$F$10)+(Campus!I218*Coefficients!$H$10)+(Campus!J218*Coefficients!$J$10)+(Campus!K218*Coefficients!$L$10)+(Campus!L218*Coefficients!$N$10)</f>
        <v>0</v>
      </c>
      <c r="O218" s="254">
        <f>(F218*Coefficients!$C$10)+(Campus!G218*Coefficients!$E$10)+(Campus!H218*Coefficients!$G$10)+(Campus!I218*Coefficients!$I$10)+(Campus!J218*Coefficients!$K$10)+(Campus!K218*Coefficients!$M$10)+(Campus!L218*Coefficients!$O$10)</f>
        <v>0</v>
      </c>
      <c r="P218" s="213" t="str">
        <f t="shared" si="31"/>
        <v/>
      </c>
      <c r="Q218" s="213" t="str">
        <f t="shared" si="28"/>
        <v/>
      </c>
      <c r="R218" s="253" t="str">
        <f t="shared" si="29"/>
        <v/>
      </c>
      <c r="S218" s="253" t="str">
        <f t="shared" si="30"/>
        <v/>
      </c>
      <c r="T218" s="505"/>
      <c r="U218" s="70"/>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row>
    <row r="219" spans="1:53" ht="15">
      <c r="A219" s="39"/>
      <c r="B219" s="83"/>
      <c r="C219" s="241"/>
      <c r="D219" s="473"/>
      <c r="E219" s="323"/>
      <c r="F219" s="322"/>
      <c r="G219" s="322"/>
      <c r="H219" s="322"/>
      <c r="I219" s="322"/>
      <c r="J219" s="322"/>
      <c r="K219" s="322"/>
      <c r="L219" s="322"/>
      <c r="M219" s="322"/>
      <c r="N219" s="254">
        <f>(F219*Coefficients!$B$10)+(Campus!G219*Coefficients!$D$10)+(Campus!H219*Coefficients!$F$10)+(Campus!I219*Coefficients!$H$10)+(Campus!J219*Coefficients!$J$10)+(Campus!K219*Coefficients!$L$10)+(Campus!L219*Coefficients!$N$10)</f>
        <v>0</v>
      </c>
      <c r="O219" s="254">
        <f>(F219*Coefficients!$C$10)+(Campus!G219*Coefficients!$E$10)+(Campus!H219*Coefficients!$G$10)+(Campus!I219*Coefficients!$I$10)+(Campus!J219*Coefficients!$K$10)+(Campus!K219*Coefficients!$M$10)+(Campus!L219*Coefficients!$O$10)</f>
        <v>0</v>
      </c>
      <c r="P219" s="213" t="str">
        <f t="shared" si="31"/>
        <v/>
      </c>
      <c r="Q219" s="213" t="str">
        <f t="shared" si="28"/>
        <v/>
      </c>
      <c r="R219" s="253" t="str">
        <f t="shared" si="29"/>
        <v/>
      </c>
      <c r="S219" s="253" t="str">
        <f t="shared" si="30"/>
        <v/>
      </c>
      <c r="T219" s="505"/>
      <c r="U219" s="70"/>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row>
    <row r="220" spans="1:53" ht="15">
      <c r="A220" s="39"/>
      <c r="B220" s="83"/>
      <c r="C220" s="241"/>
      <c r="D220" s="473"/>
      <c r="E220" s="321"/>
      <c r="F220" s="322"/>
      <c r="G220" s="322"/>
      <c r="H220" s="322"/>
      <c r="I220" s="322"/>
      <c r="J220" s="322"/>
      <c r="K220" s="322"/>
      <c r="L220" s="322"/>
      <c r="M220" s="322"/>
      <c r="N220" s="254">
        <f>(F220*Coefficients!$B$10)+(Campus!G220*Coefficients!$D$10)+(Campus!H220*Coefficients!$F$10)+(Campus!I220*Coefficients!$H$10)+(Campus!J220*Coefficients!$J$10)+(Campus!K220*Coefficients!$L$10)+(Campus!L220*Coefficients!$N$10)</f>
        <v>0</v>
      </c>
      <c r="O220" s="254">
        <f>(F220*Coefficients!$C$10)+(Campus!G220*Coefficients!$E$10)+(Campus!H220*Coefficients!$G$10)+(Campus!I220*Coefficients!$I$10)+(Campus!J220*Coefficients!$K$10)+(Campus!K220*Coefficients!$M$10)+(Campus!L220*Coefficients!$O$10)</f>
        <v>0</v>
      </c>
      <c r="P220" s="213" t="str">
        <f t="shared" si="31"/>
        <v/>
      </c>
      <c r="Q220" s="213" t="str">
        <f t="shared" si="28"/>
        <v/>
      </c>
      <c r="R220" s="253" t="str">
        <f t="shared" si="29"/>
        <v/>
      </c>
      <c r="S220" s="253" t="str">
        <f t="shared" si="30"/>
        <v/>
      </c>
      <c r="T220" s="505"/>
      <c r="U220" s="70"/>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row>
    <row r="221" spans="1:53" ht="15">
      <c r="A221" s="39"/>
      <c r="B221" s="83"/>
      <c r="C221" s="241"/>
      <c r="D221" s="473"/>
      <c r="E221" s="323"/>
      <c r="F221" s="322"/>
      <c r="G221" s="322"/>
      <c r="H221" s="322"/>
      <c r="I221" s="322"/>
      <c r="J221" s="322"/>
      <c r="K221" s="322"/>
      <c r="L221" s="322"/>
      <c r="M221" s="322"/>
      <c r="N221" s="254">
        <f>(F221*Coefficients!$B$10)+(Campus!G221*Coefficients!$D$10)+(Campus!H221*Coefficients!$F$10)+(Campus!I221*Coefficients!$H$10)+(Campus!J221*Coefficients!$J$10)+(Campus!K221*Coefficients!$L$10)+(Campus!L221*Coefficients!$N$10)</f>
        <v>0</v>
      </c>
      <c r="O221" s="254">
        <f>(F221*Coefficients!$C$10)+(Campus!G221*Coefficients!$E$10)+(Campus!H221*Coefficients!$G$10)+(Campus!I221*Coefficients!$I$10)+(Campus!J221*Coefficients!$K$10)+(Campus!K221*Coefficients!$M$10)+(Campus!L221*Coefficients!$O$10)</f>
        <v>0</v>
      </c>
      <c r="P221" s="213" t="str">
        <f t="shared" si="31"/>
        <v/>
      </c>
      <c r="Q221" s="213" t="str">
        <f t="shared" si="28"/>
        <v/>
      </c>
      <c r="R221" s="253" t="str">
        <f t="shared" si="29"/>
        <v/>
      </c>
      <c r="S221" s="253" t="str">
        <f t="shared" si="30"/>
        <v/>
      </c>
      <c r="T221" s="505"/>
      <c r="U221" s="70"/>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row>
    <row r="222" spans="1:53" ht="15">
      <c r="A222" s="39"/>
      <c r="B222" s="83"/>
      <c r="C222" s="241"/>
      <c r="D222" s="473"/>
      <c r="E222" s="321"/>
      <c r="F222" s="322"/>
      <c r="G222" s="322"/>
      <c r="H222" s="322"/>
      <c r="I222" s="322"/>
      <c r="J222" s="322"/>
      <c r="K222" s="322"/>
      <c r="L222" s="322"/>
      <c r="M222" s="322"/>
      <c r="N222" s="254">
        <f>(F222*Coefficients!$B$10)+(Campus!G222*Coefficients!$D$10)+(Campus!H222*Coefficients!$F$10)+(Campus!I222*Coefficients!$H$10)+(Campus!J222*Coefficients!$J$10)+(Campus!K222*Coefficients!$L$10)+(Campus!L222*Coefficients!$N$10)</f>
        <v>0</v>
      </c>
      <c r="O222" s="254">
        <f>(F222*Coefficients!$C$10)+(Campus!G222*Coefficients!$E$10)+(Campus!H222*Coefficients!$G$10)+(Campus!I222*Coefficients!$I$10)+(Campus!J222*Coefficients!$K$10)+(Campus!K222*Coefficients!$M$10)+(Campus!L222*Coefficients!$O$10)</f>
        <v>0</v>
      </c>
      <c r="P222" s="213" t="str">
        <f t="shared" si="31"/>
        <v/>
      </c>
      <c r="Q222" s="213" t="str">
        <f t="shared" si="28"/>
        <v/>
      </c>
      <c r="R222" s="253" t="str">
        <f t="shared" si="29"/>
        <v/>
      </c>
      <c r="S222" s="253" t="str">
        <f t="shared" si="30"/>
        <v/>
      </c>
      <c r="T222" s="505"/>
      <c r="U222" s="70"/>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row>
    <row r="223" spans="1:53" ht="15">
      <c r="A223" s="39"/>
      <c r="B223" s="83"/>
      <c r="C223" s="241"/>
      <c r="D223" s="473"/>
      <c r="E223" s="323"/>
      <c r="F223" s="322"/>
      <c r="G223" s="322"/>
      <c r="H223" s="322"/>
      <c r="I223" s="322"/>
      <c r="J223" s="322"/>
      <c r="K223" s="322"/>
      <c r="L223" s="322"/>
      <c r="M223" s="322"/>
      <c r="N223" s="254">
        <f>(F223*Coefficients!$B$10)+(Campus!G223*Coefficients!$D$10)+(Campus!H223*Coefficients!$F$10)+(Campus!I223*Coefficients!$H$10)+(Campus!J223*Coefficients!$J$10)+(Campus!K223*Coefficients!$L$10)+(Campus!L223*Coefficients!$N$10)</f>
        <v>0</v>
      </c>
      <c r="O223" s="254">
        <f>(F223*Coefficients!$C$10)+(Campus!G223*Coefficients!$E$10)+(Campus!H223*Coefficients!$G$10)+(Campus!I223*Coefficients!$I$10)+(Campus!J223*Coefficients!$K$10)+(Campus!K223*Coefficients!$M$10)+(Campus!L223*Coefficients!$O$10)</f>
        <v>0</v>
      </c>
      <c r="P223" s="213" t="str">
        <f t="shared" si="31"/>
        <v/>
      </c>
      <c r="Q223" s="213" t="str">
        <f t="shared" si="28"/>
        <v/>
      </c>
      <c r="R223" s="253" t="str">
        <f t="shared" si="29"/>
        <v/>
      </c>
      <c r="S223" s="253" t="str">
        <f t="shared" si="30"/>
        <v/>
      </c>
      <c r="T223" s="505"/>
      <c r="U223" s="70"/>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row>
    <row r="224" spans="1:53" ht="15">
      <c r="A224" s="39"/>
      <c r="B224" s="83"/>
      <c r="C224" s="241"/>
      <c r="D224" s="473"/>
      <c r="E224" s="321"/>
      <c r="F224" s="322"/>
      <c r="G224" s="322"/>
      <c r="H224" s="322"/>
      <c r="I224" s="322"/>
      <c r="J224" s="322"/>
      <c r="K224" s="322"/>
      <c r="L224" s="322"/>
      <c r="M224" s="322"/>
      <c r="N224" s="254">
        <f>(F224*Coefficients!$B$10)+(Campus!G224*Coefficients!$D$10)+(Campus!H224*Coefficients!$F$10)+(Campus!I224*Coefficients!$H$10)+(Campus!J224*Coefficients!$J$10)+(Campus!K224*Coefficients!$L$10)+(Campus!L224*Coefficients!$N$10)</f>
        <v>0</v>
      </c>
      <c r="O224" s="254">
        <f>(F224*Coefficients!$C$10)+(Campus!G224*Coefficients!$E$10)+(Campus!H224*Coefficients!$G$10)+(Campus!I224*Coefficients!$I$10)+(Campus!J224*Coefficients!$K$10)+(Campus!K224*Coefficients!$M$10)+(Campus!L224*Coefficients!$O$10)</f>
        <v>0</v>
      </c>
      <c r="P224" s="213" t="str">
        <f t="shared" si="31"/>
        <v/>
      </c>
      <c r="Q224" s="213" t="str">
        <f t="shared" si="28"/>
        <v/>
      </c>
      <c r="R224" s="253" t="str">
        <f t="shared" si="29"/>
        <v/>
      </c>
      <c r="S224" s="253" t="str">
        <f t="shared" si="30"/>
        <v/>
      </c>
      <c r="T224" s="505"/>
      <c r="U224" s="70"/>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row>
    <row r="225" spans="1:53" ht="15">
      <c r="A225" s="39"/>
      <c r="B225" s="83"/>
      <c r="C225" s="241"/>
      <c r="D225" s="473"/>
      <c r="E225" s="323"/>
      <c r="F225" s="322"/>
      <c r="G225" s="322"/>
      <c r="H225" s="322"/>
      <c r="I225" s="322"/>
      <c r="J225" s="322"/>
      <c r="K225" s="322"/>
      <c r="L225" s="322"/>
      <c r="M225" s="322"/>
      <c r="N225" s="254">
        <f>(F225*Coefficients!$B$10)+(Campus!G225*Coefficients!$D$10)+(Campus!H225*Coefficients!$F$10)+(Campus!I225*Coefficients!$H$10)+(Campus!J225*Coefficients!$J$10)+(Campus!K225*Coefficients!$L$10)+(Campus!L225*Coefficients!$N$10)</f>
        <v>0</v>
      </c>
      <c r="O225" s="254">
        <f>(F225*Coefficients!$C$10)+(Campus!G225*Coefficients!$E$10)+(Campus!H225*Coefficients!$G$10)+(Campus!I225*Coefficients!$I$10)+(Campus!J225*Coefficients!$K$10)+(Campus!K225*Coefficients!$M$10)+(Campus!L225*Coefficients!$O$10)</f>
        <v>0</v>
      </c>
      <c r="P225" s="213" t="str">
        <f t="shared" si="31"/>
        <v/>
      </c>
      <c r="Q225" s="213" t="str">
        <f t="shared" si="28"/>
        <v/>
      </c>
      <c r="R225" s="253" t="str">
        <f t="shared" si="29"/>
        <v/>
      </c>
      <c r="S225" s="253" t="str">
        <f t="shared" si="30"/>
        <v/>
      </c>
      <c r="T225" s="505"/>
      <c r="U225" s="70"/>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row>
    <row r="226" spans="1:53" ht="15">
      <c r="A226" s="39"/>
      <c r="B226" s="83"/>
      <c r="C226" s="241"/>
      <c r="D226" s="473"/>
      <c r="E226" s="321"/>
      <c r="F226" s="322"/>
      <c r="G226" s="322"/>
      <c r="H226" s="322"/>
      <c r="I226" s="322"/>
      <c r="J226" s="322"/>
      <c r="K226" s="322"/>
      <c r="L226" s="322"/>
      <c r="M226" s="322"/>
      <c r="N226" s="254">
        <f>(F226*Coefficients!$B$10)+(Campus!G226*Coefficients!$D$10)+(Campus!H226*Coefficients!$F$10)+(Campus!I226*Coefficients!$H$10)+(Campus!J226*Coefficients!$J$10)+(Campus!K226*Coefficients!$L$10)+(Campus!L226*Coefficients!$N$10)</f>
        <v>0</v>
      </c>
      <c r="O226" s="254">
        <f>(F226*Coefficients!$C$10)+(Campus!G226*Coefficients!$E$10)+(Campus!H226*Coefficients!$G$10)+(Campus!I226*Coefficients!$I$10)+(Campus!J226*Coefficients!$K$10)+(Campus!K226*Coefficients!$M$10)+(Campus!L226*Coefficients!$O$10)</f>
        <v>0</v>
      </c>
      <c r="P226" s="213" t="str">
        <f t="shared" si="31"/>
        <v/>
      </c>
      <c r="Q226" s="213" t="str">
        <f t="shared" si="28"/>
        <v/>
      </c>
      <c r="R226" s="253" t="str">
        <f t="shared" si="29"/>
        <v/>
      </c>
      <c r="S226" s="253" t="str">
        <f t="shared" si="30"/>
        <v/>
      </c>
      <c r="T226" s="505"/>
      <c r="U226" s="70"/>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row>
    <row r="227" spans="1:53" ht="15">
      <c r="A227" s="39"/>
      <c r="B227" s="83"/>
      <c r="C227" s="241"/>
      <c r="D227" s="473"/>
      <c r="E227" s="323"/>
      <c r="F227" s="324"/>
      <c r="G227" s="324"/>
      <c r="H227" s="324"/>
      <c r="I227" s="324"/>
      <c r="J227" s="324"/>
      <c r="K227" s="324"/>
      <c r="L227" s="324"/>
      <c r="M227" s="324"/>
      <c r="N227" s="254">
        <f>(F227*Coefficients!$B$10)+(Campus!G227*Coefficients!$D$10)+(Campus!H227*Coefficients!$F$10)+(Campus!I227*Coefficients!$H$10)+(Campus!J227*Coefficients!$J$10)+(Campus!K227*Coefficients!$L$10)+(Campus!L227*Coefficients!$N$10)</f>
        <v>0</v>
      </c>
      <c r="O227" s="254">
        <f>(F227*Coefficients!$C$10)+(Campus!G227*Coefficients!$E$10)+(Campus!H227*Coefficients!$G$10)+(Campus!I227*Coefficients!$I$10)+(Campus!J227*Coefficients!$K$10)+(Campus!K227*Coefficients!$M$10)+(Campus!L227*Coefficients!$O$10)</f>
        <v>0</v>
      </c>
      <c r="P227" s="213" t="str">
        <f>IF(ISERR(N227/M227),"", (N227/M227))</f>
        <v/>
      </c>
      <c r="Q227" s="213" t="str">
        <f t="shared" si="28"/>
        <v/>
      </c>
      <c r="R227" s="253" t="str">
        <f t="shared" si="29"/>
        <v/>
      </c>
      <c r="S227" s="253" t="str">
        <f t="shared" si="30"/>
        <v/>
      </c>
      <c r="T227" s="505"/>
      <c r="U227" s="70"/>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row>
    <row r="228" spans="1:53" ht="15">
      <c r="A228" s="39"/>
      <c r="B228" s="83"/>
      <c r="C228" s="241"/>
      <c r="D228" s="473"/>
      <c r="E228" s="321"/>
      <c r="F228" s="322"/>
      <c r="G228" s="322"/>
      <c r="H228" s="322"/>
      <c r="I228" s="322"/>
      <c r="J228" s="322"/>
      <c r="K228" s="322"/>
      <c r="L228" s="322"/>
      <c r="M228" s="322"/>
      <c r="N228" s="254">
        <f>(F228*Coefficients!$B$10)+(Campus!G228*Coefficients!$D$10)+(Campus!H228*Coefficients!$F$10)+(Campus!I228*Coefficients!$H$10)+(Campus!J228*Coefficients!$J$10)+(Campus!K228*Coefficients!$L$10)+(Campus!L228*Coefficients!$N$10)</f>
        <v>0</v>
      </c>
      <c r="O228" s="254">
        <f>(F228*Coefficients!$C$10)+(Campus!G228*Coefficients!$E$10)+(Campus!H228*Coefficients!$G$10)+(Campus!I228*Coefficients!$I$10)+(Campus!J228*Coefficients!$K$10)+(Campus!K228*Coefficients!$M$10)+(Campus!L228*Coefficients!$O$10)</f>
        <v>0</v>
      </c>
      <c r="P228" s="213" t="str">
        <f t="shared" ref="P228:P237" si="32">IF(ISERR(N228/M228),"", (N228/M228))</f>
        <v/>
      </c>
      <c r="Q228" s="213" t="str">
        <f t="shared" si="28"/>
        <v/>
      </c>
      <c r="R228" s="253" t="str">
        <f t="shared" si="29"/>
        <v/>
      </c>
      <c r="S228" s="253" t="str">
        <f t="shared" si="30"/>
        <v/>
      </c>
      <c r="T228" s="505"/>
      <c r="U228" s="70"/>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row>
    <row r="229" spans="1:53" ht="15">
      <c r="A229" s="39"/>
      <c r="B229" s="83"/>
      <c r="C229" s="241"/>
      <c r="D229" s="473"/>
      <c r="E229" s="323"/>
      <c r="F229" s="322"/>
      <c r="G229" s="322"/>
      <c r="H229" s="322"/>
      <c r="I229" s="322"/>
      <c r="J229" s="322"/>
      <c r="K229" s="322"/>
      <c r="L229" s="322"/>
      <c r="M229" s="322"/>
      <c r="N229" s="254">
        <f>(F229*Coefficients!$B$10)+(Campus!G229*Coefficients!$D$10)+(Campus!H229*Coefficients!$F$10)+(Campus!I229*Coefficients!$H$10)+(Campus!J229*Coefficients!$J$10)+(Campus!K229*Coefficients!$L$10)+(Campus!L229*Coefficients!$N$10)</f>
        <v>0</v>
      </c>
      <c r="O229" s="254">
        <f>(F229*Coefficients!$C$10)+(Campus!G229*Coefficients!$E$10)+(Campus!H229*Coefficients!$G$10)+(Campus!I229*Coefficients!$I$10)+(Campus!J229*Coefficients!$K$10)+(Campus!K229*Coefficients!$M$10)+(Campus!L229*Coefficients!$O$10)</f>
        <v>0</v>
      </c>
      <c r="P229" s="213" t="str">
        <f t="shared" si="32"/>
        <v/>
      </c>
      <c r="Q229" s="213" t="str">
        <f t="shared" si="28"/>
        <v/>
      </c>
      <c r="R229" s="253" t="str">
        <f t="shared" si="29"/>
        <v/>
      </c>
      <c r="S229" s="253" t="str">
        <f t="shared" si="30"/>
        <v/>
      </c>
      <c r="T229" s="505"/>
      <c r="U229" s="70"/>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row>
    <row r="230" spans="1:53" ht="15">
      <c r="A230" s="39"/>
      <c r="B230" s="83"/>
      <c r="C230" s="241"/>
      <c r="D230" s="473"/>
      <c r="E230" s="321"/>
      <c r="F230" s="322"/>
      <c r="G230" s="322"/>
      <c r="H230" s="322"/>
      <c r="I230" s="322"/>
      <c r="J230" s="322"/>
      <c r="K230" s="322"/>
      <c r="L230" s="322"/>
      <c r="M230" s="322"/>
      <c r="N230" s="254">
        <f>(F230*Coefficients!$B$10)+(Campus!G230*Coefficients!$D$10)+(Campus!H230*Coefficients!$F$10)+(Campus!I230*Coefficients!$H$10)+(Campus!J230*Coefficients!$J$10)+(Campus!K230*Coefficients!$L$10)+(Campus!L230*Coefficients!$N$10)</f>
        <v>0</v>
      </c>
      <c r="O230" s="254">
        <f>(F230*Coefficients!$C$10)+(Campus!G230*Coefficients!$E$10)+(Campus!H230*Coefficients!$G$10)+(Campus!I230*Coefficients!$I$10)+(Campus!J230*Coefficients!$K$10)+(Campus!K230*Coefficients!$M$10)+(Campus!L230*Coefficients!$O$10)</f>
        <v>0</v>
      </c>
      <c r="P230" s="213" t="str">
        <f t="shared" si="32"/>
        <v/>
      </c>
      <c r="Q230" s="213" t="str">
        <f t="shared" si="28"/>
        <v/>
      </c>
      <c r="R230" s="253" t="str">
        <f t="shared" si="29"/>
        <v/>
      </c>
      <c r="S230" s="253" t="str">
        <f t="shared" si="30"/>
        <v/>
      </c>
      <c r="T230" s="505"/>
      <c r="U230" s="70"/>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row>
    <row r="231" spans="1:53" ht="15">
      <c r="A231" s="39"/>
      <c r="B231" s="83"/>
      <c r="C231" s="241"/>
      <c r="D231" s="473"/>
      <c r="E231" s="323"/>
      <c r="F231" s="322"/>
      <c r="G231" s="322"/>
      <c r="H231" s="322"/>
      <c r="I231" s="322"/>
      <c r="J231" s="322"/>
      <c r="K231" s="322"/>
      <c r="L231" s="322"/>
      <c r="M231" s="322"/>
      <c r="N231" s="254">
        <f>(F231*Coefficients!$B$10)+(Campus!G231*Coefficients!$D$10)+(Campus!H231*Coefficients!$F$10)+(Campus!I231*Coefficients!$H$10)+(Campus!J231*Coefficients!$J$10)+(Campus!K231*Coefficients!$L$10)+(Campus!L231*Coefficients!$N$10)</f>
        <v>0</v>
      </c>
      <c r="O231" s="254">
        <f>(F231*Coefficients!$C$10)+(Campus!G231*Coefficients!$E$10)+(Campus!H231*Coefficients!$G$10)+(Campus!I231*Coefficients!$I$10)+(Campus!J231*Coefficients!$K$10)+(Campus!K231*Coefficients!$M$10)+(Campus!L231*Coefficients!$O$10)</f>
        <v>0</v>
      </c>
      <c r="P231" s="213" t="str">
        <f t="shared" si="32"/>
        <v/>
      </c>
      <c r="Q231" s="213" t="str">
        <f t="shared" si="28"/>
        <v/>
      </c>
      <c r="R231" s="253" t="str">
        <f t="shared" si="29"/>
        <v/>
      </c>
      <c r="S231" s="253" t="str">
        <f t="shared" si="30"/>
        <v/>
      </c>
      <c r="T231" s="505"/>
      <c r="U231" s="70"/>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row>
    <row r="232" spans="1:53" ht="15">
      <c r="A232" s="39"/>
      <c r="B232" s="83"/>
      <c r="C232" s="241"/>
      <c r="D232" s="473"/>
      <c r="E232" s="321"/>
      <c r="F232" s="322"/>
      <c r="G232" s="322"/>
      <c r="H232" s="322"/>
      <c r="I232" s="322"/>
      <c r="J232" s="322"/>
      <c r="K232" s="322"/>
      <c r="L232" s="322"/>
      <c r="M232" s="322"/>
      <c r="N232" s="254">
        <f>(F232*Coefficients!$B$10)+(Campus!G232*Coefficients!$D$10)+(Campus!H232*Coefficients!$F$10)+(Campus!I232*Coefficients!$H$10)+(Campus!J232*Coefficients!$J$10)+(Campus!K232*Coefficients!$L$10)+(Campus!L232*Coefficients!$N$10)</f>
        <v>0</v>
      </c>
      <c r="O232" s="254">
        <f>(F232*Coefficients!$C$10)+(Campus!G232*Coefficients!$E$10)+(Campus!H232*Coefficients!$G$10)+(Campus!I232*Coefficients!$I$10)+(Campus!J232*Coefficients!$K$10)+(Campus!K232*Coefficients!$M$10)+(Campus!L232*Coefficients!$O$10)</f>
        <v>0</v>
      </c>
      <c r="P232" s="213" t="str">
        <f t="shared" si="32"/>
        <v/>
      </c>
      <c r="Q232" s="213" t="str">
        <f t="shared" si="28"/>
        <v/>
      </c>
      <c r="R232" s="253" t="str">
        <f t="shared" si="29"/>
        <v/>
      </c>
      <c r="S232" s="253" t="str">
        <f t="shared" si="30"/>
        <v/>
      </c>
      <c r="T232" s="505"/>
      <c r="U232" s="70"/>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row>
    <row r="233" spans="1:53" ht="15">
      <c r="A233" s="39"/>
      <c r="B233" s="83"/>
      <c r="C233" s="241"/>
      <c r="D233" s="473"/>
      <c r="E233" s="323"/>
      <c r="F233" s="325"/>
      <c r="G233" s="325"/>
      <c r="H233" s="325"/>
      <c r="I233" s="325"/>
      <c r="J233" s="325"/>
      <c r="K233" s="325"/>
      <c r="L233" s="325"/>
      <c r="M233" s="325"/>
      <c r="N233" s="254">
        <f>(F233*Coefficients!$B$10)+(Campus!G233*Coefficients!$D$10)+(Campus!H233*Coefficients!$F$10)+(Campus!I233*Coefficients!$H$10)+(Campus!J233*Coefficients!$J$10)+(Campus!K233*Coefficients!$L$10)+(Campus!L233*Coefficients!$N$10)</f>
        <v>0</v>
      </c>
      <c r="O233" s="254">
        <f>(F233*Coefficients!$C$10)+(Campus!G233*Coefficients!$E$10)+(Campus!H233*Coefficients!$G$10)+(Campus!I233*Coefficients!$I$10)+(Campus!J233*Coefficients!$K$10)+(Campus!K233*Coefficients!$M$10)+(Campus!L233*Coefficients!$O$10)</f>
        <v>0</v>
      </c>
      <c r="P233" s="213" t="str">
        <f t="shared" si="32"/>
        <v/>
      </c>
      <c r="Q233" s="213" t="str">
        <f t="shared" si="28"/>
        <v/>
      </c>
      <c r="R233" s="253" t="str">
        <f t="shared" si="29"/>
        <v/>
      </c>
      <c r="S233" s="253" t="str">
        <f t="shared" si="30"/>
        <v/>
      </c>
      <c r="T233" s="505"/>
      <c r="U233" s="70"/>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row>
    <row r="234" spans="1:53" ht="15">
      <c r="A234" s="39"/>
      <c r="B234" s="83"/>
      <c r="C234" s="249"/>
      <c r="D234" s="473"/>
      <c r="E234" s="323"/>
      <c r="F234" s="325"/>
      <c r="G234" s="325"/>
      <c r="H234" s="325"/>
      <c r="I234" s="325"/>
      <c r="J234" s="325"/>
      <c r="K234" s="325"/>
      <c r="L234" s="325"/>
      <c r="M234" s="325"/>
      <c r="N234" s="254">
        <f>(F234*Coefficients!$B$10)+(Campus!G234*Coefficients!$D$10)+(Campus!H234*Coefficients!$F$10)+(Campus!I234*Coefficients!$H$10)+(Campus!J234*Coefficients!$J$10)+(Campus!K234*Coefficients!$L$10)+(Campus!L234*Coefficients!$N$10)</f>
        <v>0</v>
      </c>
      <c r="O234" s="254">
        <f>(F234*Coefficients!$C$10)+(Campus!G234*Coefficients!$E$10)+(Campus!H234*Coefficients!$G$10)+(Campus!I234*Coefficients!$I$10)+(Campus!J234*Coefficients!$K$10)+(Campus!K234*Coefficients!$M$10)+(Campus!L234*Coefficients!$O$10)</f>
        <v>0</v>
      </c>
      <c r="P234" s="213" t="str">
        <f t="shared" si="32"/>
        <v/>
      </c>
      <c r="Q234" s="213" t="str">
        <f t="shared" si="28"/>
        <v/>
      </c>
      <c r="R234" s="253" t="str">
        <f t="shared" si="29"/>
        <v/>
      </c>
      <c r="S234" s="253" t="str">
        <f t="shared" si="30"/>
        <v/>
      </c>
      <c r="T234" s="505"/>
      <c r="U234" s="70"/>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row>
    <row r="235" spans="1:53" ht="15">
      <c r="A235" s="39"/>
      <c r="B235" s="83"/>
      <c r="C235" s="249"/>
      <c r="D235" s="473"/>
      <c r="E235" s="323"/>
      <c r="F235" s="325"/>
      <c r="G235" s="325"/>
      <c r="H235" s="325"/>
      <c r="I235" s="325"/>
      <c r="J235" s="325"/>
      <c r="K235" s="325"/>
      <c r="L235" s="325"/>
      <c r="M235" s="325"/>
      <c r="N235" s="254">
        <f>(F235*Coefficients!$B$10)+(Campus!G235*Coefficients!$D$10)+(Campus!H235*Coefficients!$F$10)+(Campus!I235*Coefficients!$H$10)+(Campus!J235*Coefficients!$J$10)+(Campus!K235*Coefficients!$L$10)+(Campus!L235*Coefficients!$N$10)</f>
        <v>0</v>
      </c>
      <c r="O235" s="254">
        <f>(F235*Coefficients!$C$10)+(Campus!G235*Coefficients!$E$10)+(Campus!H235*Coefficients!$G$10)+(Campus!I235*Coefficients!$I$10)+(Campus!J235*Coefficients!$K$10)+(Campus!K235*Coefficients!$M$10)+(Campus!L235*Coefficients!$O$10)</f>
        <v>0</v>
      </c>
      <c r="P235" s="213" t="str">
        <f t="shared" si="32"/>
        <v/>
      </c>
      <c r="Q235" s="213" t="str">
        <f t="shared" si="28"/>
        <v/>
      </c>
      <c r="R235" s="253" t="str">
        <f t="shared" si="29"/>
        <v/>
      </c>
      <c r="S235" s="253" t="str">
        <f t="shared" si="30"/>
        <v/>
      </c>
      <c r="T235" s="505"/>
      <c r="U235" s="70"/>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row>
    <row r="236" spans="1:53" ht="15">
      <c r="A236" s="39"/>
      <c r="B236" s="83"/>
      <c r="C236" s="249"/>
      <c r="D236" s="473"/>
      <c r="E236" s="323"/>
      <c r="F236" s="325"/>
      <c r="G236" s="325"/>
      <c r="H236" s="325"/>
      <c r="I236" s="325"/>
      <c r="J236" s="325"/>
      <c r="K236" s="325"/>
      <c r="L236" s="325"/>
      <c r="M236" s="325"/>
      <c r="N236" s="254">
        <f>(F236*Coefficients!$B$10)+(Campus!G236*Coefficients!$D$10)+(Campus!H236*Coefficients!$F$10)+(Campus!I236*Coefficients!$H$10)+(Campus!J236*Coefficients!$J$10)+(Campus!K236*Coefficients!$L$10)+(Campus!L236*Coefficients!$N$10)</f>
        <v>0</v>
      </c>
      <c r="O236" s="254">
        <f>(F236*Coefficients!$C$10)+(Campus!G236*Coefficients!$E$10)+(Campus!H236*Coefficients!$G$10)+(Campus!I236*Coefficients!$I$10)+(Campus!J236*Coefficients!$K$10)+(Campus!K236*Coefficients!$M$10)+(Campus!L236*Coefficients!$O$10)</f>
        <v>0</v>
      </c>
      <c r="P236" s="213" t="str">
        <f t="shared" si="32"/>
        <v/>
      </c>
      <c r="Q236" s="213" t="str">
        <f t="shared" si="28"/>
        <v/>
      </c>
      <c r="R236" s="253" t="str">
        <f t="shared" si="29"/>
        <v/>
      </c>
      <c r="S236" s="253" t="str">
        <f t="shared" si="30"/>
        <v/>
      </c>
      <c r="T236" s="505"/>
      <c r="U236" s="70"/>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row>
    <row r="237" spans="1:53" ht="15">
      <c r="A237" s="39"/>
      <c r="B237" s="83"/>
      <c r="C237" s="249"/>
      <c r="D237" s="473"/>
      <c r="E237" s="323"/>
      <c r="F237" s="325"/>
      <c r="G237" s="325"/>
      <c r="H237" s="325"/>
      <c r="I237" s="325"/>
      <c r="J237" s="325"/>
      <c r="K237" s="325"/>
      <c r="L237" s="325"/>
      <c r="M237" s="325"/>
      <c r="N237" s="254">
        <f>(F237*Coefficients!$B$10)+(Campus!G237*Coefficients!$D$10)+(Campus!H237*Coefficients!$F$10)+(Campus!I237*Coefficients!$H$10)+(Campus!J237*Coefficients!$J$10)+(Campus!K237*Coefficients!$L$10)+(Campus!L237*Coefficients!$N$10)</f>
        <v>0</v>
      </c>
      <c r="O237" s="254">
        <f>(F237*Coefficients!$C$10)+(Campus!G237*Coefficients!$E$10)+(Campus!H237*Coefficients!$G$10)+(Campus!I237*Coefficients!$I$10)+(Campus!J237*Coefficients!$K$10)+(Campus!K237*Coefficients!$M$10)+(Campus!L237*Coefficients!$O$10)</f>
        <v>0</v>
      </c>
      <c r="P237" s="213" t="str">
        <f t="shared" si="32"/>
        <v/>
      </c>
      <c r="Q237" s="213" t="str">
        <f t="shared" si="28"/>
        <v/>
      </c>
      <c r="R237" s="253" t="str">
        <f t="shared" si="29"/>
        <v/>
      </c>
      <c r="S237" s="253" t="str">
        <f t="shared" si="30"/>
        <v/>
      </c>
      <c r="T237" s="505"/>
      <c r="U237" s="70"/>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row>
    <row r="238" spans="1:53" ht="15.75" thickBot="1">
      <c r="A238" s="39"/>
      <c r="B238" s="83"/>
      <c r="C238" s="249"/>
      <c r="D238" s="473"/>
      <c r="E238" s="326"/>
      <c r="F238" s="327"/>
      <c r="G238" s="327"/>
      <c r="H238" s="327"/>
      <c r="I238" s="327"/>
      <c r="J238" s="327"/>
      <c r="K238" s="327"/>
      <c r="L238" s="327"/>
      <c r="M238" s="327"/>
      <c r="N238" s="261">
        <f>(F238*Coefficients!$B$10)+(Campus!G238*Coefficients!$D$10)+(Campus!H238*Coefficients!$F$10)+(Campus!I238*Coefficients!$H$10)+(Campus!J238*Coefficients!$J$10)+(Campus!K238*Coefficients!$L$10)+(Campus!L238*Coefficients!$N$10)</f>
        <v>0</v>
      </c>
      <c r="O238" s="261">
        <f>(F238*Coefficients!$C$10)+(Campus!G238*Coefficients!$E$10)+(Campus!H238*Coefficients!$G$10)+(Campus!I238*Coefficients!$I$10)+(Campus!J238*Coefficients!$K$10)+(Campus!K238*Coefficients!$M$10)+(Campus!L238*Coefficients!$O$10)</f>
        <v>0</v>
      </c>
      <c r="P238" s="262" t="str">
        <f>IF(ISERR(N238/M238),"", (N238/M238))</f>
        <v/>
      </c>
      <c r="Q238" s="262" t="str">
        <f t="shared" si="28"/>
        <v/>
      </c>
      <c r="R238" s="263" t="str">
        <f t="shared" si="29"/>
        <v/>
      </c>
      <c r="S238" s="263" t="str">
        <f t="shared" si="30"/>
        <v/>
      </c>
      <c r="T238" s="505"/>
      <c r="U238" s="70"/>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row>
    <row r="239" spans="1:53" ht="15">
      <c r="A239" s="39"/>
      <c r="B239" s="83"/>
      <c r="C239" s="241"/>
      <c r="D239" s="473"/>
      <c r="E239" s="256" t="s">
        <v>83</v>
      </c>
      <c r="F239" s="257">
        <f>SUM(F214:F238)</f>
        <v>0</v>
      </c>
      <c r="G239" s="257">
        <f t="shared" ref="G239:M239" si="33">SUM(G214:G238)</f>
        <v>0</v>
      </c>
      <c r="H239" s="257">
        <f t="shared" si="33"/>
        <v>0</v>
      </c>
      <c r="I239" s="257">
        <f t="shared" si="33"/>
        <v>0</v>
      </c>
      <c r="J239" s="257">
        <f t="shared" si="33"/>
        <v>0</v>
      </c>
      <c r="K239" s="257">
        <f t="shared" si="33"/>
        <v>0</v>
      </c>
      <c r="L239" s="257">
        <f t="shared" si="33"/>
        <v>0</v>
      </c>
      <c r="M239" s="257">
        <f t="shared" si="33"/>
        <v>0</v>
      </c>
      <c r="N239" s="258">
        <f>SUM(N214:N238)</f>
        <v>0</v>
      </c>
      <c r="O239" s="258">
        <f>SUM(O214:O238)</f>
        <v>0</v>
      </c>
      <c r="P239" s="259" t="str">
        <f>IFERROR(N239/M239,"")</f>
        <v/>
      </c>
      <c r="Q239" s="259" t="str">
        <f>IFERROR(O239/M239,"")</f>
        <v/>
      </c>
      <c r="R239" s="260" t="str">
        <f t="shared" si="29"/>
        <v/>
      </c>
      <c r="S239" s="260" t="str">
        <f t="shared" si="30"/>
        <v/>
      </c>
      <c r="T239" s="505"/>
      <c r="U239" s="70"/>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row>
    <row r="240" spans="1:53" ht="19.5">
      <c r="A240" s="39"/>
      <c r="B240" s="57"/>
      <c r="C240" s="58"/>
      <c r="D240" s="164"/>
      <c r="E240" s="129"/>
      <c r="F240" s="65"/>
      <c r="G240" s="66"/>
      <c r="H240" s="110"/>
      <c r="I240" s="110"/>
      <c r="J240" s="92"/>
      <c r="K240" s="66"/>
      <c r="L240" s="66"/>
      <c r="M240" s="66"/>
      <c r="N240" s="66"/>
      <c r="O240" s="66"/>
      <c r="P240" s="66"/>
      <c r="Q240" s="66"/>
      <c r="R240" s="66"/>
      <c r="S240" s="66"/>
      <c r="T240" s="165"/>
      <c r="U240" s="70"/>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row>
    <row r="241" spans="1:53" ht="19.5">
      <c r="A241" s="39"/>
      <c r="B241" s="57"/>
      <c r="C241" s="78"/>
      <c r="D241" s="48"/>
      <c r="E241" s="123"/>
      <c r="F241" s="67"/>
      <c r="G241" s="67"/>
      <c r="H241" s="507"/>
      <c r="I241" s="507"/>
      <c r="J241" s="68"/>
      <c r="K241" s="67"/>
      <c r="L241" s="67"/>
      <c r="M241" s="67"/>
      <c r="N241" s="67"/>
      <c r="O241" s="67"/>
      <c r="P241" s="59"/>
      <c r="Q241" s="59"/>
      <c r="R241" s="59"/>
      <c r="S241" s="59"/>
      <c r="T241" s="60"/>
      <c r="U241" s="70"/>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row>
    <row r="242" spans="1:53" ht="19.5">
      <c r="A242" s="39"/>
      <c r="B242" s="57"/>
      <c r="C242" s="78"/>
      <c r="D242" s="48"/>
      <c r="E242" s="123"/>
      <c r="F242" s="67"/>
      <c r="G242" s="67"/>
      <c r="H242" s="250"/>
      <c r="I242" s="250"/>
      <c r="J242" s="68"/>
      <c r="K242" s="67"/>
      <c r="L242" s="67"/>
      <c r="M242" s="67"/>
      <c r="N242" s="67"/>
      <c r="O242" s="67"/>
      <c r="P242" s="59"/>
      <c r="Q242" s="59"/>
      <c r="R242" s="59"/>
      <c r="S242" s="59"/>
      <c r="T242" s="60"/>
      <c r="U242" s="70"/>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row>
    <row r="243" spans="1:53" ht="19.5">
      <c r="A243" s="39"/>
      <c r="B243" s="57"/>
      <c r="C243" s="78"/>
      <c r="D243" s="48"/>
      <c r="E243" s="123"/>
      <c r="F243" s="67"/>
      <c r="G243" s="67"/>
      <c r="H243" s="250"/>
      <c r="I243" s="250"/>
      <c r="J243" s="68"/>
      <c r="K243" s="67"/>
      <c r="L243" s="67"/>
      <c r="M243" s="67"/>
      <c r="N243" s="67"/>
      <c r="O243" s="67"/>
      <c r="P243" s="59"/>
      <c r="Q243" s="59"/>
      <c r="R243" s="59"/>
      <c r="S243" s="59"/>
      <c r="T243" s="60"/>
      <c r="U243" s="70"/>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row>
    <row r="244" spans="1:53" ht="19.5">
      <c r="A244" s="39"/>
      <c r="B244" s="71"/>
      <c r="C244" s="146"/>
      <c r="D244" s="73"/>
      <c r="E244" s="147"/>
      <c r="F244" s="148"/>
      <c r="G244" s="149"/>
      <c r="H244" s="150"/>
      <c r="I244" s="150"/>
      <c r="J244" s="151"/>
      <c r="K244" s="149"/>
      <c r="L244" s="149"/>
      <c r="M244" s="149"/>
      <c r="N244" s="149"/>
      <c r="O244" s="149"/>
      <c r="P244" s="75"/>
      <c r="Q244" s="75"/>
      <c r="R244" s="75"/>
      <c r="S244" s="75"/>
      <c r="T244" s="75"/>
      <c r="U244" s="152"/>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row>
    <row r="245" spans="1:53" ht="18.75">
      <c r="A245" s="39"/>
      <c r="B245" s="53"/>
      <c r="C245" s="77"/>
      <c r="D245" s="55"/>
      <c r="E245" s="124"/>
      <c r="F245" s="55"/>
      <c r="G245" s="55"/>
      <c r="H245" s="107"/>
      <c r="I245" s="107"/>
      <c r="J245" s="88"/>
      <c r="K245" s="55"/>
      <c r="L245" s="55"/>
      <c r="M245" s="55"/>
      <c r="N245" s="55"/>
      <c r="O245" s="55"/>
      <c r="P245" s="55"/>
      <c r="Q245" s="55"/>
      <c r="R245" s="55"/>
      <c r="S245" s="55"/>
      <c r="T245" s="55"/>
      <c r="U245" s="56"/>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row>
    <row r="246" spans="1:53" ht="30.75">
      <c r="A246" s="39"/>
      <c r="B246" s="252"/>
      <c r="C246" s="167"/>
      <c r="D246" s="125">
        <v>2006</v>
      </c>
      <c r="E246" s="271" t="str">
        <f>IF(Inventory!$K$7=2006,"Base Year", "")</f>
        <v/>
      </c>
      <c r="F246" s="167"/>
      <c r="G246" s="167"/>
      <c r="H246" s="167"/>
      <c r="I246" s="167"/>
      <c r="J246" s="167"/>
      <c r="K246" s="167"/>
      <c r="L246" s="167"/>
      <c r="M246" s="167"/>
      <c r="N246" s="167"/>
      <c r="O246" s="167"/>
      <c r="P246" s="167"/>
      <c r="Q246" s="167"/>
      <c r="R246" s="167"/>
      <c r="S246" s="167"/>
      <c r="T246" s="167"/>
      <c r="U246" s="167"/>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row>
    <row r="247" spans="1:53" ht="30.75">
      <c r="A247" s="39"/>
      <c r="B247" s="246"/>
      <c r="C247" s="167"/>
      <c r="D247" s="167"/>
      <c r="E247" s="125"/>
      <c r="F247" s="509" t="s">
        <v>94</v>
      </c>
      <c r="G247" s="510"/>
      <c r="H247" s="510"/>
      <c r="I247" s="510"/>
      <c r="J247" s="510"/>
      <c r="K247" s="510"/>
      <c r="L247" s="510"/>
      <c r="M247" s="251"/>
      <c r="N247" s="76"/>
      <c r="O247" s="76"/>
      <c r="P247" s="76"/>
      <c r="Q247" s="76"/>
      <c r="R247" s="76"/>
      <c r="S247" s="76"/>
      <c r="T247" s="76"/>
      <c r="U247" s="70"/>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row>
    <row r="248" spans="1:53" ht="18.75" customHeight="1">
      <c r="A248" s="39"/>
      <c r="B248" s="166"/>
      <c r="C248" s="167"/>
      <c r="D248" s="168"/>
      <c r="E248" s="169"/>
      <c r="F248" s="508" t="s">
        <v>97</v>
      </c>
      <c r="G248" s="493" t="s">
        <v>96</v>
      </c>
      <c r="H248" s="469" t="s">
        <v>95</v>
      </c>
      <c r="I248" s="469" t="s">
        <v>98</v>
      </c>
      <c r="J248" s="493" t="s">
        <v>99</v>
      </c>
      <c r="K248" s="493" t="s">
        <v>195</v>
      </c>
      <c r="L248" s="493" t="s">
        <v>101</v>
      </c>
      <c r="M248" s="493" t="s">
        <v>93</v>
      </c>
      <c r="N248" s="493" t="s">
        <v>89</v>
      </c>
      <c r="O248" s="493" t="s">
        <v>90</v>
      </c>
      <c r="P248" s="493" t="s">
        <v>175</v>
      </c>
      <c r="Q248" s="493" t="s">
        <v>88</v>
      </c>
      <c r="R248" s="469" t="s">
        <v>91</v>
      </c>
      <c r="S248" s="469" t="s">
        <v>92</v>
      </c>
      <c r="T248" s="170"/>
      <c r="U248" s="171"/>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row>
    <row r="249" spans="1:53" ht="25.5" customHeight="1">
      <c r="A249" s="39"/>
      <c r="B249" s="57"/>
      <c r="C249" s="78"/>
      <c r="D249" s="47"/>
      <c r="E249" s="247" t="s">
        <v>87</v>
      </c>
      <c r="F249" s="508"/>
      <c r="G249" s="493"/>
      <c r="H249" s="469"/>
      <c r="I249" s="469"/>
      <c r="J249" s="493"/>
      <c r="K249" s="493"/>
      <c r="L249" s="493"/>
      <c r="M249" s="493"/>
      <c r="N249" s="492"/>
      <c r="O249" s="492"/>
      <c r="P249" s="493"/>
      <c r="Q249" s="493"/>
      <c r="R249" s="492"/>
      <c r="S249" s="492"/>
      <c r="T249" s="59"/>
      <c r="U249" s="70"/>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row>
    <row r="250" spans="1:53" ht="19.5">
      <c r="A250" s="39"/>
      <c r="B250" s="57"/>
      <c r="C250" s="78"/>
      <c r="D250" s="47"/>
      <c r="E250" s="470"/>
      <c r="F250" s="506"/>
      <c r="G250" s="135"/>
      <c r="H250" s="248"/>
      <c r="I250" s="135"/>
      <c r="J250" s="135"/>
      <c r="K250" s="431"/>
      <c r="L250" s="248"/>
      <c r="M250" s="247"/>
      <c r="N250" s="247"/>
      <c r="O250" s="247"/>
      <c r="P250" s="59"/>
      <c r="Q250" s="59"/>
      <c r="R250" s="59"/>
      <c r="S250" s="59"/>
      <c r="T250" s="59"/>
      <c r="U250" s="70"/>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row>
    <row r="251" spans="1:53" ht="15">
      <c r="A251" s="39"/>
      <c r="B251" s="83"/>
      <c r="C251" s="249"/>
      <c r="D251" s="64"/>
      <c r="E251" s="129"/>
      <c r="F251" s="65"/>
      <c r="G251" s="66"/>
      <c r="H251" s="115"/>
      <c r="I251" s="110"/>
      <c r="J251" s="92"/>
      <c r="K251" s="92"/>
      <c r="L251" s="92"/>
      <c r="M251" s="92"/>
      <c r="N251" s="92"/>
      <c r="O251" s="92"/>
      <c r="P251" s="92"/>
      <c r="Q251" s="92"/>
      <c r="R251" s="92"/>
      <c r="S251" s="92"/>
      <c r="T251" s="153"/>
      <c r="U251" s="70"/>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row>
    <row r="252" spans="1:53" ht="15">
      <c r="A252" s="39"/>
      <c r="B252" s="83"/>
      <c r="C252" s="249"/>
      <c r="D252" s="473"/>
      <c r="E252" s="321"/>
      <c r="F252" s="322"/>
      <c r="G252" s="322"/>
      <c r="H252" s="322"/>
      <c r="I252" s="322"/>
      <c r="J252" s="322"/>
      <c r="K252" s="322"/>
      <c r="L252" s="322"/>
      <c r="M252" s="322"/>
      <c r="N252" s="254">
        <f>(F252*Coefficients!$B$10)+(Campus!G252*Coefficients!$D$10)+(Campus!H252*Coefficients!$F$10)+(Campus!I252*Coefficients!$H$10)+(Campus!J252*Coefficients!$J$10)+(Campus!K252*Coefficients!$L$10)+(Campus!L252*Coefficients!$N$10)</f>
        <v>0</v>
      </c>
      <c r="O252" s="254">
        <f>(F252*Coefficients!$C$10)+(Campus!G252*Coefficients!$E$10)+(Campus!H252*Coefficients!$G$10)+(Campus!I252*Coefficients!$I$10)+(Campus!J252*Coefficients!$K$10)+(Campus!K252*Coefficients!$M$10)+(Campus!L252*Coefficients!$O$10)</f>
        <v>0</v>
      </c>
      <c r="P252" s="213" t="str">
        <f>IF(ISERR(N252/M252),"", (N252/M252))</f>
        <v/>
      </c>
      <c r="Q252" s="213" t="str">
        <f>IF(ISERR(O252/M252),"", (O252/M252))</f>
        <v/>
      </c>
      <c r="R252" s="253" t="str">
        <f>IFERROR((P252-AI24)/AI24,"")</f>
        <v/>
      </c>
      <c r="S252" s="253" t="str">
        <f>IFERROR((Q252-AJ24)/AJ24,"")</f>
        <v/>
      </c>
      <c r="T252" s="505"/>
      <c r="U252" s="70"/>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row>
    <row r="253" spans="1:53" ht="15">
      <c r="A253" s="39"/>
      <c r="B253" s="83"/>
      <c r="C253" s="249"/>
      <c r="D253" s="473"/>
      <c r="E253" s="323"/>
      <c r="F253" s="322"/>
      <c r="G253" s="322"/>
      <c r="H253" s="322"/>
      <c r="I253" s="322"/>
      <c r="J253" s="322"/>
      <c r="K253" s="322"/>
      <c r="L253" s="322"/>
      <c r="M253" s="322"/>
      <c r="N253" s="254">
        <f>(F253*Coefficients!$B$10)+(Campus!G253*Coefficients!$D$10)+(Campus!H253*Coefficients!$F$10)+(Campus!I253*Coefficients!$H$10)+(Campus!J253*Coefficients!$J$10)+(Campus!K253*Coefficients!$L$10)+(Campus!L253*Coefficients!$N$10)</f>
        <v>0</v>
      </c>
      <c r="O253" s="254">
        <f>(F253*Coefficients!$C$10)+(Campus!G253*Coefficients!$E$10)+(Campus!H253*Coefficients!$G$10)+(Campus!I253*Coefficients!$I$10)+(Campus!J253*Coefficients!$K$10)+(Campus!K253*Coefficients!$M$10)+(Campus!L253*Coefficients!$O$10)</f>
        <v>0</v>
      </c>
      <c r="P253" s="213" t="str">
        <f>IF(ISERR(N253/M253),"", (N253/M253))</f>
        <v/>
      </c>
      <c r="Q253" s="213" t="str">
        <f t="shared" ref="Q253:Q276" si="34">IF(ISERR(O253/M253),"", (O253/M253))</f>
        <v/>
      </c>
      <c r="R253" s="253" t="str">
        <f t="shared" ref="R253:R277" si="35">IFERROR((P253-AI25)/AI25,"")</f>
        <v/>
      </c>
      <c r="S253" s="253" t="str">
        <f t="shared" ref="S253:S277" si="36">IFERROR((Q253-AJ25)/AJ25,"")</f>
        <v/>
      </c>
      <c r="T253" s="505"/>
      <c r="U253" s="70"/>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row>
    <row r="254" spans="1:53" ht="15">
      <c r="A254" s="39"/>
      <c r="B254" s="83"/>
      <c r="C254" s="249"/>
      <c r="D254" s="473"/>
      <c r="E254" s="321"/>
      <c r="F254" s="322"/>
      <c r="G254" s="322"/>
      <c r="H254" s="322"/>
      <c r="I254" s="322"/>
      <c r="J254" s="322"/>
      <c r="K254" s="322"/>
      <c r="L254" s="322"/>
      <c r="M254" s="322"/>
      <c r="N254" s="254">
        <f>(F254*Coefficients!$B$10)+(Campus!G254*Coefficients!$D$10)+(Campus!H254*Coefficients!$F$10)+(Campus!I254*Coefficients!$H$10)+(Campus!J254*Coefficients!$J$10)+(Campus!K254*Coefficients!$L$10)+(Campus!L254*Coefficients!$N$10)</f>
        <v>0</v>
      </c>
      <c r="O254" s="254">
        <f>(F254*Coefficients!$C$10)+(Campus!G254*Coefficients!$E$10)+(Campus!H254*Coefficients!$G$10)+(Campus!I254*Coefficients!$I$10)+(Campus!J254*Coefficients!$K$10)+(Campus!K254*Coefficients!$M$10)+(Campus!L254*Coefficients!$O$10)</f>
        <v>0</v>
      </c>
      <c r="P254" s="213" t="str">
        <f t="shared" ref="P254:P264" si="37">IF(ISERR(N254/M254),"", (N254/M254))</f>
        <v/>
      </c>
      <c r="Q254" s="213" t="str">
        <f t="shared" si="34"/>
        <v/>
      </c>
      <c r="R254" s="253" t="str">
        <f t="shared" si="35"/>
        <v/>
      </c>
      <c r="S254" s="253" t="str">
        <f t="shared" si="36"/>
        <v/>
      </c>
      <c r="T254" s="505"/>
      <c r="U254" s="70"/>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row>
    <row r="255" spans="1:53" ht="15">
      <c r="A255" s="39"/>
      <c r="B255" s="83"/>
      <c r="C255" s="249"/>
      <c r="D255" s="473"/>
      <c r="E255" s="323"/>
      <c r="F255" s="322"/>
      <c r="G255" s="322"/>
      <c r="H255" s="322"/>
      <c r="I255" s="322"/>
      <c r="J255" s="322"/>
      <c r="K255" s="322"/>
      <c r="L255" s="322"/>
      <c r="M255" s="322"/>
      <c r="N255" s="254">
        <f>(F255*Coefficients!$B$10)+(Campus!G255*Coefficients!$D$10)+(Campus!H255*Coefficients!$F$10)+(Campus!I255*Coefficients!$H$10)+(Campus!J255*Coefficients!$J$10)+(Campus!K255*Coefficients!$L$10)+(Campus!L255*Coefficients!$N$10)</f>
        <v>0</v>
      </c>
      <c r="O255" s="254">
        <f>(F255*Coefficients!$C$10)+(Campus!G255*Coefficients!$E$10)+(Campus!H255*Coefficients!$G$10)+(Campus!I255*Coefficients!$I$10)+(Campus!J255*Coefficients!$K$10)+(Campus!K255*Coefficients!$M$10)+(Campus!L255*Coefficients!$O$10)</f>
        <v>0</v>
      </c>
      <c r="P255" s="213" t="str">
        <f t="shared" si="37"/>
        <v/>
      </c>
      <c r="Q255" s="213" t="str">
        <f t="shared" si="34"/>
        <v/>
      </c>
      <c r="R255" s="253" t="str">
        <f t="shared" si="35"/>
        <v/>
      </c>
      <c r="S255" s="253" t="str">
        <f t="shared" si="36"/>
        <v/>
      </c>
      <c r="T255" s="505"/>
      <c r="U255" s="70"/>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row>
    <row r="256" spans="1:53" ht="15">
      <c r="A256" s="39"/>
      <c r="B256" s="83"/>
      <c r="C256" s="249"/>
      <c r="D256" s="473"/>
      <c r="E256" s="321"/>
      <c r="F256" s="322"/>
      <c r="G256" s="322"/>
      <c r="H256" s="322"/>
      <c r="I256" s="322"/>
      <c r="J256" s="322"/>
      <c r="K256" s="322"/>
      <c r="L256" s="322"/>
      <c r="M256" s="322"/>
      <c r="N256" s="254">
        <f>(F256*Coefficients!$B$10)+(Campus!G256*Coefficients!$D$10)+(Campus!H256*Coefficients!$F$10)+(Campus!I256*Coefficients!$H$10)+(Campus!J256*Coefficients!$J$10)+(Campus!K256*Coefficients!$L$10)+(Campus!L256*Coefficients!$N$10)</f>
        <v>0</v>
      </c>
      <c r="O256" s="254">
        <f>(F256*Coefficients!$C$10)+(Campus!G256*Coefficients!$E$10)+(Campus!H256*Coefficients!$G$10)+(Campus!I256*Coefficients!$I$10)+(Campus!J256*Coefficients!$K$10)+(Campus!K256*Coefficients!$M$10)+(Campus!L256*Coefficients!$O$10)</f>
        <v>0</v>
      </c>
      <c r="P256" s="213" t="str">
        <f t="shared" si="37"/>
        <v/>
      </c>
      <c r="Q256" s="213" t="str">
        <f t="shared" si="34"/>
        <v/>
      </c>
      <c r="R256" s="253" t="str">
        <f t="shared" si="35"/>
        <v/>
      </c>
      <c r="S256" s="253" t="str">
        <f t="shared" si="36"/>
        <v/>
      </c>
      <c r="T256" s="505"/>
      <c r="U256" s="70"/>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row>
    <row r="257" spans="1:53" ht="15">
      <c r="A257" s="39"/>
      <c r="B257" s="83"/>
      <c r="C257" s="249"/>
      <c r="D257" s="473"/>
      <c r="E257" s="323"/>
      <c r="F257" s="322"/>
      <c r="G257" s="322"/>
      <c r="H257" s="322"/>
      <c r="I257" s="322"/>
      <c r="J257" s="322"/>
      <c r="K257" s="322"/>
      <c r="L257" s="322"/>
      <c r="M257" s="322"/>
      <c r="N257" s="254">
        <f>(F257*Coefficients!$B$10)+(Campus!G257*Coefficients!$D$10)+(Campus!H257*Coefficients!$F$10)+(Campus!I257*Coefficients!$H$10)+(Campus!J257*Coefficients!$J$10)+(Campus!K257*Coefficients!$L$10)+(Campus!L257*Coefficients!$N$10)</f>
        <v>0</v>
      </c>
      <c r="O257" s="254">
        <f>(F257*Coefficients!$C$10)+(Campus!G257*Coefficients!$E$10)+(Campus!H257*Coefficients!$G$10)+(Campus!I257*Coefficients!$I$10)+(Campus!J257*Coefficients!$K$10)+(Campus!K257*Coefficients!$M$10)+(Campus!L257*Coefficients!$O$10)</f>
        <v>0</v>
      </c>
      <c r="P257" s="213" t="str">
        <f t="shared" si="37"/>
        <v/>
      </c>
      <c r="Q257" s="213" t="str">
        <f t="shared" si="34"/>
        <v/>
      </c>
      <c r="R257" s="253" t="str">
        <f t="shared" si="35"/>
        <v/>
      </c>
      <c r="S257" s="253" t="str">
        <f t="shared" si="36"/>
        <v/>
      </c>
      <c r="T257" s="505"/>
      <c r="U257" s="70"/>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row>
    <row r="258" spans="1:53" ht="15">
      <c r="A258" s="39"/>
      <c r="B258" s="83"/>
      <c r="C258" s="249"/>
      <c r="D258" s="473"/>
      <c r="E258" s="321"/>
      <c r="F258" s="322"/>
      <c r="G258" s="322"/>
      <c r="H258" s="322"/>
      <c r="I258" s="322"/>
      <c r="J258" s="322"/>
      <c r="K258" s="322"/>
      <c r="L258" s="322"/>
      <c r="M258" s="322"/>
      <c r="N258" s="254">
        <f>(F258*Coefficients!$B$10)+(Campus!G258*Coefficients!$D$10)+(Campus!H258*Coefficients!$F$10)+(Campus!I258*Coefficients!$H$10)+(Campus!J258*Coefficients!$J$10)+(Campus!K258*Coefficients!$L$10)+(Campus!L258*Coefficients!$N$10)</f>
        <v>0</v>
      </c>
      <c r="O258" s="254">
        <f>(F258*Coefficients!$C$10)+(Campus!G258*Coefficients!$E$10)+(Campus!H258*Coefficients!$G$10)+(Campus!I258*Coefficients!$I$10)+(Campus!J258*Coefficients!$K$10)+(Campus!K258*Coefficients!$M$10)+(Campus!L258*Coefficients!$O$10)</f>
        <v>0</v>
      </c>
      <c r="P258" s="213" t="str">
        <f t="shared" si="37"/>
        <v/>
      </c>
      <c r="Q258" s="213" t="str">
        <f t="shared" si="34"/>
        <v/>
      </c>
      <c r="R258" s="253" t="str">
        <f t="shared" si="35"/>
        <v/>
      </c>
      <c r="S258" s="253" t="str">
        <f t="shared" si="36"/>
        <v/>
      </c>
      <c r="T258" s="505"/>
      <c r="U258" s="70"/>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row>
    <row r="259" spans="1:53" ht="15">
      <c r="A259" s="39"/>
      <c r="B259" s="83"/>
      <c r="C259" s="249"/>
      <c r="D259" s="473"/>
      <c r="E259" s="323"/>
      <c r="F259" s="322"/>
      <c r="G259" s="322"/>
      <c r="H259" s="322"/>
      <c r="I259" s="322"/>
      <c r="J259" s="322"/>
      <c r="K259" s="322"/>
      <c r="L259" s="322"/>
      <c r="M259" s="322"/>
      <c r="N259" s="254">
        <f>(F259*Coefficients!$B$10)+(Campus!G259*Coefficients!$D$10)+(Campus!H259*Coefficients!$F$10)+(Campus!I259*Coefficients!$H$10)+(Campus!J259*Coefficients!$J$10)+(Campus!K259*Coefficients!$L$10)+(Campus!L259*Coefficients!$N$10)</f>
        <v>0</v>
      </c>
      <c r="O259" s="254">
        <f>(F259*Coefficients!$C$10)+(Campus!G259*Coefficients!$E$10)+(Campus!H259*Coefficients!$G$10)+(Campus!I259*Coefficients!$I$10)+(Campus!J259*Coefficients!$K$10)+(Campus!K259*Coefficients!$M$10)+(Campus!L259*Coefficients!$O$10)</f>
        <v>0</v>
      </c>
      <c r="P259" s="213" t="str">
        <f t="shared" si="37"/>
        <v/>
      </c>
      <c r="Q259" s="213" t="str">
        <f t="shared" si="34"/>
        <v/>
      </c>
      <c r="R259" s="253" t="str">
        <f t="shared" si="35"/>
        <v/>
      </c>
      <c r="S259" s="253" t="str">
        <f t="shared" si="36"/>
        <v/>
      </c>
      <c r="T259" s="505"/>
      <c r="U259" s="70"/>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row>
    <row r="260" spans="1:53" ht="15">
      <c r="A260" s="39"/>
      <c r="B260" s="83"/>
      <c r="C260" s="249"/>
      <c r="D260" s="473"/>
      <c r="E260" s="321"/>
      <c r="F260" s="322"/>
      <c r="G260" s="322"/>
      <c r="H260" s="322"/>
      <c r="I260" s="322"/>
      <c r="J260" s="322"/>
      <c r="K260" s="322"/>
      <c r="L260" s="322"/>
      <c r="M260" s="322"/>
      <c r="N260" s="254">
        <f>(F260*Coefficients!$B$10)+(Campus!G260*Coefficients!$D$10)+(Campus!H260*Coefficients!$F$10)+(Campus!I260*Coefficients!$H$10)+(Campus!J260*Coefficients!$J$10)+(Campus!K260*Coefficients!$L$10)+(Campus!L260*Coefficients!$N$10)</f>
        <v>0</v>
      </c>
      <c r="O260" s="254">
        <f>(F260*Coefficients!$C$10)+(Campus!G260*Coefficients!$E$10)+(Campus!H260*Coefficients!$G$10)+(Campus!I260*Coefficients!$I$10)+(Campus!J260*Coefficients!$K$10)+(Campus!K260*Coefficients!$M$10)+(Campus!L260*Coefficients!$O$10)</f>
        <v>0</v>
      </c>
      <c r="P260" s="213" t="str">
        <f t="shared" si="37"/>
        <v/>
      </c>
      <c r="Q260" s="213" t="str">
        <f t="shared" si="34"/>
        <v/>
      </c>
      <c r="R260" s="253" t="str">
        <f t="shared" si="35"/>
        <v/>
      </c>
      <c r="S260" s="253" t="str">
        <f t="shared" si="36"/>
        <v/>
      </c>
      <c r="T260" s="505"/>
      <c r="U260" s="70"/>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row>
    <row r="261" spans="1:53" ht="15">
      <c r="A261" s="39"/>
      <c r="B261" s="83"/>
      <c r="C261" s="249"/>
      <c r="D261" s="473"/>
      <c r="E261" s="323"/>
      <c r="F261" s="322"/>
      <c r="G261" s="322"/>
      <c r="H261" s="322"/>
      <c r="I261" s="322"/>
      <c r="J261" s="322"/>
      <c r="K261" s="322"/>
      <c r="L261" s="322"/>
      <c r="M261" s="322"/>
      <c r="N261" s="254">
        <f>(F261*Coefficients!$B$10)+(Campus!G261*Coefficients!$D$10)+(Campus!H261*Coefficients!$F$10)+(Campus!I261*Coefficients!$H$10)+(Campus!J261*Coefficients!$J$10)+(Campus!K261*Coefficients!$L$10)+(Campus!L261*Coefficients!$N$10)</f>
        <v>0</v>
      </c>
      <c r="O261" s="254">
        <f>(F261*Coefficients!$C$10)+(Campus!G261*Coefficients!$E$10)+(Campus!H261*Coefficients!$G$10)+(Campus!I261*Coefficients!$I$10)+(Campus!J261*Coefficients!$K$10)+(Campus!K261*Coefficients!$M$10)+(Campus!L261*Coefficients!$O$10)</f>
        <v>0</v>
      </c>
      <c r="P261" s="213" t="str">
        <f t="shared" si="37"/>
        <v/>
      </c>
      <c r="Q261" s="213" t="str">
        <f t="shared" si="34"/>
        <v/>
      </c>
      <c r="R261" s="253" t="str">
        <f t="shared" si="35"/>
        <v/>
      </c>
      <c r="S261" s="253" t="str">
        <f t="shared" si="36"/>
        <v/>
      </c>
      <c r="T261" s="505"/>
      <c r="U261" s="70"/>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row>
    <row r="262" spans="1:53" ht="15">
      <c r="A262" s="39"/>
      <c r="B262" s="83"/>
      <c r="C262" s="249"/>
      <c r="D262" s="473"/>
      <c r="E262" s="321"/>
      <c r="F262" s="322"/>
      <c r="G262" s="322"/>
      <c r="H262" s="322"/>
      <c r="I262" s="322"/>
      <c r="J262" s="322"/>
      <c r="K262" s="322"/>
      <c r="L262" s="322"/>
      <c r="M262" s="322"/>
      <c r="N262" s="254">
        <f>(F262*Coefficients!$B$10)+(Campus!G262*Coefficients!$D$10)+(Campus!H262*Coefficients!$F$10)+(Campus!I262*Coefficients!$H$10)+(Campus!J262*Coefficients!$J$10)+(Campus!K262*Coefficients!$L$10)+(Campus!L262*Coefficients!$N$10)</f>
        <v>0</v>
      </c>
      <c r="O262" s="254">
        <f>(F262*Coefficients!$C$10)+(Campus!G262*Coefficients!$E$10)+(Campus!H262*Coefficients!$G$10)+(Campus!I262*Coefficients!$I$10)+(Campus!J262*Coefficients!$K$10)+(Campus!K262*Coefficients!$M$10)+(Campus!L262*Coefficients!$O$10)</f>
        <v>0</v>
      </c>
      <c r="P262" s="213" t="str">
        <f t="shared" si="37"/>
        <v/>
      </c>
      <c r="Q262" s="213" t="str">
        <f t="shared" si="34"/>
        <v/>
      </c>
      <c r="R262" s="253" t="str">
        <f t="shared" si="35"/>
        <v/>
      </c>
      <c r="S262" s="253" t="str">
        <f t="shared" si="36"/>
        <v/>
      </c>
      <c r="T262" s="505"/>
      <c r="U262" s="70"/>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row>
    <row r="263" spans="1:53" ht="15">
      <c r="A263" s="39"/>
      <c r="B263" s="83"/>
      <c r="C263" s="249"/>
      <c r="D263" s="473"/>
      <c r="E263" s="323"/>
      <c r="F263" s="322"/>
      <c r="G263" s="322"/>
      <c r="H263" s="322"/>
      <c r="I263" s="322"/>
      <c r="J263" s="322"/>
      <c r="K263" s="322"/>
      <c r="L263" s="322"/>
      <c r="M263" s="322"/>
      <c r="N263" s="254">
        <f>(F263*Coefficients!$B$10)+(Campus!G263*Coefficients!$D$10)+(Campus!H263*Coefficients!$F$10)+(Campus!I263*Coefficients!$H$10)+(Campus!J263*Coefficients!$J$10)+(Campus!K263*Coefficients!$L$10)+(Campus!L263*Coefficients!$N$10)</f>
        <v>0</v>
      </c>
      <c r="O263" s="254">
        <f>(F263*Coefficients!$C$10)+(Campus!G263*Coefficients!$E$10)+(Campus!H263*Coefficients!$G$10)+(Campus!I263*Coefficients!$I$10)+(Campus!J263*Coefficients!$K$10)+(Campus!K263*Coefficients!$M$10)+(Campus!L263*Coefficients!$O$10)</f>
        <v>0</v>
      </c>
      <c r="P263" s="213" t="str">
        <f t="shared" si="37"/>
        <v/>
      </c>
      <c r="Q263" s="213" t="str">
        <f t="shared" si="34"/>
        <v/>
      </c>
      <c r="R263" s="253" t="str">
        <f t="shared" si="35"/>
        <v/>
      </c>
      <c r="S263" s="253" t="str">
        <f t="shared" si="36"/>
        <v/>
      </c>
      <c r="T263" s="505"/>
      <c r="U263" s="70"/>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row>
    <row r="264" spans="1:53" ht="15">
      <c r="A264" s="39"/>
      <c r="B264" s="83"/>
      <c r="C264" s="249"/>
      <c r="D264" s="473"/>
      <c r="E264" s="321"/>
      <c r="F264" s="322"/>
      <c r="G264" s="322"/>
      <c r="H264" s="322"/>
      <c r="I264" s="322"/>
      <c r="J264" s="322"/>
      <c r="K264" s="322"/>
      <c r="L264" s="322"/>
      <c r="M264" s="322"/>
      <c r="N264" s="254">
        <f>(F264*Coefficients!$B$10)+(Campus!G264*Coefficients!$D$10)+(Campus!H264*Coefficients!$F$10)+(Campus!I264*Coefficients!$H$10)+(Campus!J264*Coefficients!$J$10)+(Campus!K264*Coefficients!$L$10)+(Campus!L264*Coefficients!$N$10)</f>
        <v>0</v>
      </c>
      <c r="O264" s="254">
        <f>(F264*Coefficients!$C$10)+(Campus!G264*Coefficients!$E$10)+(Campus!H264*Coefficients!$G$10)+(Campus!I264*Coefficients!$I$10)+(Campus!J264*Coefficients!$K$10)+(Campus!K264*Coefficients!$M$10)+(Campus!L264*Coefficients!$O$10)</f>
        <v>0</v>
      </c>
      <c r="P264" s="213" t="str">
        <f t="shared" si="37"/>
        <v/>
      </c>
      <c r="Q264" s="213" t="str">
        <f t="shared" si="34"/>
        <v/>
      </c>
      <c r="R264" s="253" t="str">
        <f t="shared" si="35"/>
        <v/>
      </c>
      <c r="S264" s="253" t="str">
        <f t="shared" si="36"/>
        <v/>
      </c>
      <c r="T264" s="505"/>
      <c r="U264" s="70"/>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row>
    <row r="265" spans="1:53" ht="15">
      <c r="A265" s="39"/>
      <c r="B265" s="83"/>
      <c r="C265" s="249"/>
      <c r="D265" s="473"/>
      <c r="E265" s="323"/>
      <c r="F265" s="324"/>
      <c r="G265" s="324"/>
      <c r="H265" s="324"/>
      <c r="I265" s="324"/>
      <c r="J265" s="324"/>
      <c r="K265" s="324"/>
      <c r="L265" s="324"/>
      <c r="M265" s="324"/>
      <c r="N265" s="254">
        <f>(F265*Coefficients!$B$10)+(Campus!G265*Coefficients!$D$10)+(Campus!H265*Coefficients!$F$10)+(Campus!I265*Coefficients!$H$10)+(Campus!J265*Coefficients!$J$10)+(Campus!K265*Coefficients!$L$10)+(Campus!L265*Coefficients!$N$10)</f>
        <v>0</v>
      </c>
      <c r="O265" s="254">
        <f>(F265*Coefficients!$C$10)+(Campus!G265*Coefficients!$E$10)+(Campus!H265*Coefficients!$G$10)+(Campus!I265*Coefficients!$I$10)+(Campus!J265*Coefficients!$K$10)+(Campus!K265*Coefficients!$M$10)+(Campus!L265*Coefficients!$O$10)</f>
        <v>0</v>
      </c>
      <c r="P265" s="213" t="str">
        <f>IF(ISERR(N265/M265),"", (N265/M265))</f>
        <v/>
      </c>
      <c r="Q265" s="213" t="str">
        <f t="shared" si="34"/>
        <v/>
      </c>
      <c r="R265" s="253" t="str">
        <f t="shared" si="35"/>
        <v/>
      </c>
      <c r="S265" s="253" t="str">
        <f t="shared" si="36"/>
        <v/>
      </c>
      <c r="T265" s="505"/>
      <c r="U265" s="70"/>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row>
    <row r="266" spans="1:53" ht="15">
      <c r="A266" s="39"/>
      <c r="B266" s="83"/>
      <c r="C266" s="249"/>
      <c r="D266" s="473"/>
      <c r="E266" s="321"/>
      <c r="F266" s="322"/>
      <c r="G266" s="322"/>
      <c r="H266" s="322"/>
      <c r="I266" s="322"/>
      <c r="J266" s="322"/>
      <c r="K266" s="322"/>
      <c r="L266" s="322"/>
      <c r="M266" s="322"/>
      <c r="N266" s="254">
        <f>(F266*Coefficients!$B$10)+(Campus!G266*Coefficients!$D$10)+(Campus!H266*Coefficients!$F$10)+(Campus!I266*Coefficients!$H$10)+(Campus!J266*Coefficients!$J$10)+(Campus!K266*Coefficients!$L$10)+(Campus!L266*Coefficients!$N$10)</f>
        <v>0</v>
      </c>
      <c r="O266" s="254">
        <f>(F266*Coefficients!$C$10)+(Campus!G266*Coefficients!$E$10)+(Campus!H266*Coefficients!$G$10)+(Campus!I266*Coefficients!$I$10)+(Campus!J266*Coefficients!$K$10)+(Campus!K266*Coefficients!$M$10)+(Campus!L266*Coefficients!$O$10)</f>
        <v>0</v>
      </c>
      <c r="P266" s="213" t="str">
        <f t="shared" ref="P266:P275" si="38">IF(ISERR(N266/M266),"", (N266/M266))</f>
        <v/>
      </c>
      <c r="Q266" s="213" t="str">
        <f t="shared" si="34"/>
        <v/>
      </c>
      <c r="R266" s="253" t="str">
        <f t="shared" si="35"/>
        <v/>
      </c>
      <c r="S266" s="253" t="str">
        <f t="shared" si="36"/>
        <v/>
      </c>
      <c r="T266" s="505"/>
      <c r="U266" s="70"/>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row>
    <row r="267" spans="1:53" ht="15">
      <c r="A267" s="39"/>
      <c r="B267" s="83"/>
      <c r="C267" s="249"/>
      <c r="D267" s="473"/>
      <c r="E267" s="323"/>
      <c r="F267" s="322"/>
      <c r="G267" s="322"/>
      <c r="H267" s="322"/>
      <c r="I267" s="322"/>
      <c r="J267" s="322"/>
      <c r="K267" s="322"/>
      <c r="L267" s="322"/>
      <c r="M267" s="322"/>
      <c r="N267" s="254">
        <f>(F267*Coefficients!$B$10)+(Campus!G267*Coefficients!$D$10)+(Campus!H267*Coefficients!$F$10)+(Campus!I267*Coefficients!$H$10)+(Campus!J267*Coefficients!$J$10)+(Campus!K267*Coefficients!$L$10)+(Campus!L267*Coefficients!$N$10)</f>
        <v>0</v>
      </c>
      <c r="O267" s="254">
        <f>(F267*Coefficients!$C$10)+(Campus!G267*Coefficients!$E$10)+(Campus!H267*Coefficients!$G$10)+(Campus!I267*Coefficients!$I$10)+(Campus!J267*Coefficients!$K$10)+(Campus!K267*Coefficients!$M$10)+(Campus!L267*Coefficients!$O$10)</f>
        <v>0</v>
      </c>
      <c r="P267" s="213" t="str">
        <f t="shared" si="38"/>
        <v/>
      </c>
      <c r="Q267" s="213" t="str">
        <f t="shared" si="34"/>
        <v/>
      </c>
      <c r="R267" s="253" t="str">
        <f t="shared" si="35"/>
        <v/>
      </c>
      <c r="S267" s="253" t="str">
        <f t="shared" si="36"/>
        <v/>
      </c>
      <c r="T267" s="505"/>
      <c r="U267" s="70"/>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row>
    <row r="268" spans="1:53" ht="15">
      <c r="A268" s="39"/>
      <c r="B268" s="83"/>
      <c r="C268" s="249"/>
      <c r="D268" s="473"/>
      <c r="E268" s="321"/>
      <c r="F268" s="322"/>
      <c r="G268" s="322"/>
      <c r="H268" s="322"/>
      <c r="I268" s="322"/>
      <c r="J268" s="322"/>
      <c r="K268" s="322"/>
      <c r="L268" s="322"/>
      <c r="M268" s="322"/>
      <c r="N268" s="254">
        <f>(F268*Coefficients!$B$10)+(Campus!G268*Coefficients!$D$10)+(Campus!H268*Coefficients!$F$10)+(Campus!I268*Coefficients!$H$10)+(Campus!J268*Coefficients!$J$10)+(Campus!K268*Coefficients!$L$10)+(Campus!L268*Coefficients!$N$10)</f>
        <v>0</v>
      </c>
      <c r="O268" s="254">
        <f>(F268*Coefficients!$C$10)+(Campus!G268*Coefficients!$E$10)+(Campus!H268*Coefficients!$G$10)+(Campus!I268*Coefficients!$I$10)+(Campus!J268*Coefficients!$K$10)+(Campus!K268*Coefficients!$M$10)+(Campus!L268*Coefficients!$O$10)</f>
        <v>0</v>
      </c>
      <c r="P268" s="213" t="str">
        <f t="shared" si="38"/>
        <v/>
      </c>
      <c r="Q268" s="213" t="str">
        <f t="shared" si="34"/>
        <v/>
      </c>
      <c r="R268" s="253" t="str">
        <f t="shared" si="35"/>
        <v/>
      </c>
      <c r="S268" s="253" t="str">
        <f t="shared" si="36"/>
        <v/>
      </c>
      <c r="T268" s="505"/>
      <c r="U268" s="70"/>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row>
    <row r="269" spans="1:53" ht="15">
      <c r="A269" s="39"/>
      <c r="B269" s="83"/>
      <c r="C269" s="249"/>
      <c r="D269" s="473"/>
      <c r="E269" s="323"/>
      <c r="F269" s="322"/>
      <c r="G269" s="322"/>
      <c r="H269" s="322"/>
      <c r="I269" s="322"/>
      <c r="J269" s="322"/>
      <c r="K269" s="322"/>
      <c r="L269" s="322"/>
      <c r="M269" s="322"/>
      <c r="N269" s="254">
        <f>(F269*Coefficients!$B$10)+(Campus!G269*Coefficients!$D$10)+(Campus!H269*Coefficients!$F$10)+(Campus!I269*Coefficients!$H$10)+(Campus!J269*Coefficients!$J$10)+(Campus!K269*Coefficients!$L$10)+(Campus!L269*Coefficients!$N$10)</f>
        <v>0</v>
      </c>
      <c r="O269" s="254">
        <f>(F269*Coefficients!$C$10)+(Campus!G269*Coefficients!$E$10)+(Campus!H269*Coefficients!$G$10)+(Campus!I269*Coefficients!$I$10)+(Campus!J269*Coefficients!$K$10)+(Campus!K269*Coefficients!$M$10)+(Campus!L269*Coefficients!$O$10)</f>
        <v>0</v>
      </c>
      <c r="P269" s="213" t="str">
        <f t="shared" si="38"/>
        <v/>
      </c>
      <c r="Q269" s="213" t="str">
        <f t="shared" si="34"/>
        <v/>
      </c>
      <c r="R269" s="253" t="str">
        <f t="shared" si="35"/>
        <v/>
      </c>
      <c r="S269" s="253" t="str">
        <f t="shared" si="36"/>
        <v/>
      </c>
      <c r="T269" s="505"/>
      <c r="U269" s="70"/>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row>
    <row r="270" spans="1:53" ht="15">
      <c r="A270" s="39"/>
      <c r="B270" s="83"/>
      <c r="C270" s="249"/>
      <c r="D270" s="473"/>
      <c r="E270" s="321"/>
      <c r="F270" s="322"/>
      <c r="G270" s="322"/>
      <c r="H270" s="322"/>
      <c r="I270" s="322"/>
      <c r="J270" s="322"/>
      <c r="K270" s="322"/>
      <c r="L270" s="322"/>
      <c r="M270" s="322"/>
      <c r="N270" s="254">
        <f>(F270*Coefficients!$B$10)+(Campus!G270*Coefficients!$D$10)+(Campus!H270*Coefficients!$F$10)+(Campus!I270*Coefficients!$H$10)+(Campus!J270*Coefficients!$J$10)+(Campus!K270*Coefficients!$L$10)+(Campus!L270*Coefficients!$N$10)</f>
        <v>0</v>
      </c>
      <c r="O270" s="254">
        <f>(F270*Coefficients!$C$10)+(Campus!G270*Coefficients!$E$10)+(Campus!H270*Coefficients!$G$10)+(Campus!I270*Coefficients!$I$10)+(Campus!J270*Coefficients!$K$10)+(Campus!K270*Coefficients!$M$10)+(Campus!L270*Coefficients!$O$10)</f>
        <v>0</v>
      </c>
      <c r="P270" s="213" t="str">
        <f t="shared" si="38"/>
        <v/>
      </c>
      <c r="Q270" s="213" t="str">
        <f t="shared" si="34"/>
        <v/>
      </c>
      <c r="R270" s="253" t="str">
        <f t="shared" si="35"/>
        <v/>
      </c>
      <c r="S270" s="253" t="str">
        <f t="shared" si="36"/>
        <v/>
      </c>
      <c r="T270" s="505"/>
      <c r="U270" s="70"/>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row>
    <row r="271" spans="1:53" ht="15">
      <c r="A271" s="39"/>
      <c r="B271" s="83"/>
      <c r="C271" s="249"/>
      <c r="D271" s="473"/>
      <c r="E271" s="323"/>
      <c r="F271" s="325"/>
      <c r="G271" s="325"/>
      <c r="H271" s="325"/>
      <c r="I271" s="325"/>
      <c r="J271" s="325"/>
      <c r="K271" s="325"/>
      <c r="L271" s="325"/>
      <c r="M271" s="325"/>
      <c r="N271" s="254">
        <f>(F271*Coefficients!$B$10)+(Campus!G271*Coefficients!$D$10)+(Campus!H271*Coefficients!$F$10)+(Campus!I271*Coefficients!$H$10)+(Campus!J271*Coefficients!$J$10)+(Campus!K271*Coefficients!$L$10)+(Campus!L271*Coefficients!$N$10)</f>
        <v>0</v>
      </c>
      <c r="O271" s="254">
        <f>(F271*Coefficients!$C$10)+(Campus!G271*Coefficients!$E$10)+(Campus!H271*Coefficients!$G$10)+(Campus!I271*Coefficients!$I$10)+(Campus!J271*Coefficients!$K$10)+(Campus!K271*Coefficients!$M$10)+(Campus!L271*Coefficients!$O$10)</f>
        <v>0</v>
      </c>
      <c r="P271" s="213" t="str">
        <f t="shared" si="38"/>
        <v/>
      </c>
      <c r="Q271" s="213" t="str">
        <f t="shared" si="34"/>
        <v/>
      </c>
      <c r="R271" s="253" t="str">
        <f t="shared" si="35"/>
        <v/>
      </c>
      <c r="S271" s="253" t="str">
        <f t="shared" si="36"/>
        <v/>
      </c>
      <c r="T271" s="505"/>
      <c r="U271" s="70"/>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row>
    <row r="272" spans="1:53" ht="15">
      <c r="A272" s="39"/>
      <c r="B272" s="83"/>
      <c r="C272" s="249"/>
      <c r="D272" s="473"/>
      <c r="E272" s="323"/>
      <c r="F272" s="325"/>
      <c r="G272" s="325"/>
      <c r="H272" s="325"/>
      <c r="I272" s="325"/>
      <c r="J272" s="325"/>
      <c r="K272" s="325"/>
      <c r="L272" s="325"/>
      <c r="M272" s="325"/>
      <c r="N272" s="254">
        <f>(F272*Coefficients!$B$10)+(Campus!G272*Coefficients!$D$10)+(Campus!H272*Coefficients!$F$10)+(Campus!I272*Coefficients!$H$10)+(Campus!J272*Coefficients!$J$10)+(Campus!K272*Coefficients!$L$10)+(Campus!L272*Coefficients!$N$10)</f>
        <v>0</v>
      </c>
      <c r="O272" s="254">
        <f>(F272*Coefficients!$C$10)+(Campus!G272*Coefficients!$E$10)+(Campus!H272*Coefficients!$G$10)+(Campus!I272*Coefficients!$I$10)+(Campus!J272*Coefficients!$K$10)+(Campus!K272*Coefficients!$M$10)+(Campus!L272*Coefficients!$O$10)</f>
        <v>0</v>
      </c>
      <c r="P272" s="213" t="str">
        <f t="shared" si="38"/>
        <v/>
      </c>
      <c r="Q272" s="213" t="str">
        <f t="shared" si="34"/>
        <v/>
      </c>
      <c r="R272" s="253" t="str">
        <f t="shared" si="35"/>
        <v/>
      </c>
      <c r="S272" s="253" t="str">
        <f t="shared" si="36"/>
        <v/>
      </c>
      <c r="T272" s="505"/>
      <c r="U272" s="70"/>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row>
    <row r="273" spans="1:53" ht="15">
      <c r="A273" s="39"/>
      <c r="B273" s="83"/>
      <c r="C273" s="249"/>
      <c r="D273" s="473"/>
      <c r="E273" s="323"/>
      <c r="F273" s="325"/>
      <c r="G273" s="325"/>
      <c r="H273" s="325"/>
      <c r="I273" s="325"/>
      <c r="J273" s="325"/>
      <c r="K273" s="325"/>
      <c r="L273" s="325"/>
      <c r="M273" s="325"/>
      <c r="N273" s="254">
        <f>(F273*Coefficients!$B$10)+(Campus!G273*Coefficients!$D$10)+(Campus!H273*Coefficients!$F$10)+(Campus!I273*Coefficients!$H$10)+(Campus!J273*Coefficients!$J$10)+(Campus!K273*Coefficients!$L$10)+(Campus!L273*Coefficients!$N$10)</f>
        <v>0</v>
      </c>
      <c r="O273" s="254">
        <f>(F273*Coefficients!$C$10)+(Campus!G273*Coefficients!$E$10)+(Campus!H273*Coefficients!$G$10)+(Campus!I273*Coefficients!$I$10)+(Campus!J273*Coefficients!$K$10)+(Campus!K273*Coefficients!$M$10)+(Campus!L273*Coefficients!$O$10)</f>
        <v>0</v>
      </c>
      <c r="P273" s="213" t="str">
        <f t="shared" si="38"/>
        <v/>
      </c>
      <c r="Q273" s="213" t="str">
        <f t="shared" si="34"/>
        <v/>
      </c>
      <c r="R273" s="253" t="str">
        <f t="shared" si="35"/>
        <v/>
      </c>
      <c r="S273" s="253" t="str">
        <f t="shared" si="36"/>
        <v/>
      </c>
      <c r="T273" s="505"/>
      <c r="U273" s="70"/>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row>
    <row r="274" spans="1:53" ht="15">
      <c r="A274" s="39"/>
      <c r="B274" s="83"/>
      <c r="C274" s="249"/>
      <c r="D274" s="473"/>
      <c r="E274" s="323"/>
      <c r="F274" s="325"/>
      <c r="G274" s="325"/>
      <c r="H274" s="325"/>
      <c r="I274" s="325"/>
      <c r="J274" s="325"/>
      <c r="K274" s="325"/>
      <c r="L274" s="325"/>
      <c r="M274" s="325"/>
      <c r="N274" s="254">
        <f>(F274*Coefficients!$B$10)+(Campus!G274*Coefficients!$D$10)+(Campus!H274*Coefficients!$F$10)+(Campus!I274*Coefficients!$H$10)+(Campus!J274*Coefficients!$J$10)+(Campus!K274*Coefficients!$L$10)+(Campus!L274*Coefficients!$N$10)</f>
        <v>0</v>
      </c>
      <c r="O274" s="254">
        <f>(F274*Coefficients!$C$10)+(Campus!G274*Coefficients!$E$10)+(Campus!H274*Coefficients!$G$10)+(Campus!I274*Coefficients!$I$10)+(Campus!J274*Coefficients!$K$10)+(Campus!K274*Coefficients!$M$10)+(Campus!L274*Coefficients!$O$10)</f>
        <v>0</v>
      </c>
      <c r="P274" s="213" t="str">
        <f t="shared" si="38"/>
        <v/>
      </c>
      <c r="Q274" s="213" t="str">
        <f t="shared" si="34"/>
        <v/>
      </c>
      <c r="R274" s="253" t="str">
        <f t="shared" si="35"/>
        <v/>
      </c>
      <c r="S274" s="253" t="str">
        <f t="shared" si="36"/>
        <v/>
      </c>
      <c r="T274" s="505"/>
      <c r="U274" s="70"/>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row>
    <row r="275" spans="1:53" ht="15">
      <c r="A275" s="39"/>
      <c r="B275" s="83"/>
      <c r="C275" s="249"/>
      <c r="D275" s="473"/>
      <c r="E275" s="323"/>
      <c r="F275" s="325"/>
      <c r="G275" s="325"/>
      <c r="H275" s="325"/>
      <c r="I275" s="325"/>
      <c r="J275" s="325"/>
      <c r="K275" s="325"/>
      <c r="L275" s="325"/>
      <c r="M275" s="325"/>
      <c r="N275" s="254">
        <f>(F275*Coefficients!$B$10)+(Campus!G275*Coefficients!$D$10)+(Campus!H275*Coefficients!$F$10)+(Campus!I275*Coefficients!$H$10)+(Campus!J275*Coefficients!$J$10)+(Campus!K275*Coefficients!$L$10)+(Campus!L275*Coefficients!$N$10)</f>
        <v>0</v>
      </c>
      <c r="O275" s="254">
        <f>(F275*Coefficients!$C$10)+(Campus!G275*Coefficients!$E$10)+(Campus!H275*Coefficients!$G$10)+(Campus!I275*Coefficients!$I$10)+(Campus!J275*Coefficients!$K$10)+(Campus!K275*Coefficients!$M$10)+(Campus!L275*Coefficients!$O$10)</f>
        <v>0</v>
      </c>
      <c r="P275" s="213" t="str">
        <f t="shared" si="38"/>
        <v/>
      </c>
      <c r="Q275" s="213" t="str">
        <f t="shared" si="34"/>
        <v/>
      </c>
      <c r="R275" s="253" t="str">
        <f t="shared" si="35"/>
        <v/>
      </c>
      <c r="S275" s="253" t="str">
        <f t="shared" si="36"/>
        <v/>
      </c>
      <c r="T275" s="505"/>
      <c r="U275" s="70"/>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row>
    <row r="276" spans="1:53" ht="15.75" thickBot="1">
      <c r="A276" s="39"/>
      <c r="B276" s="83"/>
      <c r="C276" s="249"/>
      <c r="D276" s="473"/>
      <c r="E276" s="326"/>
      <c r="F276" s="327"/>
      <c r="G276" s="327"/>
      <c r="H276" s="327"/>
      <c r="I276" s="327"/>
      <c r="J276" s="327"/>
      <c r="K276" s="327"/>
      <c r="L276" s="327"/>
      <c r="M276" s="327"/>
      <c r="N276" s="261">
        <f>(F276*Coefficients!$B$10)+(Campus!G276*Coefficients!$D$10)+(Campus!H276*Coefficients!$F$10)+(Campus!I276*Coefficients!$H$10)+(Campus!J276*Coefficients!$J$10)+(Campus!K276*Coefficients!$L$10)+(Campus!L276*Coefficients!$N$10)</f>
        <v>0</v>
      </c>
      <c r="O276" s="261">
        <f>(F276*Coefficients!$C$10)+(Campus!G276*Coefficients!$E$10)+(Campus!H276*Coefficients!$G$10)+(Campus!I276*Coefficients!$I$10)+(Campus!J276*Coefficients!$K$10)+(Campus!K276*Coefficients!$M$10)+(Campus!L276*Coefficients!$O$10)</f>
        <v>0</v>
      </c>
      <c r="P276" s="262" t="str">
        <f>IF(ISERR(N276/M276),"", (N276/M276))</f>
        <v/>
      </c>
      <c r="Q276" s="262" t="str">
        <f t="shared" si="34"/>
        <v/>
      </c>
      <c r="R276" s="263" t="str">
        <f t="shared" si="35"/>
        <v/>
      </c>
      <c r="S276" s="263" t="str">
        <f t="shared" si="36"/>
        <v/>
      </c>
      <c r="T276" s="505"/>
      <c r="U276" s="70"/>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row>
    <row r="277" spans="1:53" ht="15">
      <c r="A277" s="39"/>
      <c r="B277" s="83"/>
      <c r="C277" s="249"/>
      <c r="D277" s="473"/>
      <c r="E277" s="256" t="s">
        <v>83</v>
      </c>
      <c r="F277" s="257">
        <f>SUM(F252:F276)</f>
        <v>0</v>
      </c>
      <c r="G277" s="257">
        <f t="shared" ref="G277:M277" si="39">SUM(G252:G276)</f>
        <v>0</v>
      </c>
      <c r="H277" s="257">
        <f t="shared" si="39"/>
        <v>0</v>
      </c>
      <c r="I277" s="257">
        <f t="shared" si="39"/>
        <v>0</v>
      </c>
      <c r="J277" s="257">
        <f t="shared" si="39"/>
        <v>0</v>
      </c>
      <c r="K277" s="257">
        <f t="shared" si="39"/>
        <v>0</v>
      </c>
      <c r="L277" s="257">
        <f t="shared" si="39"/>
        <v>0</v>
      </c>
      <c r="M277" s="257">
        <f t="shared" si="39"/>
        <v>0</v>
      </c>
      <c r="N277" s="258">
        <f>SUM(N252:N276)</f>
        <v>0</v>
      </c>
      <c r="O277" s="258">
        <f>SUM(O252:O276)</f>
        <v>0</v>
      </c>
      <c r="P277" s="259" t="str">
        <f>IFERROR(N277/M277,"")</f>
        <v/>
      </c>
      <c r="Q277" s="259" t="str">
        <f>IFERROR(O277/M277,"")</f>
        <v/>
      </c>
      <c r="R277" s="272" t="str">
        <f t="shared" si="35"/>
        <v/>
      </c>
      <c r="S277" s="272" t="str">
        <f t="shared" si="36"/>
        <v/>
      </c>
      <c r="T277" s="505"/>
      <c r="U277" s="70"/>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row>
    <row r="278" spans="1:53" ht="19.5">
      <c r="A278" s="39"/>
      <c r="B278" s="57"/>
      <c r="C278" s="58"/>
      <c r="D278" s="164"/>
      <c r="E278" s="129"/>
      <c r="F278" s="65"/>
      <c r="G278" s="66"/>
      <c r="H278" s="110"/>
      <c r="I278" s="110"/>
      <c r="J278" s="92"/>
      <c r="K278" s="66"/>
      <c r="L278" s="66"/>
      <c r="M278" s="66"/>
      <c r="N278" s="66"/>
      <c r="O278" s="66"/>
      <c r="P278" s="66"/>
      <c r="Q278" s="66"/>
      <c r="R278" s="66"/>
      <c r="S278" s="66"/>
      <c r="T278" s="165"/>
      <c r="U278" s="70"/>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row>
    <row r="279" spans="1:53" ht="19.5">
      <c r="A279" s="39"/>
      <c r="B279" s="57"/>
      <c r="C279" s="78"/>
      <c r="D279" s="48"/>
      <c r="E279" s="123"/>
      <c r="F279" s="67"/>
      <c r="G279" s="67"/>
      <c r="H279" s="507"/>
      <c r="I279" s="507"/>
      <c r="J279" s="68"/>
      <c r="K279" s="67"/>
      <c r="L279" s="67"/>
      <c r="M279" s="67"/>
      <c r="N279" s="67"/>
      <c r="O279" s="67"/>
      <c r="P279" s="59"/>
      <c r="Q279" s="59"/>
      <c r="R279" s="59"/>
      <c r="S279" s="59"/>
      <c r="T279" s="60"/>
      <c r="U279" s="70"/>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row>
    <row r="280" spans="1:53" ht="19.5">
      <c r="A280" s="39"/>
      <c r="B280" s="57"/>
      <c r="C280" s="78"/>
      <c r="D280" s="48"/>
      <c r="E280" s="123"/>
      <c r="F280" s="67"/>
      <c r="G280" s="67"/>
      <c r="H280" s="250"/>
      <c r="I280" s="250"/>
      <c r="J280" s="68"/>
      <c r="K280" s="67"/>
      <c r="L280" s="67"/>
      <c r="M280" s="67"/>
      <c r="N280" s="67"/>
      <c r="O280" s="67"/>
      <c r="P280" s="59"/>
      <c r="Q280" s="59"/>
      <c r="R280" s="59"/>
      <c r="S280" s="59"/>
      <c r="T280" s="60"/>
      <c r="U280" s="70"/>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row>
    <row r="281" spans="1:53" ht="19.5">
      <c r="A281" s="39"/>
      <c r="B281" s="57"/>
      <c r="C281" s="78"/>
      <c r="D281" s="48"/>
      <c r="E281" s="123"/>
      <c r="F281" s="67"/>
      <c r="G281" s="67"/>
      <c r="H281" s="250"/>
      <c r="I281" s="250"/>
      <c r="J281" s="68"/>
      <c r="K281" s="67"/>
      <c r="L281" s="67"/>
      <c r="M281" s="67"/>
      <c r="N281" s="67"/>
      <c r="O281" s="67"/>
      <c r="P281" s="59"/>
      <c r="Q281" s="59"/>
      <c r="R281" s="59"/>
      <c r="S281" s="59"/>
      <c r="T281" s="60"/>
      <c r="U281" s="70"/>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row>
    <row r="282" spans="1:53" ht="19.5">
      <c r="A282" s="39"/>
      <c r="B282" s="71"/>
      <c r="C282" s="146"/>
      <c r="D282" s="73"/>
      <c r="E282" s="147"/>
      <c r="F282" s="148"/>
      <c r="G282" s="149"/>
      <c r="H282" s="150"/>
      <c r="I282" s="150"/>
      <c r="J282" s="151"/>
      <c r="K282" s="149"/>
      <c r="L282" s="149"/>
      <c r="M282" s="149"/>
      <c r="N282" s="149"/>
      <c r="O282" s="149"/>
      <c r="P282" s="75"/>
      <c r="Q282" s="75"/>
      <c r="R282" s="75"/>
      <c r="S282" s="75"/>
      <c r="T282" s="75"/>
      <c r="U282" s="152"/>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row>
    <row r="283" spans="1:53" ht="18.75">
      <c r="A283" s="39"/>
      <c r="B283" s="53"/>
      <c r="C283" s="77"/>
      <c r="D283" s="55"/>
      <c r="E283" s="124"/>
      <c r="F283" s="55"/>
      <c r="G283" s="55"/>
      <c r="H283" s="107"/>
      <c r="I283" s="107"/>
      <c r="J283" s="88"/>
      <c r="K283" s="55"/>
      <c r="L283" s="55"/>
      <c r="M283" s="55"/>
      <c r="N283" s="55"/>
      <c r="O283" s="55"/>
      <c r="P283" s="55"/>
      <c r="Q283" s="55"/>
      <c r="R283" s="55"/>
      <c r="S283" s="55"/>
      <c r="T283" s="55"/>
      <c r="U283" s="56"/>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row>
    <row r="284" spans="1:53" ht="30.75">
      <c r="A284" s="39"/>
      <c r="B284" s="252"/>
      <c r="C284" s="167"/>
      <c r="D284" s="125">
        <v>2007</v>
      </c>
      <c r="E284" s="271" t="str">
        <f>IF(Inventory!$K$7=2007,"Base Year", "")</f>
        <v/>
      </c>
      <c r="F284" s="167"/>
      <c r="G284" s="167"/>
      <c r="H284" s="167"/>
      <c r="I284" s="167"/>
      <c r="J284" s="167"/>
      <c r="K284" s="167"/>
      <c r="L284" s="167"/>
      <c r="M284" s="167"/>
      <c r="N284" s="167"/>
      <c r="O284" s="167"/>
      <c r="P284" s="167"/>
      <c r="Q284" s="167"/>
      <c r="R284" s="167"/>
      <c r="S284" s="167"/>
      <c r="T284" s="167"/>
      <c r="U284" s="167"/>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row>
    <row r="285" spans="1:53" ht="30.75">
      <c r="A285" s="39"/>
      <c r="B285" s="246"/>
      <c r="C285" s="167"/>
      <c r="D285" s="167"/>
      <c r="E285" s="125"/>
      <c r="F285" s="509" t="s">
        <v>94</v>
      </c>
      <c r="G285" s="510"/>
      <c r="H285" s="510"/>
      <c r="I285" s="510"/>
      <c r="J285" s="510"/>
      <c r="K285" s="510"/>
      <c r="L285" s="510"/>
      <c r="M285" s="251"/>
      <c r="N285" s="76"/>
      <c r="O285" s="76"/>
      <c r="P285" s="76"/>
      <c r="Q285" s="76"/>
      <c r="R285" s="76"/>
      <c r="S285" s="76"/>
      <c r="T285" s="76"/>
      <c r="U285" s="70"/>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row>
    <row r="286" spans="1:53" ht="18.75" customHeight="1">
      <c r="A286" s="39"/>
      <c r="B286" s="166"/>
      <c r="C286" s="167"/>
      <c r="D286" s="168"/>
      <c r="E286" s="169"/>
      <c r="F286" s="508" t="s">
        <v>97</v>
      </c>
      <c r="G286" s="493" t="s">
        <v>96</v>
      </c>
      <c r="H286" s="469" t="s">
        <v>95</v>
      </c>
      <c r="I286" s="469" t="s">
        <v>98</v>
      </c>
      <c r="J286" s="493" t="s">
        <v>99</v>
      </c>
      <c r="K286" s="493" t="s">
        <v>195</v>
      </c>
      <c r="L286" s="493" t="s">
        <v>101</v>
      </c>
      <c r="M286" s="493" t="s">
        <v>93</v>
      </c>
      <c r="N286" s="493" t="s">
        <v>89</v>
      </c>
      <c r="O286" s="493" t="s">
        <v>90</v>
      </c>
      <c r="P286" s="493" t="s">
        <v>175</v>
      </c>
      <c r="Q286" s="493" t="s">
        <v>88</v>
      </c>
      <c r="R286" s="469" t="s">
        <v>91</v>
      </c>
      <c r="S286" s="469" t="s">
        <v>92</v>
      </c>
      <c r="T286" s="170"/>
      <c r="U286" s="171"/>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row>
    <row r="287" spans="1:53" ht="27.75" customHeight="1">
      <c r="A287" s="39"/>
      <c r="B287" s="57"/>
      <c r="C287" s="78"/>
      <c r="D287" s="47"/>
      <c r="E287" s="247" t="s">
        <v>87</v>
      </c>
      <c r="F287" s="508"/>
      <c r="G287" s="493"/>
      <c r="H287" s="469"/>
      <c r="I287" s="469"/>
      <c r="J287" s="493"/>
      <c r="K287" s="493"/>
      <c r="L287" s="493"/>
      <c r="M287" s="493"/>
      <c r="N287" s="492"/>
      <c r="O287" s="492"/>
      <c r="P287" s="493"/>
      <c r="Q287" s="493"/>
      <c r="R287" s="492"/>
      <c r="S287" s="492"/>
      <c r="T287" s="59"/>
      <c r="U287" s="70"/>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row>
    <row r="288" spans="1:53" ht="19.5">
      <c r="A288" s="39"/>
      <c r="B288" s="57"/>
      <c r="C288" s="78"/>
      <c r="D288" s="47"/>
      <c r="E288" s="470"/>
      <c r="F288" s="506"/>
      <c r="G288" s="135"/>
      <c r="H288" s="248"/>
      <c r="I288" s="135"/>
      <c r="J288" s="135"/>
      <c r="K288" s="248"/>
      <c r="L288" s="248"/>
      <c r="M288" s="247"/>
      <c r="N288" s="247"/>
      <c r="O288" s="247"/>
      <c r="P288" s="59"/>
      <c r="Q288" s="59"/>
      <c r="R288" s="59"/>
      <c r="S288" s="59"/>
      <c r="T288" s="59"/>
      <c r="U288" s="70"/>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row>
    <row r="289" spans="1:53" ht="15">
      <c r="A289" s="39"/>
      <c r="B289" s="83"/>
      <c r="C289" s="249"/>
      <c r="D289" s="64"/>
      <c r="E289" s="129"/>
      <c r="F289" s="65"/>
      <c r="G289" s="66"/>
      <c r="H289" s="115"/>
      <c r="I289" s="110"/>
      <c r="J289" s="92"/>
      <c r="K289" s="92"/>
      <c r="L289" s="92"/>
      <c r="M289" s="92"/>
      <c r="N289" s="92"/>
      <c r="O289" s="92"/>
      <c r="P289" s="92"/>
      <c r="Q289" s="92"/>
      <c r="R289" s="92"/>
      <c r="S289" s="92"/>
      <c r="T289" s="153"/>
      <c r="U289" s="70"/>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row>
    <row r="290" spans="1:53" ht="15">
      <c r="A290" s="39"/>
      <c r="B290" s="83"/>
      <c r="C290" s="249"/>
      <c r="D290" s="473"/>
      <c r="E290" s="321"/>
      <c r="F290" s="322"/>
      <c r="G290" s="322"/>
      <c r="H290" s="322"/>
      <c r="I290" s="322"/>
      <c r="J290" s="322"/>
      <c r="K290" s="322"/>
      <c r="L290" s="322"/>
      <c r="M290" s="322"/>
      <c r="N290" s="254">
        <f>(F290*Coefficients!$B$10)+(Campus!G290*Coefficients!$D$10)+(Campus!H290*Coefficients!$F$10)+(Campus!I290*Coefficients!$H$10)+(Campus!J290*Coefficients!$J$10)+(Campus!K290*Coefficients!$L$10)+(Campus!L290*Coefficients!$N$10)</f>
        <v>0</v>
      </c>
      <c r="O290" s="254">
        <f>(F290*Coefficients!$C$10)+(Campus!G290*Coefficients!$E$10)+(Campus!H290*Coefficients!$G$10)+(Campus!I290*Coefficients!$I$10)+(Campus!J290*Coefficients!$K$10)+(Campus!K290*Coefficients!$M$10)+(Campus!L290*Coefficients!$O$10)</f>
        <v>0</v>
      </c>
      <c r="P290" s="213" t="str">
        <f>IF(ISERR(N290/M290),"", (N290/M290))</f>
        <v/>
      </c>
      <c r="Q290" s="213" t="str">
        <f>IF(ISERR(O290/M290),"", (O290/M290))</f>
        <v/>
      </c>
      <c r="R290" s="253" t="str">
        <f>IFERROR((P290-AI24)/AI24,"")</f>
        <v/>
      </c>
      <c r="S290" s="253" t="str">
        <f>IFERROR((Q290-AJ24)/AJ24,"")</f>
        <v/>
      </c>
      <c r="T290" s="505"/>
      <c r="U290" s="70"/>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row>
    <row r="291" spans="1:53" ht="15">
      <c r="A291" s="39"/>
      <c r="B291" s="83"/>
      <c r="C291" s="249"/>
      <c r="D291" s="473"/>
      <c r="E291" s="323"/>
      <c r="F291" s="322"/>
      <c r="G291" s="322"/>
      <c r="H291" s="322"/>
      <c r="I291" s="322"/>
      <c r="J291" s="322"/>
      <c r="K291" s="322"/>
      <c r="L291" s="322"/>
      <c r="M291" s="322"/>
      <c r="N291" s="254">
        <f>(F291*Coefficients!$B$10)+(Campus!G291*Coefficients!$D$10)+(Campus!H291*Coefficients!$F$10)+(Campus!I291*Coefficients!$H$10)+(Campus!J291*Coefficients!$J$10)+(Campus!K291*Coefficients!$L$10)+(Campus!L291*Coefficients!$N$10)</f>
        <v>0</v>
      </c>
      <c r="O291" s="254">
        <f>(F291*Coefficients!$C$10)+(Campus!G291*Coefficients!$E$10)+(Campus!H291*Coefficients!$G$10)+(Campus!I291*Coefficients!$I$10)+(Campus!J291*Coefficients!$K$10)+(Campus!K291*Coefficients!$M$10)+(Campus!L291*Coefficients!$O$10)</f>
        <v>0</v>
      </c>
      <c r="P291" s="213" t="str">
        <f>IF(ISERR(N291/M291),"", (N291/M291))</f>
        <v/>
      </c>
      <c r="Q291" s="213" t="str">
        <f t="shared" ref="Q291:Q314" si="40">IF(ISERR(O291/M291),"", (O291/M291))</f>
        <v/>
      </c>
      <c r="R291" s="253" t="str">
        <f t="shared" ref="R291:R315" si="41">IFERROR((P291-AI25)/AI25,"")</f>
        <v/>
      </c>
      <c r="S291" s="253" t="str">
        <f t="shared" ref="S291:S315" si="42">IFERROR((Q291-AJ25)/AJ25,"")</f>
        <v/>
      </c>
      <c r="T291" s="505"/>
      <c r="U291" s="70"/>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row>
    <row r="292" spans="1:53" ht="15">
      <c r="A292" s="39"/>
      <c r="B292" s="83"/>
      <c r="C292" s="249"/>
      <c r="D292" s="473"/>
      <c r="E292" s="321"/>
      <c r="F292" s="322"/>
      <c r="G292" s="322"/>
      <c r="H292" s="322"/>
      <c r="I292" s="322"/>
      <c r="J292" s="322"/>
      <c r="K292" s="322"/>
      <c r="L292" s="322"/>
      <c r="M292" s="322"/>
      <c r="N292" s="255">
        <f>(F292*Coefficients!$B$10)+(Campus!G292*Coefficients!$D$10)+(Campus!H292*Coefficients!$F$10)+(Campus!I292*Coefficients!$H$10)+(Campus!J292*Coefficients!$J$10)+(Campus!K292*Coefficients!$L$10)+(Campus!L292*Coefficients!$N$10)</f>
        <v>0</v>
      </c>
      <c r="O292" s="254">
        <f>(F292*Coefficients!$C$10)+(Campus!G292*Coefficients!$E$10)+(Campus!H292*Coefficients!$G$10)+(Campus!I292*Coefficients!$I$10)+(Campus!J292*Coefficients!$K$10)+(Campus!K292*Coefficients!$M$10)+(Campus!L292*Coefficients!$O$10)</f>
        <v>0</v>
      </c>
      <c r="P292" s="213" t="str">
        <f t="shared" ref="P292:P302" si="43">IF(ISERR(N292/M292),"", (N292/M292))</f>
        <v/>
      </c>
      <c r="Q292" s="213" t="str">
        <f t="shared" si="40"/>
        <v/>
      </c>
      <c r="R292" s="253" t="str">
        <f t="shared" si="41"/>
        <v/>
      </c>
      <c r="S292" s="253" t="str">
        <f t="shared" si="42"/>
        <v/>
      </c>
      <c r="T292" s="505"/>
      <c r="U292" s="70"/>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row>
    <row r="293" spans="1:53" ht="15">
      <c r="A293" s="39"/>
      <c r="B293" s="83"/>
      <c r="C293" s="249"/>
      <c r="D293" s="473"/>
      <c r="E293" s="323"/>
      <c r="F293" s="322"/>
      <c r="G293" s="322"/>
      <c r="H293" s="322"/>
      <c r="I293" s="322"/>
      <c r="J293" s="322"/>
      <c r="K293" s="322"/>
      <c r="L293" s="322"/>
      <c r="M293" s="322"/>
      <c r="N293" s="254">
        <f>(F293*Coefficients!$B$10)+(Campus!G293*Coefficients!$D$10)+(Campus!H293*Coefficients!$F$10)+(Campus!I293*Coefficients!$H$10)+(Campus!J293*Coefficients!$J$10)+(Campus!K293*Coefficients!$L$10)+(Campus!L293*Coefficients!$N$10)</f>
        <v>0</v>
      </c>
      <c r="O293" s="254">
        <f>(F293*Coefficients!$C$10)+(Campus!G293*Coefficients!$E$10)+(Campus!H293*Coefficients!$G$10)+(Campus!I293*Coefficients!$I$10)+(Campus!J293*Coefficients!$K$10)+(Campus!K293*Coefficients!$M$10)+(Campus!L293*Coefficients!$O$10)</f>
        <v>0</v>
      </c>
      <c r="P293" s="213" t="str">
        <f t="shared" si="43"/>
        <v/>
      </c>
      <c r="Q293" s="213" t="str">
        <f t="shared" si="40"/>
        <v/>
      </c>
      <c r="R293" s="253" t="str">
        <f t="shared" si="41"/>
        <v/>
      </c>
      <c r="S293" s="253" t="str">
        <f t="shared" si="42"/>
        <v/>
      </c>
      <c r="T293" s="505"/>
      <c r="U293" s="70"/>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row>
    <row r="294" spans="1:53" ht="15">
      <c r="A294" s="39"/>
      <c r="B294" s="83"/>
      <c r="C294" s="249"/>
      <c r="D294" s="473"/>
      <c r="E294" s="321"/>
      <c r="F294" s="322"/>
      <c r="G294" s="322"/>
      <c r="H294" s="322"/>
      <c r="I294" s="322"/>
      <c r="J294" s="322"/>
      <c r="K294" s="322"/>
      <c r="L294" s="322"/>
      <c r="M294" s="322"/>
      <c r="N294" s="254">
        <f>(F294*Coefficients!$B$10)+(Campus!G294*Coefficients!$D$10)+(Campus!H294*Coefficients!$F$10)+(Campus!I294*Coefficients!$H$10)+(Campus!J294*Coefficients!$J$10)+(Campus!K294*Coefficients!$L$10)+(Campus!L294*Coefficients!$N$10)</f>
        <v>0</v>
      </c>
      <c r="O294" s="254">
        <f>(F294*Coefficients!$C$10)+(Campus!G294*Coefficients!$E$10)+(Campus!H294*Coefficients!$G$10)+(Campus!I294*Coefficients!$I$10)+(Campus!J294*Coefficients!$K$10)+(Campus!K294*Coefficients!$M$10)+(Campus!L294*Coefficients!$O$10)</f>
        <v>0</v>
      </c>
      <c r="P294" s="213" t="str">
        <f t="shared" si="43"/>
        <v/>
      </c>
      <c r="Q294" s="213" t="str">
        <f t="shared" si="40"/>
        <v/>
      </c>
      <c r="R294" s="253" t="str">
        <f t="shared" si="41"/>
        <v/>
      </c>
      <c r="S294" s="253" t="str">
        <f t="shared" si="42"/>
        <v/>
      </c>
      <c r="T294" s="505"/>
      <c r="U294" s="70"/>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row>
    <row r="295" spans="1:53" ht="15">
      <c r="A295" s="39"/>
      <c r="B295" s="83"/>
      <c r="C295" s="249"/>
      <c r="D295" s="473"/>
      <c r="E295" s="323"/>
      <c r="F295" s="322"/>
      <c r="G295" s="322"/>
      <c r="H295" s="322"/>
      <c r="I295" s="322"/>
      <c r="J295" s="322"/>
      <c r="K295" s="322"/>
      <c r="L295" s="322"/>
      <c r="M295" s="322"/>
      <c r="N295" s="254">
        <f>(F295*Coefficients!$B$10)+(Campus!G295*Coefficients!$D$10)+(Campus!H295*Coefficients!$F$10)+(Campus!I295*Coefficients!$H$10)+(Campus!J295*Coefficients!$J$10)+(Campus!K295*Coefficients!$L$10)+(Campus!L295*Coefficients!$N$10)</f>
        <v>0</v>
      </c>
      <c r="O295" s="254">
        <f>(F295*Coefficients!$C$10)+(Campus!G295*Coefficients!$E$10)+(Campus!H295*Coefficients!$G$10)+(Campus!I295*Coefficients!$I$10)+(Campus!J295*Coefficients!$K$10)+(Campus!K295*Coefficients!$M$10)+(Campus!L295*Coefficients!$O$10)</f>
        <v>0</v>
      </c>
      <c r="P295" s="213" t="str">
        <f t="shared" si="43"/>
        <v/>
      </c>
      <c r="Q295" s="213" t="str">
        <f t="shared" si="40"/>
        <v/>
      </c>
      <c r="R295" s="253" t="str">
        <f t="shared" si="41"/>
        <v/>
      </c>
      <c r="S295" s="253" t="str">
        <f t="shared" si="42"/>
        <v/>
      </c>
      <c r="T295" s="505"/>
      <c r="U295" s="70"/>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row>
    <row r="296" spans="1:53" ht="15">
      <c r="A296" s="39"/>
      <c r="B296" s="83"/>
      <c r="C296" s="249"/>
      <c r="D296" s="473"/>
      <c r="E296" s="321"/>
      <c r="F296" s="322"/>
      <c r="G296" s="322"/>
      <c r="H296" s="322"/>
      <c r="I296" s="322"/>
      <c r="J296" s="322"/>
      <c r="K296" s="322"/>
      <c r="L296" s="322"/>
      <c r="M296" s="322"/>
      <c r="N296" s="254">
        <f>(F296*Coefficients!$B$10)+(Campus!G296*Coefficients!$D$10)+(Campus!H296*Coefficients!$F$10)+(Campus!I296*Coefficients!$H$10)+(Campus!J296*Coefficients!$J$10)+(Campus!K296*Coefficients!$L$10)+(Campus!L296*Coefficients!$N$10)</f>
        <v>0</v>
      </c>
      <c r="O296" s="254">
        <f>(F296*Coefficients!$C$10)+(Campus!G296*Coefficients!$E$10)+(Campus!H296*Coefficients!$G$10)+(Campus!I296*Coefficients!$I$10)+(Campus!J296*Coefficients!$K$10)+(Campus!K296*Coefficients!$M$10)+(Campus!L296*Coefficients!$O$10)</f>
        <v>0</v>
      </c>
      <c r="P296" s="213" t="str">
        <f t="shared" si="43"/>
        <v/>
      </c>
      <c r="Q296" s="213" t="str">
        <f t="shared" si="40"/>
        <v/>
      </c>
      <c r="R296" s="253" t="str">
        <f t="shared" si="41"/>
        <v/>
      </c>
      <c r="S296" s="253" t="str">
        <f t="shared" si="42"/>
        <v/>
      </c>
      <c r="T296" s="505"/>
      <c r="U296" s="70"/>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row>
    <row r="297" spans="1:53" ht="15">
      <c r="A297" s="39"/>
      <c r="B297" s="83"/>
      <c r="C297" s="249"/>
      <c r="D297" s="473"/>
      <c r="E297" s="323"/>
      <c r="F297" s="322"/>
      <c r="G297" s="322"/>
      <c r="H297" s="322"/>
      <c r="I297" s="322"/>
      <c r="J297" s="322"/>
      <c r="K297" s="322"/>
      <c r="L297" s="322"/>
      <c r="M297" s="322"/>
      <c r="N297" s="254">
        <f>(F297*Coefficients!$B$10)+(Campus!G297*Coefficients!$D$10)+(Campus!H297*Coefficients!$F$10)+(Campus!I297*Coefficients!$H$10)+(Campus!J297*Coefficients!$J$10)+(Campus!K297*Coefficients!$L$10)+(Campus!L297*Coefficients!$N$10)</f>
        <v>0</v>
      </c>
      <c r="O297" s="254">
        <f>(F297*Coefficients!$C$10)+(Campus!G297*Coefficients!$E$10)+(Campus!H297*Coefficients!$G$10)+(Campus!I297*Coefficients!$I$10)+(Campus!J297*Coefficients!$K$10)+(Campus!K297*Coefficients!$M$10)+(Campus!L297*Coefficients!$O$10)</f>
        <v>0</v>
      </c>
      <c r="P297" s="213" t="str">
        <f t="shared" si="43"/>
        <v/>
      </c>
      <c r="Q297" s="213" t="str">
        <f t="shared" si="40"/>
        <v/>
      </c>
      <c r="R297" s="253" t="str">
        <f t="shared" si="41"/>
        <v/>
      </c>
      <c r="S297" s="253" t="str">
        <f t="shared" si="42"/>
        <v/>
      </c>
      <c r="T297" s="505"/>
      <c r="U297" s="70"/>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row>
    <row r="298" spans="1:53" ht="15">
      <c r="A298" s="39"/>
      <c r="B298" s="83"/>
      <c r="C298" s="249"/>
      <c r="D298" s="473"/>
      <c r="E298" s="321"/>
      <c r="F298" s="322"/>
      <c r="G298" s="322"/>
      <c r="H298" s="322"/>
      <c r="I298" s="322"/>
      <c r="J298" s="322"/>
      <c r="K298" s="322"/>
      <c r="L298" s="322"/>
      <c r="M298" s="322"/>
      <c r="N298" s="254">
        <f>(F298*Coefficients!$B$10)+(Campus!G298*Coefficients!$D$10)+(Campus!H298*Coefficients!$F$10)+(Campus!I298*Coefficients!$H$10)+(Campus!J298*Coefficients!$J$10)+(Campus!K298*Coefficients!$L$10)+(Campus!L298*Coefficients!$N$10)</f>
        <v>0</v>
      </c>
      <c r="O298" s="254">
        <f>(F298*Coefficients!$C$10)+(Campus!G298*Coefficients!$E$10)+(Campus!H298*Coefficients!$G$10)+(Campus!I298*Coefficients!$I$10)+(Campus!J298*Coefficients!$K$10)+(Campus!K298*Coefficients!$M$10)+(Campus!L298*Coefficients!$O$10)</f>
        <v>0</v>
      </c>
      <c r="P298" s="213" t="str">
        <f t="shared" si="43"/>
        <v/>
      </c>
      <c r="Q298" s="213" t="str">
        <f t="shared" si="40"/>
        <v/>
      </c>
      <c r="R298" s="253" t="str">
        <f t="shared" si="41"/>
        <v/>
      </c>
      <c r="S298" s="253" t="str">
        <f t="shared" si="42"/>
        <v/>
      </c>
      <c r="T298" s="505"/>
      <c r="U298" s="70"/>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row>
    <row r="299" spans="1:53" ht="15">
      <c r="A299" s="39"/>
      <c r="B299" s="83"/>
      <c r="C299" s="249"/>
      <c r="D299" s="473"/>
      <c r="E299" s="323"/>
      <c r="F299" s="322"/>
      <c r="G299" s="322"/>
      <c r="H299" s="322"/>
      <c r="I299" s="322"/>
      <c r="J299" s="322"/>
      <c r="K299" s="322"/>
      <c r="L299" s="322"/>
      <c r="M299" s="322"/>
      <c r="N299" s="254">
        <f>(F299*Coefficients!$B$10)+(Campus!G299*Coefficients!$D$10)+(Campus!H299*Coefficients!$F$10)+(Campus!I299*Coefficients!$H$10)+(Campus!J299*Coefficients!$J$10)+(Campus!K299*Coefficients!$L$10)+(Campus!L299*Coefficients!$N$10)</f>
        <v>0</v>
      </c>
      <c r="O299" s="254">
        <f>(F299*Coefficients!$C$10)+(Campus!G299*Coefficients!$E$10)+(Campus!H299*Coefficients!$G$10)+(Campus!I299*Coefficients!$I$10)+(Campus!J299*Coefficients!$K$10)+(Campus!K299*Coefficients!$M$10)+(Campus!L299*Coefficients!$O$10)</f>
        <v>0</v>
      </c>
      <c r="P299" s="213" t="str">
        <f t="shared" si="43"/>
        <v/>
      </c>
      <c r="Q299" s="213" t="str">
        <f t="shared" si="40"/>
        <v/>
      </c>
      <c r="R299" s="253" t="str">
        <f t="shared" si="41"/>
        <v/>
      </c>
      <c r="S299" s="253" t="str">
        <f t="shared" si="42"/>
        <v/>
      </c>
      <c r="T299" s="505"/>
      <c r="U299" s="70"/>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row>
    <row r="300" spans="1:53" ht="15">
      <c r="A300" s="39"/>
      <c r="B300" s="83"/>
      <c r="C300" s="249"/>
      <c r="D300" s="473"/>
      <c r="E300" s="321"/>
      <c r="F300" s="322"/>
      <c r="G300" s="322"/>
      <c r="H300" s="322"/>
      <c r="I300" s="322"/>
      <c r="J300" s="322"/>
      <c r="K300" s="322"/>
      <c r="L300" s="322"/>
      <c r="M300" s="322"/>
      <c r="N300" s="254">
        <f>(F300*Coefficients!$B$10)+(Campus!G300*Coefficients!$D$10)+(Campus!H300*Coefficients!$F$10)+(Campus!I300*Coefficients!$H$10)+(Campus!J300*Coefficients!$J$10)+(Campus!K300*Coefficients!$L$10)+(Campus!L300*Coefficients!$N$10)</f>
        <v>0</v>
      </c>
      <c r="O300" s="254">
        <f>(F300*Coefficients!$C$10)+(Campus!G300*Coefficients!$E$10)+(Campus!H300*Coefficients!$G$10)+(Campus!I300*Coefficients!$I$10)+(Campus!J300*Coefficients!$K$10)+(Campus!K300*Coefficients!$M$10)+(Campus!L300*Coefficients!$O$10)</f>
        <v>0</v>
      </c>
      <c r="P300" s="213" t="str">
        <f t="shared" si="43"/>
        <v/>
      </c>
      <c r="Q300" s="213" t="str">
        <f t="shared" si="40"/>
        <v/>
      </c>
      <c r="R300" s="253" t="str">
        <f t="shared" si="41"/>
        <v/>
      </c>
      <c r="S300" s="253" t="str">
        <f t="shared" si="42"/>
        <v/>
      </c>
      <c r="T300" s="505"/>
      <c r="U300" s="70"/>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row>
    <row r="301" spans="1:53" ht="15">
      <c r="A301" s="39"/>
      <c r="B301" s="83"/>
      <c r="C301" s="249"/>
      <c r="D301" s="473"/>
      <c r="E301" s="323"/>
      <c r="F301" s="322"/>
      <c r="G301" s="322"/>
      <c r="H301" s="322"/>
      <c r="I301" s="322"/>
      <c r="J301" s="322"/>
      <c r="K301" s="322"/>
      <c r="L301" s="322"/>
      <c r="M301" s="322"/>
      <c r="N301" s="254">
        <f>(F301*Coefficients!$B$10)+(Campus!G301*Coefficients!$D$10)+(Campus!H301*Coefficients!$F$10)+(Campus!I301*Coefficients!$H$10)+(Campus!J301*Coefficients!$J$10)+(Campus!K301*Coefficients!$L$10)+(Campus!L301*Coefficients!$N$10)</f>
        <v>0</v>
      </c>
      <c r="O301" s="254">
        <f>(F301*Coefficients!$C$10)+(Campus!G301*Coefficients!$E$10)+(Campus!H301*Coefficients!$G$10)+(Campus!I301*Coefficients!$I$10)+(Campus!J301*Coefficients!$K$10)+(Campus!K301*Coefficients!$M$10)+(Campus!L301*Coefficients!$O$10)</f>
        <v>0</v>
      </c>
      <c r="P301" s="213" t="str">
        <f t="shared" si="43"/>
        <v/>
      </c>
      <c r="Q301" s="213" t="str">
        <f t="shared" si="40"/>
        <v/>
      </c>
      <c r="R301" s="253" t="str">
        <f t="shared" si="41"/>
        <v/>
      </c>
      <c r="S301" s="253" t="str">
        <f t="shared" si="42"/>
        <v/>
      </c>
      <c r="T301" s="505"/>
      <c r="U301" s="70"/>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row>
    <row r="302" spans="1:53" ht="15">
      <c r="A302" s="39"/>
      <c r="B302" s="83"/>
      <c r="C302" s="249"/>
      <c r="D302" s="473"/>
      <c r="E302" s="321"/>
      <c r="F302" s="322"/>
      <c r="G302" s="322"/>
      <c r="H302" s="322"/>
      <c r="I302" s="322"/>
      <c r="J302" s="322"/>
      <c r="K302" s="322"/>
      <c r="L302" s="322"/>
      <c r="M302" s="322"/>
      <c r="N302" s="254">
        <f>(F302*Coefficients!$B$10)+(Campus!G302*Coefficients!$D$10)+(Campus!H302*Coefficients!$F$10)+(Campus!I302*Coefficients!$H$10)+(Campus!J302*Coefficients!$J$10)+(Campus!K302*Coefficients!$L$10)+(Campus!L302*Coefficients!$N$10)</f>
        <v>0</v>
      </c>
      <c r="O302" s="254">
        <f>(F302*Coefficients!$C$10)+(Campus!G302*Coefficients!$E$10)+(Campus!H302*Coefficients!$G$10)+(Campus!I302*Coefficients!$I$10)+(Campus!J302*Coefficients!$K$10)+(Campus!K302*Coefficients!$M$10)+(Campus!L302*Coefficients!$O$10)</f>
        <v>0</v>
      </c>
      <c r="P302" s="213" t="str">
        <f t="shared" si="43"/>
        <v/>
      </c>
      <c r="Q302" s="213" t="str">
        <f t="shared" si="40"/>
        <v/>
      </c>
      <c r="R302" s="253" t="str">
        <f t="shared" si="41"/>
        <v/>
      </c>
      <c r="S302" s="253" t="str">
        <f t="shared" si="42"/>
        <v/>
      </c>
      <c r="T302" s="505"/>
      <c r="U302" s="70"/>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row>
    <row r="303" spans="1:53" ht="15">
      <c r="A303" s="39"/>
      <c r="B303" s="83"/>
      <c r="C303" s="249"/>
      <c r="D303" s="473"/>
      <c r="E303" s="323"/>
      <c r="F303" s="324"/>
      <c r="G303" s="324"/>
      <c r="H303" s="324"/>
      <c r="I303" s="324"/>
      <c r="J303" s="324"/>
      <c r="K303" s="324"/>
      <c r="L303" s="324"/>
      <c r="M303" s="324"/>
      <c r="N303" s="254">
        <f>(F303*Coefficients!$B$10)+(Campus!G303*Coefficients!$D$10)+(Campus!H303*Coefficients!$F$10)+(Campus!I303*Coefficients!$H$10)+(Campus!J303*Coefficients!$J$10)+(Campus!K303*Coefficients!$L$10)+(Campus!L303*Coefficients!$N$10)</f>
        <v>0</v>
      </c>
      <c r="O303" s="254">
        <f>(F303*Coefficients!$C$10)+(Campus!G303*Coefficients!$E$10)+(Campus!H303*Coefficients!$G$10)+(Campus!I303*Coefficients!$I$10)+(Campus!J303*Coefficients!$K$10)+(Campus!K303*Coefficients!$M$10)+(Campus!L303*Coefficients!$O$10)</f>
        <v>0</v>
      </c>
      <c r="P303" s="213" t="str">
        <f>IF(ISERR(N303/M303),"", (N303/M303))</f>
        <v/>
      </c>
      <c r="Q303" s="213" t="str">
        <f t="shared" si="40"/>
        <v/>
      </c>
      <c r="R303" s="253" t="str">
        <f t="shared" si="41"/>
        <v/>
      </c>
      <c r="S303" s="253" t="str">
        <f t="shared" si="42"/>
        <v/>
      </c>
      <c r="T303" s="505"/>
      <c r="U303" s="70"/>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row>
    <row r="304" spans="1:53" ht="15">
      <c r="A304" s="39"/>
      <c r="B304" s="83"/>
      <c r="C304" s="249"/>
      <c r="D304" s="473"/>
      <c r="E304" s="321"/>
      <c r="F304" s="322"/>
      <c r="G304" s="322"/>
      <c r="H304" s="322"/>
      <c r="I304" s="322"/>
      <c r="J304" s="322"/>
      <c r="K304" s="322"/>
      <c r="L304" s="322"/>
      <c r="M304" s="322"/>
      <c r="N304" s="254">
        <f>(F304*Coefficients!$B$10)+(Campus!G304*Coefficients!$D$10)+(Campus!H304*Coefficients!$F$10)+(Campus!I304*Coefficients!$H$10)+(Campus!J304*Coefficients!$J$10)+(Campus!K304*Coefficients!$L$10)+(Campus!L304*Coefficients!$N$10)</f>
        <v>0</v>
      </c>
      <c r="O304" s="254">
        <f>(F304*Coefficients!$C$10)+(Campus!G304*Coefficients!$E$10)+(Campus!H304*Coefficients!$G$10)+(Campus!I304*Coefficients!$I$10)+(Campus!J304*Coefficients!$K$10)+(Campus!K304*Coefficients!$M$10)+(Campus!L304*Coefficients!$O$10)</f>
        <v>0</v>
      </c>
      <c r="P304" s="213" t="str">
        <f t="shared" ref="P304:P313" si="44">IF(ISERR(N304/M304),"", (N304/M304))</f>
        <v/>
      </c>
      <c r="Q304" s="213" t="str">
        <f t="shared" si="40"/>
        <v/>
      </c>
      <c r="R304" s="253" t="str">
        <f t="shared" si="41"/>
        <v/>
      </c>
      <c r="S304" s="253" t="str">
        <f t="shared" si="42"/>
        <v/>
      </c>
      <c r="T304" s="505"/>
      <c r="U304" s="70"/>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row>
    <row r="305" spans="1:53" ht="15">
      <c r="A305" s="39"/>
      <c r="B305" s="83"/>
      <c r="C305" s="249"/>
      <c r="D305" s="473"/>
      <c r="E305" s="323"/>
      <c r="F305" s="322"/>
      <c r="G305" s="322"/>
      <c r="H305" s="322"/>
      <c r="I305" s="322"/>
      <c r="J305" s="322"/>
      <c r="K305" s="322"/>
      <c r="L305" s="322"/>
      <c r="M305" s="322"/>
      <c r="N305" s="254">
        <f>(F305*Coefficients!$B$10)+(Campus!G305*Coefficients!$D$10)+(Campus!H305*Coefficients!$F$10)+(Campus!I305*Coefficients!$H$10)+(Campus!J305*Coefficients!$J$10)+(Campus!K305*Coefficients!$L$10)+(Campus!L305*Coefficients!$N$10)</f>
        <v>0</v>
      </c>
      <c r="O305" s="254">
        <f>(F305*Coefficients!$C$10)+(Campus!G305*Coefficients!$E$10)+(Campus!H305*Coefficients!$G$10)+(Campus!I305*Coefficients!$I$10)+(Campus!J305*Coefficients!$K$10)+(Campus!K305*Coefficients!$M$10)+(Campus!L305*Coefficients!$O$10)</f>
        <v>0</v>
      </c>
      <c r="P305" s="213" t="str">
        <f t="shared" si="44"/>
        <v/>
      </c>
      <c r="Q305" s="213" t="str">
        <f t="shared" si="40"/>
        <v/>
      </c>
      <c r="R305" s="253" t="str">
        <f t="shared" si="41"/>
        <v/>
      </c>
      <c r="S305" s="253" t="str">
        <f t="shared" si="42"/>
        <v/>
      </c>
      <c r="T305" s="505"/>
      <c r="U305" s="70"/>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row>
    <row r="306" spans="1:53" ht="15">
      <c r="A306" s="39"/>
      <c r="B306" s="83"/>
      <c r="C306" s="249"/>
      <c r="D306" s="473"/>
      <c r="E306" s="321"/>
      <c r="F306" s="322"/>
      <c r="G306" s="322"/>
      <c r="H306" s="322"/>
      <c r="I306" s="322"/>
      <c r="J306" s="322"/>
      <c r="K306" s="322"/>
      <c r="L306" s="322"/>
      <c r="M306" s="322"/>
      <c r="N306" s="254">
        <f>(F306*Coefficients!$B$10)+(Campus!G306*Coefficients!$D$10)+(Campus!H306*Coefficients!$F$10)+(Campus!I306*Coefficients!$H$10)+(Campus!J306*Coefficients!$J$10)+(Campus!K306*Coefficients!$L$10)+(Campus!L306*Coefficients!$N$10)</f>
        <v>0</v>
      </c>
      <c r="O306" s="254">
        <f>(F306*Coefficients!$C$10)+(Campus!G306*Coefficients!$E$10)+(Campus!H306*Coefficients!$G$10)+(Campus!I306*Coefficients!$I$10)+(Campus!J306*Coefficients!$K$10)+(Campus!K306*Coefficients!$M$10)+(Campus!L306*Coefficients!$O$10)</f>
        <v>0</v>
      </c>
      <c r="P306" s="213" t="str">
        <f t="shared" si="44"/>
        <v/>
      </c>
      <c r="Q306" s="213" t="str">
        <f t="shared" si="40"/>
        <v/>
      </c>
      <c r="R306" s="253" t="str">
        <f t="shared" si="41"/>
        <v/>
      </c>
      <c r="S306" s="253" t="str">
        <f t="shared" si="42"/>
        <v/>
      </c>
      <c r="T306" s="505"/>
      <c r="U306" s="70"/>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row>
    <row r="307" spans="1:53" ht="15">
      <c r="A307" s="39"/>
      <c r="B307" s="83"/>
      <c r="C307" s="249"/>
      <c r="D307" s="473"/>
      <c r="E307" s="323"/>
      <c r="F307" s="322"/>
      <c r="G307" s="322"/>
      <c r="H307" s="322"/>
      <c r="I307" s="322"/>
      <c r="J307" s="322"/>
      <c r="K307" s="322"/>
      <c r="L307" s="322"/>
      <c r="M307" s="322"/>
      <c r="N307" s="254">
        <f>(F307*Coefficients!$B$10)+(Campus!G307*Coefficients!$D$10)+(Campus!H307*Coefficients!$F$10)+(Campus!I307*Coefficients!$H$10)+(Campus!J307*Coefficients!$J$10)+(Campus!K307*Coefficients!$L$10)+(Campus!L307*Coefficients!$N$10)</f>
        <v>0</v>
      </c>
      <c r="O307" s="254">
        <f>(F307*Coefficients!$C$10)+(Campus!G307*Coefficients!$E$10)+(Campus!H307*Coefficients!$G$10)+(Campus!I307*Coefficients!$I$10)+(Campus!J307*Coefficients!$K$10)+(Campus!K307*Coefficients!$M$10)+(Campus!L307*Coefficients!$O$10)</f>
        <v>0</v>
      </c>
      <c r="P307" s="213" t="str">
        <f t="shared" si="44"/>
        <v/>
      </c>
      <c r="Q307" s="213" t="str">
        <f t="shared" si="40"/>
        <v/>
      </c>
      <c r="R307" s="253" t="str">
        <f t="shared" si="41"/>
        <v/>
      </c>
      <c r="S307" s="253" t="str">
        <f t="shared" si="42"/>
        <v/>
      </c>
      <c r="T307" s="505"/>
      <c r="U307" s="70"/>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row>
    <row r="308" spans="1:53" ht="15">
      <c r="A308" s="39"/>
      <c r="B308" s="83"/>
      <c r="C308" s="249"/>
      <c r="D308" s="473"/>
      <c r="E308" s="321"/>
      <c r="F308" s="322"/>
      <c r="G308" s="322"/>
      <c r="H308" s="322"/>
      <c r="I308" s="322"/>
      <c r="J308" s="322"/>
      <c r="K308" s="322"/>
      <c r="L308" s="322"/>
      <c r="M308" s="322"/>
      <c r="N308" s="254">
        <f>(F308*Coefficients!$B$10)+(Campus!G308*Coefficients!$D$10)+(Campus!H308*Coefficients!$F$10)+(Campus!I308*Coefficients!$H$10)+(Campus!J308*Coefficients!$J$10)+(Campus!K308*Coefficients!$L$10)+(Campus!L308*Coefficients!$N$10)</f>
        <v>0</v>
      </c>
      <c r="O308" s="254">
        <f>(F308*Coefficients!$C$10)+(Campus!G308*Coefficients!$E$10)+(Campus!H308*Coefficients!$G$10)+(Campus!I308*Coefficients!$I$10)+(Campus!J308*Coefficients!$K$10)+(Campus!K308*Coefficients!$M$10)+(Campus!L308*Coefficients!$O$10)</f>
        <v>0</v>
      </c>
      <c r="P308" s="213" t="str">
        <f t="shared" si="44"/>
        <v/>
      </c>
      <c r="Q308" s="213" t="str">
        <f t="shared" si="40"/>
        <v/>
      </c>
      <c r="R308" s="253" t="str">
        <f t="shared" si="41"/>
        <v/>
      </c>
      <c r="S308" s="253" t="str">
        <f t="shared" si="42"/>
        <v/>
      </c>
      <c r="T308" s="505"/>
      <c r="U308" s="70"/>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row>
    <row r="309" spans="1:53" ht="15">
      <c r="A309" s="39"/>
      <c r="B309" s="83"/>
      <c r="C309" s="249"/>
      <c r="D309" s="473"/>
      <c r="E309" s="323"/>
      <c r="F309" s="325"/>
      <c r="G309" s="325"/>
      <c r="H309" s="325"/>
      <c r="I309" s="325"/>
      <c r="J309" s="325"/>
      <c r="K309" s="325"/>
      <c r="L309" s="325"/>
      <c r="M309" s="325"/>
      <c r="N309" s="254">
        <f>(F309*Coefficients!$B$10)+(Campus!G309*Coefficients!$D$10)+(Campus!H309*Coefficients!$F$10)+(Campus!I309*Coefficients!$H$10)+(Campus!J309*Coefficients!$J$10)+(Campus!K309*Coefficients!$L$10)+(Campus!L309*Coefficients!$N$10)</f>
        <v>0</v>
      </c>
      <c r="O309" s="254">
        <f>(F309*Coefficients!$C$10)+(Campus!G309*Coefficients!$E$10)+(Campus!H309*Coefficients!$G$10)+(Campus!I309*Coefficients!$I$10)+(Campus!J309*Coefficients!$K$10)+(Campus!K309*Coefficients!$M$10)+(Campus!L309*Coefficients!$O$10)</f>
        <v>0</v>
      </c>
      <c r="P309" s="213" t="str">
        <f t="shared" si="44"/>
        <v/>
      </c>
      <c r="Q309" s="213" t="str">
        <f t="shared" si="40"/>
        <v/>
      </c>
      <c r="R309" s="253" t="str">
        <f t="shared" si="41"/>
        <v/>
      </c>
      <c r="S309" s="253" t="str">
        <f t="shared" si="42"/>
        <v/>
      </c>
      <c r="T309" s="505"/>
      <c r="U309" s="70"/>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row>
    <row r="310" spans="1:53" ht="15">
      <c r="A310" s="39"/>
      <c r="B310" s="83"/>
      <c r="C310" s="249"/>
      <c r="D310" s="473"/>
      <c r="E310" s="323"/>
      <c r="F310" s="325"/>
      <c r="G310" s="325"/>
      <c r="H310" s="325"/>
      <c r="I310" s="325"/>
      <c r="J310" s="325"/>
      <c r="K310" s="325"/>
      <c r="L310" s="325"/>
      <c r="M310" s="325"/>
      <c r="N310" s="254">
        <f>(F310*Coefficients!$B$10)+(Campus!G310*Coefficients!$D$10)+(Campus!H310*Coefficients!$F$10)+(Campus!I310*Coefficients!$H$10)+(Campus!J310*Coefficients!$J$10)+(Campus!K310*Coefficients!$L$10)+(Campus!L310*Coefficients!$N$10)</f>
        <v>0</v>
      </c>
      <c r="O310" s="254">
        <f>(F310*Coefficients!$C$10)+(Campus!G310*Coefficients!$E$10)+(Campus!H310*Coefficients!$G$10)+(Campus!I310*Coefficients!$I$10)+(Campus!J310*Coefficients!$K$10)+(Campus!K310*Coefficients!$M$10)+(Campus!L310*Coefficients!$O$10)</f>
        <v>0</v>
      </c>
      <c r="P310" s="213" t="str">
        <f t="shared" si="44"/>
        <v/>
      </c>
      <c r="Q310" s="213" t="str">
        <f t="shared" si="40"/>
        <v/>
      </c>
      <c r="R310" s="253" t="str">
        <f t="shared" si="41"/>
        <v/>
      </c>
      <c r="S310" s="253" t="str">
        <f t="shared" si="42"/>
        <v/>
      </c>
      <c r="T310" s="505"/>
      <c r="U310" s="70"/>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row>
    <row r="311" spans="1:53" ht="15">
      <c r="A311" s="39"/>
      <c r="B311" s="83"/>
      <c r="C311" s="249"/>
      <c r="D311" s="473"/>
      <c r="E311" s="323"/>
      <c r="F311" s="325"/>
      <c r="G311" s="325"/>
      <c r="H311" s="325"/>
      <c r="I311" s="325"/>
      <c r="J311" s="325"/>
      <c r="K311" s="325"/>
      <c r="L311" s="325"/>
      <c r="M311" s="325"/>
      <c r="N311" s="254">
        <f>(F311*Coefficients!$B$10)+(Campus!G311*Coefficients!$D$10)+(Campus!H311*Coefficients!$F$10)+(Campus!I311*Coefficients!$H$10)+(Campus!J311*Coefficients!$J$10)+(Campus!K311*Coefficients!$L$10)+(Campus!L311*Coefficients!$N$10)</f>
        <v>0</v>
      </c>
      <c r="O311" s="254">
        <f>(F311*Coefficients!$C$10)+(Campus!G311*Coefficients!$E$10)+(Campus!H311*Coefficients!$G$10)+(Campus!I311*Coefficients!$I$10)+(Campus!J311*Coefficients!$K$10)+(Campus!K311*Coefficients!$M$10)+(Campus!L311*Coefficients!$O$10)</f>
        <v>0</v>
      </c>
      <c r="P311" s="213" t="str">
        <f t="shared" si="44"/>
        <v/>
      </c>
      <c r="Q311" s="213" t="str">
        <f t="shared" si="40"/>
        <v/>
      </c>
      <c r="R311" s="253" t="str">
        <f t="shared" si="41"/>
        <v/>
      </c>
      <c r="S311" s="253" t="str">
        <f t="shared" si="42"/>
        <v/>
      </c>
      <c r="T311" s="505"/>
      <c r="U311" s="70"/>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row>
    <row r="312" spans="1:53" ht="15">
      <c r="A312" s="39"/>
      <c r="B312" s="83"/>
      <c r="C312" s="249"/>
      <c r="D312" s="473"/>
      <c r="E312" s="323"/>
      <c r="F312" s="325"/>
      <c r="G312" s="325"/>
      <c r="H312" s="325"/>
      <c r="I312" s="325"/>
      <c r="J312" s="325"/>
      <c r="K312" s="325"/>
      <c r="L312" s="325"/>
      <c r="M312" s="325"/>
      <c r="N312" s="254">
        <f>(F312*Coefficients!$B$10)+(Campus!G312*Coefficients!$D$10)+(Campus!H312*Coefficients!$F$10)+(Campus!I312*Coefficients!$H$10)+(Campus!J312*Coefficients!$J$10)+(Campus!K312*Coefficients!$L$10)+(Campus!L312*Coefficients!$N$10)</f>
        <v>0</v>
      </c>
      <c r="O312" s="254">
        <f>(F312*Coefficients!$C$10)+(Campus!G312*Coefficients!$E$10)+(Campus!H312*Coefficients!$G$10)+(Campus!I312*Coefficients!$I$10)+(Campus!J312*Coefficients!$K$10)+(Campus!K312*Coefficients!$M$10)+(Campus!L312*Coefficients!$O$10)</f>
        <v>0</v>
      </c>
      <c r="P312" s="213" t="str">
        <f t="shared" si="44"/>
        <v/>
      </c>
      <c r="Q312" s="213" t="str">
        <f t="shared" si="40"/>
        <v/>
      </c>
      <c r="R312" s="253" t="str">
        <f t="shared" si="41"/>
        <v/>
      </c>
      <c r="S312" s="253" t="str">
        <f t="shared" si="42"/>
        <v/>
      </c>
      <c r="T312" s="505"/>
      <c r="U312" s="70"/>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row>
    <row r="313" spans="1:53" ht="15">
      <c r="A313" s="39"/>
      <c r="B313" s="83"/>
      <c r="C313" s="249"/>
      <c r="D313" s="473"/>
      <c r="E313" s="323"/>
      <c r="F313" s="325"/>
      <c r="G313" s="325"/>
      <c r="H313" s="325"/>
      <c r="I313" s="325"/>
      <c r="J313" s="325"/>
      <c r="K313" s="325"/>
      <c r="L313" s="325"/>
      <c r="M313" s="325"/>
      <c r="N313" s="254">
        <f>(F313*Coefficients!$B$10)+(Campus!G313*Coefficients!$D$10)+(Campus!H313*Coefficients!$F$10)+(Campus!I313*Coefficients!$H$10)+(Campus!J313*Coefficients!$J$10)+(Campus!K313*Coefficients!$L$10)+(Campus!L313*Coefficients!$N$10)</f>
        <v>0</v>
      </c>
      <c r="O313" s="254">
        <f>(F313*Coefficients!$C$10)+(Campus!G313*Coefficients!$E$10)+(Campus!H313*Coefficients!$G$10)+(Campus!I313*Coefficients!$I$10)+(Campus!J313*Coefficients!$K$10)+(Campus!K313*Coefficients!$M$10)+(Campus!L313*Coefficients!$O$10)</f>
        <v>0</v>
      </c>
      <c r="P313" s="213" t="str">
        <f t="shared" si="44"/>
        <v/>
      </c>
      <c r="Q313" s="213" t="str">
        <f t="shared" si="40"/>
        <v/>
      </c>
      <c r="R313" s="253" t="str">
        <f t="shared" si="41"/>
        <v/>
      </c>
      <c r="S313" s="253" t="str">
        <f t="shared" si="42"/>
        <v/>
      </c>
      <c r="T313" s="505"/>
      <c r="U313" s="70"/>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row>
    <row r="314" spans="1:53" ht="15.75" thickBot="1">
      <c r="A314" s="39"/>
      <c r="B314" s="83"/>
      <c r="C314" s="249"/>
      <c r="D314" s="473"/>
      <c r="E314" s="326"/>
      <c r="F314" s="327"/>
      <c r="G314" s="327"/>
      <c r="H314" s="327"/>
      <c r="I314" s="327"/>
      <c r="J314" s="327"/>
      <c r="K314" s="327"/>
      <c r="L314" s="327"/>
      <c r="M314" s="327"/>
      <c r="N314" s="261">
        <f>(F314*Coefficients!$B$10)+(Campus!G314*Coefficients!$D$10)+(Campus!H314*Coefficients!$F$10)+(Campus!I314*Coefficients!$H$10)+(Campus!J314*Coefficients!$J$10)+(Campus!K314*Coefficients!$L$10)+(Campus!L314*Coefficients!$N$10)</f>
        <v>0</v>
      </c>
      <c r="O314" s="261">
        <f>(F314*Coefficients!$C$10)+(Campus!G314*Coefficients!$E$10)+(Campus!H314*Coefficients!$G$10)+(Campus!I314*Coefficients!$I$10)+(Campus!J314*Coefficients!$K$10)+(Campus!K314*Coefficients!$M$10)+(Campus!L314*Coefficients!$O$10)</f>
        <v>0</v>
      </c>
      <c r="P314" s="262" t="str">
        <f>IF(ISERR(N314/M314),"", (N314/M314))</f>
        <v/>
      </c>
      <c r="Q314" s="262" t="str">
        <f t="shared" si="40"/>
        <v/>
      </c>
      <c r="R314" s="263" t="str">
        <f t="shared" si="41"/>
        <v/>
      </c>
      <c r="S314" s="263" t="str">
        <f t="shared" si="42"/>
        <v/>
      </c>
      <c r="T314" s="505"/>
      <c r="U314" s="70"/>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row>
    <row r="315" spans="1:53" ht="15">
      <c r="A315" s="39"/>
      <c r="B315" s="83"/>
      <c r="C315" s="249"/>
      <c r="D315" s="473"/>
      <c r="E315" s="256" t="s">
        <v>83</v>
      </c>
      <c r="F315" s="257">
        <f t="shared" ref="F315:O315" si="45">SUM(F290:F314)</f>
        <v>0</v>
      </c>
      <c r="G315" s="257">
        <f t="shared" si="45"/>
        <v>0</v>
      </c>
      <c r="H315" s="257">
        <f t="shared" si="45"/>
        <v>0</v>
      </c>
      <c r="I315" s="257">
        <f t="shared" si="45"/>
        <v>0</v>
      </c>
      <c r="J315" s="257">
        <f t="shared" si="45"/>
        <v>0</v>
      </c>
      <c r="K315" s="257">
        <f t="shared" si="45"/>
        <v>0</v>
      </c>
      <c r="L315" s="257">
        <f t="shared" si="45"/>
        <v>0</v>
      </c>
      <c r="M315" s="257">
        <f t="shared" si="45"/>
        <v>0</v>
      </c>
      <c r="N315" s="258">
        <f t="shared" si="45"/>
        <v>0</v>
      </c>
      <c r="O315" s="258">
        <f t="shared" si="45"/>
        <v>0</v>
      </c>
      <c r="P315" s="259" t="str">
        <f>IFERROR(N315/M315,"")</f>
        <v/>
      </c>
      <c r="Q315" s="259" t="str">
        <f>IFERROR(O315/M315,"")</f>
        <v/>
      </c>
      <c r="R315" s="272" t="str">
        <f t="shared" si="41"/>
        <v/>
      </c>
      <c r="S315" s="272" t="str">
        <f t="shared" si="42"/>
        <v/>
      </c>
      <c r="T315" s="505"/>
      <c r="U315" s="70"/>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row>
    <row r="316" spans="1:53" ht="19.5">
      <c r="A316" s="39"/>
      <c r="B316" s="57"/>
      <c r="C316" s="58"/>
      <c r="D316" s="164"/>
      <c r="E316" s="129"/>
      <c r="F316" s="65"/>
      <c r="G316" s="66"/>
      <c r="H316" s="110"/>
      <c r="I316" s="110"/>
      <c r="J316" s="92"/>
      <c r="K316" s="66"/>
      <c r="L316" s="66"/>
      <c r="M316" s="66"/>
      <c r="N316" s="66"/>
      <c r="O316" s="66"/>
      <c r="P316" s="66"/>
      <c r="Q316" s="66"/>
      <c r="R316" s="165"/>
      <c r="S316" s="66"/>
      <c r="T316" s="165"/>
      <c r="U316" s="70"/>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row>
    <row r="317" spans="1:53" ht="19.5">
      <c r="A317" s="39"/>
      <c r="B317" s="57"/>
      <c r="C317" s="78"/>
      <c r="D317" s="48"/>
      <c r="E317" s="123"/>
      <c r="F317" s="67"/>
      <c r="G317" s="67"/>
      <c r="H317" s="507"/>
      <c r="I317" s="507"/>
      <c r="J317" s="68"/>
      <c r="K317" s="67"/>
      <c r="L317" s="67"/>
      <c r="M317" s="67"/>
      <c r="N317" s="67"/>
      <c r="O317" s="67"/>
      <c r="P317" s="59"/>
      <c r="Q317" s="59"/>
      <c r="R317" s="59"/>
      <c r="S317" s="59"/>
      <c r="T317" s="60"/>
      <c r="U317" s="70"/>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row>
    <row r="318" spans="1:53" ht="19.5">
      <c r="A318" s="39"/>
      <c r="B318" s="57"/>
      <c r="C318" s="78"/>
      <c r="D318" s="48"/>
      <c r="E318" s="123"/>
      <c r="F318" s="67"/>
      <c r="G318" s="67"/>
      <c r="H318" s="250"/>
      <c r="I318" s="250"/>
      <c r="J318" s="68"/>
      <c r="K318" s="67"/>
      <c r="L318" s="67"/>
      <c r="M318" s="67"/>
      <c r="N318" s="67"/>
      <c r="O318" s="67"/>
      <c r="P318" s="59"/>
      <c r="Q318" s="59"/>
      <c r="R318" s="59"/>
      <c r="S318" s="59"/>
      <c r="T318" s="60"/>
      <c r="U318" s="70"/>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row>
    <row r="319" spans="1:53" ht="19.5">
      <c r="A319" s="39"/>
      <c r="B319" s="57"/>
      <c r="C319" s="78"/>
      <c r="D319" s="48"/>
      <c r="E319" s="123"/>
      <c r="F319" s="67"/>
      <c r="G319" s="67"/>
      <c r="H319" s="250"/>
      <c r="I319" s="250"/>
      <c r="J319" s="68"/>
      <c r="K319" s="67"/>
      <c r="L319" s="67"/>
      <c r="M319" s="67"/>
      <c r="N319" s="67"/>
      <c r="O319" s="67"/>
      <c r="P319" s="59"/>
      <c r="Q319" s="59"/>
      <c r="R319" s="59"/>
      <c r="S319" s="59"/>
      <c r="T319" s="60"/>
      <c r="U319" s="70"/>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row>
    <row r="320" spans="1:53" ht="19.5">
      <c r="A320" s="39"/>
      <c r="B320" s="71"/>
      <c r="C320" s="146"/>
      <c r="D320" s="73"/>
      <c r="E320" s="147"/>
      <c r="F320" s="148"/>
      <c r="G320" s="149"/>
      <c r="H320" s="150"/>
      <c r="I320" s="150"/>
      <c r="J320" s="151"/>
      <c r="K320" s="149"/>
      <c r="L320" s="149"/>
      <c r="M320" s="149"/>
      <c r="N320" s="149"/>
      <c r="O320" s="149"/>
      <c r="P320" s="75"/>
      <c r="Q320" s="75"/>
      <c r="R320" s="75"/>
      <c r="S320" s="75"/>
      <c r="T320" s="75"/>
      <c r="U320" s="152"/>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row>
    <row r="321" spans="1:53" ht="18.75">
      <c r="A321" s="39"/>
      <c r="B321" s="53"/>
      <c r="C321" s="77"/>
      <c r="D321" s="55"/>
      <c r="E321" s="124"/>
      <c r="F321" s="55"/>
      <c r="G321" s="55"/>
      <c r="H321" s="107"/>
      <c r="I321" s="107"/>
      <c r="J321" s="88"/>
      <c r="K321" s="55"/>
      <c r="L321" s="55"/>
      <c r="M321" s="55"/>
      <c r="N321" s="55"/>
      <c r="O321" s="55"/>
      <c r="P321" s="55"/>
      <c r="Q321" s="55"/>
      <c r="R321" s="55"/>
      <c r="S321" s="55"/>
      <c r="T321" s="55"/>
      <c r="U321" s="56"/>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row>
    <row r="322" spans="1:53" ht="30.75">
      <c r="A322" s="39"/>
      <c r="B322" s="252"/>
      <c r="C322" s="167"/>
      <c r="D322" s="125">
        <v>2008</v>
      </c>
      <c r="E322" s="271" t="str">
        <f>IF(Inventory!$K$7=2008,"Base Year", "")</f>
        <v/>
      </c>
      <c r="F322" s="167"/>
      <c r="G322" s="167"/>
      <c r="H322" s="167"/>
      <c r="I322" s="167"/>
      <c r="J322" s="167"/>
      <c r="K322" s="167"/>
      <c r="L322" s="167"/>
      <c r="M322" s="167"/>
      <c r="N322" s="167"/>
      <c r="O322" s="167"/>
      <c r="P322" s="167"/>
      <c r="Q322" s="167"/>
      <c r="R322" s="167"/>
      <c r="S322" s="167"/>
      <c r="T322" s="167"/>
      <c r="U322" s="167"/>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row>
    <row r="323" spans="1:53" ht="30.75">
      <c r="A323" s="39"/>
      <c r="B323" s="246"/>
      <c r="C323" s="167"/>
      <c r="D323" s="167"/>
      <c r="E323" s="125"/>
      <c r="F323" s="509" t="s">
        <v>94</v>
      </c>
      <c r="G323" s="510"/>
      <c r="H323" s="510"/>
      <c r="I323" s="510"/>
      <c r="J323" s="510"/>
      <c r="K323" s="510"/>
      <c r="L323" s="510"/>
      <c r="M323" s="251"/>
      <c r="N323" s="76"/>
      <c r="O323" s="76"/>
      <c r="P323" s="76"/>
      <c r="Q323" s="76"/>
      <c r="R323" s="76"/>
      <c r="S323" s="76"/>
      <c r="T323" s="76"/>
      <c r="U323" s="70"/>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row>
    <row r="324" spans="1:53" ht="18.75" customHeight="1">
      <c r="A324" s="39"/>
      <c r="B324" s="166"/>
      <c r="C324" s="167"/>
      <c r="D324" s="168"/>
      <c r="E324" s="169"/>
      <c r="F324" s="508" t="s">
        <v>97</v>
      </c>
      <c r="G324" s="493" t="s">
        <v>96</v>
      </c>
      <c r="H324" s="469" t="s">
        <v>95</v>
      </c>
      <c r="I324" s="469" t="s">
        <v>98</v>
      </c>
      <c r="J324" s="493" t="s">
        <v>99</v>
      </c>
      <c r="K324" s="493" t="s">
        <v>195</v>
      </c>
      <c r="L324" s="493" t="s">
        <v>101</v>
      </c>
      <c r="M324" s="493" t="s">
        <v>93</v>
      </c>
      <c r="N324" s="493" t="s">
        <v>89</v>
      </c>
      <c r="O324" s="493" t="s">
        <v>90</v>
      </c>
      <c r="P324" s="493" t="s">
        <v>175</v>
      </c>
      <c r="Q324" s="493" t="s">
        <v>88</v>
      </c>
      <c r="R324" s="469" t="s">
        <v>91</v>
      </c>
      <c r="S324" s="469" t="s">
        <v>92</v>
      </c>
      <c r="T324" s="170"/>
      <c r="U324" s="171"/>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row>
    <row r="325" spans="1:53" ht="27.75" customHeight="1">
      <c r="A325" s="39"/>
      <c r="B325" s="57"/>
      <c r="C325" s="78"/>
      <c r="D325" s="47"/>
      <c r="E325" s="247" t="s">
        <v>87</v>
      </c>
      <c r="F325" s="508"/>
      <c r="G325" s="493"/>
      <c r="H325" s="469"/>
      <c r="I325" s="469"/>
      <c r="J325" s="493"/>
      <c r="K325" s="493"/>
      <c r="L325" s="493"/>
      <c r="M325" s="493"/>
      <c r="N325" s="492"/>
      <c r="O325" s="492"/>
      <c r="P325" s="493"/>
      <c r="Q325" s="493"/>
      <c r="R325" s="492"/>
      <c r="S325" s="492"/>
      <c r="T325" s="59"/>
      <c r="U325" s="70"/>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row>
    <row r="326" spans="1:53" ht="19.5">
      <c r="A326" s="39"/>
      <c r="B326" s="57"/>
      <c r="C326" s="78"/>
      <c r="D326" s="47"/>
      <c r="E326" s="470"/>
      <c r="F326" s="506"/>
      <c r="G326" s="135"/>
      <c r="H326" s="248"/>
      <c r="I326" s="135"/>
      <c r="J326" s="135"/>
      <c r="K326" s="248"/>
      <c r="L326" s="248"/>
      <c r="M326" s="247"/>
      <c r="N326" s="247"/>
      <c r="O326" s="247"/>
      <c r="P326" s="59"/>
      <c r="Q326" s="59"/>
      <c r="R326" s="59"/>
      <c r="S326" s="59"/>
      <c r="T326" s="59"/>
      <c r="U326" s="70"/>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row>
    <row r="327" spans="1:53" ht="15">
      <c r="A327" s="39"/>
      <c r="B327" s="83"/>
      <c r="C327" s="249"/>
      <c r="D327" s="64"/>
      <c r="E327" s="129"/>
      <c r="F327" s="65"/>
      <c r="G327" s="66"/>
      <c r="H327" s="115"/>
      <c r="I327" s="110"/>
      <c r="J327" s="92"/>
      <c r="K327" s="92"/>
      <c r="L327" s="92"/>
      <c r="M327" s="92"/>
      <c r="N327" s="92"/>
      <c r="O327" s="92"/>
      <c r="P327" s="92"/>
      <c r="Q327" s="92"/>
      <c r="R327" s="92"/>
      <c r="S327" s="92"/>
      <c r="T327" s="153"/>
      <c r="U327" s="70"/>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row>
    <row r="328" spans="1:53" ht="15">
      <c r="A328" s="39"/>
      <c r="B328" s="83"/>
      <c r="C328" s="249"/>
      <c r="D328" s="473"/>
      <c r="E328" s="321"/>
      <c r="F328" s="322"/>
      <c r="G328" s="322"/>
      <c r="H328" s="322"/>
      <c r="I328" s="322"/>
      <c r="J328" s="322"/>
      <c r="K328" s="322"/>
      <c r="L328" s="322"/>
      <c r="M328" s="322"/>
      <c r="N328" s="254">
        <f>(F328*Coefficients!$B$10)+(Campus!G328*Coefficients!$D$10)+(Campus!H328*Coefficients!$F$10)+(Campus!I328*Coefficients!$H$10)+(Campus!J328*Coefficients!$J$10)+(Campus!K328*Coefficients!$L$10)+(Campus!L328*Coefficients!$N$10)</f>
        <v>0</v>
      </c>
      <c r="O328" s="254">
        <f>(F328*Coefficients!$C$10)+(Campus!G328*Coefficients!$E$10)+(Campus!H328*Coefficients!$G$10)+(Campus!I328*Coefficients!$I$10)+(Campus!J328*Coefficients!$K$10)+(Campus!K328*Coefficients!$M$10)+(Campus!L328*Coefficients!$O$10)</f>
        <v>0</v>
      </c>
      <c r="P328" s="213" t="str">
        <f>IF(ISERR(N328/M328),"", (N328/M328))</f>
        <v/>
      </c>
      <c r="Q328" s="213" t="str">
        <f>IF(ISERR(O328/M328),"", (O328/M328))</f>
        <v/>
      </c>
      <c r="R328" s="253" t="str">
        <f>IFERROR((P328-AI24)/AI24,"")</f>
        <v/>
      </c>
      <c r="S328" s="253" t="str">
        <f>IFERROR((Q328-AJ24)/AJ24,"")</f>
        <v/>
      </c>
      <c r="T328" s="505"/>
      <c r="U328" s="70"/>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row>
    <row r="329" spans="1:53" ht="15">
      <c r="A329" s="39"/>
      <c r="B329" s="83"/>
      <c r="C329" s="249"/>
      <c r="D329" s="473"/>
      <c r="E329" s="323"/>
      <c r="F329" s="322"/>
      <c r="G329" s="322"/>
      <c r="H329" s="322"/>
      <c r="I329" s="322"/>
      <c r="J329" s="322"/>
      <c r="K329" s="322"/>
      <c r="L329" s="322"/>
      <c r="M329" s="322"/>
      <c r="N329" s="254">
        <f>(F329*Coefficients!$B$10)+(Campus!G329*Coefficients!$D$10)+(Campus!H329*Coefficients!$F$10)+(Campus!I329*Coefficients!$H$10)+(Campus!J329*Coefficients!$J$10)+(Campus!K329*Coefficients!$L$10)+(Campus!L329*Coefficients!$N$10)</f>
        <v>0</v>
      </c>
      <c r="O329" s="254">
        <f>(F329*Coefficients!$C$10)+(Campus!G329*Coefficients!$E$10)+(Campus!H329*Coefficients!$G$10)+(Campus!I329*Coefficients!$I$10)+(Campus!J329*Coefficients!$K$10)+(Campus!K329*Coefficients!$M$10)+(Campus!L329*Coefficients!$O$10)</f>
        <v>0</v>
      </c>
      <c r="P329" s="213" t="str">
        <f>IF(ISERR(N329/M329),"", (N329/M329))</f>
        <v/>
      </c>
      <c r="Q329" s="213" t="str">
        <f t="shared" ref="Q329:Q352" si="46">IF(ISERR(O329/M329),"", (O329/M329))</f>
        <v/>
      </c>
      <c r="R329" s="253" t="str">
        <f t="shared" ref="R329:R353" si="47">IFERROR((P329-AI25)/AI25,"")</f>
        <v/>
      </c>
      <c r="S329" s="253" t="str">
        <f t="shared" ref="S329:S353" si="48">IFERROR((Q329-AJ25)/AJ25,"")</f>
        <v/>
      </c>
      <c r="T329" s="505"/>
      <c r="U329" s="70"/>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row>
    <row r="330" spans="1:53" ht="15">
      <c r="A330" s="39"/>
      <c r="B330" s="83"/>
      <c r="C330" s="249"/>
      <c r="D330" s="473"/>
      <c r="E330" s="321"/>
      <c r="F330" s="322"/>
      <c r="G330" s="322"/>
      <c r="H330" s="322"/>
      <c r="I330" s="322"/>
      <c r="J330" s="322"/>
      <c r="K330" s="322"/>
      <c r="L330" s="322"/>
      <c r="M330" s="322"/>
      <c r="N330" s="255">
        <f>(F330*Coefficients!$B$10)+(Campus!G330*Coefficients!$D$10)+(Campus!H330*Coefficients!$F$10)+(Campus!I330*Coefficients!$H$10)+(Campus!J330*Coefficients!$J$10)+(Campus!K330*Coefficients!$L$10)+(Campus!L330*Coefficients!$N$10)</f>
        <v>0</v>
      </c>
      <c r="O330" s="254">
        <f>(F330*Coefficients!$C$10)+(Campus!G330*Coefficients!$E$10)+(Campus!H330*Coefficients!$G$10)+(Campus!I330*Coefficients!$I$10)+(Campus!J330*Coefficients!$K$10)+(Campus!K330*Coefficients!$M$10)+(Campus!L330*Coefficients!$O$10)</f>
        <v>0</v>
      </c>
      <c r="P330" s="213" t="str">
        <f t="shared" ref="P330:P340" si="49">IF(ISERR(N330/M330),"", (N330/M330))</f>
        <v/>
      </c>
      <c r="Q330" s="213" t="str">
        <f t="shared" si="46"/>
        <v/>
      </c>
      <c r="R330" s="253" t="str">
        <f t="shared" si="47"/>
        <v/>
      </c>
      <c r="S330" s="253" t="str">
        <f t="shared" si="48"/>
        <v/>
      </c>
      <c r="T330" s="505"/>
      <c r="U330" s="70"/>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row>
    <row r="331" spans="1:53" ht="15">
      <c r="A331" s="39"/>
      <c r="B331" s="83"/>
      <c r="C331" s="249"/>
      <c r="D331" s="473"/>
      <c r="E331" s="323"/>
      <c r="F331" s="322"/>
      <c r="G331" s="322"/>
      <c r="H331" s="322"/>
      <c r="I331" s="322"/>
      <c r="J331" s="322"/>
      <c r="K331" s="322"/>
      <c r="L331" s="322"/>
      <c r="M331" s="322"/>
      <c r="N331" s="254">
        <f>(F331*Coefficients!$B$10)+(Campus!G331*Coefficients!$D$10)+(Campus!H331*Coefficients!$F$10)+(Campus!I331*Coefficients!$H$10)+(Campus!J331*Coefficients!$J$10)+(Campus!K331*Coefficients!$L$10)+(Campus!L331*Coefficients!$N$10)</f>
        <v>0</v>
      </c>
      <c r="O331" s="254">
        <f>(F331*Coefficients!$C$10)+(Campus!G331*Coefficients!$E$10)+(Campus!H331*Coefficients!$G$10)+(Campus!I331*Coefficients!$I$10)+(Campus!J331*Coefficients!$K$10)+(Campus!K331*Coefficients!$M$10)+(Campus!L331*Coefficients!$O$10)</f>
        <v>0</v>
      </c>
      <c r="P331" s="213" t="str">
        <f t="shared" si="49"/>
        <v/>
      </c>
      <c r="Q331" s="213" t="str">
        <f t="shared" si="46"/>
        <v/>
      </c>
      <c r="R331" s="253" t="str">
        <f t="shared" si="47"/>
        <v/>
      </c>
      <c r="S331" s="253" t="str">
        <f t="shared" si="48"/>
        <v/>
      </c>
      <c r="T331" s="505"/>
      <c r="U331" s="70"/>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row>
    <row r="332" spans="1:53" ht="15">
      <c r="A332" s="39"/>
      <c r="B332" s="83"/>
      <c r="C332" s="249"/>
      <c r="D332" s="473"/>
      <c r="E332" s="321"/>
      <c r="F332" s="322"/>
      <c r="G332" s="322"/>
      <c r="H332" s="322"/>
      <c r="I332" s="322"/>
      <c r="J332" s="322"/>
      <c r="K332" s="322"/>
      <c r="L332" s="322"/>
      <c r="M332" s="322"/>
      <c r="N332" s="254">
        <f>(F332*Coefficients!$B$10)+(Campus!G332*Coefficients!$D$10)+(Campus!H332*Coefficients!$F$10)+(Campus!I332*Coefficients!$H$10)+(Campus!J332*Coefficients!$J$10)+(Campus!K332*Coefficients!$L$10)+(Campus!L332*Coefficients!$N$10)</f>
        <v>0</v>
      </c>
      <c r="O332" s="254">
        <f>(F332*Coefficients!$C$10)+(Campus!G332*Coefficients!$E$10)+(Campus!H332*Coefficients!$G$10)+(Campus!I332*Coefficients!$I$10)+(Campus!J332*Coefficients!$K$10)+(Campus!K332*Coefficients!$M$10)+(Campus!L332*Coefficients!$O$10)</f>
        <v>0</v>
      </c>
      <c r="P332" s="213" t="str">
        <f t="shared" si="49"/>
        <v/>
      </c>
      <c r="Q332" s="213" t="str">
        <f t="shared" si="46"/>
        <v/>
      </c>
      <c r="R332" s="253" t="str">
        <f t="shared" si="47"/>
        <v/>
      </c>
      <c r="S332" s="253" t="str">
        <f t="shared" si="48"/>
        <v/>
      </c>
      <c r="T332" s="505"/>
      <c r="U332" s="70"/>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row>
    <row r="333" spans="1:53" ht="15">
      <c r="A333" s="39"/>
      <c r="B333" s="83"/>
      <c r="C333" s="249"/>
      <c r="D333" s="473"/>
      <c r="E333" s="323"/>
      <c r="F333" s="322"/>
      <c r="G333" s="322"/>
      <c r="H333" s="322"/>
      <c r="I333" s="322"/>
      <c r="J333" s="322"/>
      <c r="K333" s="322"/>
      <c r="L333" s="322"/>
      <c r="M333" s="322"/>
      <c r="N333" s="254">
        <f>(F333*Coefficients!$B$10)+(Campus!G333*Coefficients!$D$10)+(Campus!H333*Coefficients!$F$10)+(Campus!I333*Coefficients!$H$10)+(Campus!J333*Coefficients!$J$10)+(Campus!K333*Coefficients!$L$10)+(Campus!L333*Coefficients!$N$10)</f>
        <v>0</v>
      </c>
      <c r="O333" s="254">
        <f>(F333*Coefficients!$C$10)+(Campus!G333*Coefficients!$E$10)+(Campus!H333*Coefficients!$G$10)+(Campus!I333*Coefficients!$I$10)+(Campus!J333*Coefficients!$K$10)+(Campus!K333*Coefficients!$M$10)+(Campus!L333*Coefficients!$O$10)</f>
        <v>0</v>
      </c>
      <c r="P333" s="213" t="str">
        <f t="shared" si="49"/>
        <v/>
      </c>
      <c r="Q333" s="213" t="str">
        <f t="shared" si="46"/>
        <v/>
      </c>
      <c r="R333" s="253" t="str">
        <f t="shared" si="47"/>
        <v/>
      </c>
      <c r="S333" s="253" t="str">
        <f t="shared" si="48"/>
        <v/>
      </c>
      <c r="T333" s="505"/>
      <c r="U333" s="70"/>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row>
    <row r="334" spans="1:53" ht="15">
      <c r="A334" s="39"/>
      <c r="B334" s="83"/>
      <c r="C334" s="249"/>
      <c r="D334" s="473"/>
      <c r="E334" s="321"/>
      <c r="F334" s="322"/>
      <c r="G334" s="322"/>
      <c r="H334" s="322"/>
      <c r="I334" s="322"/>
      <c r="J334" s="322"/>
      <c r="K334" s="322"/>
      <c r="L334" s="322"/>
      <c r="M334" s="322"/>
      <c r="N334" s="254">
        <f>(F334*Coefficients!$B$10)+(Campus!G334*Coefficients!$D$10)+(Campus!H334*Coefficients!$F$10)+(Campus!I334*Coefficients!$H$10)+(Campus!J334*Coefficients!$J$10)+(Campus!K334*Coefficients!$L$10)+(Campus!L334*Coefficients!$N$10)</f>
        <v>0</v>
      </c>
      <c r="O334" s="254">
        <f>(F334*Coefficients!$C$10)+(Campus!G334*Coefficients!$E$10)+(Campus!H334*Coefficients!$G$10)+(Campus!I334*Coefficients!$I$10)+(Campus!J334*Coefficients!$K$10)+(Campus!K334*Coefficients!$M$10)+(Campus!L334*Coefficients!$O$10)</f>
        <v>0</v>
      </c>
      <c r="P334" s="213" t="str">
        <f t="shared" si="49"/>
        <v/>
      </c>
      <c r="Q334" s="213" t="str">
        <f t="shared" si="46"/>
        <v/>
      </c>
      <c r="R334" s="253" t="str">
        <f t="shared" si="47"/>
        <v/>
      </c>
      <c r="S334" s="253" t="str">
        <f t="shared" si="48"/>
        <v/>
      </c>
      <c r="T334" s="505"/>
      <c r="U334" s="70"/>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row>
    <row r="335" spans="1:53" ht="15">
      <c r="A335" s="39"/>
      <c r="B335" s="83"/>
      <c r="C335" s="249"/>
      <c r="D335" s="473"/>
      <c r="E335" s="323"/>
      <c r="F335" s="322"/>
      <c r="G335" s="322"/>
      <c r="H335" s="322"/>
      <c r="I335" s="322"/>
      <c r="J335" s="322"/>
      <c r="K335" s="322"/>
      <c r="L335" s="322"/>
      <c r="M335" s="322"/>
      <c r="N335" s="254">
        <f>(F335*Coefficients!$B$10)+(Campus!G335*Coefficients!$D$10)+(Campus!H335*Coefficients!$F$10)+(Campus!I335*Coefficients!$H$10)+(Campus!J335*Coefficients!$J$10)+(Campus!K335*Coefficients!$L$10)+(Campus!L335*Coefficients!$N$10)</f>
        <v>0</v>
      </c>
      <c r="O335" s="254">
        <f>(F335*Coefficients!$C$10)+(Campus!G335*Coefficients!$E$10)+(Campus!H335*Coefficients!$G$10)+(Campus!I335*Coefficients!$I$10)+(Campus!J335*Coefficients!$K$10)+(Campus!K335*Coefficients!$M$10)+(Campus!L335*Coefficients!$O$10)</f>
        <v>0</v>
      </c>
      <c r="P335" s="213" t="str">
        <f t="shared" si="49"/>
        <v/>
      </c>
      <c r="Q335" s="213" t="str">
        <f t="shared" si="46"/>
        <v/>
      </c>
      <c r="R335" s="253" t="str">
        <f t="shared" si="47"/>
        <v/>
      </c>
      <c r="S335" s="253" t="str">
        <f t="shared" si="48"/>
        <v/>
      </c>
      <c r="T335" s="505"/>
      <c r="U335" s="70"/>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row>
    <row r="336" spans="1:53" ht="15">
      <c r="A336" s="39"/>
      <c r="B336" s="83"/>
      <c r="C336" s="249"/>
      <c r="D336" s="473"/>
      <c r="E336" s="321"/>
      <c r="F336" s="322"/>
      <c r="G336" s="322"/>
      <c r="H336" s="322"/>
      <c r="I336" s="322"/>
      <c r="J336" s="322"/>
      <c r="K336" s="322"/>
      <c r="L336" s="322"/>
      <c r="M336" s="322"/>
      <c r="N336" s="254">
        <f>(F336*Coefficients!$B$10)+(Campus!G336*Coefficients!$D$10)+(Campus!H336*Coefficients!$F$10)+(Campus!I336*Coefficients!$H$10)+(Campus!J336*Coefficients!$J$10)+(Campus!K336*Coefficients!$L$10)+(Campus!L336*Coefficients!$N$10)</f>
        <v>0</v>
      </c>
      <c r="O336" s="254">
        <f>(F336*Coefficients!$C$10)+(Campus!G336*Coefficients!$E$10)+(Campus!H336*Coefficients!$G$10)+(Campus!I336*Coefficients!$I$10)+(Campus!J336*Coefficients!$K$10)+(Campus!K336*Coefficients!$M$10)+(Campus!L336*Coefficients!$O$10)</f>
        <v>0</v>
      </c>
      <c r="P336" s="213" t="str">
        <f t="shared" si="49"/>
        <v/>
      </c>
      <c r="Q336" s="213" t="str">
        <f t="shared" si="46"/>
        <v/>
      </c>
      <c r="R336" s="253" t="str">
        <f t="shared" si="47"/>
        <v/>
      </c>
      <c r="S336" s="253" t="str">
        <f t="shared" si="48"/>
        <v/>
      </c>
      <c r="T336" s="505"/>
      <c r="U336" s="70"/>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row>
    <row r="337" spans="1:53" ht="15">
      <c r="A337" s="39"/>
      <c r="B337" s="83"/>
      <c r="C337" s="249"/>
      <c r="D337" s="473"/>
      <c r="E337" s="323"/>
      <c r="F337" s="322"/>
      <c r="G337" s="322"/>
      <c r="H337" s="322"/>
      <c r="I337" s="322"/>
      <c r="J337" s="322"/>
      <c r="K337" s="322"/>
      <c r="L337" s="322"/>
      <c r="M337" s="322"/>
      <c r="N337" s="254">
        <f>(F337*Coefficients!$B$10)+(Campus!G337*Coefficients!$D$10)+(Campus!H337*Coefficients!$F$10)+(Campus!I337*Coefficients!$H$10)+(Campus!J337*Coefficients!$J$10)+(Campus!K337*Coefficients!$L$10)+(Campus!L337*Coefficients!$N$10)</f>
        <v>0</v>
      </c>
      <c r="O337" s="254">
        <f>(F337*Coefficients!$C$10)+(Campus!G337*Coefficients!$E$10)+(Campus!H337*Coefficients!$G$10)+(Campus!I337*Coefficients!$I$10)+(Campus!J337*Coefficients!$K$10)+(Campus!K337*Coefficients!$M$10)+(Campus!L337*Coefficients!$O$10)</f>
        <v>0</v>
      </c>
      <c r="P337" s="213" t="str">
        <f t="shared" si="49"/>
        <v/>
      </c>
      <c r="Q337" s="213" t="str">
        <f t="shared" si="46"/>
        <v/>
      </c>
      <c r="R337" s="253" t="str">
        <f t="shared" si="47"/>
        <v/>
      </c>
      <c r="S337" s="253" t="str">
        <f t="shared" si="48"/>
        <v/>
      </c>
      <c r="T337" s="505"/>
      <c r="U337" s="70"/>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row>
    <row r="338" spans="1:53" ht="15">
      <c r="A338" s="39"/>
      <c r="B338" s="83"/>
      <c r="C338" s="249"/>
      <c r="D338" s="473"/>
      <c r="E338" s="321"/>
      <c r="F338" s="322"/>
      <c r="G338" s="322"/>
      <c r="H338" s="322"/>
      <c r="I338" s="322"/>
      <c r="J338" s="322"/>
      <c r="K338" s="322"/>
      <c r="L338" s="322"/>
      <c r="M338" s="322"/>
      <c r="N338" s="254">
        <f>(F338*Coefficients!$B$10)+(Campus!G338*Coefficients!$D$10)+(Campus!H338*Coefficients!$F$10)+(Campus!I338*Coefficients!$H$10)+(Campus!J338*Coefficients!$J$10)+(Campus!K338*Coefficients!$L$10)+(Campus!L338*Coefficients!$N$10)</f>
        <v>0</v>
      </c>
      <c r="O338" s="254">
        <f>(F338*Coefficients!$C$10)+(Campus!G338*Coefficients!$E$10)+(Campus!H338*Coefficients!$G$10)+(Campus!I338*Coefficients!$I$10)+(Campus!J338*Coefficients!$K$10)+(Campus!K338*Coefficients!$M$10)+(Campus!L338*Coefficients!$O$10)</f>
        <v>0</v>
      </c>
      <c r="P338" s="213" t="str">
        <f t="shared" si="49"/>
        <v/>
      </c>
      <c r="Q338" s="213" t="str">
        <f t="shared" si="46"/>
        <v/>
      </c>
      <c r="R338" s="253" t="str">
        <f t="shared" si="47"/>
        <v/>
      </c>
      <c r="S338" s="253" t="str">
        <f t="shared" si="48"/>
        <v/>
      </c>
      <c r="T338" s="505"/>
      <c r="U338" s="70"/>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row>
    <row r="339" spans="1:53" ht="15">
      <c r="A339" s="39"/>
      <c r="B339" s="83"/>
      <c r="C339" s="249"/>
      <c r="D339" s="473"/>
      <c r="E339" s="323"/>
      <c r="F339" s="322"/>
      <c r="G339" s="322"/>
      <c r="H339" s="322"/>
      <c r="I339" s="322"/>
      <c r="J339" s="322"/>
      <c r="K339" s="322"/>
      <c r="L339" s="322"/>
      <c r="M339" s="322"/>
      <c r="N339" s="254">
        <f>(F339*Coefficients!$B$10)+(Campus!G339*Coefficients!$D$10)+(Campus!H339*Coefficients!$F$10)+(Campus!I339*Coefficients!$H$10)+(Campus!J339*Coefficients!$J$10)+(Campus!K339*Coefficients!$L$10)+(Campus!L339*Coefficients!$N$10)</f>
        <v>0</v>
      </c>
      <c r="O339" s="254">
        <f>(F339*Coefficients!$C$10)+(Campus!G339*Coefficients!$E$10)+(Campus!H339*Coefficients!$G$10)+(Campus!I339*Coefficients!$I$10)+(Campus!J339*Coefficients!$K$10)+(Campus!K339*Coefficients!$M$10)+(Campus!L339*Coefficients!$O$10)</f>
        <v>0</v>
      </c>
      <c r="P339" s="213" t="str">
        <f t="shared" si="49"/>
        <v/>
      </c>
      <c r="Q339" s="213" t="str">
        <f t="shared" si="46"/>
        <v/>
      </c>
      <c r="R339" s="253" t="str">
        <f t="shared" si="47"/>
        <v/>
      </c>
      <c r="S339" s="253" t="str">
        <f t="shared" si="48"/>
        <v/>
      </c>
      <c r="T339" s="505"/>
      <c r="U339" s="70"/>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row>
    <row r="340" spans="1:53" ht="15">
      <c r="A340" s="39"/>
      <c r="B340" s="83"/>
      <c r="C340" s="249"/>
      <c r="D340" s="473"/>
      <c r="E340" s="321"/>
      <c r="F340" s="322"/>
      <c r="G340" s="322"/>
      <c r="H340" s="322"/>
      <c r="I340" s="322"/>
      <c r="J340" s="322"/>
      <c r="K340" s="322"/>
      <c r="L340" s="322"/>
      <c r="M340" s="322"/>
      <c r="N340" s="254">
        <f>(F340*Coefficients!$B$10)+(Campus!G340*Coefficients!$D$10)+(Campus!H340*Coefficients!$F$10)+(Campus!I340*Coefficients!$H$10)+(Campus!J340*Coefficients!$J$10)+(Campus!K340*Coefficients!$L$10)+(Campus!L340*Coefficients!$N$10)</f>
        <v>0</v>
      </c>
      <c r="O340" s="254">
        <f>(F340*Coefficients!$C$10)+(Campus!G340*Coefficients!$E$10)+(Campus!H340*Coefficients!$G$10)+(Campus!I340*Coefficients!$I$10)+(Campus!J340*Coefficients!$K$10)+(Campus!K340*Coefficients!$M$10)+(Campus!L340*Coefficients!$O$10)</f>
        <v>0</v>
      </c>
      <c r="P340" s="213" t="str">
        <f t="shared" si="49"/>
        <v/>
      </c>
      <c r="Q340" s="213" t="str">
        <f t="shared" si="46"/>
        <v/>
      </c>
      <c r="R340" s="253" t="str">
        <f t="shared" si="47"/>
        <v/>
      </c>
      <c r="S340" s="253" t="str">
        <f t="shared" si="48"/>
        <v/>
      </c>
      <c r="T340" s="505"/>
      <c r="U340" s="70"/>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row>
    <row r="341" spans="1:53" ht="15">
      <c r="A341" s="39"/>
      <c r="B341" s="83"/>
      <c r="C341" s="249"/>
      <c r="D341" s="473"/>
      <c r="E341" s="323"/>
      <c r="F341" s="324"/>
      <c r="G341" s="324"/>
      <c r="H341" s="324"/>
      <c r="I341" s="324"/>
      <c r="J341" s="324"/>
      <c r="K341" s="324"/>
      <c r="L341" s="324"/>
      <c r="M341" s="324"/>
      <c r="N341" s="254">
        <f>(F341*Coefficients!$B$10)+(Campus!G341*Coefficients!$D$10)+(Campus!H341*Coefficients!$F$10)+(Campus!I341*Coefficients!$H$10)+(Campus!J341*Coefficients!$J$10)+(Campus!K341*Coefficients!$L$10)+(Campus!L341*Coefficients!$N$10)</f>
        <v>0</v>
      </c>
      <c r="O341" s="254">
        <f>(F341*Coefficients!$C$10)+(Campus!G341*Coefficients!$E$10)+(Campus!H341*Coefficients!$G$10)+(Campus!I341*Coefficients!$I$10)+(Campus!J341*Coefficients!$K$10)+(Campus!K341*Coefficients!$M$10)+(Campus!L341*Coefficients!$O$10)</f>
        <v>0</v>
      </c>
      <c r="P341" s="213" t="str">
        <f>IF(ISERR(N341/M341),"", (N341/M341))</f>
        <v/>
      </c>
      <c r="Q341" s="213" t="str">
        <f t="shared" si="46"/>
        <v/>
      </c>
      <c r="R341" s="253" t="str">
        <f t="shared" si="47"/>
        <v/>
      </c>
      <c r="S341" s="253" t="str">
        <f t="shared" si="48"/>
        <v/>
      </c>
      <c r="T341" s="505"/>
      <c r="U341" s="70"/>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row>
    <row r="342" spans="1:53" ht="15">
      <c r="A342" s="39"/>
      <c r="B342" s="83"/>
      <c r="C342" s="249"/>
      <c r="D342" s="473"/>
      <c r="E342" s="321"/>
      <c r="F342" s="322"/>
      <c r="G342" s="322"/>
      <c r="H342" s="322"/>
      <c r="I342" s="322"/>
      <c r="J342" s="322"/>
      <c r="K342" s="322"/>
      <c r="L342" s="322"/>
      <c r="M342" s="322"/>
      <c r="N342" s="254">
        <f>(F342*Coefficients!$B$10)+(Campus!G342*Coefficients!$D$10)+(Campus!H342*Coefficients!$F$10)+(Campus!I342*Coefficients!$H$10)+(Campus!J342*Coefficients!$J$10)+(Campus!K342*Coefficients!$L$10)+(Campus!L342*Coefficients!$N$10)</f>
        <v>0</v>
      </c>
      <c r="O342" s="254">
        <f>(F342*Coefficients!$C$10)+(Campus!G342*Coefficients!$E$10)+(Campus!H342*Coefficients!$G$10)+(Campus!I342*Coefficients!$I$10)+(Campus!J342*Coefficients!$K$10)+(Campus!K342*Coefficients!$M$10)+(Campus!L342*Coefficients!$O$10)</f>
        <v>0</v>
      </c>
      <c r="P342" s="213" t="str">
        <f t="shared" ref="P342:P351" si="50">IF(ISERR(N342/M342),"", (N342/M342))</f>
        <v/>
      </c>
      <c r="Q342" s="213" t="str">
        <f t="shared" si="46"/>
        <v/>
      </c>
      <c r="R342" s="253" t="str">
        <f t="shared" si="47"/>
        <v/>
      </c>
      <c r="S342" s="253" t="str">
        <f t="shared" si="48"/>
        <v/>
      </c>
      <c r="T342" s="505"/>
      <c r="U342" s="70"/>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row>
    <row r="343" spans="1:53" ht="15">
      <c r="A343" s="39"/>
      <c r="B343" s="83"/>
      <c r="C343" s="249"/>
      <c r="D343" s="473"/>
      <c r="E343" s="323"/>
      <c r="F343" s="322"/>
      <c r="G343" s="322"/>
      <c r="H343" s="322"/>
      <c r="I343" s="322"/>
      <c r="J343" s="322"/>
      <c r="K343" s="322"/>
      <c r="L343" s="322"/>
      <c r="M343" s="322"/>
      <c r="N343" s="254">
        <f>(F343*Coefficients!$B$10)+(Campus!G343*Coefficients!$D$10)+(Campus!H343*Coefficients!$F$10)+(Campus!I343*Coefficients!$H$10)+(Campus!J343*Coefficients!$J$10)+(Campus!K343*Coefficients!$L$10)+(Campus!L343*Coefficients!$N$10)</f>
        <v>0</v>
      </c>
      <c r="O343" s="254">
        <f>(F343*Coefficients!$C$10)+(Campus!G343*Coefficients!$E$10)+(Campus!H343*Coefficients!$G$10)+(Campus!I343*Coefficients!$I$10)+(Campus!J343*Coefficients!$K$10)+(Campus!K343*Coefficients!$M$10)+(Campus!L343*Coefficients!$O$10)</f>
        <v>0</v>
      </c>
      <c r="P343" s="213" t="str">
        <f t="shared" si="50"/>
        <v/>
      </c>
      <c r="Q343" s="213" t="str">
        <f t="shared" si="46"/>
        <v/>
      </c>
      <c r="R343" s="253" t="str">
        <f t="shared" si="47"/>
        <v/>
      </c>
      <c r="S343" s="253" t="str">
        <f t="shared" si="48"/>
        <v/>
      </c>
      <c r="T343" s="505"/>
      <c r="U343" s="70"/>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row>
    <row r="344" spans="1:53" ht="15">
      <c r="A344" s="39"/>
      <c r="B344" s="83"/>
      <c r="C344" s="249"/>
      <c r="D344" s="473"/>
      <c r="E344" s="321"/>
      <c r="F344" s="322"/>
      <c r="G344" s="322"/>
      <c r="H344" s="322"/>
      <c r="I344" s="322"/>
      <c r="J344" s="322"/>
      <c r="K344" s="322"/>
      <c r="L344" s="322"/>
      <c r="M344" s="322"/>
      <c r="N344" s="254">
        <f>(F344*Coefficients!$B$10)+(Campus!G344*Coefficients!$D$10)+(Campus!H344*Coefficients!$F$10)+(Campus!I344*Coefficients!$H$10)+(Campus!J344*Coefficients!$J$10)+(Campus!K344*Coefficients!$L$10)+(Campus!L344*Coefficients!$N$10)</f>
        <v>0</v>
      </c>
      <c r="O344" s="254">
        <f>(F344*Coefficients!$C$10)+(Campus!G344*Coefficients!$E$10)+(Campus!H344*Coefficients!$G$10)+(Campus!I344*Coefficients!$I$10)+(Campus!J344*Coefficients!$K$10)+(Campus!K344*Coefficients!$M$10)+(Campus!L344*Coefficients!$O$10)</f>
        <v>0</v>
      </c>
      <c r="P344" s="213" t="str">
        <f t="shared" si="50"/>
        <v/>
      </c>
      <c r="Q344" s="213" t="str">
        <f t="shared" si="46"/>
        <v/>
      </c>
      <c r="R344" s="253" t="str">
        <f t="shared" si="47"/>
        <v/>
      </c>
      <c r="S344" s="253" t="str">
        <f t="shared" si="48"/>
        <v/>
      </c>
      <c r="T344" s="505"/>
      <c r="U344" s="70"/>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row>
    <row r="345" spans="1:53" ht="15">
      <c r="A345" s="39"/>
      <c r="B345" s="83"/>
      <c r="C345" s="249"/>
      <c r="D345" s="473"/>
      <c r="E345" s="323"/>
      <c r="F345" s="322"/>
      <c r="G345" s="322"/>
      <c r="H345" s="322"/>
      <c r="I345" s="322"/>
      <c r="J345" s="322"/>
      <c r="K345" s="322"/>
      <c r="L345" s="322"/>
      <c r="M345" s="322"/>
      <c r="N345" s="254">
        <f>(F345*Coefficients!$B$10)+(Campus!G345*Coefficients!$D$10)+(Campus!H345*Coefficients!$F$10)+(Campus!I345*Coefficients!$H$10)+(Campus!J345*Coefficients!$J$10)+(Campus!K345*Coefficients!$L$10)+(Campus!L345*Coefficients!$N$10)</f>
        <v>0</v>
      </c>
      <c r="O345" s="254">
        <f>(F345*Coefficients!$C$10)+(Campus!G345*Coefficients!$E$10)+(Campus!H345*Coefficients!$G$10)+(Campus!I345*Coefficients!$I$10)+(Campus!J345*Coefficients!$K$10)+(Campus!K345*Coefficients!$M$10)+(Campus!L345*Coefficients!$O$10)</f>
        <v>0</v>
      </c>
      <c r="P345" s="213" t="str">
        <f t="shared" si="50"/>
        <v/>
      </c>
      <c r="Q345" s="213" t="str">
        <f t="shared" si="46"/>
        <v/>
      </c>
      <c r="R345" s="253" t="str">
        <f t="shared" si="47"/>
        <v/>
      </c>
      <c r="S345" s="253" t="str">
        <f t="shared" si="48"/>
        <v/>
      </c>
      <c r="T345" s="505"/>
      <c r="U345" s="70"/>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row>
    <row r="346" spans="1:53" ht="15">
      <c r="A346" s="39"/>
      <c r="B346" s="83"/>
      <c r="C346" s="249"/>
      <c r="D346" s="473"/>
      <c r="E346" s="321"/>
      <c r="F346" s="322"/>
      <c r="G346" s="322"/>
      <c r="H346" s="322"/>
      <c r="I346" s="322"/>
      <c r="J346" s="322"/>
      <c r="K346" s="322"/>
      <c r="L346" s="322"/>
      <c r="M346" s="322"/>
      <c r="N346" s="254">
        <f>(F346*Coefficients!$B$10)+(Campus!G346*Coefficients!$D$10)+(Campus!H346*Coefficients!$F$10)+(Campus!I346*Coefficients!$H$10)+(Campus!J346*Coefficients!$J$10)+(Campus!K346*Coefficients!$L$10)+(Campus!L346*Coefficients!$N$10)</f>
        <v>0</v>
      </c>
      <c r="O346" s="254">
        <f>(F346*Coefficients!$C$10)+(Campus!G346*Coefficients!$E$10)+(Campus!H346*Coefficients!$G$10)+(Campus!I346*Coefficients!$I$10)+(Campus!J346*Coefficients!$K$10)+(Campus!K346*Coefficients!$M$10)+(Campus!L346*Coefficients!$O$10)</f>
        <v>0</v>
      </c>
      <c r="P346" s="213" t="str">
        <f t="shared" si="50"/>
        <v/>
      </c>
      <c r="Q346" s="213" t="str">
        <f t="shared" si="46"/>
        <v/>
      </c>
      <c r="R346" s="253" t="str">
        <f t="shared" si="47"/>
        <v/>
      </c>
      <c r="S346" s="253" t="str">
        <f t="shared" si="48"/>
        <v/>
      </c>
      <c r="T346" s="505"/>
      <c r="U346" s="70"/>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row>
    <row r="347" spans="1:53" ht="15">
      <c r="A347" s="39"/>
      <c r="B347" s="83"/>
      <c r="C347" s="249"/>
      <c r="D347" s="473"/>
      <c r="E347" s="323"/>
      <c r="F347" s="325"/>
      <c r="G347" s="325"/>
      <c r="H347" s="325"/>
      <c r="I347" s="325"/>
      <c r="J347" s="325"/>
      <c r="K347" s="325"/>
      <c r="L347" s="325"/>
      <c r="M347" s="325"/>
      <c r="N347" s="254">
        <f>(F347*Coefficients!$B$10)+(Campus!G347*Coefficients!$D$10)+(Campus!H347*Coefficients!$F$10)+(Campus!I347*Coefficients!$H$10)+(Campus!J347*Coefficients!$J$10)+(Campus!K347*Coefficients!$L$10)+(Campus!L347*Coefficients!$N$10)</f>
        <v>0</v>
      </c>
      <c r="O347" s="254">
        <f>(F347*Coefficients!$C$10)+(Campus!G347*Coefficients!$E$10)+(Campus!H347*Coefficients!$G$10)+(Campus!I347*Coefficients!$I$10)+(Campus!J347*Coefficients!$K$10)+(Campus!K347*Coefficients!$M$10)+(Campus!L347*Coefficients!$O$10)</f>
        <v>0</v>
      </c>
      <c r="P347" s="213" t="str">
        <f t="shared" si="50"/>
        <v/>
      </c>
      <c r="Q347" s="213" t="str">
        <f t="shared" si="46"/>
        <v/>
      </c>
      <c r="R347" s="253" t="str">
        <f t="shared" si="47"/>
        <v/>
      </c>
      <c r="S347" s="253" t="str">
        <f t="shared" si="48"/>
        <v/>
      </c>
      <c r="T347" s="505"/>
      <c r="U347" s="70"/>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row>
    <row r="348" spans="1:53" ht="15">
      <c r="A348" s="39"/>
      <c r="B348" s="83"/>
      <c r="C348" s="249"/>
      <c r="D348" s="473"/>
      <c r="E348" s="323"/>
      <c r="F348" s="325"/>
      <c r="G348" s="325"/>
      <c r="H348" s="325"/>
      <c r="I348" s="325"/>
      <c r="J348" s="325"/>
      <c r="K348" s="325"/>
      <c r="L348" s="325"/>
      <c r="M348" s="325"/>
      <c r="N348" s="254">
        <f>(F348*Coefficients!$B$10)+(Campus!G348*Coefficients!$D$10)+(Campus!H348*Coefficients!$F$10)+(Campus!I348*Coefficients!$H$10)+(Campus!J348*Coefficients!$J$10)+(Campus!K348*Coefficients!$L$10)+(Campus!L348*Coefficients!$N$10)</f>
        <v>0</v>
      </c>
      <c r="O348" s="254">
        <f>(F348*Coefficients!$C$10)+(Campus!G348*Coefficients!$E$10)+(Campus!H348*Coefficients!$G$10)+(Campus!I348*Coefficients!$I$10)+(Campus!J348*Coefficients!$K$10)+(Campus!K348*Coefficients!$M$10)+(Campus!L348*Coefficients!$O$10)</f>
        <v>0</v>
      </c>
      <c r="P348" s="213" t="str">
        <f t="shared" si="50"/>
        <v/>
      </c>
      <c r="Q348" s="213" t="str">
        <f t="shared" si="46"/>
        <v/>
      </c>
      <c r="R348" s="253" t="str">
        <f t="shared" si="47"/>
        <v/>
      </c>
      <c r="S348" s="253" t="str">
        <f t="shared" si="48"/>
        <v/>
      </c>
      <c r="T348" s="505"/>
      <c r="U348" s="70"/>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row>
    <row r="349" spans="1:53" ht="15">
      <c r="A349" s="39"/>
      <c r="B349" s="83"/>
      <c r="C349" s="249"/>
      <c r="D349" s="473"/>
      <c r="E349" s="323"/>
      <c r="F349" s="325"/>
      <c r="G349" s="325"/>
      <c r="H349" s="325"/>
      <c r="I349" s="325"/>
      <c r="J349" s="325"/>
      <c r="K349" s="325"/>
      <c r="L349" s="325"/>
      <c r="M349" s="325"/>
      <c r="N349" s="254">
        <f>(F349*Coefficients!$B$10)+(Campus!G349*Coefficients!$D$10)+(Campus!H349*Coefficients!$F$10)+(Campus!I349*Coefficients!$H$10)+(Campus!J349*Coefficients!$J$10)+(Campus!K349*Coefficients!$L$10)+(Campus!L349*Coefficients!$N$10)</f>
        <v>0</v>
      </c>
      <c r="O349" s="254">
        <f>(F349*Coefficients!$C$10)+(Campus!G349*Coefficients!$E$10)+(Campus!H349*Coefficients!$G$10)+(Campus!I349*Coefficients!$I$10)+(Campus!J349*Coefficients!$K$10)+(Campus!K349*Coefficients!$M$10)+(Campus!L349*Coefficients!$O$10)</f>
        <v>0</v>
      </c>
      <c r="P349" s="213" t="str">
        <f t="shared" si="50"/>
        <v/>
      </c>
      <c r="Q349" s="213" t="str">
        <f t="shared" si="46"/>
        <v/>
      </c>
      <c r="R349" s="253" t="str">
        <f t="shared" si="47"/>
        <v/>
      </c>
      <c r="S349" s="253" t="str">
        <f t="shared" si="48"/>
        <v/>
      </c>
      <c r="T349" s="505"/>
      <c r="U349" s="70"/>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row>
    <row r="350" spans="1:53" ht="15">
      <c r="A350" s="39"/>
      <c r="B350" s="83"/>
      <c r="C350" s="249"/>
      <c r="D350" s="473"/>
      <c r="E350" s="323"/>
      <c r="F350" s="325"/>
      <c r="G350" s="325"/>
      <c r="H350" s="325"/>
      <c r="I350" s="325"/>
      <c r="J350" s="325"/>
      <c r="K350" s="325"/>
      <c r="L350" s="325"/>
      <c r="M350" s="325"/>
      <c r="N350" s="254">
        <f>(F350*Coefficients!$B$10)+(Campus!G350*Coefficients!$D$10)+(Campus!H350*Coefficients!$F$10)+(Campus!I350*Coefficients!$H$10)+(Campus!J350*Coefficients!$J$10)+(Campus!K350*Coefficients!$L$10)+(Campus!L350*Coefficients!$N$10)</f>
        <v>0</v>
      </c>
      <c r="O350" s="254">
        <f>(F350*Coefficients!$C$10)+(Campus!G350*Coefficients!$E$10)+(Campus!H350*Coefficients!$G$10)+(Campus!I350*Coefficients!$I$10)+(Campus!J350*Coefficients!$K$10)+(Campus!K350*Coefficients!$M$10)+(Campus!L350*Coefficients!$O$10)</f>
        <v>0</v>
      </c>
      <c r="P350" s="213" t="str">
        <f t="shared" si="50"/>
        <v/>
      </c>
      <c r="Q350" s="213" t="str">
        <f t="shared" si="46"/>
        <v/>
      </c>
      <c r="R350" s="253" t="str">
        <f t="shared" si="47"/>
        <v/>
      </c>
      <c r="S350" s="253" t="str">
        <f t="shared" si="48"/>
        <v/>
      </c>
      <c r="T350" s="505"/>
      <c r="U350" s="70"/>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row>
    <row r="351" spans="1:53" ht="15">
      <c r="A351" s="39"/>
      <c r="B351" s="83"/>
      <c r="C351" s="249"/>
      <c r="D351" s="473"/>
      <c r="E351" s="323"/>
      <c r="F351" s="325"/>
      <c r="G351" s="325"/>
      <c r="H351" s="325"/>
      <c r="I351" s="325"/>
      <c r="J351" s="325"/>
      <c r="K351" s="325"/>
      <c r="L351" s="325"/>
      <c r="M351" s="325"/>
      <c r="N351" s="254">
        <f>(F351*Coefficients!$B$10)+(Campus!G351*Coefficients!$D$10)+(Campus!H351*Coefficients!$F$10)+(Campus!I351*Coefficients!$H$10)+(Campus!J351*Coefficients!$J$10)+(Campus!K351*Coefficients!$L$10)+(Campus!L351*Coefficients!$N$10)</f>
        <v>0</v>
      </c>
      <c r="O351" s="254">
        <f>(F351*Coefficients!$C$10)+(Campus!G351*Coefficients!$E$10)+(Campus!H351*Coefficients!$G$10)+(Campus!I351*Coefficients!$I$10)+(Campus!J351*Coefficients!$K$10)+(Campus!K351*Coefficients!$M$10)+(Campus!L351*Coefficients!$O$10)</f>
        <v>0</v>
      </c>
      <c r="P351" s="213" t="str">
        <f t="shared" si="50"/>
        <v/>
      </c>
      <c r="Q351" s="213" t="str">
        <f t="shared" si="46"/>
        <v/>
      </c>
      <c r="R351" s="253" t="str">
        <f t="shared" si="47"/>
        <v/>
      </c>
      <c r="S351" s="253" t="str">
        <f t="shared" si="48"/>
        <v/>
      </c>
      <c r="T351" s="505"/>
      <c r="U351" s="70"/>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row>
    <row r="352" spans="1:53" ht="15.75" thickBot="1">
      <c r="A352" s="39"/>
      <c r="B352" s="83"/>
      <c r="C352" s="249"/>
      <c r="D352" s="473"/>
      <c r="E352" s="326"/>
      <c r="F352" s="327"/>
      <c r="G352" s="327"/>
      <c r="H352" s="327"/>
      <c r="I352" s="327"/>
      <c r="J352" s="327"/>
      <c r="K352" s="327"/>
      <c r="L352" s="327"/>
      <c r="M352" s="327"/>
      <c r="N352" s="261">
        <f>(F352*Coefficients!$B$10)+(Campus!G352*Coefficients!$D$10)+(Campus!H352*Coefficients!$F$10)+(Campus!I352*Coefficients!$H$10)+(Campus!J352*Coefficients!$J$10)+(Campus!K352*Coefficients!$L$10)+(Campus!L352*Coefficients!$N$10)</f>
        <v>0</v>
      </c>
      <c r="O352" s="261">
        <f>(F352*Coefficients!$C$10)+(Campus!G352*Coefficients!$E$10)+(Campus!H352*Coefficients!$G$10)+(Campus!I352*Coefficients!$I$10)+(Campus!J352*Coefficients!$K$10)+(Campus!K352*Coefficients!$M$10)+(Campus!L352*Coefficients!$O$10)</f>
        <v>0</v>
      </c>
      <c r="P352" s="262" t="str">
        <f>IF(ISERR(N352/M352),"", (N352/M352))</f>
        <v/>
      </c>
      <c r="Q352" s="262" t="str">
        <f t="shared" si="46"/>
        <v/>
      </c>
      <c r="R352" s="263" t="str">
        <f t="shared" si="47"/>
        <v/>
      </c>
      <c r="S352" s="263" t="str">
        <f t="shared" si="48"/>
        <v/>
      </c>
      <c r="T352" s="505"/>
      <c r="U352" s="70"/>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row>
    <row r="353" spans="1:53" ht="15">
      <c r="A353" s="39"/>
      <c r="B353" s="83"/>
      <c r="C353" s="249"/>
      <c r="D353" s="473"/>
      <c r="E353" s="256" t="s">
        <v>83</v>
      </c>
      <c r="F353" s="257">
        <f t="shared" ref="F353:O353" si="51">SUM(F328:F352)</f>
        <v>0</v>
      </c>
      <c r="G353" s="257">
        <f t="shared" si="51"/>
        <v>0</v>
      </c>
      <c r="H353" s="257">
        <f t="shared" si="51"/>
        <v>0</v>
      </c>
      <c r="I353" s="257">
        <f t="shared" si="51"/>
        <v>0</v>
      </c>
      <c r="J353" s="257">
        <f t="shared" si="51"/>
        <v>0</v>
      </c>
      <c r="K353" s="257">
        <f t="shared" si="51"/>
        <v>0</v>
      </c>
      <c r="L353" s="257">
        <f t="shared" si="51"/>
        <v>0</v>
      </c>
      <c r="M353" s="257">
        <f t="shared" si="51"/>
        <v>0</v>
      </c>
      <c r="N353" s="258">
        <f t="shared" si="51"/>
        <v>0</v>
      </c>
      <c r="O353" s="258">
        <f t="shared" si="51"/>
        <v>0</v>
      </c>
      <c r="P353" s="259" t="str">
        <f>IFERROR(N353/M353,"")</f>
        <v/>
      </c>
      <c r="Q353" s="259" t="str">
        <f>IFERROR(O353/M353,"")</f>
        <v/>
      </c>
      <c r="R353" s="272" t="str">
        <f t="shared" si="47"/>
        <v/>
      </c>
      <c r="S353" s="272" t="str">
        <f t="shared" si="48"/>
        <v/>
      </c>
      <c r="T353" s="505"/>
      <c r="U353" s="70"/>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row>
    <row r="354" spans="1:53" ht="19.5">
      <c r="A354" s="39"/>
      <c r="B354" s="57"/>
      <c r="C354" s="58"/>
      <c r="D354" s="164"/>
      <c r="E354" s="129"/>
      <c r="F354" s="65"/>
      <c r="G354" s="66"/>
      <c r="H354" s="110"/>
      <c r="I354" s="110"/>
      <c r="J354" s="92"/>
      <c r="K354" s="66"/>
      <c r="L354" s="66"/>
      <c r="M354" s="66"/>
      <c r="N354" s="66"/>
      <c r="O354" s="66"/>
      <c r="P354" s="66"/>
      <c r="Q354" s="66"/>
      <c r="R354" s="66"/>
      <c r="S354" s="66"/>
      <c r="T354" s="165"/>
      <c r="U354" s="70"/>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row>
    <row r="355" spans="1:53" ht="19.5">
      <c r="A355" s="39"/>
      <c r="B355" s="57"/>
      <c r="C355" s="78"/>
      <c r="D355" s="48"/>
      <c r="E355" s="123"/>
      <c r="F355" s="67"/>
      <c r="G355" s="67"/>
      <c r="H355" s="507"/>
      <c r="I355" s="507"/>
      <c r="J355" s="68"/>
      <c r="K355" s="67"/>
      <c r="L355" s="67"/>
      <c r="M355" s="67"/>
      <c r="N355" s="67"/>
      <c r="O355" s="67"/>
      <c r="P355" s="59"/>
      <c r="Q355" s="59"/>
      <c r="R355" s="59"/>
      <c r="S355" s="59"/>
      <c r="T355" s="60"/>
      <c r="U355" s="70"/>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row>
    <row r="356" spans="1:53" ht="19.5">
      <c r="A356" s="39"/>
      <c r="B356" s="57"/>
      <c r="C356" s="78"/>
      <c r="D356" s="48"/>
      <c r="E356" s="123"/>
      <c r="F356" s="67"/>
      <c r="G356" s="67"/>
      <c r="H356" s="250"/>
      <c r="I356" s="250"/>
      <c r="J356" s="68"/>
      <c r="K356" s="67"/>
      <c r="L356" s="67"/>
      <c r="M356" s="67"/>
      <c r="N356" s="67"/>
      <c r="O356" s="67"/>
      <c r="P356" s="59"/>
      <c r="Q356" s="59"/>
      <c r="R356" s="59"/>
      <c r="S356" s="59"/>
      <c r="T356" s="60"/>
      <c r="U356" s="70"/>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row>
    <row r="357" spans="1:53" ht="19.5">
      <c r="A357" s="39"/>
      <c r="B357" s="57"/>
      <c r="C357" s="78"/>
      <c r="D357" s="48"/>
      <c r="E357" s="123"/>
      <c r="F357" s="67"/>
      <c r="G357" s="67"/>
      <c r="H357" s="250"/>
      <c r="I357" s="250"/>
      <c r="J357" s="68"/>
      <c r="K357" s="67"/>
      <c r="L357" s="67"/>
      <c r="M357" s="67"/>
      <c r="N357" s="67"/>
      <c r="O357" s="67"/>
      <c r="P357" s="59"/>
      <c r="Q357" s="59"/>
      <c r="R357" s="59"/>
      <c r="S357" s="59"/>
      <c r="T357" s="60"/>
      <c r="U357" s="70"/>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row>
    <row r="358" spans="1:53" ht="19.5">
      <c r="A358" s="39"/>
      <c r="B358" s="71"/>
      <c r="C358" s="146"/>
      <c r="D358" s="73"/>
      <c r="E358" s="147"/>
      <c r="F358" s="148"/>
      <c r="G358" s="149"/>
      <c r="H358" s="150"/>
      <c r="I358" s="150"/>
      <c r="J358" s="151"/>
      <c r="K358" s="149"/>
      <c r="L358" s="149"/>
      <c r="M358" s="149"/>
      <c r="N358" s="149"/>
      <c r="O358" s="149"/>
      <c r="P358" s="75"/>
      <c r="Q358" s="75"/>
      <c r="R358" s="75"/>
      <c r="S358" s="75"/>
      <c r="T358" s="75"/>
      <c r="U358" s="152"/>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row>
    <row r="359" spans="1:53" ht="18.75">
      <c r="A359" s="39"/>
      <c r="B359" s="53"/>
      <c r="C359" s="77"/>
      <c r="D359" s="55"/>
      <c r="E359" s="124"/>
      <c r="F359" s="55"/>
      <c r="G359" s="55"/>
      <c r="H359" s="107"/>
      <c r="I359" s="107"/>
      <c r="J359" s="88"/>
      <c r="K359" s="55"/>
      <c r="L359" s="55"/>
      <c r="M359" s="55"/>
      <c r="N359" s="55"/>
      <c r="O359" s="55"/>
      <c r="P359" s="55"/>
      <c r="Q359" s="55"/>
      <c r="R359" s="55"/>
      <c r="S359" s="55"/>
      <c r="T359" s="55"/>
      <c r="U359" s="56"/>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row>
    <row r="360" spans="1:53" ht="30.75">
      <c r="A360" s="39"/>
      <c r="B360" s="252"/>
      <c r="C360" s="167"/>
      <c r="D360" s="125">
        <v>2009</v>
      </c>
      <c r="E360" s="271" t="str">
        <f>IF(Inventory!$K$7=2009,"Base Year", "")</f>
        <v/>
      </c>
      <c r="F360" s="167"/>
      <c r="G360" s="167"/>
      <c r="H360" s="167"/>
      <c r="I360" s="167"/>
      <c r="J360" s="167"/>
      <c r="K360" s="167"/>
      <c r="L360" s="167"/>
      <c r="M360" s="167"/>
      <c r="N360" s="167"/>
      <c r="O360" s="167"/>
      <c r="P360" s="167"/>
      <c r="Q360" s="167"/>
      <c r="R360" s="167"/>
      <c r="S360" s="167"/>
      <c r="T360" s="167"/>
      <c r="U360" s="167"/>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row>
    <row r="361" spans="1:53" ht="30.75">
      <c r="A361" s="39"/>
      <c r="B361" s="246"/>
      <c r="C361" s="167"/>
      <c r="D361" s="167"/>
      <c r="E361" s="125"/>
      <c r="F361" s="509" t="s">
        <v>94</v>
      </c>
      <c r="G361" s="510"/>
      <c r="H361" s="510"/>
      <c r="I361" s="510"/>
      <c r="J361" s="510"/>
      <c r="K361" s="510"/>
      <c r="L361" s="510"/>
      <c r="M361" s="251"/>
      <c r="N361" s="76"/>
      <c r="O361" s="76"/>
      <c r="P361" s="76"/>
      <c r="Q361" s="76"/>
      <c r="R361" s="76"/>
      <c r="S361" s="76"/>
      <c r="T361" s="76"/>
      <c r="U361" s="70"/>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row>
    <row r="362" spans="1:53" ht="18.75" customHeight="1">
      <c r="A362" s="39"/>
      <c r="B362" s="166"/>
      <c r="C362" s="167"/>
      <c r="D362" s="168"/>
      <c r="E362" s="169"/>
      <c r="F362" s="508" t="s">
        <v>97</v>
      </c>
      <c r="G362" s="493" t="s">
        <v>96</v>
      </c>
      <c r="H362" s="469" t="s">
        <v>95</v>
      </c>
      <c r="I362" s="469" t="s">
        <v>98</v>
      </c>
      <c r="J362" s="493" t="s">
        <v>99</v>
      </c>
      <c r="K362" s="493" t="s">
        <v>195</v>
      </c>
      <c r="L362" s="493" t="s">
        <v>101</v>
      </c>
      <c r="M362" s="493" t="s">
        <v>93</v>
      </c>
      <c r="N362" s="493" t="s">
        <v>89</v>
      </c>
      <c r="O362" s="493" t="s">
        <v>90</v>
      </c>
      <c r="P362" s="493" t="s">
        <v>175</v>
      </c>
      <c r="Q362" s="493" t="s">
        <v>88</v>
      </c>
      <c r="R362" s="469" t="s">
        <v>91</v>
      </c>
      <c r="S362" s="469" t="s">
        <v>92</v>
      </c>
      <c r="T362" s="170"/>
      <c r="U362" s="171"/>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row>
    <row r="363" spans="1:53" ht="27" customHeight="1">
      <c r="A363" s="39"/>
      <c r="B363" s="57"/>
      <c r="C363" s="78"/>
      <c r="D363" s="47"/>
      <c r="E363" s="247" t="s">
        <v>87</v>
      </c>
      <c r="F363" s="508"/>
      <c r="G363" s="493"/>
      <c r="H363" s="469"/>
      <c r="I363" s="469"/>
      <c r="J363" s="493"/>
      <c r="K363" s="493"/>
      <c r="L363" s="493"/>
      <c r="M363" s="493"/>
      <c r="N363" s="492"/>
      <c r="O363" s="492"/>
      <c r="P363" s="493"/>
      <c r="Q363" s="493"/>
      <c r="R363" s="492"/>
      <c r="S363" s="492"/>
      <c r="T363" s="59"/>
      <c r="U363" s="70"/>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row>
    <row r="364" spans="1:53" ht="19.5">
      <c r="A364" s="39"/>
      <c r="B364" s="57"/>
      <c r="C364" s="78"/>
      <c r="D364" s="47"/>
      <c r="E364" s="470"/>
      <c r="F364" s="506"/>
      <c r="G364" s="135"/>
      <c r="H364" s="248"/>
      <c r="I364" s="135"/>
      <c r="J364" s="135"/>
      <c r="K364" s="248"/>
      <c r="L364" s="248"/>
      <c r="M364" s="247"/>
      <c r="N364" s="247"/>
      <c r="O364" s="247"/>
      <c r="P364" s="59"/>
      <c r="Q364" s="59"/>
      <c r="R364" s="59"/>
      <c r="S364" s="59"/>
      <c r="T364" s="59"/>
      <c r="U364" s="70"/>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row>
    <row r="365" spans="1:53" ht="15">
      <c r="A365" s="39"/>
      <c r="B365" s="83"/>
      <c r="C365" s="249"/>
      <c r="D365" s="64"/>
      <c r="E365" s="129"/>
      <c r="F365" s="65"/>
      <c r="G365" s="66"/>
      <c r="H365" s="115"/>
      <c r="I365" s="110"/>
      <c r="J365" s="92"/>
      <c r="K365" s="92"/>
      <c r="L365" s="92"/>
      <c r="M365" s="92"/>
      <c r="N365" s="92"/>
      <c r="O365" s="92"/>
      <c r="P365" s="92"/>
      <c r="Q365" s="92"/>
      <c r="R365" s="92"/>
      <c r="S365" s="92"/>
      <c r="T365" s="153"/>
      <c r="U365" s="70"/>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row>
    <row r="366" spans="1:53" ht="15">
      <c r="A366" s="39"/>
      <c r="B366" s="83"/>
      <c r="C366" s="249"/>
      <c r="D366" s="473"/>
      <c r="E366" s="321"/>
      <c r="F366" s="322"/>
      <c r="G366" s="322"/>
      <c r="H366" s="322"/>
      <c r="I366" s="322"/>
      <c r="J366" s="322"/>
      <c r="K366" s="322"/>
      <c r="L366" s="322"/>
      <c r="M366" s="322"/>
      <c r="N366" s="254">
        <f>(F366*Coefficients!$B$10)+(Campus!G366*Coefficients!$D$10)+(Campus!H366*Coefficients!$F$10)+(Campus!I366*Coefficients!$H$10)+(Campus!J366*Coefficients!$J$10)+(Campus!K366*Coefficients!$L$10)+(Campus!L366*Coefficients!$N$10)</f>
        <v>0</v>
      </c>
      <c r="O366" s="254">
        <f>(F366*Coefficients!$C$10)+(Campus!G366*Coefficients!$E$10)+(Campus!H366*Coefficients!$G$10)+(Campus!I366*Coefficients!$I$10)+(Campus!J366*Coefficients!$K$10)+(Campus!K366*Coefficients!$M$10)+(Campus!L366*Coefficients!$O$10)</f>
        <v>0</v>
      </c>
      <c r="P366" s="213" t="str">
        <f>IF(ISERR(N366/M366),"", (N366/M366))</f>
        <v/>
      </c>
      <c r="Q366" s="213" t="str">
        <f>IF(ISERR(O366/M366),"", (O366/M366))</f>
        <v/>
      </c>
      <c r="R366" s="253" t="str">
        <f>IFERROR((P366-AI24)/AI24,"")</f>
        <v/>
      </c>
      <c r="S366" s="253" t="str">
        <f>IFERROR((Q366-AJ24)/AJ24,"")</f>
        <v/>
      </c>
      <c r="T366" s="505"/>
      <c r="U366" s="70"/>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row>
    <row r="367" spans="1:53" ht="15">
      <c r="A367" s="39"/>
      <c r="B367" s="83"/>
      <c r="C367" s="249"/>
      <c r="D367" s="473"/>
      <c r="E367" s="323"/>
      <c r="F367" s="322"/>
      <c r="G367" s="322"/>
      <c r="H367" s="322"/>
      <c r="I367" s="322"/>
      <c r="J367" s="322"/>
      <c r="K367" s="322"/>
      <c r="L367" s="322"/>
      <c r="M367" s="322"/>
      <c r="N367" s="254">
        <f>(F367*Coefficients!$B$10)+(Campus!G367*Coefficients!$D$10)+(Campus!H367*Coefficients!$F$10)+(Campus!I367*Coefficients!$H$10)+(Campus!J367*Coefficients!$J$10)+(Campus!K367*Coefficients!$L$10)+(Campus!L367*Coefficients!$N$10)</f>
        <v>0</v>
      </c>
      <c r="O367" s="254">
        <f>(F367*Coefficients!$C$10)+(Campus!G367*Coefficients!$E$10)+(Campus!H367*Coefficients!$G$10)+(Campus!I367*Coefficients!$I$10)+(Campus!J367*Coefficients!$K$10)+(Campus!K367*Coefficients!$M$10)+(Campus!L367*Coefficients!$O$10)</f>
        <v>0</v>
      </c>
      <c r="P367" s="213" t="str">
        <f>IF(ISERR(N367/M367),"", (N367/M367))</f>
        <v/>
      </c>
      <c r="Q367" s="213" t="str">
        <f t="shared" ref="Q367:Q390" si="52">IF(ISERR(O367/M367),"", (O367/M367))</f>
        <v/>
      </c>
      <c r="R367" s="253" t="str">
        <f t="shared" ref="R367:R391" si="53">IFERROR((P367-AI25)/AI25,"")</f>
        <v/>
      </c>
      <c r="S367" s="253" t="str">
        <f t="shared" ref="S367:S391" si="54">IFERROR((Q367-AJ25)/AJ25,"")</f>
        <v/>
      </c>
      <c r="T367" s="505"/>
      <c r="U367" s="70"/>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row>
    <row r="368" spans="1:53" ht="15">
      <c r="A368" s="39"/>
      <c r="B368" s="83"/>
      <c r="C368" s="249"/>
      <c r="D368" s="473"/>
      <c r="E368" s="321"/>
      <c r="F368" s="322"/>
      <c r="G368" s="322"/>
      <c r="H368" s="322"/>
      <c r="I368" s="322"/>
      <c r="J368" s="322"/>
      <c r="K368" s="322"/>
      <c r="L368" s="322"/>
      <c r="M368" s="322"/>
      <c r="N368" s="255">
        <f>(F368*Coefficients!$B$10)+(Campus!G368*Coefficients!$D$10)+(Campus!H368*Coefficients!$F$10)+(Campus!I368*Coefficients!$H$10)+(Campus!J368*Coefficients!$J$10)+(Campus!K368*Coefficients!$L$10)+(Campus!L368*Coefficients!$N$10)</f>
        <v>0</v>
      </c>
      <c r="O368" s="254">
        <f>(F368*Coefficients!$C$10)+(Campus!G368*Coefficients!$E$10)+(Campus!H368*Coefficients!$G$10)+(Campus!I368*Coefficients!$I$10)+(Campus!J368*Coefficients!$K$10)+(Campus!K368*Coefficients!$M$10)+(Campus!L368*Coefficients!$O$10)</f>
        <v>0</v>
      </c>
      <c r="P368" s="213" t="str">
        <f t="shared" ref="P368:P378" si="55">IF(ISERR(N368/M368),"", (N368/M368))</f>
        <v/>
      </c>
      <c r="Q368" s="213" t="str">
        <f t="shared" si="52"/>
        <v/>
      </c>
      <c r="R368" s="253" t="str">
        <f t="shared" si="53"/>
        <v/>
      </c>
      <c r="S368" s="253" t="str">
        <f t="shared" si="54"/>
        <v/>
      </c>
      <c r="T368" s="505"/>
      <c r="U368" s="70"/>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row>
    <row r="369" spans="1:53" ht="15">
      <c r="A369" s="39"/>
      <c r="B369" s="83"/>
      <c r="C369" s="249"/>
      <c r="D369" s="473"/>
      <c r="E369" s="323"/>
      <c r="F369" s="322"/>
      <c r="G369" s="322"/>
      <c r="H369" s="322"/>
      <c r="I369" s="322"/>
      <c r="J369" s="322"/>
      <c r="K369" s="322"/>
      <c r="L369" s="322"/>
      <c r="M369" s="322"/>
      <c r="N369" s="254">
        <f>(F369*Coefficients!$B$10)+(Campus!G369*Coefficients!$D$10)+(Campus!H369*Coefficients!$F$10)+(Campus!I369*Coefficients!$H$10)+(Campus!J369*Coefficients!$J$10)+(Campus!K369*Coefficients!$L$10)+(Campus!L369*Coefficients!$N$10)</f>
        <v>0</v>
      </c>
      <c r="O369" s="254">
        <f>(F369*Coefficients!$C$10)+(Campus!G369*Coefficients!$E$10)+(Campus!H369*Coefficients!$G$10)+(Campus!I369*Coefficients!$I$10)+(Campus!J369*Coefficients!$K$10)+(Campus!K369*Coefficients!$M$10)+(Campus!L369*Coefficients!$O$10)</f>
        <v>0</v>
      </c>
      <c r="P369" s="213" t="str">
        <f t="shared" si="55"/>
        <v/>
      </c>
      <c r="Q369" s="213" t="str">
        <f t="shared" si="52"/>
        <v/>
      </c>
      <c r="R369" s="253" t="str">
        <f t="shared" si="53"/>
        <v/>
      </c>
      <c r="S369" s="253" t="str">
        <f t="shared" si="54"/>
        <v/>
      </c>
      <c r="T369" s="505"/>
      <c r="U369" s="70"/>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row>
    <row r="370" spans="1:53" ht="15">
      <c r="A370" s="39"/>
      <c r="B370" s="83"/>
      <c r="C370" s="249"/>
      <c r="D370" s="473"/>
      <c r="E370" s="321"/>
      <c r="F370" s="322"/>
      <c r="G370" s="322"/>
      <c r="H370" s="322"/>
      <c r="I370" s="322"/>
      <c r="J370" s="322"/>
      <c r="K370" s="322"/>
      <c r="L370" s="322"/>
      <c r="M370" s="322"/>
      <c r="N370" s="254">
        <f>(F370*Coefficients!$B$10)+(Campus!G370*Coefficients!$D$10)+(Campus!H370*Coefficients!$F$10)+(Campus!I370*Coefficients!$H$10)+(Campus!J370*Coefficients!$J$10)+(Campus!K370*Coefficients!$L$10)+(Campus!L370*Coefficients!$N$10)</f>
        <v>0</v>
      </c>
      <c r="O370" s="254">
        <f>(F370*Coefficients!$C$10)+(Campus!G370*Coefficients!$E$10)+(Campus!H370*Coefficients!$G$10)+(Campus!I370*Coefficients!$I$10)+(Campus!J370*Coefficients!$K$10)+(Campus!K370*Coefficients!$M$10)+(Campus!L370*Coefficients!$O$10)</f>
        <v>0</v>
      </c>
      <c r="P370" s="213" t="str">
        <f t="shared" si="55"/>
        <v/>
      </c>
      <c r="Q370" s="213" t="str">
        <f t="shared" si="52"/>
        <v/>
      </c>
      <c r="R370" s="253" t="str">
        <f t="shared" si="53"/>
        <v/>
      </c>
      <c r="S370" s="253" t="str">
        <f t="shared" si="54"/>
        <v/>
      </c>
      <c r="T370" s="505"/>
      <c r="U370" s="70"/>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row>
    <row r="371" spans="1:53" ht="15">
      <c r="A371" s="39"/>
      <c r="B371" s="83"/>
      <c r="C371" s="249"/>
      <c r="D371" s="473"/>
      <c r="E371" s="323"/>
      <c r="F371" s="322"/>
      <c r="G371" s="322"/>
      <c r="H371" s="322"/>
      <c r="I371" s="322"/>
      <c r="J371" s="322"/>
      <c r="K371" s="322"/>
      <c r="L371" s="322"/>
      <c r="M371" s="322"/>
      <c r="N371" s="254">
        <f>(F371*Coefficients!$B$10)+(Campus!G371*Coefficients!$D$10)+(Campus!H371*Coefficients!$F$10)+(Campus!I371*Coefficients!$H$10)+(Campus!J371*Coefficients!$J$10)+(Campus!K371*Coefficients!$L$10)+(Campus!L371*Coefficients!$N$10)</f>
        <v>0</v>
      </c>
      <c r="O371" s="254">
        <f>(F371*Coefficients!$C$10)+(Campus!G371*Coefficients!$E$10)+(Campus!H371*Coefficients!$G$10)+(Campus!I371*Coefficients!$I$10)+(Campus!J371*Coefficients!$K$10)+(Campus!K371*Coefficients!$M$10)+(Campus!L371*Coefficients!$O$10)</f>
        <v>0</v>
      </c>
      <c r="P371" s="213" t="str">
        <f t="shared" si="55"/>
        <v/>
      </c>
      <c r="Q371" s="213" t="str">
        <f t="shared" si="52"/>
        <v/>
      </c>
      <c r="R371" s="253" t="str">
        <f t="shared" si="53"/>
        <v/>
      </c>
      <c r="S371" s="253" t="str">
        <f t="shared" si="54"/>
        <v/>
      </c>
      <c r="T371" s="505"/>
      <c r="U371" s="70"/>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row>
    <row r="372" spans="1:53" ht="15">
      <c r="A372" s="39"/>
      <c r="B372" s="83"/>
      <c r="C372" s="249"/>
      <c r="D372" s="473"/>
      <c r="E372" s="321"/>
      <c r="F372" s="322"/>
      <c r="G372" s="322"/>
      <c r="H372" s="322"/>
      <c r="I372" s="322"/>
      <c r="J372" s="322"/>
      <c r="K372" s="322"/>
      <c r="L372" s="322"/>
      <c r="M372" s="322"/>
      <c r="N372" s="254">
        <f>(F372*Coefficients!$B$10)+(Campus!G372*Coefficients!$D$10)+(Campus!H372*Coefficients!$F$10)+(Campus!I372*Coefficients!$H$10)+(Campus!J372*Coefficients!$J$10)+(Campus!K372*Coefficients!$L$10)+(Campus!L372*Coefficients!$N$10)</f>
        <v>0</v>
      </c>
      <c r="O372" s="254">
        <f>(F372*Coefficients!$C$10)+(Campus!G372*Coefficients!$E$10)+(Campus!H372*Coefficients!$G$10)+(Campus!I372*Coefficients!$I$10)+(Campus!J372*Coefficients!$K$10)+(Campus!K372*Coefficients!$M$10)+(Campus!L372*Coefficients!$O$10)</f>
        <v>0</v>
      </c>
      <c r="P372" s="213" t="str">
        <f t="shared" si="55"/>
        <v/>
      </c>
      <c r="Q372" s="213" t="str">
        <f t="shared" si="52"/>
        <v/>
      </c>
      <c r="R372" s="253" t="str">
        <f t="shared" si="53"/>
        <v/>
      </c>
      <c r="S372" s="253" t="str">
        <f t="shared" si="54"/>
        <v/>
      </c>
      <c r="T372" s="505"/>
      <c r="U372" s="70"/>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row>
    <row r="373" spans="1:53" ht="15">
      <c r="A373" s="39"/>
      <c r="B373" s="83"/>
      <c r="C373" s="249"/>
      <c r="D373" s="473"/>
      <c r="E373" s="323"/>
      <c r="F373" s="322"/>
      <c r="G373" s="322"/>
      <c r="H373" s="322"/>
      <c r="I373" s="322"/>
      <c r="J373" s="322"/>
      <c r="K373" s="322"/>
      <c r="L373" s="322"/>
      <c r="M373" s="322"/>
      <c r="N373" s="254">
        <f>(F373*Coefficients!$B$10)+(Campus!G373*Coefficients!$D$10)+(Campus!H373*Coefficients!$F$10)+(Campus!I373*Coefficients!$H$10)+(Campus!J373*Coefficients!$J$10)+(Campus!K373*Coefficients!$L$10)+(Campus!L373*Coefficients!$N$10)</f>
        <v>0</v>
      </c>
      <c r="O373" s="254">
        <f>(F373*Coefficients!$C$10)+(Campus!G373*Coefficients!$E$10)+(Campus!H373*Coefficients!$G$10)+(Campus!I373*Coefficients!$I$10)+(Campus!J373*Coefficients!$K$10)+(Campus!K373*Coefficients!$M$10)+(Campus!L373*Coefficients!$O$10)</f>
        <v>0</v>
      </c>
      <c r="P373" s="213" t="str">
        <f t="shared" si="55"/>
        <v/>
      </c>
      <c r="Q373" s="213" t="str">
        <f t="shared" si="52"/>
        <v/>
      </c>
      <c r="R373" s="253" t="str">
        <f t="shared" si="53"/>
        <v/>
      </c>
      <c r="S373" s="253" t="str">
        <f t="shared" si="54"/>
        <v/>
      </c>
      <c r="T373" s="505"/>
      <c r="U373" s="70"/>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row>
    <row r="374" spans="1:53" ht="15">
      <c r="A374" s="39"/>
      <c r="B374" s="83"/>
      <c r="C374" s="249"/>
      <c r="D374" s="473"/>
      <c r="E374" s="321"/>
      <c r="F374" s="322"/>
      <c r="G374" s="322"/>
      <c r="H374" s="322"/>
      <c r="I374" s="322"/>
      <c r="J374" s="322"/>
      <c r="K374" s="322"/>
      <c r="L374" s="322"/>
      <c r="M374" s="322"/>
      <c r="N374" s="254">
        <f>(F374*Coefficients!$B$10)+(Campus!G374*Coefficients!$D$10)+(Campus!H374*Coefficients!$F$10)+(Campus!I374*Coefficients!$H$10)+(Campus!J374*Coefficients!$J$10)+(Campus!K374*Coefficients!$L$10)+(Campus!L374*Coefficients!$N$10)</f>
        <v>0</v>
      </c>
      <c r="O374" s="254">
        <f>(F374*Coefficients!$C$10)+(Campus!G374*Coefficients!$E$10)+(Campus!H374*Coefficients!$G$10)+(Campus!I374*Coefficients!$I$10)+(Campus!J374*Coefficients!$K$10)+(Campus!K374*Coefficients!$M$10)+(Campus!L374*Coefficients!$O$10)</f>
        <v>0</v>
      </c>
      <c r="P374" s="213" t="str">
        <f t="shared" si="55"/>
        <v/>
      </c>
      <c r="Q374" s="213" t="str">
        <f t="shared" si="52"/>
        <v/>
      </c>
      <c r="R374" s="253" t="str">
        <f t="shared" si="53"/>
        <v/>
      </c>
      <c r="S374" s="253" t="str">
        <f t="shared" si="54"/>
        <v/>
      </c>
      <c r="T374" s="505"/>
      <c r="U374" s="70"/>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row>
    <row r="375" spans="1:53" ht="15">
      <c r="A375" s="39"/>
      <c r="B375" s="83"/>
      <c r="C375" s="249"/>
      <c r="D375" s="473"/>
      <c r="E375" s="323"/>
      <c r="F375" s="322"/>
      <c r="G375" s="322"/>
      <c r="H375" s="322"/>
      <c r="I375" s="322"/>
      <c r="J375" s="322"/>
      <c r="K375" s="322"/>
      <c r="L375" s="322"/>
      <c r="M375" s="322"/>
      <c r="N375" s="254">
        <f>(F375*Coefficients!$B$10)+(Campus!G375*Coefficients!$D$10)+(Campus!H375*Coefficients!$F$10)+(Campus!I375*Coefficients!$H$10)+(Campus!J375*Coefficients!$J$10)+(Campus!K375*Coefficients!$L$10)+(Campus!L375*Coefficients!$N$10)</f>
        <v>0</v>
      </c>
      <c r="O375" s="254">
        <f>(F375*Coefficients!$C$10)+(Campus!G375*Coefficients!$E$10)+(Campus!H375*Coefficients!$G$10)+(Campus!I375*Coefficients!$I$10)+(Campus!J375*Coefficients!$K$10)+(Campus!K375*Coefficients!$M$10)+(Campus!L375*Coefficients!$O$10)</f>
        <v>0</v>
      </c>
      <c r="P375" s="213" t="str">
        <f t="shared" si="55"/>
        <v/>
      </c>
      <c r="Q375" s="213" t="str">
        <f t="shared" si="52"/>
        <v/>
      </c>
      <c r="R375" s="253" t="str">
        <f t="shared" si="53"/>
        <v/>
      </c>
      <c r="S375" s="253" t="str">
        <f t="shared" si="54"/>
        <v/>
      </c>
      <c r="T375" s="505"/>
      <c r="U375" s="70"/>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row>
    <row r="376" spans="1:53" ht="15">
      <c r="A376" s="39"/>
      <c r="B376" s="83"/>
      <c r="C376" s="249"/>
      <c r="D376" s="473"/>
      <c r="E376" s="321"/>
      <c r="F376" s="322"/>
      <c r="G376" s="322"/>
      <c r="H376" s="322"/>
      <c r="I376" s="322"/>
      <c r="J376" s="322"/>
      <c r="K376" s="322"/>
      <c r="L376" s="322"/>
      <c r="M376" s="322"/>
      <c r="N376" s="254">
        <f>(F376*Coefficients!$B$10)+(Campus!G376*Coefficients!$D$10)+(Campus!H376*Coefficients!$F$10)+(Campus!I376*Coefficients!$H$10)+(Campus!J376*Coefficients!$J$10)+(Campus!K376*Coefficients!$L$10)+(Campus!L376*Coefficients!$N$10)</f>
        <v>0</v>
      </c>
      <c r="O376" s="254">
        <f>(F376*Coefficients!$C$10)+(Campus!G376*Coefficients!$E$10)+(Campus!H376*Coefficients!$G$10)+(Campus!I376*Coefficients!$I$10)+(Campus!J376*Coefficients!$K$10)+(Campus!K376*Coefficients!$M$10)+(Campus!L376*Coefficients!$O$10)</f>
        <v>0</v>
      </c>
      <c r="P376" s="213" t="str">
        <f t="shared" si="55"/>
        <v/>
      </c>
      <c r="Q376" s="213" t="str">
        <f t="shared" si="52"/>
        <v/>
      </c>
      <c r="R376" s="253" t="str">
        <f t="shared" si="53"/>
        <v/>
      </c>
      <c r="S376" s="253" t="str">
        <f t="shared" si="54"/>
        <v/>
      </c>
      <c r="T376" s="505"/>
      <c r="U376" s="70"/>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row>
    <row r="377" spans="1:53" ht="15">
      <c r="A377" s="39"/>
      <c r="B377" s="83"/>
      <c r="C377" s="249"/>
      <c r="D377" s="473"/>
      <c r="E377" s="323"/>
      <c r="F377" s="322"/>
      <c r="G377" s="322"/>
      <c r="H377" s="322"/>
      <c r="I377" s="322"/>
      <c r="J377" s="322"/>
      <c r="K377" s="322"/>
      <c r="L377" s="322"/>
      <c r="M377" s="322"/>
      <c r="N377" s="254">
        <f>(F377*Coefficients!$B$10)+(Campus!G377*Coefficients!$D$10)+(Campus!H377*Coefficients!$F$10)+(Campus!I377*Coefficients!$H$10)+(Campus!J377*Coefficients!$J$10)+(Campus!K377*Coefficients!$L$10)+(Campus!L377*Coefficients!$N$10)</f>
        <v>0</v>
      </c>
      <c r="O377" s="254">
        <f>(F377*Coefficients!$C$10)+(Campus!G377*Coefficients!$E$10)+(Campus!H377*Coefficients!$G$10)+(Campus!I377*Coefficients!$I$10)+(Campus!J377*Coefficients!$K$10)+(Campus!K377*Coefficients!$M$10)+(Campus!L377*Coefficients!$O$10)</f>
        <v>0</v>
      </c>
      <c r="P377" s="213" t="str">
        <f t="shared" si="55"/>
        <v/>
      </c>
      <c r="Q377" s="213" t="str">
        <f t="shared" si="52"/>
        <v/>
      </c>
      <c r="R377" s="253" t="str">
        <f t="shared" si="53"/>
        <v/>
      </c>
      <c r="S377" s="253" t="str">
        <f t="shared" si="54"/>
        <v/>
      </c>
      <c r="T377" s="505"/>
      <c r="U377" s="70"/>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row>
    <row r="378" spans="1:53" ht="15">
      <c r="A378" s="39"/>
      <c r="B378" s="83"/>
      <c r="C378" s="249"/>
      <c r="D378" s="473"/>
      <c r="E378" s="321"/>
      <c r="F378" s="322"/>
      <c r="G378" s="322"/>
      <c r="H378" s="322"/>
      <c r="I378" s="322"/>
      <c r="J378" s="322"/>
      <c r="K378" s="322"/>
      <c r="L378" s="322"/>
      <c r="M378" s="322"/>
      <c r="N378" s="254">
        <f>(F378*Coefficients!$B$10)+(Campus!G378*Coefficients!$D$10)+(Campus!H378*Coefficients!$F$10)+(Campus!I378*Coefficients!$H$10)+(Campus!J378*Coefficients!$J$10)+(Campus!K378*Coefficients!$L$10)+(Campus!L378*Coefficients!$N$10)</f>
        <v>0</v>
      </c>
      <c r="O378" s="254">
        <f>(F378*Coefficients!$C$10)+(Campus!G378*Coefficients!$E$10)+(Campus!H378*Coefficients!$G$10)+(Campus!I378*Coefficients!$I$10)+(Campus!J378*Coefficients!$K$10)+(Campus!K378*Coefficients!$M$10)+(Campus!L378*Coefficients!$O$10)</f>
        <v>0</v>
      </c>
      <c r="P378" s="213" t="str">
        <f t="shared" si="55"/>
        <v/>
      </c>
      <c r="Q378" s="213" t="str">
        <f t="shared" si="52"/>
        <v/>
      </c>
      <c r="R378" s="253" t="str">
        <f t="shared" si="53"/>
        <v/>
      </c>
      <c r="S378" s="253" t="str">
        <f t="shared" si="54"/>
        <v/>
      </c>
      <c r="T378" s="505"/>
      <c r="U378" s="70"/>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row>
    <row r="379" spans="1:53" ht="15">
      <c r="A379" s="39"/>
      <c r="B379" s="83"/>
      <c r="C379" s="249"/>
      <c r="D379" s="473"/>
      <c r="E379" s="323"/>
      <c r="F379" s="324"/>
      <c r="G379" s="324"/>
      <c r="H379" s="324"/>
      <c r="I379" s="324"/>
      <c r="J379" s="324"/>
      <c r="K379" s="324"/>
      <c r="L379" s="324"/>
      <c r="M379" s="324"/>
      <c r="N379" s="254">
        <f>(F379*Coefficients!$B$10)+(Campus!G379*Coefficients!$D$10)+(Campus!H379*Coefficients!$F$10)+(Campus!I379*Coefficients!$H$10)+(Campus!J379*Coefficients!$J$10)+(Campus!K379*Coefficients!$L$10)+(Campus!L379*Coefficients!$N$10)</f>
        <v>0</v>
      </c>
      <c r="O379" s="254">
        <f>(F379*Coefficients!$C$10)+(Campus!G379*Coefficients!$E$10)+(Campus!H379*Coefficients!$G$10)+(Campus!I379*Coefficients!$I$10)+(Campus!J379*Coefficients!$K$10)+(Campus!K379*Coefficients!$M$10)+(Campus!L379*Coefficients!$O$10)</f>
        <v>0</v>
      </c>
      <c r="P379" s="213" t="str">
        <f>IF(ISERR(N379/M379),"", (N379/M379))</f>
        <v/>
      </c>
      <c r="Q379" s="213" t="str">
        <f t="shared" si="52"/>
        <v/>
      </c>
      <c r="R379" s="253" t="str">
        <f t="shared" si="53"/>
        <v/>
      </c>
      <c r="S379" s="253" t="str">
        <f t="shared" si="54"/>
        <v/>
      </c>
      <c r="T379" s="505"/>
      <c r="U379" s="70"/>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row>
    <row r="380" spans="1:53" ht="15">
      <c r="A380" s="39"/>
      <c r="B380" s="83"/>
      <c r="C380" s="249"/>
      <c r="D380" s="473"/>
      <c r="E380" s="321"/>
      <c r="F380" s="322"/>
      <c r="G380" s="322"/>
      <c r="H380" s="322"/>
      <c r="I380" s="322"/>
      <c r="J380" s="322"/>
      <c r="K380" s="322"/>
      <c r="L380" s="322"/>
      <c r="M380" s="322"/>
      <c r="N380" s="254">
        <f>(F380*Coefficients!$B$10)+(Campus!G380*Coefficients!$D$10)+(Campus!H380*Coefficients!$F$10)+(Campus!I380*Coefficients!$H$10)+(Campus!J380*Coefficients!$J$10)+(Campus!K380*Coefficients!$L$10)+(Campus!L380*Coefficients!$N$10)</f>
        <v>0</v>
      </c>
      <c r="O380" s="254">
        <f>(F380*Coefficients!$C$10)+(Campus!G380*Coefficients!$E$10)+(Campus!H380*Coefficients!$G$10)+(Campus!I380*Coefficients!$I$10)+(Campus!J380*Coefficients!$K$10)+(Campus!K380*Coefficients!$M$10)+(Campus!L380*Coefficients!$O$10)</f>
        <v>0</v>
      </c>
      <c r="P380" s="213" t="str">
        <f t="shared" ref="P380:P389" si="56">IF(ISERR(N380/M380),"", (N380/M380))</f>
        <v/>
      </c>
      <c r="Q380" s="213" t="str">
        <f t="shared" si="52"/>
        <v/>
      </c>
      <c r="R380" s="253" t="str">
        <f t="shared" si="53"/>
        <v/>
      </c>
      <c r="S380" s="253" t="str">
        <f t="shared" si="54"/>
        <v/>
      </c>
      <c r="T380" s="505"/>
      <c r="U380" s="70"/>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row>
    <row r="381" spans="1:53" ht="15">
      <c r="A381" s="39"/>
      <c r="B381" s="83"/>
      <c r="C381" s="249"/>
      <c r="D381" s="473"/>
      <c r="E381" s="323"/>
      <c r="F381" s="322"/>
      <c r="G381" s="322"/>
      <c r="H381" s="322"/>
      <c r="I381" s="322"/>
      <c r="J381" s="322"/>
      <c r="K381" s="322"/>
      <c r="L381" s="322"/>
      <c r="M381" s="322"/>
      <c r="N381" s="254">
        <f>(F381*Coefficients!$B$10)+(Campus!G381*Coefficients!$D$10)+(Campus!H381*Coefficients!$F$10)+(Campus!I381*Coefficients!$H$10)+(Campus!J381*Coefficients!$J$10)+(Campus!K381*Coefficients!$L$10)+(Campus!L381*Coefficients!$N$10)</f>
        <v>0</v>
      </c>
      <c r="O381" s="254">
        <f>(F381*Coefficients!$C$10)+(Campus!G381*Coefficients!$E$10)+(Campus!H381*Coefficients!$G$10)+(Campus!I381*Coefficients!$I$10)+(Campus!J381*Coefficients!$K$10)+(Campus!K381*Coefficients!$M$10)+(Campus!L381*Coefficients!$O$10)</f>
        <v>0</v>
      </c>
      <c r="P381" s="213" t="str">
        <f t="shared" si="56"/>
        <v/>
      </c>
      <c r="Q381" s="213" t="str">
        <f t="shared" si="52"/>
        <v/>
      </c>
      <c r="R381" s="253" t="str">
        <f t="shared" si="53"/>
        <v/>
      </c>
      <c r="S381" s="253" t="str">
        <f t="shared" si="54"/>
        <v/>
      </c>
      <c r="T381" s="505"/>
      <c r="U381" s="70"/>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row>
    <row r="382" spans="1:53" ht="15">
      <c r="A382" s="39"/>
      <c r="B382" s="83"/>
      <c r="C382" s="249"/>
      <c r="D382" s="473"/>
      <c r="E382" s="321"/>
      <c r="F382" s="322"/>
      <c r="G382" s="322"/>
      <c r="H382" s="322"/>
      <c r="I382" s="322"/>
      <c r="J382" s="322"/>
      <c r="K382" s="322"/>
      <c r="L382" s="322"/>
      <c r="M382" s="322"/>
      <c r="N382" s="254">
        <f>(F382*Coefficients!$B$10)+(Campus!G382*Coefficients!$D$10)+(Campus!H382*Coefficients!$F$10)+(Campus!I382*Coefficients!$H$10)+(Campus!J382*Coefficients!$J$10)+(Campus!K382*Coefficients!$L$10)+(Campus!L382*Coefficients!$N$10)</f>
        <v>0</v>
      </c>
      <c r="O382" s="254">
        <f>(F382*Coefficients!$C$10)+(Campus!G382*Coefficients!$E$10)+(Campus!H382*Coefficients!$G$10)+(Campus!I382*Coefficients!$I$10)+(Campus!J382*Coefficients!$K$10)+(Campus!K382*Coefficients!$M$10)+(Campus!L382*Coefficients!$O$10)</f>
        <v>0</v>
      </c>
      <c r="P382" s="213" t="str">
        <f t="shared" si="56"/>
        <v/>
      </c>
      <c r="Q382" s="213" t="str">
        <f t="shared" si="52"/>
        <v/>
      </c>
      <c r="R382" s="253" t="str">
        <f t="shared" si="53"/>
        <v/>
      </c>
      <c r="S382" s="253" t="str">
        <f t="shared" si="54"/>
        <v/>
      </c>
      <c r="T382" s="505"/>
      <c r="U382" s="70"/>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row>
    <row r="383" spans="1:53" ht="15">
      <c r="A383" s="39"/>
      <c r="B383" s="83"/>
      <c r="C383" s="249"/>
      <c r="D383" s="473"/>
      <c r="E383" s="323"/>
      <c r="F383" s="322"/>
      <c r="G383" s="322"/>
      <c r="H383" s="322"/>
      <c r="I383" s="322"/>
      <c r="J383" s="322"/>
      <c r="K383" s="322"/>
      <c r="L383" s="322"/>
      <c r="M383" s="322"/>
      <c r="N383" s="254">
        <f>(F383*Coefficients!$B$10)+(Campus!G383*Coefficients!$D$10)+(Campus!H383*Coefficients!$F$10)+(Campus!I383*Coefficients!$H$10)+(Campus!J383*Coefficients!$J$10)+(Campus!K383*Coefficients!$L$10)+(Campus!L383*Coefficients!$N$10)</f>
        <v>0</v>
      </c>
      <c r="O383" s="254">
        <f>(F383*Coefficients!$C$10)+(Campus!G383*Coefficients!$E$10)+(Campus!H383*Coefficients!$G$10)+(Campus!I383*Coefficients!$I$10)+(Campus!J383*Coefficients!$K$10)+(Campus!K383*Coefficients!$M$10)+(Campus!L383*Coefficients!$O$10)</f>
        <v>0</v>
      </c>
      <c r="P383" s="213" t="str">
        <f t="shared" si="56"/>
        <v/>
      </c>
      <c r="Q383" s="213" t="str">
        <f t="shared" si="52"/>
        <v/>
      </c>
      <c r="R383" s="253" t="str">
        <f t="shared" si="53"/>
        <v/>
      </c>
      <c r="S383" s="253" t="str">
        <f t="shared" si="54"/>
        <v/>
      </c>
      <c r="T383" s="505"/>
      <c r="U383" s="70"/>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row>
    <row r="384" spans="1:53" ht="15">
      <c r="A384" s="39"/>
      <c r="B384" s="83"/>
      <c r="C384" s="249"/>
      <c r="D384" s="473"/>
      <c r="E384" s="321"/>
      <c r="F384" s="322"/>
      <c r="G384" s="322"/>
      <c r="H384" s="322"/>
      <c r="I384" s="322"/>
      <c r="J384" s="322"/>
      <c r="K384" s="322"/>
      <c r="L384" s="322"/>
      <c r="M384" s="322"/>
      <c r="N384" s="254">
        <f>(F384*Coefficients!$B$10)+(Campus!G384*Coefficients!$D$10)+(Campus!H384*Coefficients!$F$10)+(Campus!I384*Coefficients!$H$10)+(Campus!J384*Coefficients!$J$10)+(Campus!K384*Coefficients!$L$10)+(Campus!L384*Coefficients!$N$10)</f>
        <v>0</v>
      </c>
      <c r="O384" s="254">
        <f>(F384*Coefficients!$C$10)+(Campus!G384*Coefficients!$E$10)+(Campus!H384*Coefficients!$G$10)+(Campus!I384*Coefficients!$I$10)+(Campus!J384*Coefficients!$K$10)+(Campus!K384*Coefficients!$M$10)+(Campus!L384*Coefficients!$O$10)</f>
        <v>0</v>
      </c>
      <c r="P384" s="213" t="str">
        <f t="shared" si="56"/>
        <v/>
      </c>
      <c r="Q384" s="213" t="str">
        <f t="shared" si="52"/>
        <v/>
      </c>
      <c r="R384" s="253" t="str">
        <f t="shared" si="53"/>
        <v/>
      </c>
      <c r="S384" s="253" t="str">
        <f t="shared" si="54"/>
        <v/>
      </c>
      <c r="T384" s="505"/>
      <c r="U384" s="70"/>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row>
    <row r="385" spans="1:53" ht="15">
      <c r="A385" s="39"/>
      <c r="B385" s="83"/>
      <c r="C385" s="249"/>
      <c r="D385" s="473"/>
      <c r="E385" s="323"/>
      <c r="F385" s="325"/>
      <c r="G385" s="325"/>
      <c r="H385" s="325"/>
      <c r="I385" s="325"/>
      <c r="J385" s="325"/>
      <c r="K385" s="325"/>
      <c r="L385" s="325"/>
      <c r="M385" s="325"/>
      <c r="N385" s="254">
        <f>(F385*Coefficients!$B$10)+(Campus!G385*Coefficients!$D$10)+(Campus!H385*Coefficients!$F$10)+(Campus!I385*Coefficients!$H$10)+(Campus!J385*Coefficients!$J$10)+(Campus!K385*Coefficients!$L$10)+(Campus!L385*Coefficients!$N$10)</f>
        <v>0</v>
      </c>
      <c r="O385" s="254">
        <f>(F385*Coefficients!$C$10)+(Campus!G385*Coefficients!$E$10)+(Campus!H385*Coefficients!$G$10)+(Campus!I385*Coefficients!$I$10)+(Campus!J385*Coefficients!$K$10)+(Campus!K385*Coefficients!$M$10)+(Campus!L385*Coefficients!$O$10)</f>
        <v>0</v>
      </c>
      <c r="P385" s="213" t="str">
        <f t="shared" si="56"/>
        <v/>
      </c>
      <c r="Q385" s="213" t="str">
        <f t="shared" si="52"/>
        <v/>
      </c>
      <c r="R385" s="253" t="str">
        <f t="shared" si="53"/>
        <v/>
      </c>
      <c r="S385" s="253" t="str">
        <f t="shared" si="54"/>
        <v/>
      </c>
      <c r="T385" s="505"/>
      <c r="U385" s="70"/>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row>
    <row r="386" spans="1:53" ht="15">
      <c r="A386" s="39"/>
      <c r="B386" s="83"/>
      <c r="C386" s="249"/>
      <c r="D386" s="473"/>
      <c r="E386" s="323"/>
      <c r="F386" s="325"/>
      <c r="G386" s="325"/>
      <c r="H386" s="325"/>
      <c r="I386" s="325"/>
      <c r="J386" s="325"/>
      <c r="K386" s="325"/>
      <c r="L386" s="325"/>
      <c r="M386" s="325"/>
      <c r="N386" s="254">
        <f>(F386*Coefficients!$B$10)+(Campus!G386*Coefficients!$D$10)+(Campus!H386*Coefficients!$F$10)+(Campus!I386*Coefficients!$H$10)+(Campus!J386*Coefficients!$J$10)+(Campus!K386*Coefficients!$L$10)+(Campus!L386*Coefficients!$N$10)</f>
        <v>0</v>
      </c>
      <c r="O386" s="254">
        <f>(F386*Coefficients!$C$10)+(Campus!G386*Coefficients!$E$10)+(Campus!H386*Coefficients!$G$10)+(Campus!I386*Coefficients!$I$10)+(Campus!J386*Coefficients!$K$10)+(Campus!K386*Coefficients!$M$10)+(Campus!L386*Coefficients!$O$10)</f>
        <v>0</v>
      </c>
      <c r="P386" s="213" t="str">
        <f t="shared" si="56"/>
        <v/>
      </c>
      <c r="Q386" s="213" t="str">
        <f t="shared" si="52"/>
        <v/>
      </c>
      <c r="R386" s="253" t="str">
        <f t="shared" si="53"/>
        <v/>
      </c>
      <c r="S386" s="253" t="str">
        <f t="shared" si="54"/>
        <v/>
      </c>
      <c r="T386" s="505"/>
      <c r="U386" s="70"/>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row>
    <row r="387" spans="1:53" ht="15">
      <c r="A387" s="39"/>
      <c r="B387" s="83"/>
      <c r="C387" s="249"/>
      <c r="D387" s="473"/>
      <c r="E387" s="323"/>
      <c r="F387" s="325"/>
      <c r="G387" s="325"/>
      <c r="H387" s="325"/>
      <c r="I387" s="325"/>
      <c r="J387" s="325"/>
      <c r="K387" s="325"/>
      <c r="L387" s="325"/>
      <c r="M387" s="325"/>
      <c r="N387" s="254">
        <f>(F387*Coefficients!$B$10)+(Campus!G387*Coefficients!$D$10)+(Campus!H387*Coefficients!$F$10)+(Campus!I387*Coefficients!$H$10)+(Campus!J387*Coefficients!$J$10)+(Campus!K387*Coefficients!$L$10)+(Campus!L387*Coefficients!$N$10)</f>
        <v>0</v>
      </c>
      <c r="O387" s="254">
        <f>(F387*Coefficients!$C$10)+(Campus!G387*Coefficients!$E$10)+(Campus!H387*Coefficients!$G$10)+(Campus!I387*Coefficients!$I$10)+(Campus!J387*Coefficients!$K$10)+(Campus!K387*Coefficients!$M$10)+(Campus!L387*Coefficients!$O$10)</f>
        <v>0</v>
      </c>
      <c r="P387" s="213" t="str">
        <f t="shared" si="56"/>
        <v/>
      </c>
      <c r="Q387" s="213" t="str">
        <f t="shared" si="52"/>
        <v/>
      </c>
      <c r="R387" s="253" t="str">
        <f t="shared" si="53"/>
        <v/>
      </c>
      <c r="S387" s="253" t="str">
        <f t="shared" si="54"/>
        <v/>
      </c>
      <c r="T387" s="505"/>
      <c r="U387" s="70"/>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row>
    <row r="388" spans="1:53" ht="15">
      <c r="A388" s="39"/>
      <c r="B388" s="83"/>
      <c r="C388" s="249"/>
      <c r="D388" s="473"/>
      <c r="E388" s="323"/>
      <c r="F388" s="325"/>
      <c r="G388" s="325"/>
      <c r="H388" s="325"/>
      <c r="I388" s="325"/>
      <c r="J388" s="325"/>
      <c r="K388" s="325"/>
      <c r="L388" s="325"/>
      <c r="M388" s="325"/>
      <c r="N388" s="254">
        <f>(F388*Coefficients!$B$10)+(Campus!G388*Coefficients!$D$10)+(Campus!H388*Coefficients!$F$10)+(Campus!I388*Coefficients!$H$10)+(Campus!J388*Coefficients!$J$10)+(Campus!K388*Coefficients!$L$10)+(Campus!L388*Coefficients!$N$10)</f>
        <v>0</v>
      </c>
      <c r="O388" s="254">
        <f>(F388*Coefficients!$C$10)+(Campus!G388*Coefficients!$E$10)+(Campus!H388*Coefficients!$G$10)+(Campus!I388*Coefficients!$I$10)+(Campus!J388*Coefficients!$K$10)+(Campus!K388*Coefficients!$M$10)+(Campus!L388*Coefficients!$O$10)</f>
        <v>0</v>
      </c>
      <c r="P388" s="213" t="str">
        <f t="shared" si="56"/>
        <v/>
      </c>
      <c r="Q388" s="213" t="str">
        <f t="shared" si="52"/>
        <v/>
      </c>
      <c r="R388" s="253" t="str">
        <f t="shared" si="53"/>
        <v/>
      </c>
      <c r="S388" s="253" t="str">
        <f t="shared" si="54"/>
        <v/>
      </c>
      <c r="T388" s="505"/>
      <c r="U388" s="70"/>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row>
    <row r="389" spans="1:53" ht="15">
      <c r="A389" s="39"/>
      <c r="B389" s="83"/>
      <c r="C389" s="249"/>
      <c r="D389" s="473"/>
      <c r="E389" s="323"/>
      <c r="F389" s="325"/>
      <c r="G389" s="325"/>
      <c r="H389" s="325"/>
      <c r="I389" s="325"/>
      <c r="J389" s="325"/>
      <c r="K389" s="325"/>
      <c r="L389" s="325"/>
      <c r="M389" s="325"/>
      <c r="N389" s="254">
        <f>(F389*Coefficients!$B$10)+(Campus!G389*Coefficients!$D$10)+(Campus!H389*Coefficients!$F$10)+(Campus!I389*Coefficients!$H$10)+(Campus!J389*Coefficients!$J$10)+(Campus!K389*Coefficients!$L$10)+(Campus!L389*Coefficients!$N$10)</f>
        <v>0</v>
      </c>
      <c r="O389" s="254">
        <f>(F389*Coefficients!$C$10)+(Campus!G389*Coefficients!$E$10)+(Campus!H389*Coefficients!$G$10)+(Campus!I389*Coefficients!$I$10)+(Campus!J389*Coefficients!$K$10)+(Campus!K389*Coefficients!$M$10)+(Campus!L389*Coefficients!$O$10)</f>
        <v>0</v>
      </c>
      <c r="P389" s="213" t="str">
        <f t="shared" si="56"/>
        <v/>
      </c>
      <c r="Q389" s="213" t="str">
        <f t="shared" si="52"/>
        <v/>
      </c>
      <c r="R389" s="253" t="str">
        <f t="shared" si="53"/>
        <v/>
      </c>
      <c r="S389" s="253" t="str">
        <f t="shared" si="54"/>
        <v/>
      </c>
      <c r="T389" s="505"/>
      <c r="U389" s="70"/>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row>
    <row r="390" spans="1:53" ht="15.75" thickBot="1">
      <c r="A390" s="39"/>
      <c r="B390" s="83"/>
      <c r="C390" s="249"/>
      <c r="D390" s="473"/>
      <c r="E390" s="326"/>
      <c r="F390" s="327"/>
      <c r="G390" s="327"/>
      <c r="H390" s="327"/>
      <c r="I390" s="327"/>
      <c r="J390" s="327"/>
      <c r="K390" s="327"/>
      <c r="L390" s="327"/>
      <c r="M390" s="327"/>
      <c r="N390" s="261">
        <f>(F390*Coefficients!$B$10)+(Campus!G390*Coefficients!$D$10)+(Campus!H390*Coefficients!$F$10)+(Campus!I390*Coefficients!$H$10)+(Campus!J390*Coefficients!$J$10)+(Campus!K390*Coefficients!$L$10)+(Campus!L390*Coefficients!$N$10)</f>
        <v>0</v>
      </c>
      <c r="O390" s="261">
        <f>(F390*Coefficients!$C$10)+(Campus!G390*Coefficients!$E$10)+(Campus!H390*Coefficients!$G$10)+(Campus!I390*Coefficients!$I$10)+(Campus!J390*Coefficients!$K$10)+(Campus!K390*Coefficients!$M$10)+(Campus!L390*Coefficients!$O$10)</f>
        <v>0</v>
      </c>
      <c r="P390" s="262" t="str">
        <f>IF(ISERR(N390/M390),"", (N390/M390))</f>
        <v/>
      </c>
      <c r="Q390" s="262" t="str">
        <f t="shared" si="52"/>
        <v/>
      </c>
      <c r="R390" s="263" t="str">
        <f t="shared" si="53"/>
        <v/>
      </c>
      <c r="S390" s="263" t="str">
        <f t="shared" si="54"/>
        <v/>
      </c>
      <c r="T390" s="505"/>
      <c r="U390" s="70"/>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row>
    <row r="391" spans="1:53" ht="15">
      <c r="A391" s="39"/>
      <c r="B391" s="83"/>
      <c r="C391" s="249"/>
      <c r="D391" s="473"/>
      <c r="E391" s="256" t="s">
        <v>83</v>
      </c>
      <c r="F391" s="257">
        <f t="shared" ref="F391:O391" si="57">SUM(F366:F390)</f>
        <v>0</v>
      </c>
      <c r="G391" s="257">
        <f t="shared" si="57"/>
        <v>0</v>
      </c>
      <c r="H391" s="257">
        <f t="shared" si="57"/>
        <v>0</v>
      </c>
      <c r="I391" s="257">
        <f t="shared" si="57"/>
        <v>0</v>
      </c>
      <c r="J391" s="257">
        <f t="shared" si="57"/>
        <v>0</v>
      </c>
      <c r="K391" s="257">
        <f t="shared" si="57"/>
        <v>0</v>
      </c>
      <c r="L391" s="257">
        <f t="shared" si="57"/>
        <v>0</v>
      </c>
      <c r="M391" s="257">
        <f t="shared" si="57"/>
        <v>0</v>
      </c>
      <c r="N391" s="258">
        <f t="shared" si="57"/>
        <v>0</v>
      </c>
      <c r="O391" s="258">
        <f t="shared" si="57"/>
        <v>0</v>
      </c>
      <c r="P391" s="259" t="str">
        <f>IFERROR(N391/M391,"")</f>
        <v/>
      </c>
      <c r="Q391" s="259" t="str">
        <f>IFERROR(O391/M391,"")</f>
        <v/>
      </c>
      <c r="R391" s="272" t="str">
        <f t="shared" si="53"/>
        <v/>
      </c>
      <c r="S391" s="272" t="str">
        <f t="shared" si="54"/>
        <v/>
      </c>
      <c r="T391" s="505"/>
      <c r="U391" s="70"/>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row>
    <row r="392" spans="1:53" ht="19.5">
      <c r="A392" s="39"/>
      <c r="B392" s="57"/>
      <c r="C392" s="58"/>
      <c r="D392" s="164"/>
      <c r="E392" s="129"/>
      <c r="F392" s="65"/>
      <c r="G392" s="66"/>
      <c r="H392" s="110"/>
      <c r="I392" s="110"/>
      <c r="J392" s="92"/>
      <c r="K392" s="66"/>
      <c r="L392" s="66"/>
      <c r="M392" s="66"/>
      <c r="N392" s="66"/>
      <c r="O392" s="66"/>
      <c r="P392" s="66"/>
      <c r="Q392" s="66"/>
      <c r="R392" s="66"/>
      <c r="S392" s="66"/>
      <c r="T392" s="165"/>
      <c r="U392" s="70"/>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row>
    <row r="393" spans="1:53" ht="19.5">
      <c r="A393" s="39"/>
      <c r="B393" s="57"/>
      <c r="C393" s="78"/>
      <c r="D393" s="48"/>
      <c r="E393" s="123"/>
      <c r="F393" s="67"/>
      <c r="G393" s="67"/>
      <c r="H393" s="507"/>
      <c r="I393" s="507"/>
      <c r="J393" s="68"/>
      <c r="K393" s="67"/>
      <c r="L393" s="67"/>
      <c r="M393" s="67"/>
      <c r="N393" s="67"/>
      <c r="O393" s="67"/>
      <c r="P393" s="59"/>
      <c r="Q393" s="59"/>
      <c r="R393" s="59"/>
      <c r="S393" s="59"/>
      <c r="T393" s="60"/>
      <c r="U393" s="70"/>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row>
    <row r="394" spans="1:53" ht="19.5">
      <c r="A394" s="39"/>
      <c r="B394" s="57"/>
      <c r="C394" s="78"/>
      <c r="D394" s="48"/>
      <c r="E394" s="123"/>
      <c r="F394" s="67"/>
      <c r="G394" s="67"/>
      <c r="H394" s="250"/>
      <c r="I394" s="250"/>
      <c r="J394" s="68"/>
      <c r="K394" s="67"/>
      <c r="L394" s="67"/>
      <c r="M394" s="67"/>
      <c r="N394" s="67"/>
      <c r="O394" s="67"/>
      <c r="P394" s="59"/>
      <c r="Q394" s="59"/>
      <c r="R394" s="59"/>
      <c r="S394" s="59"/>
      <c r="T394" s="60"/>
      <c r="U394" s="70"/>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row>
    <row r="395" spans="1:53" ht="19.5">
      <c r="A395" s="39"/>
      <c r="B395" s="57"/>
      <c r="C395" s="78"/>
      <c r="D395" s="48"/>
      <c r="E395" s="123"/>
      <c r="F395" s="67"/>
      <c r="G395" s="67"/>
      <c r="H395" s="250"/>
      <c r="I395" s="250"/>
      <c r="J395" s="68"/>
      <c r="K395" s="67"/>
      <c r="L395" s="67"/>
      <c r="M395" s="67"/>
      <c r="N395" s="67"/>
      <c r="O395" s="67"/>
      <c r="P395" s="59"/>
      <c r="Q395" s="59"/>
      <c r="R395" s="59"/>
      <c r="S395" s="59"/>
      <c r="T395" s="60"/>
      <c r="U395" s="70"/>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row>
    <row r="396" spans="1:53" ht="19.5">
      <c r="A396" s="39"/>
      <c r="B396" s="71"/>
      <c r="C396" s="146"/>
      <c r="D396" s="73"/>
      <c r="E396" s="147"/>
      <c r="F396" s="148"/>
      <c r="G396" s="149"/>
      <c r="H396" s="150"/>
      <c r="I396" s="150"/>
      <c r="J396" s="151"/>
      <c r="K396" s="149"/>
      <c r="L396" s="149"/>
      <c r="M396" s="149"/>
      <c r="N396" s="149"/>
      <c r="O396" s="149"/>
      <c r="P396" s="75"/>
      <c r="Q396" s="75"/>
      <c r="R396" s="75"/>
      <c r="S396" s="75"/>
      <c r="T396" s="75"/>
      <c r="U396" s="152"/>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row>
    <row r="397" spans="1:53" ht="18.75">
      <c r="A397" s="39"/>
      <c r="B397" s="53"/>
      <c r="C397" s="77"/>
      <c r="D397" s="55"/>
      <c r="E397" s="124"/>
      <c r="F397" s="55"/>
      <c r="G397" s="55"/>
      <c r="H397" s="107"/>
      <c r="I397" s="107"/>
      <c r="J397" s="88"/>
      <c r="K397" s="55"/>
      <c r="L397" s="55"/>
      <c r="M397" s="55"/>
      <c r="N397" s="55"/>
      <c r="O397" s="55"/>
      <c r="P397" s="55"/>
      <c r="Q397" s="55"/>
      <c r="R397" s="55"/>
      <c r="S397" s="55"/>
      <c r="T397" s="55"/>
      <c r="U397" s="56"/>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row>
    <row r="398" spans="1:53" ht="30.75">
      <c r="A398" s="39"/>
      <c r="B398" s="252"/>
      <c r="C398" s="167"/>
      <c r="D398" s="125">
        <v>2010</v>
      </c>
      <c r="E398" s="271" t="str">
        <f>IF(Inventory!$K$7=2010,"Base Year", "")</f>
        <v/>
      </c>
      <c r="F398" s="167"/>
      <c r="G398" s="167"/>
      <c r="H398" s="167"/>
      <c r="I398" s="167"/>
      <c r="J398" s="167"/>
      <c r="K398" s="167"/>
      <c r="L398" s="167"/>
      <c r="M398" s="167"/>
      <c r="N398" s="167"/>
      <c r="O398" s="167"/>
      <c r="P398" s="167"/>
      <c r="Q398" s="167"/>
      <c r="R398" s="167"/>
      <c r="S398" s="167"/>
      <c r="T398" s="167"/>
      <c r="U398" s="167"/>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row>
    <row r="399" spans="1:53" ht="30.75">
      <c r="A399" s="39"/>
      <c r="B399" s="246"/>
      <c r="C399" s="167"/>
      <c r="D399" s="167"/>
      <c r="E399" s="125"/>
      <c r="F399" s="509" t="s">
        <v>94</v>
      </c>
      <c r="G399" s="510"/>
      <c r="H399" s="510"/>
      <c r="I399" s="510"/>
      <c r="J399" s="510"/>
      <c r="K399" s="510"/>
      <c r="L399" s="510"/>
      <c r="M399" s="251"/>
      <c r="N399" s="76"/>
      <c r="O399" s="76"/>
      <c r="P399" s="76"/>
      <c r="Q399" s="76"/>
      <c r="R399" s="76"/>
      <c r="S399" s="76"/>
      <c r="T399" s="76"/>
      <c r="U399" s="70"/>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row>
    <row r="400" spans="1:53" ht="18.75" customHeight="1">
      <c r="A400" s="39"/>
      <c r="B400" s="166"/>
      <c r="C400" s="167"/>
      <c r="D400" s="168"/>
      <c r="E400" s="169"/>
      <c r="F400" s="508" t="s">
        <v>97</v>
      </c>
      <c r="G400" s="493" t="s">
        <v>96</v>
      </c>
      <c r="H400" s="469" t="s">
        <v>95</v>
      </c>
      <c r="I400" s="469" t="s">
        <v>98</v>
      </c>
      <c r="J400" s="493" t="s">
        <v>99</v>
      </c>
      <c r="K400" s="493" t="s">
        <v>195</v>
      </c>
      <c r="L400" s="493" t="s">
        <v>101</v>
      </c>
      <c r="M400" s="493" t="s">
        <v>93</v>
      </c>
      <c r="N400" s="493" t="s">
        <v>89</v>
      </c>
      <c r="O400" s="493" t="s">
        <v>90</v>
      </c>
      <c r="P400" s="493" t="s">
        <v>175</v>
      </c>
      <c r="Q400" s="493" t="s">
        <v>88</v>
      </c>
      <c r="R400" s="469" t="s">
        <v>91</v>
      </c>
      <c r="S400" s="469" t="s">
        <v>92</v>
      </c>
      <c r="T400" s="170"/>
      <c r="U400" s="171"/>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row>
    <row r="401" spans="1:53" ht="30" customHeight="1">
      <c r="A401" s="39"/>
      <c r="B401" s="57"/>
      <c r="C401" s="78"/>
      <c r="D401" s="47"/>
      <c r="E401" s="247" t="s">
        <v>87</v>
      </c>
      <c r="F401" s="508"/>
      <c r="G401" s="493"/>
      <c r="H401" s="469"/>
      <c r="I401" s="469"/>
      <c r="J401" s="493"/>
      <c r="K401" s="493"/>
      <c r="L401" s="493"/>
      <c r="M401" s="493"/>
      <c r="N401" s="492"/>
      <c r="O401" s="492"/>
      <c r="P401" s="493"/>
      <c r="Q401" s="493"/>
      <c r="R401" s="492"/>
      <c r="S401" s="492"/>
      <c r="T401" s="59"/>
      <c r="U401" s="70"/>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row>
    <row r="402" spans="1:53" ht="19.5">
      <c r="A402" s="39"/>
      <c r="B402" s="57"/>
      <c r="C402" s="78"/>
      <c r="D402" s="47"/>
      <c r="E402" s="470"/>
      <c r="F402" s="506"/>
      <c r="G402" s="135"/>
      <c r="H402" s="248"/>
      <c r="I402" s="135"/>
      <c r="J402" s="135"/>
      <c r="K402" s="248"/>
      <c r="L402" s="248"/>
      <c r="M402" s="247"/>
      <c r="N402" s="247"/>
      <c r="O402" s="247"/>
      <c r="P402" s="59"/>
      <c r="Q402" s="59"/>
      <c r="R402" s="59"/>
      <c r="S402" s="59"/>
      <c r="T402" s="59"/>
      <c r="U402" s="70"/>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row>
    <row r="403" spans="1:53" ht="15">
      <c r="A403" s="39"/>
      <c r="B403" s="83"/>
      <c r="C403" s="249"/>
      <c r="D403" s="64"/>
      <c r="E403" s="129"/>
      <c r="F403" s="65"/>
      <c r="G403" s="66"/>
      <c r="H403" s="115"/>
      <c r="I403" s="110"/>
      <c r="J403" s="92"/>
      <c r="K403" s="92"/>
      <c r="L403" s="92"/>
      <c r="M403" s="92"/>
      <c r="N403" s="92"/>
      <c r="O403" s="92"/>
      <c r="P403" s="92"/>
      <c r="Q403" s="92"/>
      <c r="R403" s="92"/>
      <c r="S403" s="92"/>
      <c r="T403" s="153"/>
      <c r="U403" s="70"/>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row>
    <row r="404" spans="1:53" ht="15">
      <c r="A404" s="39"/>
      <c r="B404" s="83"/>
      <c r="C404" s="249"/>
      <c r="D404" s="473"/>
      <c r="E404" s="321"/>
      <c r="F404" s="322"/>
      <c r="G404" s="322"/>
      <c r="H404" s="322"/>
      <c r="I404" s="322"/>
      <c r="J404" s="322"/>
      <c r="K404" s="322"/>
      <c r="L404" s="322"/>
      <c r="M404" s="322"/>
      <c r="N404" s="254">
        <f>(F404*Coefficients!$B$10)+(Campus!G404*Coefficients!$D$10)+(Campus!H404*Coefficients!$F$10)+(Campus!I404*Coefficients!$H$10)+(Campus!J404*Coefficients!$J$10)+(Campus!K404*Coefficients!$L$10)+(Campus!L404*Coefficients!$N$10)</f>
        <v>0</v>
      </c>
      <c r="O404" s="254">
        <f>(F404*Coefficients!$C$10)+(Campus!G404*Coefficients!$E$10)+(Campus!H404*Coefficients!$G$10)+(Campus!I404*Coefficients!$I$10)+(Campus!J404*Coefficients!$K$10)+(Campus!K404*Coefficients!$M$10)+(Campus!L404*Coefficients!$O$10)</f>
        <v>0</v>
      </c>
      <c r="P404" s="213" t="str">
        <f>IF(ISERR(N404/M404),"", (N404/M404))</f>
        <v/>
      </c>
      <c r="Q404" s="213" t="str">
        <f>IF(ISERR(O404/M404),"", (O404/M404))</f>
        <v/>
      </c>
      <c r="R404" s="253" t="str">
        <f>IFERROR((P404-AI24)/AI24,"")</f>
        <v/>
      </c>
      <c r="S404" s="253" t="str">
        <f>IFERROR((Q404-AJ24)/AJ24,"")</f>
        <v/>
      </c>
      <c r="T404" s="505"/>
      <c r="U404" s="70"/>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row>
    <row r="405" spans="1:53" ht="15">
      <c r="A405" s="39"/>
      <c r="B405" s="83"/>
      <c r="C405" s="249"/>
      <c r="D405" s="473"/>
      <c r="E405" s="323"/>
      <c r="F405" s="322"/>
      <c r="G405" s="322"/>
      <c r="H405" s="322"/>
      <c r="I405" s="322"/>
      <c r="J405" s="322"/>
      <c r="K405" s="322"/>
      <c r="L405" s="322"/>
      <c r="M405" s="322"/>
      <c r="N405" s="254">
        <f>(F405*Coefficients!$B$10)+(Campus!G405*Coefficients!$D$10)+(Campus!H405*Coefficients!$F$10)+(Campus!I405*Coefficients!$H$10)+(Campus!J405*Coefficients!$J$10)+(Campus!K405*Coefficients!$L$10)+(Campus!L405*Coefficients!$N$10)</f>
        <v>0</v>
      </c>
      <c r="O405" s="254">
        <f>(F405*Coefficients!$C$10)+(Campus!G405*Coefficients!$E$10)+(Campus!H405*Coefficients!$G$10)+(Campus!I405*Coefficients!$I$10)+(Campus!J405*Coefficients!$K$10)+(Campus!K405*Coefficients!$M$10)+(Campus!L405*Coefficients!$O$10)</f>
        <v>0</v>
      </c>
      <c r="P405" s="213" t="str">
        <f>IF(ISERR(N405/M405),"", (N405/M405))</f>
        <v/>
      </c>
      <c r="Q405" s="213" t="str">
        <f t="shared" ref="Q405:Q428" si="58">IF(ISERR(O405/M405),"", (O405/M405))</f>
        <v/>
      </c>
      <c r="R405" s="253" t="str">
        <f t="shared" ref="R405:R429" si="59">IFERROR((P405-AI25)/AI25,"")</f>
        <v/>
      </c>
      <c r="S405" s="253" t="str">
        <f t="shared" ref="S405:S429" si="60">IFERROR((Q405-AJ25)/AJ25,"")</f>
        <v/>
      </c>
      <c r="T405" s="505"/>
      <c r="U405" s="70"/>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row>
    <row r="406" spans="1:53" ht="15">
      <c r="A406" s="39"/>
      <c r="B406" s="83"/>
      <c r="C406" s="249"/>
      <c r="D406" s="473"/>
      <c r="E406" s="321"/>
      <c r="F406" s="322"/>
      <c r="G406" s="322"/>
      <c r="H406" s="322"/>
      <c r="I406" s="322"/>
      <c r="J406" s="322"/>
      <c r="K406" s="322"/>
      <c r="L406" s="322"/>
      <c r="M406" s="322"/>
      <c r="N406" s="255">
        <f>(F406*Coefficients!$B$10)+(Campus!G406*Coefficients!$D$10)+(Campus!H406*Coefficients!$F$10)+(Campus!I406*Coefficients!$H$10)+(Campus!J406*Coefficients!$J$10)+(Campus!K406*Coefficients!$L$10)+(Campus!L406*Coefficients!$N$10)</f>
        <v>0</v>
      </c>
      <c r="O406" s="254">
        <f>(F406*Coefficients!$C$10)+(Campus!G406*Coefficients!$E$10)+(Campus!H406*Coefficients!$G$10)+(Campus!I406*Coefficients!$I$10)+(Campus!J406*Coefficients!$K$10)+(Campus!K406*Coefficients!$M$10)+(Campus!L406*Coefficients!$O$10)</f>
        <v>0</v>
      </c>
      <c r="P406" s="213" t="str">
        <f t="shared" ref="P406:P416" si="61">IF(ISERR(N406/M406),"", (N406/M406))</f>
        <v/>
      </c>
      <c r="Q406" s="213" t="str">
        <f t="shared" si="58"/>
        <v/>
      </c>
      <c r="R406" s="253" t="str">
        <f t="shared" si="59"/>
        <v/>
      </c>
      <c r="S406" s="253" t="str">
        <f t="shared" si="60"/>
        <v/>
      </c>
      <c r="T406" s="505"/>
      <c r="U406" s="70"/>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row>
    <row r="407" spans="1:53" ht="15">
      <c r="A407" s="39"/>
      <c r="B407" s="83"/>
      <c r="C407" s="249"/>
      <c r="D407" s="473"/>
      <c r="E407" s="323"/>
      <c r="F407" s="322"/>
      <c r="G407" s="322"/>
      <c r="H407" s="322"/>
      <c r="I407" s="322"/>
      <c r="J407" s="322"/>
      <c r="K407" s="322"/>
      <c r="L407" s="322"/>
      <c r="M407" s="322"/>
      <c r="N407" s="254">
        <f>(F407*Coefficients!$B$10)+(Campus!G407*Coefficients!$D$10)+(Campus!H407*Coefficients!$F$10)+(Campus!I407*Coefficients!$H$10)+(Campus!J407*Coefficients!$J$10)+(Campus!K407*Coefficients!$L$10)+(Campus!L407*Coefficients!$N$10)</f>
        <v>0</v>
      </c>
      <c r="O407" s="254">
        <f>(F407*Coefficients!$C$10)+(Campus!G407*Coefficients!$E$10)+(Campus!H407*Coefficients!$G$10)+(Campus!I407*Coefficients!$I$10)+(Campus!J407*Coefficients!$K$10)+(Campus!K407*Coefficients!$M$10)+(Campus!L407*Coefficients!$O$10)</f>
        <v>0</v>
      </c>
      <c r="P407" s="213" t="str">
        <f t="shared" si="61"/>
        <v/>
      </c>
      <c r="Q407" s="213" t="str">
        <f t="shared" si="58"/>
        <v/>
      </c>
      <c r="R407" s="253" t="str">
        <f t="shared" si="59"/>
        <v/>
      </c>
      <c r="S407" s="253" t="str">
        <f t="shared" si="60"/>
        <v/>
      </c>
      <c r="T407" s="505"/>
      <c r="U407" s="70"/>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row>
    <row r="408" spans="1:53" ht="15">
      <c r="A408" s="39"/>
      <c r="B408" s="83"/>
      <c r="C408" s="249"/>
      <c r="D408" s="473"/>
      <c r="E408" s="321"/>
      <c r="F408" s="322"/>
      <c r="G408" s="322"/>
      <c r="H408" s="322"/>
      <c r="I408" s="322"/>
      <c r="J408" s="322"/>
      <c r="K408" s="322"/>
      <c r="L408" s="322"/>
      <c r="M408" s="322"/>
      <c r="N408" s="254">
        <f>(F408*Coefficients!$B$10)+(Campus!G408*Coefficients!$D$10)+(Campus!H408*Coefficients!$F$10)+(Campus!I408*Coefficients!$H$10)+(Campus!J408*Coefficients!$J$10)+(Campus!K408*Coefficients!$L$10)+(Campus!L408*Coefficients!$N$10)</f>
        <v>0</v>
      </c>
      <c r="O408" s="254">
        <f>(F408*Coefficients!$C$10)+(Campus!G408*Coefficients!$E$10)+(Campus!H408*Coefficients!$G$10)+(Campus!I408*Coefficients!$I$10)+(Campus!J408*Coefficients!$K$10)+(Campus!K408*Coefficients!$M$10)+(Campus!L408*Coefficients!$O$10)</f>
        <v>0</v>
      </c>
      <c r="P408" s="213" t="str">
        <f t="shared" si="61"/>
        <v/>
      </c>
      <c r="Q408" s="213" t="str">
        <f t="shared" si="58"/>
        <v/>
      </c>
      <c r="R408" s="253" t="str">
        <f t="shared" si="59"/>
        <v/>
      </c>
      <c r="S408" s="253" t="str">
        <f t="shared" si="60"/>
        <v/>
      </c>
      <c r="T408" s="505"/>
      <c r="U408" s="70"/>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row>
    <row r="409" spans="1:53" ht="15">
      <c r="A409" s="39"/>
      <c r="B409" s="83"/>
      <c r="C409" s="249"/>
      <c r="D409" s="473"/>
      <c r="E409" s="323"/>
      <c r="F409" s="322"/>
      <c r="G409" s="322"/>
      <c r="H409" s="322"/>
      <c r="I409" s="322"/>
      <c r="J409" s="322"/>
      <c r="K409" s="322"/>
      <c r="L409" s="322"/>
      <c r="M409" s="322"/>
      <c r="N409" s="254">
        <f>(F409*Coefficients!$B$10)+(Campus!G409*Coefficients!$D$10)+(Campus!H409*Coefficients!$F$10)+(Campus!I409*Coefficients!$H$10)+(Campus!J409*Coefficients!$J$10)+(Campus!K409*Coefficients!$L$10)+(Campus!L409*Coefficients!$N$10)</f>
        <v>0</v>
      </c>
      <c r="O409" s="254">
        <f>(F409*Coefficients!$C$10)+(Campus!G409*Coefficients!$E$10)+(Campus!H409*Coefficients!$G$10)+(Campus!I409*Coefficients!$I$10)+(Campus!J409*Coefficients!$K$10)+(Campus!K409*Coefficients!$M$10)+(Campus!L409*Coefficients!$O$10)</f>
        <v>0</v>
      </c>
      <c r="P409" s="213" t="str">
        <f t="shared" si="61"/>
        <v/>
      </c>
      <c r="Q409" s="213" t="str">
        <f t="shared" si="58"/>
        <v/>
      </c>
      <c r="R409" s="253" t="str">
        <f t="shared" si="59"/>
        <v/>
      </c>
      <c r="S409" s="253" t="str">
        <f t="shared" si="60"/>
        <v/>
      </c>
      <c r="T409" s="505"/>
      <c r="U409" s="70"/>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row>
    <row r="410" spans="1:53" ht="15">
      <c r="A410" s="39"/>
      <c r="B410" s="83"/>
      <c r="C410" s="249"/>
      <c r="D410" s="473"/>
      <c r="E410" s="321"/>
      <c r="F410" s="322"/>
      <c r="G410" s="322"/>
      <c r="H410" s="322"/>
      <c r="I410" s="322"/>
      <c r="J410" s="322"/>
      <c r="K410" s="322"/>
      <c r="L410" s="322"/>
      <c r="M410" s="322"/>
      <c r="N410" s="254">
        <f>(F410*Coefficients!$B$10)+(Campus!G410*Coefficients!$D$10)+(Campus!H410*Coefficients!$F$10)+(Campus!I410*Coefficients!$H$10)+(Campus!J410*Coefficients!$J$10)+(Campus!K410*Coefficients!$L$10)+(Campus!L410*Coefficients!$N$10)</f>
        <v>0</v>
      </c>
      <c r="O410" s="254">
        <f>(F410*Coefficients!$C$10)+(Campus!G410*Coefficients!$E$10)+(Campus!H410*Coefficients!$G$10)+(Campus!I410*Coefficients!$I$10)+(Campus!J410*Coefficients!$K$10)+(Campus!K410*Coefficients!$M$10)+(Campus!L410*Coefficients!$O$10)</f>
        <v>0</v>
      </c>
      <c r="P410" s="213" t="str">
        <f t="shared" si="61"/>
        <v/>
      </c>
      <c r="Q410" s="213" t="str">
        <f t="shared" si="58"/>
        <v/>
      </c>
      <c r="R410" s="253" t="str">
        <f t="shared" si="59"/>
        <v/>
      </c>
      <c r="S410" s="253" t="str">
        <f t="shared" si="60"/>
        <v/>
      </c>
      <c r="T410" s="505"/>
      <c r="U410" s="70"/>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row>
    <row r="411" spans="1:53" ht="15">
      <c r="A411" s="39"/>
      <c r="B411" s="83"/>
      <c r="C411" s="249"/>
      <c r="D411" s="473"/>
      <c r="E411" s="323"/>
      <c r="F411" s="322"/>
      <c r="G411" s="322"/>
      <c r="H411" s="322"/>
      <c r="I411" s="322"/>
      <c r="J411" s="322"/>
      <c r="K411" s="322"/>
      <c r="L411" s="322"/>
      <c r="M411" s="322"/>
      <c r="N411" s="254">
        <f>(F411*Coefficients!$B$10)+(Campus!G411*Coefficients!$D$10)+(Campus!H411*Coefficients!$F$10)+(Campus!I411*Coefficients!$H$10)+(Campus!J411*Coefficients!$J$10)+(Campus!K411*Coefficients!$L$10)+(Campus!L411*Coefficients!$N$10)</f>
        <v>0</v>
      </c>
      <c r="O411" s="254">
        <f>(F411*Coefficients!$C$10)+(Campus!G411*Coefficients!$E$10)+(Campus!H411*Coefficients!$G$10)+(Campus!I411*Coefficients!$I$10)+(Campus!J411*Coefficients!$K$10)+(Campus!K411*Coefficients!$M$10)+(Campus!L411*Coefficients!$O$10)</f>
        <v>0</v>
      </c>
      <c r="P411" s="213" t="str">
        <f t="shared" si="61"/>
        <v/>
      </c>
      <c r="Q411" s="213" t="str">
        <f t="shared" si="58"/>
        <v/>
      </c>
      <c r="R411" s="253" t="str">
        <f t="shared" si="59"/>
        <v/>
      </c>
      <c r="S411" s="253" t="str">
        <f t="shared" si="60"/>
        <v/>
      </c>
      <c r="T411" s="505"/>
      <c r="U411" s="70"/>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row>
    <row r="412" spans="1:53" ht="15">
      <c r="A412" s="39"/>
      <c r="B412" s="83"/>
      <c r="C412" s="249"/>
      <c r="D412" s="473"/>
      <c r="E412" s="321"/>
      <c r="F412" s="322"/>
      <c r="G412" s="322"/>
      <c r="H412" s="322"/>
      <c r="I412" s="322"/>
      <c r="J412" s="322"/>
      <c r="K412" s="322"/>
      <c r="L412" s="322"/>
      <c r="M412" s="322"/>
      <c r="N412" s="254">
        <f>(F412*Coefficients!$B$10)+(Campus!G412*Coefficients!$D$10)+(Campus!H412*Coefficients!$F$10)+(Campus!I412*Coefficients!$H$10)+(Campus!J412*Coefficients!$J$10)+(Campus!K412*Coefficients!$L$10)+(Campus!L412*Coefficients!$N$10)</f>
        <v>0</v>
      </c>
      <c r="O412" s="254">
        <f>(F412*Coefficients!$C$10)+(Campus!G412*Coefficients!$E$10)+(Campus!H412*Coefficients!$G$10)+(Campus!I412*Coefficients!$I$10)+(Campus!J412*Coefficients!$K$10)+(Campus!K412*Coefficients!$M$10)+(Campus!L412*Coefficients!$O$10)</f>
        <v>0</v>
      </c>
      <c r="P412" s="213" t="str">
        <f t="shared" si="61"/>
        <v/>
      </c>
      <c r="Q412" s="213" t="str">
        <f t="shared" si="58"/>
        <v/>
      </c>
      <c r="R412" s="253" t="str">
        <f t="shared" si="59"/>
        <v/>
      </c>
      <c r="S412" s="253" t="str">
        <f t="shared" si="60"/>
        <v/>
      </c>
      <c r="T412" s="505"/>
      <c r="U412" s="70"/>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row>
    <row r="413" spans="1:53" ht="15">
      <c r="A413" s="39"/>
      <c r="B413" s="83"/>
      <c r="C413" s="249"/>
      <c r="D413" s="473"/>
      <c r="E413" s="323"/>
      <c r="F413" s="322"/>
      <c r="G413" s="322"/>
      <c r="H413" s="322"/>
      <c r="I413" s="322"/>
      <c r="J413" s="322"/>
      <c r="K413" s="322"/>
      <c r="L413" s="322"/>
      <c r="M413" s="322"/>
      <c r="N413" s="254">
        <f>(F413*Coefficients!$B$10)+(Campus!G413*Coefficients!$D$10)+(Campus!H413*Coefficients!$F$10)+(Campus!I413*Coefficients!$H$10)+(Campus!J413*Coefficients!$J$10)+(Campus!K413*Coefficients!$L$10)+(Campus!L413*Coefficients!$N$10)</f>
        <v>0</v>
      </c>
      <c r="O413" s="254">
        <f>(F413*Coefficients!$C$10)+(Campus!G413*Coefficients!$E$10)+(Campus!H413*Coefficients!$G$10)+(Campus!I413*Coefficients!$I$10)+(Campus!J413*Coefficients!$K$10)+(Campus!K413*Coefficients!$M$10)+(Campus!L413*Coefficients!$O$10)</f>
        <v>0</v>
      </c>
      <c r="P413" s="213" t="str">
        <f t="shared" si="61"/>
        <v/>
      </c>
      <c r="Q413" s="213" t="str">
        <f t="shared" si="58"/>
        <v/>
      </c>
      <c r="R413" s="253" t="str">
        <f t="shared" si="59"/>
        <v/>
      </c>
      <c r="S413" s="253" t="str">
        <f t="shared" si="60"/>
        <v/>
      </c>
      <c r="T413" s="505"/>
      <c r="U413" s="70"/>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row>
    <row r="414" spans="1:53" ht="15">
      <c r="A414" s="39"/>
      <c r="B414" s="83"/>
      <c r="C414" s="249"/>
      <c r="D414" s="473"/>
      <c r="E414" s="321"/>
      <c r="F414" s="322"/>
      <c r="G414" s="322"/>
      <c r="H414" s="322"/>
      <c r="I414" s="322"/>
      <c r="J414" s="322"/>
      <c r="K414" s="322"/>
      <c r="L414" s="322"/>
      <c r="M414" s="322"/>
      <c r="N414" s="254">
        <f>(F414*Coefficients!$B$10)+(Campus!G414*Coefficients!$D$10)+(Campus!H414*Coefficients!$F$10)+(Campus!I414*Coefficients!$H$10)+(Campus!J414*Coefficients!$J$10)+(Campus!K414*Coefficients!$L$10)+(Campus!L414*Coefficients!$N$10)</f>
        <v>0</v>
      </c>
      <c r="O414" s="254">
        <f>(F414*Coefficients!$C$10)+(Campus!G414*Coefficients!$E$10)+(Campus!H414*Coefficients!$G$10)+(Campus!I414*Coefficients!$I$10)+(Campus!J414*Coefficients!$K$10)+(Campus!K414*Coefficients!$M$10)+(Campus!L414*Coefficients!$O$10)</f>
        <v>0</v>
      </c>
      <c r="P414" s="213" t="str">
        <f t="shared" si="61"/>
        <v/>
      </c>
      <c r="Q414" s="213" t="str">
        <f t="shared" si="58"/>
        <v/>
      </c>
      <c r="R414" s="253" t="str">
        <f t="shared" si="59"/>
        <v/>
      </c>
      <c r="S414" s="253" t="str">
        <f t="shared" si="60"/>
        <v/>
      </c>
      <c r="T414" s="505"/>
      <c r="U414" s="70"/>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row>
    <row r="415" spans="1:53" ht="15">
      <c r="A415" s="39"/>
      <c r="B415" s="83"/>
      <c r="C415" s="249"/>
      <c r="D415" s="473"/>
      <c r="E415" s="323"/>
      <c r="F415" s="322"/>
      <c r="G415" s="322"/>
      <c r="H415" s="322"/>
      <c r="I415" s="322"/>
      <c r="J415" s="322"/>
      <c r="K415" s="322"/>
      <c r="L415" s="322"/>
      <c r="M415" s="322"/>
      <c r="N415" s="254">
        <f>(F415*Coefficients!$B$10)+(Campus!G415*Coefficients!$D$10)+(Campus!H415*Coefficients!$F$10)+(Campus!I415*Coefficients!$H$10)+(Campus!J415*Coefficients!$J$10)+(Campus!K415*Coefficients!$L$10)+(Campus!L415*Coefficients!$N$10)</f>
        <v>0</v>
      </c>
      <c r="O415" s="254">
        <f>(F415*Coefficients!$C$10)+(Campus!G415*Coefficients!$E$10)+(Campus!H415*Coefficients!$G$10)+(Campus!I415*Coefficients!$I$10)+(Campus!J415*Coefficients!$K$10)+(Campus!K415*Coefficients!$M$10)+(Campus!L415*Coefficients!$O$10)</f>
        <v>0</v>
      </c>
      <c r="P415" s="213" t="str">
        <f t="shared" si="61"/>
        <v/>
      </c>
      <c r="Q415" s="213" t="str">
        <f t="shared" si="58"/>
        <v/>
      </c>
      <c r="R415" s="253" t="str">
        <f t="shared" si="59"/>
        <v/>
      </c>
      <c r="S415" s="253" t="str">
        <f t="shared" si="60"/>
        <v/>
      </c>
      <c r="T415" s="505"/>
      <c r="U415" s="70"/>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row>
    <row r="416" spans="1:53" ht="15">
      <c r="A416" s="39"/>
      <c r="B416" s="83"/>
      <c r="C416" s="249"/>
      <c r="D416" s="473"/>
      <c r="E416" s="321"/>
      <c r="F416" s="322"/>
      <c r="G416" s="322"/>
      <c r="H416" s="322"/>
      <c r="I416" s="322"/>
      <c r="J416" s="322"/>
      <c r="K416" s="322"/>
      <c r="L416" s="322"/>
      <c r="M416" s="322"/>
      <c r="N416" s="254">
        <f>(F416*Coefficients!$B$10)+(Campus!G416*Coefficients!$D$10)+(Campus!H416*Coefficients!$F$10)+(Campus!I416*Coefficients!$H$10)+(Campus!J416*Coefficients!$J$10)+(Campus!K416*Coefficients!$L$10)+(Campus!L416*Coefficients!$N$10)</f>
        <v>0</v>
      </c>
      <c r="O416" s="254">
        <f>(F416*Coefficients!$C$10)+(Campus!G416*Coefficients!$E$10)+(Campus!H416*Coefficients!$G$10)+(Campus!I416*Coefficients!$I$10)+(Campus!J416*Coefficients!$K$10)+(Campus!K416*Coefficients!$M$10)+(Campus!L416*Coefficients!$O$10)</f>
        <v>0</v>
      </c>
      <c r="P416" s="213" t="str">
        <f t="shared" si="61"/>
        <v/>
      </c>
      <c r="Q416" s="213" t="str">
        <f t="shared" si="58"/>
        <v/>
      </c>
      <c r="R416" s="253" t="str">
        <f t="shared" si="59"/>
        <v/>
      </c>
      <c r="S416" s="253" t="str">
        <f t="shared" si="60"/>
        <v/>
      </c>
      <c r="T416" s="505"/>
      <c r="U416" s="70"/>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row>
    <row r="417" spans="1:53" ht="15">
      <c r="A417" s="39"/>
      <c r="B417" s="83"/>
      <c r="C417" s="249"/>
      <c r="D417" s="473"/>
      <c r="E417" s="323"/>
      <c r="F417" s="324"/>
      <c r="G417" s="324"/>
      <c r="H417" s="324"/>
      <c r="I417" s="324"/>
      <c r="J417" s="324"/>
      <c r="K417" s="324"/>
      <c r="L417" s="324"/>
      <c r="M417" s="324"/>
      <c r="N417" s="254">
        <f>(F417*Coefficients!$B$10)+(Campus!G417*Coefficients!$D$10)+(Campus!H417*Coefficients!$F$10)+(Campus!I417*Coefficients!$H$10)+(Campus!J417*Coefficients!$J$10)+(Campus!K417*Coefficients!$L$10)+(Campus!L417*Coefficients!$N$10)</f>
        <v>0</v>
      </c>
      <c r="O417" s="254">
        <f>(F417*Coefficients!$C$10)+(Campus!G417*Coefficients!$E$10)+(Campus!H417*Coefficients!$G$10)+(Campus!I417*Coefficients!$I$10)+(Campus!J417*Coefficients!$K$10)+(Campus!K417*Coefficients!$M$10)+(Campus!L417*Coefficients!$O$10)</f>
        <v>0</v>
      </c>
      <c r="P417" s="213" t="str">
        <f>IF(ISERR(N417/M417),"", (N417/M417))</f>
        <v/>
      </c>
      <c r="Q417" s="213" t="str">
        <f t="shared" si="58"/>
        <v/>
      </c>
      <c r="R417" s="253" t="str">
        <f t="shared" si="59"/>
        <v/>
      </c>
      <c r="S417" s="253" t="str">
        <f t="shared" si="60"/>
        <v/>
      </c>
      <c r="T417" s="505"/>
      <c r="U417" s="70"/>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row>
    <row r="418" spans="1:53" ht="15">
      <c r="A418" s="39"/>
      <c r="B418" s="83"/>
      <c r="C418" s="249"/>
      <c r="D418" s="473"/>
      <c r="E418" s="321"/>
      <c r="F418" s="322"/>
      <c r="G418" s="322"/>
      <c r="H418" s="322"/>
      <c r="I418" s="322"/>
      <c r="J418" s="322"/>
      <c r="K418" s="322"/>
      <c r="L418" s="322"/>
      <c r="M418" s="322"/>
      <c r="N418" s="254">
        <f>(F418*Coefficients!$B$10)+(Campus!G418*Coefficients!$D$10)+(Campus!H418*Coefficients!$F$10)+(Campus!I418*Coefficients!$H$10)+(Campus!J418*Coefficients!$J$10)+(Campus!K418*Coefficients!$L$10)+(Campus!L418*Coefficients!$N$10)</f>
        <v>0</v>
      </c>
      <c r="O418" s="254">
        <f>(F418*Coefficients!$C$10)+(Campus!G418*Coefficients!$E$10)+(Campus!H418*Coefficients!$G$10)+(Campus!I418*Coefficients!$I$10)+(Campus!J418*Coefficients!$K$10)+(Campus!K418*Coefficients!$M$10)+(Campus!L418*Coefficients!$O$10)</f>
        <v>0</v>
      </c>
      <c r="P418" s="213" t="str">
        <f t="shared" ref="P418:P427" si="62">IF(ISERR(N418/M418),"", (N418/M418))</f>
        <v/>
      </c>
      <c r="Q418" s="213" t="str">
        <f t="shared" si="58"/>
        <v/>
      </c>
      <c r="R418" s="253" t="str">
        <f t="shared" si="59"/>
        <v/>
      </c>
      <c r="S418" s="253" t="str">
        <f t="shared" si="60"/>
        <v/>
      </c>
      <c r="T418" s="505"/>
      <c r="U418" s="70"/>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row>
    <row r="419" spans="1:53" ht="15">
      <c r="A419" s="39"/>
      <c r="B419" s="83"/>
      <c r="C419" s="249"/>
      <c r="D419" s="473"/>
      <c r="E419" s="323"/>
      <c r="F419" s="322"/>
      <c r="G419" s="322"/>
      <c r="H419" s="322"/>
      <c r="I419" s="322"/>
      <c r="J419" s="322"/>
      <c r="K419" s="322"/>
      <c r="L419" s="322"/>
      <c r="M419" s="322"/>
      <c r="N419" s="254">
        <f>(F419*Coefficients!$B$10)+(Campus!G419*Coefficients!$D$10)+(Campus!H419*Coefficients!$F$10)+(Campus!I419*Coefficients!$H$10)+(Campus!J419*Coefficients!$J$10)+(Campus!K419*Coefficients!$L$10)+(Campus!L419*Coefficients!$N$10)</f>
        <v>0</v>
      </c>
      <c r="O419" s="254">
        <f>(F419*Coefficients!$C$10)+(Campus!G419*Coefficients!$E$10)+(Campus!H419*Coefficients!$G$10)+(Campus!I419*Coefficients!$I$10)+(Campus!J419*Coefficients!$K$10)+(Campus!K419*Coefficients!$M$10)+(Campus!L419*Coefficients!$O$10)</f>
        <v>0</v>
      </c>
      <c r="P419" s="213" t="str">
        <f t="shared" si="62"/>
        <v/>
      </c>
      <c r="Q419" s="213" t="str">
        <f t="shared" si="58"/>
        <v/>
      </c>
      <c r="R419" s="253" t="str">
        <f t="shared" si="59"/>
        <v/>
      </c>
      <c r="S419" s="253" t="str">
        <f t="shared" si="60"/>
        <v/>
      </c>
      <c r="T419" s="505"/>
      <c r="U419" s="70"/>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row>
    <row r="420" spans="1:53" ht="15">
      <c r="A420" s="39"/>
      <c r="B420" s="83"/>
      <c r="C420" s="249"/>
      <c r="D420" s="473"/>
      <c r="E420" s="321"/>
      <c r="F420" s="322"/>
      <c r="G420" s="322"/>
      <c r="H420" s="322"/>
      <c r="I420" s="322"/>
      <c r="J420" s="322"/>
      <c r="K420" s="322"/>
      <c r="L420" s="322"/>
      <c r="M420" s="322"/>
      <c r="N420" s="254">
        <f>(F420*Coefficients!$B$10)+(Campus!G420*Coefficients!$D$10)+(Campus!H420*Coefficients!$F$10)+(Campus!I420*Coefficients!$H$10)+(Campus!J420*Coefficients!$J$10)+(Campus!K420*Coefficients!$L$10)+(Campus!L420*Coefficients!$N$10)</f>
        <v>0</v>
      </c>
      <c r="O420" s="254">
        <f>(F420*Coefficients!$C$10)+(Campus!G420*Coefficients!$E$10)+(Campus!H420*Coefficients!$G$10)+(Campus!I420*Coefficients!$I$10)+(Campus!J420*Coefficients!$K$10)+(Campus!K420*Coefficients!$M$10)+(Campus!L420*Coefficients!$O$10)</f>
        <v>0</v>
      </c>
      <c r="P420" s="213" t="str">
        <f t="shared" si="62"/>
        <v/>
      </c>
      <c r="Q420" s="213" t="str">
        <f t="shared" si="58"/>
        <v/>
      </c>
      <c r="R420" s="253" t="str">
        <f t="shared" si="59"/>
        <v/>
      </c>
      <c r="S420" s="253" t="str">
        <f t="shared" si="60"/>
        <v/>
      </c>
      <c r="T420" s="505"/>
      <c r="U420" s="70"/>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row>
    <row r="421" spans="1:53" ht="15">
      <c r="A421" s="39"/>
      <c r="B421" s="83"/>
      <c r="C421" s="249"/>
      <c r="D421" s="473"/>
      <c r="E421" s="323"/>
      <c r="F421" s="322"/>
      <c r="G421" s="322"/>
      <c r="H421" s="322"/>
      <c r="I421" s="322"/>
      <c r="J421" s="322"/>
      <c r="K421" s="322"/>
      <c r="L421" s="322"/>
      <c r="M421" s="322"/>
      <c r="N421" s="254">
        <f>(F421*Coefficients!$B$10)+(Campus!G421*Coefficients!$D$10)+(Campus!H421*Coefficients!$F$10)+(Campus!I421*Coefficients!$H$10)+(Campus!J421*Coefficients!$J$10)+(Campus!K421*Coefficients!$L$10)+(Campus!L421*Coefficients!$N$10)</f>
        <v>0</v>
      </c>
      <c r="O421" s="254">
        <f>(F421*Coefficients!$C$10)+(Campus!G421*Coefficients!$E$10)+(Campus!H421*Coefficients!$G$10)+(Campus!I421*Coefficients!$I$10)+(Campus!J421*Coefficients!$K$10)+(Campus!K421*Coefficients!$M$10)+(Campus!L421*Coefficients!$O$10)</f>
        <v>0</v>
      </c>
      <c r="P421" s="213" t="str">
        <f t="shared" si="62"/>
        <v/>
      </c>
      <c r="Q421" s="213" t="str">
        <f t="shared" si="58"/>
        <v/>
      </c>
      <c r="R421" s="253" t="str">
        <f t="shared" si="59"/>
        <v/>
      </c>
      <c r="S421" s="253" t="str">
        <f t="shared" si="60"/>
        <v/>
      </c>
      <c r="T421" s="505"/>
      <c r="U421" s="70"/>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row>
    <row r="422" spans="1:53" ht="15">
      <c r="A422" s="39"/>
      <c r="B422" s="83"/>
      <c r="C422" s="249"/>
      <c r="D422" s="473"/>
      <c r="E422" s="321"/>
      <c r="F422" s="322"/>
      <c r="G422" s="322"/>
      <c r="H422" s="322"/>
      <c r="I422" s="322"/>
      <c r="J422" s="322"/>
      <c r="K422" s="322"/>
      <c r="L422" s="322"/>
      <c r="M422" s="322"/>
      <c r="N422" s="254">
        <f>(F422*Coefficients!$B$10)+(Campus!G422*Coefficients!$D$10)+(Campus!H422*Coefficients!$F$10)+(Campus!I422*Coefficients!$H$10)+(Campus!J422*Coefficients!$J$10)+(Campus!K422*Coefficients!$L$10)+(Campus!L422*Coefficients!$N$10)</f>
        <v>0</v>
      </c>
      <c r="O422" s="254">
        <f>(F422*Coefficients!$C$10)+(Campus!G422*Coefficients!$E$10)+(Campus!H422*Coefficients!$G$10)+(Campus!I422*Coefficients!$I$10)+(Campus!J422*Coefficients!$K$10)+(Campus!K422*Coefficients!$M$10)+(Campus!L422*Coefficients!$O$10)</f>
        <v>0</v>
      </c>
      <c r="P422" s="213" t="str">
        <f t="shared" si="62"/>
        <v/>
      </c>
      <c r="Q422" s="213" t="str">
        <f t="shared" si="58"/>
        <v/>
      </c>
      <c r="R422" s="253" t="str">
        <f t="shared" si="59"/>
        <v/>
      </c>
      <c r="S422" s="253" t="str">
        <f t="shared" si="60"/>
        <v/>
      </c>
      <c r="T422" s="505"/>
      <c r="U422" s="70"/>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row>
    <row r="423" spans="1:53" ht="15">
      <c r="A423" s="39"/>
      <c r="B423" s="83"/>
      <c r="C423" s="249"/>
      <c r="D423" s="473"/>
      <c r="E423" s="323"/>
      <c r="F423" s="325"/>
      <c r="G423" s="325"/>
      <c r="H423" s="325"/>
      <c r="I423" s="325"/>
      <c r="J423" s="325"/>
      <c r="K423" s="325"/>
      <c r="L423" s="325"/>
      <c r="M423" s="325"/>
      <c r="N423" s="254">
        <f>(F423*Coefficients!$B$10)+(Campus!G423*Coefficients!$D$10)+(Campus!H423*Coefficients!$F$10)+(Campus!I423*Coefficients!$H$10)+(Campus!J423*Coefficients!$J$10)+(Campus!K423*Coefficients!$L$10)+(Campus!L423*Coefficients!$N$10)</f>
        <v>0</v>
      </c>
      <c r="O423" s="254">
        <f>(F423*Coefficients!$C$10)+(Campus!G423*Coefficients!$E$10)+(Campus!H423*Coefficients!$G$10)+(Campus!I423*Coefficients!$I$10)+(Campus!J423*Coefficients!$K$10)+(Campus!K423*Coefficients!$M$10)+(Campus!L423*Coefficients!$O$10)</f>
        <v>0</v>
      </c>
      <c r="P423" s="213" t="str">
        <f t="shared" si="62"/>
        <v/>
      </c>
      <c r="Q423" s="213" t="str">
        <f t="shared" si="58"/>
        <v/>
      </c>
      <c r="R423" s="253" t="str">
        <f t="shared" si="59"/>
        <v/>
      </c>
      <c r="S423" s="253" t="str">
        <f t="shared" si="60"/>
        <v/>
      </c>
      <c r="T423" s="505"/>
      <c r="U423" s="70"/>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row>
    <row r="424" spans="1:53" ht="15">
      <c r="A424" s="39"/>
      <c r="B424" s="83"/>
      <c r="C424" s="249"/>
      <c r="D424" s="473"/>
      <c r="E424" s="323"/>
      <c r="F424" s="325"/>
      <c r="G424" s="325"/>
      <c r="H424" s="325"/>
      <c r="I424" s="325"/>
      <c r="J424" s="325"/>
      <c r="K424" s="325"/>
      <c r="L424" s="325"/>
      <c r="M424" s="325"/>
      <c r="N424" s="254">
        <f>(F424*Coefficients!$B$10)+(Campus!G424*Coefficients!$D$10)+(Campus!H424*Coefficients!$F$10)+(Campus!I424*Coefficients!$H$10)+(Campus!J424*Coefficients!$J$10)+(Campus!K424*Coefficients!$L$10)+(Campus!L424*Coefficients!$N$10)</f>
        <v>0</v>
      </c>
      <c r="O424" s="254">
        <f>(F424*Coefficients!$C$10)+(Campus!G424*Coefficients!$E$10)+(Campus!H424*Coefficients!$G$10)+(Campus!I424*Coefficients!$I$10)+(Campus!J424*Coefficients!$K$10)+(Campus!K424*Coefficients!$M$10)+(Campus!L424*Coefficients!$O$10)</f>
        <v>0</v>
      </c>
      <c r="P424" s="213" t="str">
        <f t="shared" si="62"/>
        <v/>
      </c>
      <c r="Q424" s="213" t="str">
        <f t="shared" si="58"/>
        <v/>
      </c>
      <c r="R424" s="253" t="str">
        <f t="shared" si="59"/>
        <v/>
      </c>
      <c r="S424" s="253" t="str">
        <f t="shared" si="60"/>
        <v/>
      </c>
      <c r="T424" s="505"/>
      <c r="U424" s="70"/>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row>
    <row r="425" spans="1:53" ht="15">
      <c r="A425" s="39"/>
      <c r="B425" s="83"/>
      <c r="C425" s="249"/>
      <c r="D425" s="473"/>
      <c r="E425" s="323"/>
      <c r="F425" s="325"/>
      <c r="G425" s="325"/>
      <c r="H425" s="325"/>
      <c r="I425" s="325"/>
      <c r="J425" s="325"/>
      <c r="K425" s="325"/>
      <c r="L425" s="325"/>
      <c r="M425" s="325"/>
      <c r="N425" s="254">
        <f>(F425*Coefficients!$B$10)+(Campus!G425*Coefficients!$D$10)+(Campus!H425*Coefficients!$F$10)+(Campus!I425*Coefficients!$H$10)+(Campus!J425*Coefficients!$J$10)+(Campus!K425*Coefficients!$L$10)+(Campus!L425*Coefficients!$N$10)</f>
        <v>0</v>
      </c>
      <c r="O425" s="254">
        <f>(F425*Coefficients!$C$10)+(Campus!G425*Coefficients!$E$10)+(Campus!H425*Coefficients!$G$10)+(Campus!I425*Coefficients!$I$10)+(Campus!J425*Coefficients!$K$10)+(Campus!K425*Coefficients!$M$10)+(Campus!L425*Coefficients!$O$10)</f>
        <v>0</v>
      </c>
      <c r="P425" s="213" t="str">
        <f t="shared" si="62"/>
        <v/>
      </c>
      <c r="Q425" s="213" t="str">
        <f t="shared" si="58"/>
        <v/>
      </c>
      <c r="R425" s="253" t="str">
        <f t="shared" si="59"/>
        <v/>
      </c>
      <c r="S425" s="253" t="str">
        <f t="shared" si="60"/>
        <v/>
      </c>
      <c r="T425" s="505"/>
      <c r="U425" s="70"/>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row>
    <row r="426" spans="1:53" ht="15">
      <c r="A426" s="39"/>
      <c r="B426" s="83"/>
      <c r="C426" s="249"/>
      <c r="D426" s="473"/>
      <c r="E426" s="323"/>
      <c r="F426" s="325"/>
      <c r="G426" s="325"/>
      <c r="H426" s="325"/>
      <c r="I426" s="325"/>
      <c r="J426" s="325"/>
      <c r="K426" s="325"/>
      <c r="L426" s="325"/>
      <c r="M426" s="325"/>
      <c r="N426" s="254">
        <f>(F426*Coefficients!$B$10)+(Campus!G426*Coefficients!$D$10)+(Campus!H426*Coefficients!$F$10)+(Campus!I426*Coefficients!$H$10)+(Campus!J426*Coefficients!$J$10)+(Campus!K426*Coefficients!$L$10)+(Campus!L426*Coefficients!$N$10)</f>
        <v>0</v>
      </c>
      <c r="O426" s="254">
        <f>(F426*Coefficients!$C$10)+(Campus!G426*Coefficients!$E$10)+(Campus!H426*Coefficients!$G$10)+(Campus!I426*Coefficients!$I$10)+(Campus!J426*Coefficients!$K$10)+(Campus!K426*Coefficients!$M$10)+(Campus!L426*Coefficients!$O$10)</f>
        <v>0</v>
      </c>
      <c r="P426" s="213" t="str">
        <f t="shared" si="62"/>
        <v/>
      </c>
      <c r="Q426" s="213" t="str">
        <f t="shared" si="58"/>
        <v/>
      </c>
      <c r="R426" s="253" t="str">
        <f t="shared" si="59"/>
        <v/>
      </c>
      <c r="S426" s="253" t="str">
        <f t="shared" si="60"/>
        <v/>
      </c>
      <c r="T426" s="505"/>
      <c r="U426" s="70"/>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row>
    <row r="427" spans="1:53" ht="15">
      <c r="A427" s="39"/>
      <c r="B427" s="83"/>
      <c r="C427" s="249"/>
      <c r="D427" s="473"/>
      <c r="E427" s="323"/>
      <c r="F427" s="325"/>
      <c r="G427" s="325"/>
      <c r="H427" s="325"/>
      <c r="I427" s="325"/>
      <c r="J427" s="325"/>
      <c r="K427" s="325"/>
      <c r="L427" s="325"/>
      <c r="M427" s="325"/>
      <c r="N427" s="254">
        <f>(F427*Coefficients!$B$10)+(Campus!G427*Coefficients!$D$10)+(Campus!H427*Coefficients!$F$10)+(Campus!I427*Coefficients!$H$10)+(Campus!J427*Coefficients!$J$10)+(Campus!K427*Coefficients!$L$10)+(Campus!L427*Coefficients!$N$10)</f>
        <v>0</v>
      </c>
      <c r="O427" s="254">
        <f>(F427*Coefficients!$C$10)+(Campus!G427*Coefficients!$E$10)+(Campus!H427*Coefficients!$G$10)+(Campus!I427*Coefficients!$I$10)+(Campus!J427*Coefficients!$K$10)+(Campus!K427*Coefficients!$M$10)+(Campus!L427*Coefficients!$O$10)</f>
        <v>0</v>
      </c>
      <c r="P427" s="213" t="str">
        <f t="shared" si="62"/>
        <v/>
      </c>
      <c r="Q427" s="213" t="str">
        <f t="shared" si="58"/>
        <v/>
      </c>
      <c r="R427" s="253" t="str">
        <f t="shared" si="59"/>
        <v/>
      </c>
      <c r="S427" s="253" t="str">
        <f t="shared" si="60"/>
        <v/>
      </c>
      <c r="T427" s="505"/>
      <c r="U427" s="70"/>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row>
    <row r="428" spans="1:53" ht="15.75" thickBot="1">
      <c r="A428" s="39"/>
      <c r="B428" s="83"/>
      <c r="C428" s="249"/>
      <c r="D428" s="473"/>
      <c r="E428" s="326"/>
      <c r="F428" s="327"/>
      <c r="G428" s="327"/>
      <c r="H428" s="327"/>
      <c r="I428" s="327"/>
      <c r="J428" s="327"/>
      <c r="K428" s="327"/>
      <c r="L428" s="327"/>
      <c r="M428" s="327"/>
      <c r="N428" s="261">
        <f>(F428*Coefficients!$B$10)+(Campus!G428*Coefficients!$D$10)+(Campus!H428*Coefficients!$F$10)+(Campus!I428*Coefficients!$H$10)+(Campus!J428*Coefficients!$J$10)+(Campus!K428*Coefficients!$L$10)+(Campus!L428*Coefficients!$N$10)</f>
        <v>0</v>
      </c>
      <c r="O428" s="261">
        <f>(F428*Coefficients!$C$10)+(Campus!G428*Coefficients!$E$10)+(Campus!H428*Coefficients!$G$10)+(Campus!I428*Coefficients!$I$10)+(Campus!J428*Coefficients!$K$10)+(Campus!K428*Coefficients!$M$10)+(Campus!L428*Coefficients!$O$10)</f>
        <v>0</v>
      </c>
      <c r="P428" s="262" t="str">
        <f>IF(ISERR(N428/M428),"", (N428/M428))</f>
        <v/>
      </c>
      <c r="Q428" s="262" t="str">
        <f t="shared" si="58"/>
        <v/>
      </c>
      <c r="R428" s="263" t="str">
        <f t="shared" si="59"/>
        <v/>
      </c>
      <c r="S428" s="263" t="str">
        <f t="shared" si="60"/>
        <v/>
      </c>
      <c r="T428" s="505"/>
      <c r="U428" s="70"/>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row>
    <row r="429" spans="1:53" ht="15">
      <c r="A429" s="39"/>
      <c r="B429" s="83"/>
      <c r="C429" s="249"/>
      <c r="D429" s="473"/>
      <c r="E429" s="256" t="s">
        <v>83</v>
      </c>
      <c r="F429" s="257">
        <f t="shared" ref="F429:O429" si="63">SUM(F404:F428)</f>
        <v>0</v>
      </c>
      <c r="G429" s="257">
        <f t="shared" si="63"/>
        <v>0</v>
      </c>
      <c r="H429" s="257">
        <f t="shared" si="63"/>
        <v>0</v>
      </c>
      <c r="I429" s="257">
        <f t="shared" si="63"/>
        <v>0</v>
      </c>
      <c r="J429" s="257">
        <f t="shared" si="63"/>
        <v>0</v>
      </c>
      <c r="K429" s="257">
        <f t="shared" si="63"/>
        <v>0</v>
      </c>
      <c r="L429" s="257">
        <f t="shared" si="63"/>
        <v>0</v>
      </c>
      <c r="M429" s="257">
        <f t="shared" si="63"/>
        <v>0</v>
      </c>
      <c r="N429" s="258">
        <f t="shared" si="63"/>
        <v>0</v>
      </c>
      <c r="O429" s="258">
        <f t="shared" si="63"/>
        <v>0</v>
      </c>
      <c r="P429" s="259" t="str">
        <f>IFERROR(N429/M429,"")</f>
        <v/>
      </c>
      <c r="Q429" s="259" t="str">
        <f>IFERROR(O429/M429,"")</f>
        <v/>
      </c>
      <c r="R429" s="272" t="str">
        <f t="shared" si="59"/>
        <v/>
      </c>
      <c r="S429" s="272" t="str">
        <f t="shared" si="60"/>
        <v/>
      </c>
      <c r="T429" s="505"/>
      <c r="U429" s="70"/>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row>
    <row r="430" spans="1:53" ht="19.5">
      <c r="A430" s="39"/>
      <c r="B430" s="57"/>
      <c r="C430" s="58"/>
      <c r="D430" s="164"/>
      <c r="E430" s="129"/>
      <c r="F430" s="65"/>
      <c r="G430" s="66"/>
      <c r="H430" s="110"/>
      <c r="I430" s="110"/>
      <c r="J430" s="92"/>
      <c r="K430" s="66"/>
      <c r="L430" s="66"/>
      <c r="M430" s="66"/>
      <c r="N430" s="66"/>
      <c r="O430" s="66"/>
      <c r="P430" s="66"/>
      <c r="Q430" s="66"/>
      <c r="R430" s="66"/>
      <c r="S430" s="66"/>
      <c r="T430" s="165"/>
      <c r="U430" s="70"/>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row>
    <row r="431" spans="1:53" ht="19.5">
      <c r="A431" s="39"/>
      <c r="B431" s="57"/>
      <c r="C431" s="78"/>
      <c r="D431" s="48"/>
      <c r="E431" s="123"/>
      <c r="F431" s="67"/>
      <c r="G431" s="67"/>
      <c r="H431" s="507"/>
      <c r="I431" s="507"/>
      <c r="J431" s="68"/>
      <c r="K431" s="67"/>
      <c r="L431" s="67"/>
      <c r="M431" s="67"/>
      <c r="N431" s="67"/>
      <c r="O431" s="67"/>
      <c r="P431" s="59"/>
      <c r="Q431" s="59"/>
      <c r="R431" s="59"/>
      <c r="S431" s="59"/>
      <c r="T431" s="60"/>
      <c r="U431" s="70"/>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row>
    <row r="432" spans="1:53" ht="19.5">
      <c r="A432" s="39"/>
      <c r="B432" s="57"/>
      <c r="C432" s="78"/>
      <c r="D432" s="48"/>
      <c r="E432" s="123"/>
      <c r="F432" s="67"/>
      <c r="G432" s="67"/>
      <c r="H432" s="250"/>
      <c r="I432" s="250"/>
      <c r="J432" s="68"/>
      <c r="K432" s="67"/>
      <c r="L432" s="67"/>
      <c r="M432" s="67"/>
      <c r="N432" s="67"/>
      <c r="O432" s="67"/>
      <c r="P432" s="59"/>
      <c r="Q432" s="59"/>
      <c r="R432" s="59"/>
      <c r="S432" s="59"/>
      <c r="T432" s="60"/>
      <c r="U432" s="70"/>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row>
    <row r="433" spans="1:53" ht="19.5">
      <c r="A433" s="39"/>
      <c r="B433" s="57"/>
      <c r="C433" s="78"/>
      <c r="D433" s="48"/>
      <c r="E433" s="123"/>
      <c r="F433" s="67"/>
      <c r="G433" s="67"/>
      <c r="H433" s="250"/>
      <c r="I433" s="250"/>
      <c r="J433" s="68"/>
      <c r="K433" s="67"/>
      <c r="L433" s="67"/>
      <c r="M433" s="67"/>
      <c r="N433" s="67"/>
      <c r="O433" s="67"/>
      <c r="P433" s="59"/>
      <c r="Q433" s="59"/>
      <c r="R433" s="59"/>
      <c r="S433" s="59"/>
      <c r="T433" s="60"/>
      <c r="U433" s="70"/>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row>
    <row r="434" spans="1:53" ht="19.5">
      <c r="A434" s="39"/>
      <c r="B434" s="71"/>
      <c r="C434" s="146"/>
      <c r="D434" s="73"/>
      <c r="E434" s="147"/>
      <c r="F434" s="148"/>
      <c r="G434" s="149"/>
      <c r="H434" s="150"/>
      <c r="I434" s="150"/>
      <c r="J434" s="151"/>
      <c r="K434" s="149"/>
      <c r="L434" s="149"/>
      <c r="M434" s="149"/>
      <c r="N434" s="149"/>
      <c r="O434" s="149"/>
      <c r="P434" s="75"/>
      <c r="Q434" s="75"/>
      <c r="R434" s="75"/>
      <c r="S434" s="75"/>
      <c r="T434" s="75"/>
      <c r="U434" s="152"/>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row>
    <row r="435" spans="1:53" ht="18.75">
      <c r="A435" s="39"/>
      <c r="B435" s="53"/>
      <c r="C435" s="77"/>
      <c r="D435" s="55"/>
      <c r="E435" s="124"/>
      <c r="F435" s="55"/>
      <c r="G435" s="55"/>
      <c r="H435" s="107"/>
      <c r="I435" s="107"/>
      <c r="J435" s="88"/>
      <c r="K435" s="55"/>
      <c r="L435" s="55"/>
      <c r="M435" s="55"/>
      <c r="N435" s="55"/>
      <c r="O435" s="55"/>
      <c r="P435" s="55"/>
      <c r="Q435" s="55"/>
      <c r="R435" s="55"/>
      <c r="S435" s="55"/>
      <c r="T435" s="55"/>
      <c r="U435" s="56"/>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row>
    <row r="436" spans="1:53" ht="30.75">
      <c r="A436" s="39"/>
      <c r="B436" s="252"/>
      <c r="C436" s="167"/>
      <c r="D436" s="125">
        <v>2011</v>
      </c>
      <c r="E436" s="271" t="str">
        <f>IF(Inventory!$K$7=2011,"Base Year", "")</f>
        <v/>
      </c>
      <c r="F436" s="167"/>
      <c r="G436" s="167"/>
      <c r="H436" s="167"/>
      <c r="I436" s="167"/>
      <c r="J436" s="167"/>
      <c r="K436" s="167"/>
      <c r="L436" s="167"/>
      <c r="M436" s="167"/>
      <c r="N436" s="167"/>
      <c r="O436" s="167"/>
      <c r="P436" s="167"/>
      <c r="Q436" s="167"/>
      <c r="R436" s="167"/>
      <c r="S436" s="167"/>
      <c r="T436" s="167"/>
      <c r="U436" s="167"/>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row>
    <row r="437" spans="1:53" ht="30.75">
      <c r="A437" s="39"/>
      <c r="B437" s="246"/>
      <c r="C437" s="167"/>
      <c r="D437" s="167"/>
      <c r="E437" s="125"/>
      <c r="F437" s="509" t="s">
        <v>94</v>
      </c>
      <c r="G437" s="510"/>
      <c r="H437" s="510"/>
      <c r="I437" s="510"/>
      <c r="J437" s="510"/>
      <c r="K437" s="510"/>
      <c r="L437" s="510"/>
      <c r="M437" s="251"/>
      <c r="N437" s="76"/>
      <c r="O437" s="76"/>
      <c r="P437" s="76"/>
      <c r="Q437" s="76"/>
      <c r="R437" s="76"/>
      <c r="S437" s="76"/>
      <c r="T437" s="76"/>
      <c r="U437" s="70"/>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row>
    <row r="438" spans="1:53" ht="18.75" customHeight="1">
      <c r="A438" s="39"/>
      <c r="B438" s="166"/>
      <c r="C438" s="167"/>
      <c r="D438" s="168"/>
      <c r="E438" s="169"/>
      <c r="F438" s="508" t="s">
        <v>97</v>
      </c>
      <c r="G438" s="493" t="s">
        <v>96</v>
      </c>
      <c r="H438" s="469" t="s">
        <v>95</v>
      </c>
      <c r="I438" s="469" t="s">
        <v>98</v>
      </c>
      <c r="J438" s="493" t="s">
        <v>99</v>
      </c>
      <c r="K438" s="493" t="s">
        <v>195</v>
      </c>
      <c r="L438" s="493" t="s">
        <v>101</v>
      </c>
      <c r="M438" s="493" t="s">
        <v>93</v>
      </c>
      <c r="N438" s="493" t="s">
        <v>89</v>
      </c>
      <c r="O438" s="493" t="s">
        <v>90</v>
      </c>
      <c r="P438" s="493" t="s">
        <v>175</v>
      </c>
      <c r="Q438" s="493" t="s">
        <v>88</v>
      </c>
      <c r="R438" s="469" t="s">
        <v>91</v>
      </c>
      <c r="S438" s="469" t="s">
        <v>92</v>
      </c>
      <c r="T438" s="170"/>
      <c r="U438" s="171"/>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row>
    <row r="439" spans="1:53" ht="29.25" customHeight="1">
      <c r="A439" s="39"/>
      <c r="B439" s="57"/>
      <c r="C439" s="78"/>
      <c r="D439" s="47"/>
      <c r="E439" s="247" t="s">
        <v>87</v>
      </c>
      <c r="F439" s="508"/>
      <c r="G439" s="493"/>
      <c r="H439" s="469"/>
      <c r="I439" s="469"/>
      <c r="J439" s="493"/>
      <c r="K439" s="493"/>
      <c r="L439" s="493"/>
      <c r="M439" s="493"/>
      <c r="N439" s="492"/>
      <c r="O439" s="492"/>
      <c r="P439" s="493"/>
      <c r="Q439" s="493"/>
      <c r="R439" s="492"/>
      <c r="S439" s="492"/>
      <c r="T439" s="59"/>
      <c r="U439" s="70"/>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row>
    <row r="440" spans="1:53" ht="19.5">
      <c r="A440" s="39"/>
      <c r="B440" s="57"/>
      <c r="C440" s="78"/>
      <c r="D440" s="47"/>
      <c r="E440" s="470"/>
      <c r="F440" s="506"/>
      <c r="G440" s="135"/>
      <c r="H440" s="248"/>
      <c r="I440" s="135"/>
      <c r="J440" s="135"/>
      <c r="K440" s="248"/>
      <c r="L440" s="248"/>
      <c r="M440" s="247"/>
      <c r="N440" s="247"/>
      <c r="O440" s="247"/>
      <c r="P440" s="59"/>
      <c r="Q440" s="59"/>
      <c r="R440" s="59"/>
      <c r="S440" s="59"/>
      <c r="T440" s="59"/>
      <c r="U440" s="70"/>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row>
    <row r="441" spans="1:53" ht="15">
      <c r="A441" s="39"/>
      <c r="B441" s="83"/>
      <c r="C441" s="249"/>
      <c r="D441" s="64"/>
      <c r="E441" s="129"/>
      <c r="F441" s="65"/>
      <c r="G441" s="66"/>
      <c r="H441" s="115"/>
      <c r="I441" s="110"/>
      <c r="J441" s="92"/>
      <c r="K441" s="92"/>
      <c r="L441" s="92"/>
      <c r="M441" s="92"/>
      <c r="N441" s="92"/>
      <c r="O441" s="92"/>
      <c r="P441" s="92"/>
      <c r="Q441" s="92"/>
      <c r="R441" s="92"/>
      <c r="S441" s="92"/>
      <c r="T441" s="153"/>
      <c r="U441" s="70"/>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row>
    <row r="442" spans="1:53" ht="15">
      <c r="A442" s="39"/>
      <c r="B442" s="83"/>
      <c r="C442" s="249"/>
      <c r="D442" s="473"/>
      <c r="E442" s="321"/>
      <c r="F442" s="322"/>
      <c r="G442" s="322"/>
      <c r="H442" s="322"/>
      <c r="I442" s="322"/>
      <c r="J442" s="322"/>
      <c r="K442" s="322"/>
      <c r="L442" s="322"/>
      <c r="M442" s="322"/>
      <c r="N442" s="254">
        <f>(F442*Coefficients!$B$10)+(Campus!G442*Coefficients!$D$10)+(Campus!H442*Coefficients!$F$10)+(Campus!I442*Coefficients!$H$10)+(Campus!J442*Coefficients!$J$10)+(Campus!K442*Coefficients!$L$10)+(Campus!L442*Coefficients!$N$10)</f>
        <v>0</v>
      </c>
      <c r="O442" s="254">
        <f>(F442*Coefficients!$C$10)+(Campus!G442*Coefficients!$E$10)+(Campus!H442*Coefficients!$G$10)+(Campus!I442*Coefficients!$I$10)+(Campus!J442*Coefficients!$K$10)+(Campus!K442*Coefficients!$M$10)+(Campus!L442*Coefficients!$O$10)</f>
        <v>0</v>
      </c>
      <c r="P442" s="213" t="str">
        <f>IF(ISERR(N442/M442),"", (N442/M442))</f>
        <v/>
      </c>
      <c r="Q442" s="213" t="str">
        <f>IF(ISERR(O442/M442),"", (O442/M442))</f>
        <v/>
      </c>
      <c r="R442" s="253" t="str">
        <f>IFERROR((P442-AI24)/AI24,"")</f>
        <v/>
      </c>
      <c r="S442" s="253" t="str">
        <f>IFERROR((Q442-AJ24)/AJ24,"")</f>
        <v/>
      </c>
      <c r="T442" s="505"/>
      <c r="U442" s="70"/>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row>
    <row r="443" spans="1:53" ht="15">
      <c r="A443" s="39"/>
      <c r="B443" s="83"/>
      <c r="C443" s="249"/>
      <c r="D443" s="473"/>
      <c r="E443" s="323"/>
      <c r="F443" s="322"/>
      <c r="G443" s="322"/>
      <c r="H443" s="322"/>
      <c r="I443" s="322"/>
      <c r="J443" s="322"/>
      <c r="K443" s="322"/>
      <c r="L443" s="322"/>
      <c r="M443" s="322"/>
      <c r="N443" s="254">
        <f>(F443*Coefficients!$B$10)+(Campus!G443*Coefficients!$D$10)+(Campus!H443*Coefficients!$F$10)+(Campus!I443*Coefficients!$H$10)+(Campus!J443*Coefficients!$J$10)+(Campus!K443*Coefficients!$L$10)+(Campus!L443*Coefficients!$N$10)</f>
        <v>0</v>
      </c>
      <c r="O443" s="254">
        <f>(F443*Coefficients!$C$10)+(Campus!G443*Coefficients!$E$10)+(Campus!H443*Coefficients!$G$10)+(Campus!I443*Coefficients!$I$10)+(Campus!J443*Coefficients!$K$10)+(Campus!K443*Coefficients!$M$10)+(Campus!L443*Coefficients!$O$10)</f>
        <v>0</v>
      </c>
      <c r="P443" s="213" t="str">
        <f>IF(ISERR(N443/M443),"", (N443/M443))</f>
        <v/>
      </c>
      <c r="Q443" s="213" t="str">
        <f t="shared" ref="Q443:Q466" si="64">IF(ISERR(O443/M443),"", (O443/M443))</f>
        <v/>
      </c>
      <c r="R443" s="253" t="str">
        <f t="shared" ref="R443:R467" si="65">IFERROR((P443-AI25)/AI25,"")</f>
        <v/>
      </c>
      <c r="S443" s="253" t="str">
        <f t="shared" ref="S443:S467" si="66">IFERROR((Q443-AJ25)/AJ25,"")</f>
        <v/>
      </c>
      <c r="T443" s="505"/>
      <c r="U443" s="70"/>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row>
    <row r="444" spans="1:53" ht="15">
      <c r="A444" s="39"/>
      <c r="B444" s="83"/>
      <c r="C444" s="249"/>
      <c r="D444" s="473"/>
      <c r="E444" s="321"/>
      <c r="F444" s="322"/>
      <c r="G444" s="322"/>
      <c r="H444" s="322"/>
      <c r="I444" s="322"/>
      <c r="J444" s="322"/>
      <c r="K444" s="322"/>
      <c r="L444" s="322"/>
      <c r="M444" s="322"/>
      <c r="N444" s="255">
        <f>(F444*Coefficients!$B$10)+(Campus!G444*Coefficients!$D$10)+(Campus!H444*Coefficients!$F$10)+(Campus!I444*Coefficients!$H$10)+(Campus!J444*Coefficients!$J$10)+(Campus!K444*Coefficients!$L$10)+(Campus!L444*Coefficients!$N$10)</f>
        <v>0</v>
      </c>
      <c r="O444" s="254">
        <f>(F444*Coefficients!$C$10)+(Campus!G444*Coefficients!$E$10)+(Campus!H444*Coefficients!$G$10)+(Campus!I444*Coefficients!$I$10)+(Campus!J444*Coefficients!$K$10)+(Campus!K444*Coefficients!$M$10)+(Campus!L444*Coefficients!$O$10)</f>
        <v>0</v>
      </c>
      <c r="P444" s="213" t="str">
        <f t="shared" ref="P444:P454" si="67">IF(ISERR(N444/M444),"", (N444/M444))</f>
        <v/>
      </c>
      <c r="Q444" s="213" t="str">
        <f t="shared" si="64"/>
        <v/>
      </c>
      <c r="R444" s="253" t="str">
        <f t="shared" si="65"/>
        <v/>
      </c>
      <c r="S444" s="253" t="str">
        <f t="shared" si="66"/>
        <v/>
      </c>
      <c r="T444" s="505"/>
      <c r="U444" s="70"/>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row>
    <row r="445" spans="1:53" ht="15">
      <c r="A445" s="39"/>
      <c r="B445" s="83"/>
      <c r="C445" s="249"/>
      <c r="D445" s="473"/>
      <c r="E445" s="323"/>
      <c r="F445" s="322"/>
      <c r="G445" s="322"/>
      <c r="H445" s="322"/>
      <c r="I445" s="322"/>
      <c r="J445" s="322"/>
      <c r="K445" s="322"/>
      <c r="L445" s="322"/>
      <c r="M445" s="322"/>
      <c r="N445" s="254">
        <f>(F445*Coefficients!$B$10)+(Campus!G445*Coefficients!$D$10)+(Campus!H445*Coefficients!$F$10)+(Campus!I445*Coefficients!$H$10)+(Campus!J445*Coefficients!$J$10)+(Campus!K445*Coefficients!$L$10)+(Campus!L445*Coefficients!$N$10)</f>
        <v>0</v>
      </c>
      <c r="O445" s="254">
        <f>(F445*Coefficients!$C$10)+(Campus!G445*Coefficients!$E$10)+(Campus!H445*Coefficients!$G$10)+(Campus!I445*Coefficients!$I$10)+(Campus!J445*Coefficients!$K$10)+(Campus!K445*Coefficients!$M$10)+(Campus!L445*Coefficients!$O$10)</f>
        <v>0</v>
      </c>
      <c r="P445" s="213" t="str">
        <f t="shared" si="67"/>
        <v/>
      </c>
      <c r="Q445" s="213" t="str">
        <f t="shared" si="64"/>
        <v/>
      </c>
      <c r="R445" s="253" t="str">
        <f t="shared" si="65"/>
        <v/>
      </c>
      <c r="S445" s="253" t="str">
        <f t="shared" si="66"/>
        <v/>
      </c>
      <c r="T445" s="505"/>
      <c r="U445" s="70"/>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row>
    <row r="446" spans="1:53" ht="15">
      <c r="A446" s="39"/>
      <c r="B446" s="83"/>
      <c r="C446" s="249"/>
      <c r="D446" s="473"/>
      <c r="E446" s="321"/>
      <c r="F446" s="322"/>
      <c r="G446" s="322"/>
      <c r="H446" s="322"/>
      <c r="I446" s="322"/>
      <c r="J446" s="322"/>
      <c r="K446" s="322"/>
      <c r="L446" s="322"/>
      <c r="M446" s="322"/>
      <c r="N446" s="254">
        <f>(F446*Coefficients!$B$10)+(Campus!G446*Coefficients!$D$10)+(Campus!H446*Coefficients!$F$10)+(Campus!I446*Coefficients!$H$10)+(Campus!J446*Coefficients!$J$10)+(Campus!K446*Coefficients!$L$10)+(Campus!L446*Coefficients!$N$10)</f>
        <v>0</v>
      </c>
      <c r="O446" s="254">
        <f>(F446*Coefficients!$C$10)+(Campus!G446*Coefficients!$E$10)+(Campus!H446*Coefficients!$G$10)+(Campus!I446*Coefficients!$I$10)+(Campus!J446*Coefficients!$K$10)+(Campus!K446*Coefficients!$M$10)+(Campus!L446*Coefficients!$O$10)</f>
        <v>0</v>
      </c>
      <c r="P446" s="213" t="str">
        <f t="shared" si="67"/>
        <v/>
      </c>
      <c r="Q446" s="213" t="str">
        <f t="shared" si="64"/>
        <v/>
      </c>
      <c r="R446" s="253" t="str">
        <f t="shared" si="65"/>
        <v/>
      </c>
      <c r="S446" s="253" t="str">
        <f t="shared" si="66"/>
        <v/>
      </c>
      <c r="T446" s="505"/>
      <c r="U446" s="70"/>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row>
    <row r="447" spans="1:53" ht="15">
      <c r="A447" s="39"/>
      <c r="B447" s="83"/>
      <c r="C447" s="249"/>
      <c r="D447" s="473"/>
      <c r="E447" s="323"/>
      <c r="F447" s="322"/>
      <c r="G447" s="322"/>
      <c r="H447" s="322"/>
      <c r="I447" s="322"/>
      <c r="J447" s="322"/>
      <c r="K447" s="322"/>
      <c r="L447" s="322"/>
      <c r="M447" s="322"/>
      <c r="N447" s="254">
        <f>(F447*Coefficients!$B$10)+(Campus!G447*Coefficients!$D$10)+(Campus!H447*Coefficients!$F$10)+(Campus!I447*Coefficients!$H$10)+(Campus!J447*Coefficients!$J$10)+(Campus!K447*Coefficients!$L$10)+(Campus!L447*Coefficients!$N$10)</f>
        <v>0</v>
      </c>
      <c r="O447" s="254">
        <f>(F447*Coefficients!$C$10)+(Campus!G447*Coefficients!$E$10)+(Campus!H447*Coefficients!$G$10)+(Campus!I447*Coefficients!$I$10)+(Campus!J447*Coefficients!$K$10)+(Campus!K447*Coefficients!$M$10)+(Campus!L447*Coefficients!$O$10)</f>
        <v>0</v>
      </c>
      <c r="P447" s="213" t="str">
        <f t="shared" si="67"/>
        <v/>
      </c>
      <c r="Q447" s="213" t="str">
        <f t="shared" si="64"/>
        <v/>
      </c>
      <c r="R447" s="253" t="str">
        <f t="shared" si="65"/>
        <v/>
      </c>
      <c r="S447" s="253" t="str">
        <f t="shared" si="66"/>
        <v/>
      </c>
      <c r="T447" s="505"/>
      <c r="U447" s="70"/>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row>
    <row r="448" spans="1:53" ht="15">
      <c r="A448" s="39"/>
      <c r="B448" s="83"/>
      <c r="C448" s="249"/>
      <c r="D448" s="473"/>
      <c r="E448" s="321"/>
      <c r="F448" s="322"/>
      <c r="G448" s="322"/>
      <c r="H448" s="322"/>
      <c r="I448" s="322"/>
      <c r="J448" s="322"/>
      <c r="K448" s="322"/>
      <c r="L448" s="322"/>
      <c r="M448" s="322"/>
      <c r="N448" s="254">
        <f>(F448*Coefficients!$B$10)+(Campus!G448*Coefficients!$D$10)+(Campus!H448*Coefficients!$F$10)+(Campus!I448*Coefficients!$H$10)+(Campus!J448*Coefficients!$J$10)+(Campus!K448*Coefficients!$L$10)+(Campus!L448*Coefficients!$N$10)</f>
        <v>0</v>
      </c>
      <c r="O448" s="254">
        <f>(F448*Coefficients!$C$10)+(Campus!G448*Coefficients!$E$10)+(Campus!H448*Coefficients!$G$10)+(Campus!I448*Coefficients!$I$10)+(Campus!J448*Coefficients!$K$10)+(Campus!K448*Coefficients!$M$10)+(Campus!L448*Coefficients!$O$10)</f>
        <v>0</v>
      </c>
      <c r="P448" s="213" t="str">
        <f t="shared" si="67"/>
        <v/>
      </c>
      <c r="Q448" s="213" t="str">
        <f t="shared" si="64"/>
        <v/>
      </c>
      <c r="R448" s="253" t="str">
        <f t="shared" si="65"/>
        <v/>
      </c>
      <c r="S448" s="253" t="str">
        <f t="shared" si="66"/>
        <v/>
      </c>
      <c r="T448" s="505"/>
      <c r="U448" s="70"/>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row>
    <row r="449" spans="1:53" ht="15">
      <c r="A449" s="39"/>
      <c r="B449" s="83"/>
      <c r="C449" s="249"/>
      <c r="D449" s="473"/>
      <c r="E449" s="323"/>
      <c r="F449" s="322"/>
      <c r="G449" s="322"/>
      <c r="H449" s="322"/>
      <c r="I449" s="322"/>
      <c r="J449" s="322"/>
      <c r="K449" s="322"/>
      <c r="L449" s="322"/>
      <c r="M449" s="322"/>
      <c r="N449" s="254">
        <f>(F449*Coefficients!$B$10)+(Campus!G449*Coefficients!$D$10)+(Campus!H449*Coefficients!$F$10)+(Campus!I449*Coefficients!$H$10)+(Campus!J449*Coefficients!$J$10)+(Campus!K449*Coefficients!$L$10)+(Campus!L449*Coefficients!$N$10)</f>
        <v>0</v>
      </c>
      <c r="O449" s="254">
        <f>(F449*Coefficients!$C$10)+(Campus!G449*Coefficients!$E$10)+(Campus!H449*Coefficients!$G$10)+(Campus!I449*Coefficients!$I$10)+(Campus!J449*Coefficients!$K$10)+(Campus!K449*Coefficients!$M$10)+(Campus!L449*Coefficients!$O$10)</f>
        <v>0</v>
      </c>
      <c r="P449" s="213" t="str">
        <f t="shared" si="67"/>
        <v/>
      </c>
      <c r="Q449" s="213" t="str">
        <f t="shared" si="64"/>
        <v/>
      </c>
      <c r="R449" s="253" t="str">
        <f t="shared" si="65"/>
        <v/>
      </c>
      <c r="S449" s="253" t="str">
        <f t="shared" si="66"/>
        <v/>
      </c>
      <c r="T449" s="505"/>
      <c r="U449" s="70"/>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row>
    <row r="450" spans="1:53" ht="15">
      <c r="A450" s="39"/>
      <c r="B450" s="83"/>
      <c r="C450" s="249"/>
      <c r="D450" s="473"/>
      <c r="E450" s="321"/>
      <c r="F450" s="322"/>
      <c r="G450" s="322"/>
      <c r="H450" s="322"/>
      <c r="I450" s="322"/>
      <c r="J450" s="322"/>
      <c r="K450" s="322"/>
      <c r="L450" s="322"/>
      <c r="M450" s="322"/>
      <c r="N450" s="254">
        <f>(F450*Coefficients!$B$10)+(Campus!G450*Coefficients!$D$10)+(Campus!H450*Coefficients!$F$10)+(Campus!I450*Coefficients!$H$10)+(Campus!J450*Coefficients!$J$10)+(Campus!K450*Coefficients!$L$10)+(Campus!L450*Coefficients!$N$10)</f>
        <v>0</v>
      </c>
      <c r="O450" s="254">
        <f>(F450*Coefficients!$C$10)+(Campus!G450*Coefficients!$E$10)+(Campus!H450*Coefficients!$G$10)+(Campus!I450*Coefficients!$I$10)+(Campus!J450*Coefficients!$K$10)+(Campus!K450*Coefficients!$M$10)+(Campus!L450*Coefficients!$O$10)</f>
        <v>0</v>
      </c>
      <c r="P450" s="213" t="str">
        <f t="shared" si="67"/>
        <v/>
      </c>
      <c r="Q450" s="213" t="str">
        <f t="shared" si="64"/>
        <v/>
      </c>
      <c r="R450" s="253" t="str">
        <f t="shared" si="65"/>
        <v/>
      </c>
      <c r="S450" s="253" t="str">
        <f t="shared" si="66"/>
        <v/>
      </c>
      <c r="T450" s="505"/>
      <c r="U450" s="70"/>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row>
    <row r="451" spans="1:53" ht="15">
      <c r="A451" s="39"/>
      <c r="B451" s="83"/>
      <c r="C451" s="249"/>
      <c r="D451" s="473"/>
      <c r="E451" s="323"/>
      <c r="F451" s="322"/>
      <c r="G451" s="322"/>
      <c r="H451" s="322"/>
      <c r="I451" s="322"/>
      <c r="J451" s="322"/>
      <c r="K451" s="322"/>
      <c r="L451" s="322"/>
      <c r="M451" s="322"/>
      <c r="N451" s="254">
        <f>(F451*Coefficients!$B$10)+(Campus!G451*Coefficients!$D$10)+(Campus!H451*Coefficients!$F$10)+(Campus!I451*Coefficients!$H$10)+(Campus!J451*Coefficients!$J$10)+(Campus!K451*Coefficients!$L$10)+(Campus!L451*Coefficients!$N$10)</f>
        <v>0</v>
      </c>
      <c r="O451" s="254">
        <f>(F451*Coefficients!$C$10)+(Campus!G451*Coefficients!$E$10)+(Campus!H451*Coefficients!$G$10)+(Campus!I451*Coefficients!$I$10)+(Campus!J451*Coefficients!$K$10)+(Campus!K451*Coefficients!$M$10)+(Campus!L451*Coefficients!$O$10)</f>
        <v>0</v>
      </c>
      <c r="P451" s="213" t="str">
        <f t="shared" si="67"/>
        <v/>
      </c>
      <c r="Q451" s="213" t="str">
        <f t="shared" si="64"/>
        <v/>
      </c>
      <c r="R451" s="253" t="str">
        <f t="shared" si="65"/>
        <v/>
      </c>
      <c r="S451" s="253" t="str">
        <f t="shared" si="66"/>
        <v/>
      </c>
      <c r="T451" s="505"/>
      <c r="U451" s="70"/>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row>
    <row r="452" spans="1:53" ht="15">
      <c r="A452" s="39"/>
      <c r="B452" s="83"/>
      <c r="C452" s="249"/>
      <c r="D452" s="473"/>
      <c r="E452" s="321"/>
      <c r="F452" s="322"/>
      <c r="G452" s="322"/>
      <c r="H452" s="322"/>
      <c r="I452" s="322"/>
      <c r="J452" s="322"/>
      <c r="K452" s="322"/>
      <c r="L452" s="322"/>
      <c r="M452" s="322"/>
      <c r="N452" s="254">
        <f>(F452*Coefficients!$B$10)+(Campus!G452*Coefficients!$D$10)+(Campus!H452*Coefficients!$F$10)+(Campus!I452*Coefficients!$H$10)+(Campus!J452*Coefficients!$J$10)+(Campus!K452*Coefficients!$L$10)+(Campus!L452*Coefficients!$N$10)</f>
        <v>0</v>
      </c>
      <c r="O452" s="254">
        <f>(F452*Coefficients!$C$10)+(Campus!G452*Coefficients!$E$10)+(Campus!H452*Coefficients!$G$10)+(Campus!I452*Coefficients!$I$10)+(Campus!J452*Coefficients!$K$10)+(Campus!K452*Coefficients!$M$10)+(Campus!L452*Coefficients!$O$10)</f>
        <v>0</v>
      </c>
      <c r="P452" s="213" t="str">
        <f t="shared" si="67"/>
        <v/>
      </c>
      <c r="Q452" s="213" t="str">
        <f t="shared" si="64"/>
        <v/>
      </c>
      <c r="R452" s="253" t="str">
        <f t="shared" si="65"/>
        <v/>
      </c>
      <c r="S452" s="253" t="str">
        <f t="shared" si="66"/>
        <v/>
      </c>
      <c r="T452" s="505"/>
      <c r="U452" s="70"/>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row>
    <row r="453" spans="1:53" ht="15">
      <c r="A453" s="39"/>
      <c r="B453" s="83"/>
      <c r="C453" s="249"/>
      <c r="D453" s="473"/>
      <c r="E453" s="323"/>
      <c r="F453" s="322"/>
      <c r="G453" s="322"/>
      <c r="H453" s="322"/>
      <c r="I453" s="322"/>
      <c r="J453" s="322"/>
      <c r="K453" s="322"/>
      <c r="L453" s="322"/>
      <c r="M453" s="322"/>
      <c r="N453" s="254">
        <f>(F453*Coefficients!$B$10)+(Campus!G453*Coefficients!$D$10)+(Campus!H453*Coefficients!$F$10)+(Campus!I453*Coefficients!$H$10)+(Campus!J453*Coefficients!$J$10)+(Campus!K453*Coefficients!$L$10)+(Campus!L453*Coefficients!$N$10)</f>
        <v>0</v>
      </c>
      <c r="O453" s="254">
        <f>(F453*Coefficients!$C$10)+(Campus!G453*Coefficients!$E$10)+(Campus!H453*Coefficients!$G$10)+(Campus!I453*Coefficients!$I$10)+(Campus!J453*Coefficients!$K$10)+(Campus!K453*Coefficients!$M$10)+(Campus!L453*Coefficients!$O$10)</f>
        <v>0</v>
      </c>
      <c r="P453" s="213" t="str">
        <f t="shared" si="67"/>
        <v/>
      </c>
      <c r="Q453" s="213" t="str">
        <f t="shared" si="64"/>
        <v/>
      </c>
      <c r="R453" s="253" t="str">
        <f t="shared" si="65"/>
        <v/>
      </c>
      <c r="S453" s="253" t="str">
        <f t="shared" si="66"/>
        <v/>
      </c>
      <c r="T453" s="505"/>
      <c r="U453" s="70"/>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row>
    <row r="454" spans="1:53" ht="15">
      <c r="A454" s="39"/>
      <c r="B454" s="83"/>
      <c r="C454" s="249"/>
      <c r="D454" s="473"/>
      <c r="E454" s="321"/>
      <c r="F454" s="322"/>
      <c r="G454" s="322"/>
      <c r="H454" s="322"/>
      <c r="I454" s="322"/>
      <c r="J454" s="322"/>
      <c r="K454" s="322"/>
      <c r="L454" s="322"/>
      <c r="M454" s="322"/>
      <c r="N454" s="254">
        <f>(F454*Coefficients!$B$10)+(Campus!G454*Coefficients!$D$10)+(Campus!H454*Coefficients!$F$10)+(Campus!I454*Coefficients!$H$10)+(Campus!J454*Coefficients!$J$10)+(Campus!K454*Coefficients!$L$10)+(Campus!L454*Coefficients!$N$10)</f>
        <v>0</v>
      </c>
      <c r="O454" s="254">
        <f>(F454*Coefficients!$C$10)+(Campus!G454*Coefficients!$E$10)+(Campus!H454*Coefficients!$G$10)+(Campus!I454*Coefficients!$I$10)+(Campus!J454*Coefficients!$K$10)+(Campus!K454*Coefficients!$M$10)+(Campus!L454*Coefficients!$O$10)</f>
        <v>0</v>
      </c>
      <c r="P454" s="213" t="str">
        <f t="shared" si="67"/>
        <v/>
      </c>
      <c r="Q454" s="213" t="str">
        <f t="shared" si="64"/>
        <v/>
      </c>
      <c r="R454" s="253" t="str">
        <f t="shared" si="65"/>
        <v/>
      </c>
      <c r="S454" s="253" t="str">
        <f t="shared" si="66"/>
        <v/>
      </c>
      <c r="T454" s="505"/>
      <c r="U454" s="70"/>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row>
    <row r="455" spans="1:53" ht="15">
      <c r="A455" s="39"/>
      <c r="B455" s="83"/>
      <c r="C455" s="249"/>
      <c r="D455" s="473"/>
      <c r="E455" s="323"/>
      <c r="F455" s="324"/>
      <c r="G455" s="324"/>
      <c r="H455" s="324"/>
      <c r="I455" s="324"/>
      <c r="J455" s="324"/>
      <c r="K455" s="324"/>
      <c r="L455" s="324"/>
      <c r="M455" s="324"/>
      <c r="N455" s="254">
        <f>(F455*Coefficients!$B$10)+(Campus!G455*Coefficients!$D$10)+(Campus!H455*Coefficients!$F$10)+(Campus!I455*Coefficients!$H$10)+(Campus!J455*Coefficients!$J$10)+(Campus!K455*Coefficients!$L$10)+(Campus!L455*Coefficients!$N$10)</f>
        <v>0</v>
      </c>
      <c r="O455" s="254">
        <f>(F455*Coefficients!$C$10)+(Campus!G455*Coefficients!$E$10)+(Campus!H455*Coefficients!$G$10)+(Campus!I455*Coefficients!$I$10)+(Campus!J455*Coefficients!$K$10)+(Campus!K455*Coefficients!$M$10)+(Campus!L455*Coefficients!$O$10)</f>
        <v>0</v>
      </c>
      <c r="P455" s="213" t="str">
        <f>IF(ISERR(N455/M455),"", (N455/M455))</f>
        <v/>
      </c>
      <c r="Q455" s="213" t="str">
        <f t="shared" si="64"/>
        <v/>
      </c>
      <c r="R455" s="253" t="str">
        <f t="shared" si="65"/>
        <v/>
      </c>
      <c r="S455" s="253" t="str">
        <f t="shared" si="66"/>
        <v/>
      </c>
      <c r="T455" s="505"/>
      <c r="U455" s="70"/>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row>
    <row r="456" spans="1:53" ht="15">
      <c r="A456" s="39"/>
      <c r="B456" s="83"/>
      <c r="C456" s="249"/>
      <c r="D456" s="473"/>
      <c r="E456" s="321"/>
      <c r="F456" s="322"/>
      <c r="G456" s="322"/>
      <c r="H456" s="322"/>
      <c r="I456" s="322"/>
      <c r="J456" s="322"/>
      <c r="K456" s="322"/>
      <c r="L456" s="322"/>
      <c r="M456" s="322"/>
      <c r="N456" s="254">
        <f>(F456*Coefficients!$B$10)+(Campus!G456*Coefficients!$D$10)+(Campus!H456*Coefficients!$F$10)+(Campus!I456*Coefficients!$H$10)+(Campus!J456*Coefficients!$J$10)+(Campus!K456*Coefficients!$L$10)+(Campus!L456*Coefficients!$N$10)</f>
        <v>0</v>
      </c>
      <c r="O456" s="254">
        <f>(F456*Coefficients!$C$10)+(Campus!G456*Coefficients!$E$10)+(Campus!H456*Coefficients!$G$10)+(Campus!I456*Coefficients!$I$10)+(Campus!J456*Coefficients!$K$10)+(Campus!K456*Coefficients!$M$10)+(Campus!L456*Coefficients!$O$10)</f>
        <v>0</v>
      </c>
      <c r="P456" s="213" t="str">
        <f t="shared" ref="P456:P465" si="68">IF(ISERR(N456/M456),"", (N456/M456))</f>
        <v/>
      </c>
      <c r="Q456" s="213" t="str">
        <f t="shared" si="64"/>
        <v/>
      </c>
      <c r="R456" s="253" t="str">
        <f t="shared" si="65"/>
        <v/>
      </c>
      <c r="S456" s="253" t="str">
        <f t="shared" si="66"/>
        <v/>
      </c>
      <c r="T456" s="505"/>
      <c r="U456" s="70"/>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row>
    <row r="457" spans="1:53" ht="15">
      <c r="A457" s="39"/>
      <c r="B457" s="83"/>
      <c r="C457" s="249"/>
      <c r="D457" s="473"/>
      <c r="E457" s="323"/>
      <c r="F457" s="322"/>
      <c r="G457" s="322"/>
      <c r="H457" s="322"/>
      <c r="I457" s="322"/>
      <c r="J457" s="322"/>
      <c r="K457" s="322"/>
      <c r="L457" s="322"/>
      <c r="M457" s="322"/>
      <c r="N457" s="254">
        <f>(F457*Coefficients!$B$10)+(Campus!G457*Coefficients!$D$10)+(Campus!H457*Coefficients!$F$10)+(Campus!I457*Coefficients!$H$10)+(Campus!J457*Coefficients!$J$10)+(Campus!K457*Coefficients!$L$10)+(Campus!L457*Coefficients!$N$10)</f>
        <v>0</v>
      </c>
      <c r="O457" s="254">
        <f>(F457*Coefficients!$C$10)+(Campus!G457*Coefficients!$E$10)+(Campus!H457*Coefficients!$G$10)+(Campus!I457*Coefficients!$I$10)+(Campus!J457*Coefficients!$K$10)+(Campus!K457*Coefficients!$M$10)+(Campus!L457*Coefficients!$O$10)</f>
        <v>0</v>
      </c>
      <c r="P457" s="213" t="str">
        <f t="shared" si="68"/>
        <v/>
      </c>
      <c r="Q457" s="213" t="str">
        <f t="shared" si="64"/>
        <v/>
      </c>
      <c r="R457" s="253" t="str">
        <f t="shared" si="65"/>
        <v/>
      </c>
      <c r="S457" s="253" t="str">
        <f t="shared" si="66"/>
        <v/>
      </c>
      <c r="T457" s="505"/>
      <c r="U457" s="70"/>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row>
    <row r="458" spans="1:53" ht="15">
      <c r="A458" s="39"/>
      <c r="B458" s="83"/>
      <c r="C458" s="249"/>
      <c r="D458" s="473"/>
      <c r="E458" s="321"/>
      <c r="F458" s="322"/>
      <c r="G458" s="322"/>
      <c r="H458" s="322"/>
      <c r="I458" s="322"/>
      <c r="J458" s="322"/>
      <c r="K458" s="322"/>
      <c r="L458" s="322"/>
      <c r="M458" s="322"/>
      <c r="N458" s="254">
        <f>(F458*Coefficients!$B$10)+(Campus!G458*Coefficients!$D$10)+(Campus!H458*Coefficients!$F$10)+(Campus!I458*Coefficients!$H$10)+(Campus!J458*Coefficients!$J$10)+(Campus!K458*Coefficients!$L$10)+(Campus!L458*Coefficients!$N$10)</f>
        <v>0</v>
      </c>
      <c r="O458" s="254">
        <f>(F458*Coefficients!$C$10)+(Campus!G458*Coefficients!$E$10)+(Campus!H458*Coefficients!$G$10)+(Campus!I458*Coefficients!$I$10)+(Campus!J458*Coefficients!$K$10)+(Campus!K458*Coefficients!$M$10)+(Campus!L458*Coefficients!$O$10)</f>
        <v>0</v>
      </c>
      <c r="P458" s="213" t="str">
        <f t="shared" si="68"/>
        <v/>
      </c>
      <c r="Q458" s="213" t="str">
        <f t="shared" si="64"/>
        <v/>
      </c>
      <c r="R458" s="253" t="str">
        <f t="shared" si="65"/>
        <v/>
      </c>
      <c r="S458" s="253" t="str">
        <f t="shared" si="66"/>
        <v/>
      </c>
      <c r="T458" s="505"/>
      <c r="U458" s="70"/>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row>
    <row r="459" spans="1:53" ht="15">
      <c r="A459" s="39"/>
      <c r="B459" s="83"/>
      <c r="C459" s="249"/>
      <c r="D459" s="473"/>
      <c r="E459" s="323"/>
      <c r="F459" s="322"/>
      <c r="G459" s="322"/>
      <c r="H459" s="322"/>
      <c r="I459" s="322"/>
      <c r="J459" s="322"/>
      <c r="K459" s="322"/>
      <c r="L459" s="322"/>
      <c r="M459" s="322"/>
      <c r="N459" s="254">
        <f>(F459*Coefficients!$B$10)+(Campus!G459*Coefficients!$D$10)+(Campus!H459*Coefficients!$F$10)+(Campus!I459*Coefficients!$H$10)+(Campus!J459*Coefficients!$J$10)+(Campus!K459*Coefficients!$L$10)+(Campus!L459*Coefficients!$N$10)</f>
        <v>0</v>
      </c>
      <c r="O459" s="254">
        <f>(F459*Coefficients!$C$10)+(Campus!G459*Coefficients!$E$10)+(Campus!H459*Coefficients!$G$10)+(Campus!I459*Coefficients!$I$10)+(Campus!J459*Coefficients!$K$10)+(Campus!K459*Coefficients!$M$10)+(Campus!L459*Coefficients!$O$10)</f>
        <v>0</v>
      </c>
      <c r="P459" s="213" t="str">
        <f t="shared" si="68"/>
        <v/>
      </c>
      <c r="Q459" s="213" t="str">
        <f t="shared" si="64"/>
        <v/>
      </c>
      <c r="R459" s="253" t="str">
        <f t="shared" si="65"/>
        <v/>
      </c>
      <c r="S459" s="253" t="str">
        <f t="shared" si="66"/>
        <v/>
      </c>
      <c r="T459" s="505"/>
      <c r="U459" s="70"/>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row>
    <row r="460" spans="1:53" ht="15">
      <c r="A460" s="39"/>
      <c r="B460" s="83"/>
      <c r="C460" s="249"/>
      <c r="D460" s="473"/>
      <c r="E460" s="321"/>
      <c r="F460" s="322"/>
      <c r="G460" s="322"/>
      <c r="H460" s="322"/>
      <c r="I460" s="322"/>
      <c r="J460" s="322"/>
      <c r="K460" s="322"/>
      <c r="L460" s="322"/>
      <c r="M460" s="322"/>
      <c r="N460" s="254">
        <f>(F460*Coefficients!$B$10)+(Campus!G460*Coefficients!$D$10)+(Campus!H460*Coefficients!$F$10)+(Campus!I460*Coefficients!$H$10)+(Campus!J460*Coefficients!$J$10)+(Campus!K460*Coefficients!$L$10)+(Campus!L460*Coefficients!$N$10)</f>
        <v>0</v>
      </c>
      <c r="O460" s="254">
        <f>(F460*Coefficients!$C$10)+(Campus!G460*Coefficients!$E$10)+(Campus!H460*Coefficients!$G$10)+(Campus!I460*Coefficients!$I$10)+(Campus!J460*Coefficients!$K$10)+(Campus!K460*Coefficients!$M$10)+(Campus!L460*Coefficients!$O$10)</f>
        <v>0</v>
      </c>
      <c r="P460" s="213" t="str">
        <f t="shared" si="68"/>
        <v/>
      </c>
      <c r="Q460" s="213" t="str">
        <f t="shared" si="64"/>
        <v/>
      </c>
      <c r="R460" s="253" t="str">
        <f t="shared" si="65"/>
        <v/>
      </c>
      <c r="S460" s="253" t="str">
        <f t="shared" si="66"/>
        <v/>
      </c>
      <c r="T460" s="505"/>
      <c r="U460" s="70"/>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row>
    <row r="461" spans="1:53" ht="15">
      <c r="A461" s="39"/>
      <c r="B461" s="83"/>
      <c r="C461" s="249"/>
      <c r="D461" s="473"/>
      <c r="E461" s="323"/>
      <c r="F461" s="325"/>
      <c r="G461" s="325"/>
      <c r="H461" s="325"/>
      <c r="I461" s="325"/>
      <c r="J461" s="325"/>
      <c r="K461" s="325"/>
      <c r="L461" s="325"/>
      <c r="M461" s="325"/>
      <c r="N461" s="254">
        <f>(F461*Coefficients!$B$10)+(Campus!G461*Coefficients!$D$10)+(Campus!H461*Coefficients!$F$10)+(Campus!I461*Coefficients!$H$10)+(Campus!J461*Coefficients!$J$10)+(Campus!K461*Coefficients!$L$10)+(Campus!L461*Coefficients!$N$10)</f>
        <v>0</v>
      </c>
      <c r="O461" s="254">
        <f>(F461*Coefficients!$C$10)+(Campus!G461*Coefficients!$E$10)+(Campus!H461*Coefficients!$G$10)+(Campus!I461*Coefficients!$I$10)+(Campus!J461*Coefficients!$K$10)+(Campus!K461*Coefficients!$M$10)+(Campus!L461*Coefficients!$O$10)</f>
        <v>0</v>
      </c>
      <c r="P461" s="213" t="str">
        <f t="shared" si="68"/>
        <v/>
      </c>
      <c r="Q461" s="213" t="str">
        <f t="shared" si="64"/>
        <v/>
      </c>
      <c r="R461" s="253" t="str">
        <f t="shared" si="65"/>
        <v/>
      </c>
      <c r="S461" s="253" t="str">
        <f t="shared" si="66"/>
        <v/>
      </c>
      <c r="T461" s="505"/>
      <c r="U461" s="70"/>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row>
    <row r="462" spans="1:53" ht="15">
      <c r="A462" s="39"/>
      <c r="B462" s="83"/>
      <c r="C462" s="249"/>
      <c r="D462" s="473"/>
      <c r="E462" s="323"/>
      <c r="F462" s="325"/>
      <c r="G462" s="325"/>
      <c r="H462" s="325"/>
      <c r="I462" s="325"/>
      <c r="J462" s="325"/>
      <c r="K462" s="325"/>
      <c r="L462" s="325"/>
      <c r="M462" s="325"/>
      <c r="N462" s="254">
        <f>(F462*Coefficients!$B$10)+(Campus!G462*Coefficients!$D$10)+(Campus!H462*Coefficients!$F$10)+(Campus!I462*Coefficients!$H$10)+(Campus!J462*Coefficients!$J$10)+(Campus!K462*Coefficients!$L$10)+(Campus!L462*Coefficients!$N$10)</f>
        <v>0</v>
      </c>
      <c r="O462" s="254">
        <f>(F462*Coefficients!$C$10)+(Campus!G462*Coefficients!$E$10)+(Campus!H462*Coefficients!$G$10)+(Campus!I462*Coefficients!$I$10)+(Campus!J462*Coefficients!$K$10)+(Campus!K462*Coefficients!$M$10)+(Campus!L462*Coefficients!$O$10)</f>
        <v>0</v>
      </c>
      <c r="P462" s="213" t="str">
        <f t="shared" si="68"/>
        <v/>
      </c>
      <c r="Q462" s="213" t="str">
        <f t="shared" si="64"/>
        <v/>
      </c>
      <c r="R462" s="253" t="str">
        <f t="shared" si="65"/>
        <v/>
      </c>
      <c r="S462" s="253" t="str">
        <f t="shared" si="66"/>
        <v/>
      </c>
      <c r="T462" s="505"/>
      <c r="U462" s="70"/>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row>
    <row r="463" spans="1:53" ht="15">
      <c r="A463" s="39"/>
      <c r="B463" s="83"/>
      <c r="C463" s="249"/>
      <c r="D463" s="473"/>
      <c r="E463" s="323"/>
      <c r="F463" s="325"/>
      <c r="G463" s="325"/>
      <c r="H463" s="325"/>
      <c r="I463" s="325"/>
      <c r="J463" s="325"/>
      <c r="K463" s="325"/>
      <c r="L463" s="325"/>
      <c r="M463" s="325"/>
      <c r="N463" s="254">
        <f>(F463*Coefficients!$B$10)+(Campus!G463*Coefficients!$D$10)+(Campus!H463*Coefficients!$F$10)+(Campus!I463*Coefficients!$H$10)+(Campus!J463*Coefficients!$J$10)+(Campus!K463*Coefficients!$L$10)+(Campus!L463*Coefficients!$N$10)</f>
        <v>0</v>
      </c>
      <c r="O463" s="254">
        <f>(F463*Coefficients!$C$10)+(Campus!G463*Coefficients!$E$10)+(Campus!H463*Coefficients!$G$10)+(Campus!I463*Coefficients!$I$10)+(Campus!J463*Coefficients!$K$10)+(Campus!K463*Coefficients!$M$10)+(Campus!L463*Coefficients!$O$10)</f>
        <v>0</v>
      </c>
      <c r="P463" s="213" t="str">
        <f t="shared" si="68"/>
        <v/>
      </c>
      <c r="Q463" s="213" t="str">
        <f t="shared" si="64"/>
        <v/>
      </c>
      <c r="R463" s="253" t="str">
        <f t="shared" si="65"/>
        <v/>
      </c>
      <c r="S463" s="253" t="str">
        <f t="shared" si="66"/>
        <v/>
      </c>
      <c r="T463" s="505"/>
      <c r="U463" s="70"/>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row>
    <row r="464" spans="1:53" ht="15">
      <c r="A464" s="39"/>
      <c r="B464" s="83"/>
      <c r="C464" s="249"/>
      <c r="D464" s="473"/>
      <c r="E464" s="323"/>
      <c r="F464" s="325"/>
      <c r="G464" s="325"/>
      <c r="H464" s="325"/>
      <c r="I464" s="325"/>
      <c r="J464" s="325"/>
      <c r="K464" s="325"/>
      <c r="L464" s="325"/>
      <c r="M464" s="325"/>
      <c r="N464" s="254">
        <f>(F464*Coefficients!$B$10)+(Campus!G464*Coefficients!$D$10)+(Campus!H464*Coefficients!$F$10)+(Campus!I464*Coefficients!$H$10)+(Campus!J464*Coefficients!$J$10)+(Campus!K464*Coefficients!$L$10)+(Campus!L464*Coefficients!$N$10)</f>
        <v>0</v>
      </c>
      <c r="O464" s="254">
        <f>(F464*Coefficients!$C$10)+(Campus!G464*Coefficients!$E$10)+(Campus!H464*Coefficients!$G$10)+(Campus!I464*Coefficients!$I$10)+(Campus!J464*Coefficients!$K$10)+(Campus!K464*Coefficients!$M$10)+(Campus!L464*Coefficients!$O$10)</f>
        <v>0</v>
      </c>
      <c r="P464" s="213" t="str">
        <f t="shared" si="68"/>
        <v/>
      </c>
      <c r="Q464" s="213" t="str">
        <f t="shared" si="64"/>
        <v/>
      </c>
      <c r="R464" s="253" t="str">
        <f t="shared" si="65"/>
        <v/>
      </c>
      <c r="S464" s="253" t="str">
        <f t="shared" si="66"/>
        <v/>
      </c>
      <c r="T464" s="505"/>
      <c r="U464" s="70"/>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row>
    <row r="465" spans="1:53" ht="15">
      <c r="A465" s="39"/>
      <c r="B465" s="83"/>
      <c r="C465" s="249"/>
      <c r="D465" s="473"/>
      <c r="E465" s="323"/>
      <c r="F465" s="325"/>
      <c r="G465" s="325"/>
      <c r="H465" s="325"/>
      <c r="I465" s="325"/>
      <c r="J465" s="325"/>
      <c r="K465" s="325"/>
      <c r="L465" s="325"/>
      <c r="M465" s="325"/>
      <c r="N465" s="254">
        <f>(F465*Coefficients!$B$10)+(Campus!G465*Coefficients!$D$10)+(Campus!H465*Coefficients!$F$10)+(Campus!I465*Coefficients!$H$10)+(Campus!J465*Coefficients!$J$10)+(Campus!K465*Coefficients!$L$10)+(Campus!L465*Coefficients!$N$10)</f>
        <v>0</v>
      </c>
      <c r="O465" s="254">
        <f>(F465*Coefficients!$C$10)+(Campus!G465*Coefficients!$E$10)+(Campus!H465*Coefficients!$G$10)+(Campus!I465*Coefficients!$I$10)+(Campus!J465*Coefficients!$K$10)+(Campus!K465*Coefficients!$M$10)+(Campus!L465*Coefficients!$O$10)</f>
        <v>0</v>
      </c>
      <c r="P465" s="213" t="str">
        <f t="shared" si="68"/>
        <v/>
      </c>
      <c r="Q465" s="213" t="str">
        <f t="shared" si="64"/>
        <v/>
      </c>
      <c r="R465" s="253" t="str">
        <f t="shared" si="65"/>
        <v/>
      </c>
      <c r="S465" s="253" t="str">
        <f t="shared" si="66"/>
        <v/>
      </c>
      <c r="T465" s="505"/>
      <c r="U465" s="70"/>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row>
    <row r="466" spans="1:53" ht="15.75" thickBot="1">
      <c r="A466" s="39"/>
      <c r="B466" s="83"/>
      <c r="C466" s="249"/>
      <c r="D466" s="473"/>
      <c r="E466" s="326"/>
      <c r="F466" s="327"/>
      <c r="G466" s="327"/>
      <c r="H466" s="327"/>
      <c r="I466" s="327"/>
      <c r="J466" s="327"/>
      <c r="K466" s="327"/>
      <c r="L466" s="327"/>
      <c r="M466" s="327"/>
      <c r="N466" s="261">
        <f>(F466*Coefficients!$B$10)+(Campus!G466*Coefficients!$D$10)+(Campus!H466*Coefficients!$F$10)+(Campus!I466*Coefficients!$H$10)+(Campus!J466*Coefficients!$J$10)+(Campus!K466*Coefficients!$L$10)+(Campus!L466*Coefficients!$N$10)</f>
        <v>0</v>
      </c>
      <c r="O466" s="261">
        <f>(F466*Coefficients!$C$10)+(Campus!G466*Coefficients!$E$10)+(Campus!H466*Coefficients!$G$10)+(Campus!I466*Coefficients!$I$10)+(Campus!J466*Coefficients!$K$10)+(Campus!K466*Coefficients!$M$10)+(Campus!L466*Coefficients!$O$10)</f>
        <v>0</v>
      </c>
      <c r="P466" s="262" t="str">
        <f>IF(ISERR(N466/M466),"", (N466/M466))</f>
        <v/>
      </c>
      <c r="Q466" s="262" t="str">
        <f t="shared" si="64"/>
        <v/>
      </c>
      <c r="R466" s="263" t="str">
        <f t="shared" si="65"/>
        <v/>
      </c>
      <c r="S466" s="263" t="str">
        <f t="shared" si="66"/>
        <v/>
      </c>
      <c r="T466" s="505"/>
      <c r="U466" s="70"/>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row>
    <row r="467" spans="1:53" ht="15">
      <c r="A467" s="39"/>
      <c r="B467" s="83"/>
      <c r="C467" s="249"/>
      <c r="D467" s="473"/>
      <c r="E467" s="256" t="s">
        <v>83</v>
      </c>
      <c r="F467" s="257">
        <f t="shared" ref="F467:O467" si="69">SUM(F442:F466)</f>
        <v>0</v>
      </c>
      <c r="G467" s="257">
        <f t="shared" si="69"/>
        <v>0</v>
      </c>
      <c r="H467" s="257">
        <f t="shared" si="69"/>
        <v>0</v>
      </c>
      <c r="I467" s="257">
        <f t="shared" si="69"/>
        <v>0</v>
      </c>
      <c r="J467" s="257">
        <f t="shared" si="69"/>
        <v>0</v>
      </c>
      <c r="K467" s="257">
        <f t="shared" si="69"/>
        <v>0</v>
      </c>
      <c r="L467" s="257">
        <f t="shared" si="69"/>
        <v>0</v>
      </c>
      <c r="M467" s="257">
        <f t="shared" si="69"/>
        <v>0</v>
      </c>
      <c r="N467" s="258">
        <f t="shared" si="69"/>
        <v>0</v>
      </c>
      <c r="O467" s="258">
        <f t="shared" si="69"/>
        <v>0</v>
      </c>
      <c r="P467" s="259" t="str">
        <f>IFERROR(N467/M467,"")</f>
        <v/>
      </c>
      <c r="Q467" s="259" t="str">
        <f>IFERROR(O467/M467,"")</f>
        <v/>
      </c>
      <c r="R467" s="272" t="str">
        <f t="shared" si="65"/>
        <v/>
      </c>
      <c r="S467" s="272" t="str">
        <f t="shared" si="66"/>
        <v/>
      </c>
      <c r="T467" s="505"/>
      <c r="U467" s="70"/>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row>
    <row r="468" spans="1:53" ht="19.5">
      <c r="A468" s="39"/>
      <c r="B468" s="57"/>
      <c r="C468" s="58"/>
      <c r="D468" s="164"/>
      <c r="E468" s="129"/>
      <c r="F468" s="65"/>
      <c r="G468" s="66"/>
      <c r="H468" s="110"/>
      <c r="I468" s="110"/>
      <c r="J468" s="92"/>
      <c r="K468" s="66"/>
      <c r="L468" s="66"/>
      <c r="M468" s="66"/>
      <c r="N468" s="66"/>
      <c r="O468" s="66"/>
      <c r="P468" s="66"/>
      <c r="Q468" s="66"/>
      <c r="R468" s="66"/>
      <c r="S468" s="66"/>
      <c r="T468" s="165"/>
      <c r="U468" s="70"/>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row>
    <row r="469" spans="1:53" ht="19.5">
      <c r="A469" s="39"/>
      <c r="B469" s="57"/>
      <c r="C469" s="78"/>
      <c r="D469" s="48"/>
      <c r="E469" s="123"/>
      <c r="F469" s="67"/>
      <c r="G469" s="67"/>
      <c r="H469" s="507"/>
      <c r="I469" s="507"/>
      <c r="J469" s="68"/>
      <c r="K469" s="67"/>
      <c r="L469" s="67"/>
      <c r="M469" s="67"/>
      <c r="N469" s="67"/>
      <c r="O469" s="67"/>
      <c r="P469" s="59"/>
      <c r="Q469" s="59"/>
      <c r="R469" s="59"/>
      <c r="S469" s="59"/>
      <c r="T469" s="60"/>
      <c r="U469" s="70"/>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row>
    <row r="470" spans="1:53" ht="19.5">
      <c r="A470" s="39"/>
      <c r="B470" s="57"/>
      <c r="C470" s="78"/>
      <c r="D470" s="48"/>
      <c r="E470" s="123"/>
      <c r="F470" s="67"/>
      <c r="G470" s="67"/>
      <c r="H470" s="250"/>
      <c r="I470" s="250"/>
      <c r="J470" s="68"/>
      <c r="K470" s="67"/>
      <c r="L470" s="67"/>
      <c r="M470" s="67"/>
      <c r="N470" s="67"/>
      <c r="O470" s="67"/>
      <c r="P470" s="59"/>
      <c r="Q470" s="59"/>
      <c r="R470" s="59"/>
      <c r="S470" s="59"/>
      <c r="T470" s="60"/>
      <c r="U470" s="70"/>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row>
    <row r="471" spans="1:53" ht="19.5">
      <c r="A471" s="39"/>
      <c r="B471" s="57"/>
      <c r="C471" s="78"/>
      <c r="D471" s="48"/>
      <c r="E471" s="123"/>
      <c r="F471" s="67"/>
      <c r="G471" s="67"/>
      <c r="H471" s="250"/>
      <c r="I471" s="250"/>
      <c r="J471" s="68"/>
      <c r="K471" s="67"/>
      <c r="L471" s="67"/>
      <c r="M471" s="67"/>
      <c r="N471" s="67"/>
      <c r="O471" s="67"/>
      <c r="P471" s="59"/>
      <c r="Q471" s="59"/>
      <c r="R471" s="59"/>
      <c r="S471" s="59"/>
      <c r="T471" s="60"/>
      <c r="U471" s="70"/>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row>
    <row r="472" spans="1:53" ht="19.5">
      <c r="A472" s="39"/>
      <c r="B472" s="71"/>
      <c r="C472" s="146"/>
      <c r="D472" s="73"/>
      <c r="E472" s="147"/>
      <c r="F472" s="148"/>
      <c r="G472" s="149"/>
      <c r="H472" s="150"/>
      <c r="I472" s="150"/>
      <c r="J472" s="151"/>
      <c r="K472" s="149"/>
      <c r="L472" s="149"/>
      <c r="M472" s="149"/>
      <c r="N472" s="149"/>
      <c r="O472" s="149"/>
      <c r="P472" s="75"/>
      <c r="Q472" s="75"/>
      <c r="R472" s="75"/>
      <c r="S472" s="75"/>
      <c r="T472" s="75"/>
      <c r="U472" s="152"/>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row>
    <row r="473" spans="1:53" ht="18.75">
      <c r="A473" s="39"/>
      <c r="B473" s="53"/>
      <c r="C473" s="77"/>
      <c r="D473" s="55"/>
      <c r="E473" s="124"/>
      <c r="F473" s="55"/>
      <c r="G473" s="55"/>
      <c r="H473" s="107"/>
      <c r="I473" s="107"/>
      <c r="J473" s="88"/>
      <c r="K473" s="55"/>
      <c r="L473" s="55"/>
      <c r="M473" s="55"/>
      <c r="N473" s="55"/>
      <c r="O473" s="55"/>
      <c r="P473" s="55"/>
      <c r="Q473" s="55"/>
      <c r="R473" s="55"/>
      <c r="S473" s="55"/>
      <c r="T473" s="55"/>
      <c r="U473" s="56"/>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row>
    <row r="474" spans="1:53" ht="30.75">
      <c r="A474" s="39"/>
      <c r="B474" s="252"/>
      <c r="C474" s="167"/>
      <c r="D474" s="125">
        <v>2012</v>
      </c>
      <c r="E474" s="271" t="str">
        <f>IF(Inventory!$K$7=2012,"Base Year", "")</f>
        <v/>
      </c>
      <c r="F474" s="167"/>
      <c r="G474" s="167"/>
      <c r="H474" s="167"/>
      <c r="I474" s="167"/>
      <c r="J474" s="167"/>
      <c r="K474" s="167"/>
      <c r="L474" s="167"/>
      <c r="M474" s="167"/>
      <c r="N474" s="167"/>
      <c r="O474" s="167"/>
      <c r="P474" s="167"/>
      <c r="Q474" s="167"/>
      <c r="R474" s="167"/>
      <c r="S474" s="167"/>
      <c r="T474" s="167"/>
      <c r="U474" s="167"/>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row>
    <row r="475" spans="1:53" ht="30.75">
      <c r="A475" s="39"/>
      <c r="B475" s="246"/>
      <c r="C475" s="167"/>
      <c r="D475" s="167"/>
      <c r="E475" s="125"/>
      <c r="F475" s="509" t="s">
        <v>94</v>
      </c>
      <c r="G475" s="510"/>
      <c r="H475" s="510"/>
      <c r="I475" s="510"/>
      <c r="J475" s="510"/>
      <c r="K475" s="510"/>
      <c r="L475" s="510"/>
      <c r="M475" s="251"/>
      <c r="N475" s="76"/>
      <c r="O475" s="76"/>
      <c r="P475" s="76"/>
      <c r="Q475" s="76"/>
      <c r="R475" s="76"/>
      <c r="S475" s="76"/>
      <c r="T475" s="76"/>
      <c r="U475" s="70"/>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row>
    <row r="476" spans="1:53" ht="18.75" customHeight="1">
      <c r="A476" s="39"/>
      <c r="B476" s="166"/>
      <c r="C476" s="167"/>
      <c r="D476" s="168"/>
      <c r="E476" s="169"/>
      <c r="F476" s="508" t="s">
        <v>97</v>
      </c>
      <c r="G476" s="493" t="s">
        <v>96</v>
      </c>
      <c r="H476" s="469" t="s">
        <v>95</v>
      </c>
      <c r="I476" s="469" t="s">
        <v>98</v>
      </c>
      <c r="J476" s="493" t="s">
        <v>99</v>
      </c>
      <c r="K476" s="493" t="s">
        <v>195</v>
      </c>
      <c r="L476" s="493" t="s">
        <v>101</v>
      </c>
      <c r="M476" s="493" t="s">
        <v>93</v>
      </c>
      <c r="N476" s="493" t="s">
        <v>89</v>
      </c>
      <c r="O476" s="493" t="s">
        <v>90</v>
      </c>
      <c r="P476" s="493" t="s">
        <v>175</v>
      </c>
      <c r="Q476" s="493" t="s">
        <v>88</v>
      </c>
      <c r="R476" s="469" t="s">
        <v>91</v>
      </c>
      <c r="S476" s="469" t="s">
        <v>92</v>
      </c>
      <c r="T476" s="170"/>
      <c r="U476" s="171"/>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row>
    <row r="477" spans="1:53" ht="25.5" customHeight="1">
      <c r="A477" s="39"/>
      <c r="B477" s="57"/>
      <c r="C477" s="78"/>
      <c r="D477" s="47"/>
      <c r="E477" s="247" t="s">
        <v>87</v>
      </c>
      <c r="F477" s="508"/>
      <c r="G477" s="493"/>
      <c r="H477" s="469"/>
      <c r="I477" s="469"/>
      <c r="J477" s="493"/>
      <c r="K477" s="493"/>
      <c r="L477" s="493"/>
      <c r="M477" s="493"/>
      <c r="N477" s="492"/>
      <c r="O477" s="492"/>
      <c r="P477" s="493"/>
      <c r="Q477" s="493"/>
      <c r="R477" s="492"/>
      <c r="S477" s="492"/>
      <c r="T477" s="59"/>
      <c r="U477" s="70"/>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row>
    <row r="478" spans="1:53" ht="19.5">
      <c r="A478" s="39"/>
      <c r="B478" s="57"/>
      <c r="C478" s="78"/>
      <c r="D478" s="47"/>
      <c r="E478" s="470"/>
      <c r="F478" s="506"/>
      <c r="G478" s="135"/>
      <c r="H478" s="248"/>
      <c r="I478" s="135"/>
      <c r="J478" s="135"/>
      <c r="K478" s="248"/>
      <c r="L478" s="248"/>
      <c r="M478" s="247"/>
      <c r="N478" s="247"/>
      <c r="O478" s="247"/>
      <c r="P478" s="59"/>
      <c r="Q478" s="59"/>
      <c r="R478" s="59"/>
      <c r="S478" s="59"/>
      <c r="T478" s="59"/>
      <c r="U478" s="70"/>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row>
    <row r="479" spans="1:53" ht="15">
      <c r="A479" s="39"/>
      <c r="B479" s="83"/>
      <c r="C479" s="249"/>
      <c r="D479" s="64"/>
      <c r="E479" s="129"/>
      <c r="F479" s="65"/>
      <c r="G479" s="66"/>
      <c r="H479" s="115"/>
      <c r="I479" s="110"/>
      <c r="J479" s="92"/>
      <c r="K479" s="92"/>
      <c r="L479" s="92"/>
      <c r="M479" s="92"/>
      <c r="N479" s="92"/>
      <c r="O479" s="92"/>
      <c r="P479" s="92"/>
      <c r="Q479" s="92"/>
      <c r="R479" s="92"/>
      <c r="S479" s="92"/>
      <c r="T479" s="153"/>
      <c r="U479" s="70"/>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row>
    <row r="480" spans="1:53" ht="15">
      <c r="A480" s="39"/>
      <c r="B480" s="83"/>
      <c r="C480" s="249"/>
      <c r="D480" s="473"/>
      <c r="E480" s="321"/>
      <c r="F480" s="322"/>
      <c r="G480" s="322"/>
      <c r="H480" s="322"/>
      <c r="I480" s="322"/>
      <c r="J480" s="322"/>
      <c r="K480" s="322"/>
      <c r="L480" s="322"/>
      <c r="M480" s="322"/>
      <c r="N480" s="254">
        <f>(F480*Coefficients!$B$10)+(Campus!G480*Coefficients!$D$10)+(Campus!H480*Coefficients!$F$10)+(Campus!I480*Coefficients!$H$10)+(Campus!J480*Coefficients!$J$10)+(Campus!K480*Coefficients!$L$10)+(Campus!L480*Coefficients!$N$10)</f>
        <v>0</v>
      </c>
      <c r="O480" s="254">
        <f>(F480*Coefficients!$C$10)+(Campus!G480*Coefficients!$E$10)+(Campus!H480*Coefficients!$G$10)+(Campus!I480*Coefficients!$I$10)+(Campus!J480*Coefficients!$K$10)+(Campus!K480*Coefficients!$M$10)+(Campus!L480*Coefficients!$O$10)</f>
        <v>0</v>
      </c>
      <c r="P480" s="213" t="str">
        <f>IF(ISERR(N480/M480),"", (N480/M480))</f>
        <v/>
      </c>
      <c r="Q480" s="213" t="str">
        <f>IF(ISERR(O480/M480),"", (O480/M480))</f>
        <v/>
      </c>
      <c r="R480" s="253" t="str">
        <f>IFERROR((P480-AI24)/AI24,"")</f>
        <v/>
      </c>
      <c r="S480" s="253" t="str">
        <f>IFERROR((Q480-AJ24)/AJ24,"")</f>
        <v/>
      </c>
      <c r="T480" s="505"/>
      <c r="U480" s="70"/>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row>
    <row r="481" spans="1:53" ht="15">
      <c r="A481" s="39"/>
      <c r="B481" s="83"/>
      <c r="C481" s="249"/>
      <c r="D481" s="473"/>
      <c r="E481" s="323"/>
      <c r="F481" s="322"/>
      <c r="G481" s="322"/>
      <c r="H481" s="322"/>
      <c r="I481" s="322"/>
      <c r="J481" s="322"/>
      <c r="K481" s="322"/>
      <c r="L481" s="322"/>
      <c r="M481" s="322"/>
      <c r="N481" s="254">
        <f>(F481*Coefficients!$B$10)+(Campus!G481*Coefficients!$D$10)+(Campus!H481*Coefficients!$F$10)+(Campus!I481*Coefficients!$H$10)+(Campus!J481*Coefficients!$J$10)+(Campus!K481*Coefficients!$L$10)+(Campus!L481*Coefficients!$N$10)</f>
        <v>0</v>
      </c>
      <c r="O481" s="254">
        <f>(F481*Coefficients!$C$10)+(Campus!G481*Coefficients!$E$10)+(Campus!H481*Coefficients!$G$10)+(Campus!I481*Coefficients!$I$10)+(Campus!J481*Coefficients!$K$10)+(Campus!K481*Coefficients!$M$10)+(Campus!L481*Coefficients!$O$10)</f>
        <v>0</v>
      </c>
      <c r="P481" s="213" t="str">
        <f>IF(ISERR(N481/M481),"", (N481/M481))</f>
        <v/>
      </c>
      <c r="Q481" s="213" t="str">
        <f t="shared" ref="Q481:Q504" si="70">IF(ISERR(O481/M481),"", (O481/M481))</f>
        <v/>
      </c>
      <c r="R481" s="253" t="str">
        <f t="shared" ref="R481:R504" si="71">IFERROR((P481-AI25)/AI25,"")</f>
        <v/>
      </c>
      <c r="S481" s="253" t="str">
        <f t="shared" ref="S481:S504" si="72">IFERROR((Q481-AJ25)/AJ25,"")</f>
        <v/>
      </c>
      <c r="T481" s="505"/>
      <c r="U481" s="70"/>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row>
    <row r="482" spans="1:53" ht="15">
      <c r="A482" s="39"/>
      <c r="B482" s="83"/>
      <c r="C482" s="249"/>
      <c r="D482" s="473"/>
      <c r="E482" s="321"/>
      <c r="F482" s="322"/>
      <c r="G482" s="322"/>
      <c r="H482" s="322"/>
      <c r="I482" s="322"/>
      <c r="J482" s="322"/>
      <c r="K482" s="322"/>
      <c r="L482" s="322"/>
      <c r="M482" s="322"/>
      <c r="N482" s="255">
        <f>(F482*Coefficients!$B$10)+(Campus!G482*Coefficients!$D$10)+(Campus!H482*Coefficients!$F$10)+(Campus!I482*Coefficients!$H$10)+(Campus!J482*Coefficients!$J$10)+(Campus!K482*Coefficients!$L$10)+(Campus!L482*Coefficients!$N$10)</f>
        <v>0</v>
      </c>
      <c r="O482" s="254">
        <f>(F482*Coefficients!$C$10)+(Campus!G482*Coefficients!$E$10)+(Campus!H482*Coefficients!$G$10)+(Campus!I482*Coefficients!$I$10)+(Campus!J482*Coefficients!$K$10)+(Campus!K482*Coefficients!$M$10)+(Campus!L482*Coefficients!$O$10)</f>
        <v>0</v>
      </c>
      <c r="P482" s="213" t="str">
        <f t="shared" ref="P482:P492" si="73">IF(ISERR(N482/M482),"", (N482/M482))</f>
        <v/>
      </c>
      <c r="Q482" s="213" t="str">
        <f t="shared" si="70"/>
        <v/>
      </c>
      <c r="R482" s="253" t="str">
        <f t="shared" si="71"/>
        <v/>
      </c>
      <c r="S482" s="253" t="str">
        <f t="shared" si="72"/>
        <v/>
      </c>
      <c r="T482" s="505"/>
      <c r="U482" s="70"/>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row>
    <row r="483" spans="1:53" ht="15">
      <c r="A483" s="39"/>
      <c r="B483" s="83"/>
      <c r="C483" s="249"/>
      <c r="D483" s="473"/>
      <c r="E483" s="323"/>
      <c r="F483" s="322"/>
      <c r="G483" s="322"/>
      <c r="H483" s="322"/>
      <c r="I483" s="322"/>
      <c r="J483" s="322"/>
      <c r="K483" s="322"/>
      <c r="L483" s="322"/>
      <c r="M483" s="322"/>
      <c r="N483" s="254">
        <f>(F483*Coefficients!$B$10)+(Campus!G483*Coefficients!$D$10)+(Campus!H483*Coefficients!$F$10)+(Campus!I483*Coefficients!$H$10)+(Campus!J483*Coefficients!$J$10)+(Campus!K483*Coefficients!$L$10)+(Campus!L483*Coefficients!$N$10)</f>
        <v>0</v>
      </c>
      <c r="O483" s="254">
        <f>(F483*Coefficients!$C$10)+(Campus!G483*Coefficients!$E$10)+(Campus!H483*Coefficients!$G$10)+(Campus!I483*Coefficients!$I$10)+(Campus!J483*Coefficients!$K$10)+(Campus!K483*Coefficients!$M$10)+(Campus!L483*Coefficients!$O$10)</f>
        <v>0</v>
      </c>
      <c r="P483" s="213" t="str">
        <f t="shared" si="73"/>
        <v/>
      </c>
      <c r="Q483" s="213" t="str">
        <f t="shared" si="70"/>
        <v/>
      </c>
      <c r="R483" s="253" t="str">
        <f t="shared" si="71"/>
        <v/>
      </c>
      <c r="S483" s="253" t="str">
        <f t="shared" si="72"/>
        <v/>
      </c>
      <c r="T483" s="505"/>
      <c r="U483" s="70"/>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row>
    <row r="484" spans="1:53" ht="15">
      <c r="A484" s="39"/>
      <c r="B484" s="83"/>
      <c r="C484" s="249"/>
      <c r="D484" s="473"/>
      <c r="E484" s="321"/>
      <c r="F484" s="322"/>
      <c r="G484" s="322"/>
      <c r="H484" s="322"/>
      <c r="I484" s="322"/>
      <c r="J484" s="322"/>
      <c r="K484" s="322"/>
      <c r="L484" s="322"/>
      <c r="M484" s="322"/>
      <c r="N484" s="254">
        <f>(F484*Coefficients!$B$10)+(Campus!G484*Coefficients!$D$10)+(Campus!H484*Coefficients!$F$10)+(Campus!I484*Coefficients!$H$10)+(Campus!J484*Coefficients!$J$10)+(Campus!K484*Coefficients!$L$10)+(Campus!L484*Coefficients!$N$10)</f>
        <v>0</v>
      </c>
      <c r="O484" s="254">
        <f>(F484*Coefficients!$C$10)+(Campus!G484*Coefficients!$E$10)+(Campus!H484*Coefficients!$G$10)+(Campus!I484*Coefficients!$I$10)+(Campus!J484*Coefficients!$K$10)+(Campus!K484*Coefficients!$M$10)+(Campus!L484*Coefficients!$O$10)</f>
        <v>0</v>
      </c>
      <c r="P484" s="213" t="str">
        <f t="shared" si="73"/>
        <v/>
      </c>
      <c r="Q484" s="213" t="str">
        <f t="shared" si="70"/>
        <v/>
      </c>
      <c r="R484" s="253" t="str">
        <f t="shared" si="71"/>
        <v/>
      </c>
      <c r="S484" s="253" t="str">
        <f t="shared" si="72"/>
        <v/>
      </c>
      <c r="T484" s="505"/>
      <c r="U484" s="70"/>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row>
    <row r="485" spans="1:53" ht="15">
      <c r="A485" s="39"/>
      <c r="B485" s="83"/>
      <c r="C485" s="249"/>
      <c r="D485" s="473"/>
      <c r="E485" s="323"/>
      <c r="F485" s="322"/>
      <c r="G485" s="322"/>
      <c r="H485" s="322"/>
      <c r="I485" s="322"/>
      <c r="J485" s="322"/>
      <c r="K485" s="322"/>
      <c r="L485" s="322"/>
      <c r="M485" s="322"/>
      <c r="N485" s="254">
        <f>(F485*Coefficients!$B$10)+(Campus!G485*Coefficients!$D$10)+(Campus!H485*Coefficients!$F$10)+(Campus!I485*Coefficients!$H$10)+(Campus!J485*Coefficients!$J$10)+(Campus!K485*Coefficients!$L$10)+(Campus!L485*Coefficients!$N$10)</f>
        <v>0</v>
      </c>
      <c r="O485" s="254">
        <f>(F485*Coefficients!$C$10)+(Campus!G485*Coefficients!$E$10)+(Campus!H485*Coefficients!$G$10)+(Campus!I485*Coefficients!$I$10)+(Campus!J485*Coefficients!$K$10)+(Campus!K485*Coefficients!$M$10)+(Campus!L485*Coefficients!$O$10)</f>
        <v>0</v>
      </c>
      <c r="P485" s="213" t="str">
        <f t="shared" si="73"/>
        <v/>
      </c>
      <c r="Q485" s="213" t="str">
        <f t="shared" si="70"/>
        <v/>
      </c>
      <c r="R485" s="253" t="str">
        <f t="shared" si="71"/>
        <v/>
      </c>
      <c r="S485" s="253" t="str">
        <f t="shared" si="72"/>
        <v/>
      </c>
      <c r="T485" s="505"/>
      <c r="U485" s="70"/>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row>
    <row r="486" spans="1:53" ht="15">
      <c r="A486" s="39"/>
      <c r="B486" s="83"/>
      <c r="C486" s="249"/>
      <c r="D486" s="473"/>
      <c r="E486" s="321"/>
      <c r="F486" s="322"/>
      <c r="G486" s="322"/>
      <c r="H486" s="322"/>
      <c r="I486" s="322"/>
      <c r="J486" s="322"/>
      <c r="K486" s="322"/>
      <c r="L486" s="322"/>
      <c r="M486" s="322"/>
      <c r="N486" s="254">
        <f>(F486*Coefficients!$B$10)+(Campus!G486*Coefficients!$D$10)+(Campus!H486*Coefficients!$F$10)+(Campus!I486*Coefficients!$H$10)+(Campus!J486*Coefficients!$J$10)+(Campus!K486*Coefficients!$L$10)+(Campus!L486*Coefficients!$N$10)</f>
        <v>0</v>
      </c>
      <c r="O486" s="254">
        <f>(F486*Coefficients!$C$10)+(Campus!G486*Coefficients!$E$10)+(Campus!H486*Coefficients!$G$10)+(Campus!I486*Coefficients!$I$10)+(Campus!J486*Coefficients!$K$10)+(Campus!K486*Coefficients!$M$10)+(Campus!L486*Coefficients!$O$10)</f>
        <v>0</v>
      </c>
      <c r="P486" s="213" t="str">
        <f t="shared" si="73"/>
        <v/>
      </c>
      <c r="Q486" s="213" t="str">
        <f t="shared" si="70"/>
        <v/>
      </c>
      <c r="R486" s="253" t="str">
        <f t="shared" si="71"/>
        <v/>
      </c>
      <c r="S486" s="253" t="str">
        <f t="shared" si="72"/>
        <v/>
      </c>
      <c r="T486" s="505"/>
      <c r="U486" s="70"/>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row>
    <row r="487" spans="1:53" ht="15">
      <c r="A487" s="39"/>
      <c r="B487" s="83"/>
      <c r="C487" s="249"/>
      <c r="D487" s="473"/>
      <c r="E487" s="323"/>
      <c r="F487" s="322"/>
      <c r="G487" s="322"/>
      <c r="H487" s="322"/>
      <c r="I487" s="322"/>
      <c r="J487" s="322"/>
      <c r="K487" s="322"/>
      <c r="L487" s="322"/>
      <c r="M487" s="322"/>
      <c r="N487" s="254">
        <f>(F487*Coefficients!$B$10)+(Campus!G487*Coefficients!$D$10)+(Campus!H487*Coefficients!$F$10)+(Campus!I487*Coefficients!$H$10)+(Campus!J487*Coefficients!$J$10)+(Campus!K487*Coefficients!$L$10)+(Campus!L487*Coefficients!$N$10)</f>
        <v>0</v>
      </c>
      <c r="O487" s="254">
        <f>(F487*Coefficients!$C$10)+(Campus!G487*Coefficients!$E$10)+(Campus!H487*Coefficients!$G$10)+(Campus!I487*Coefficients!$I$10)+(Campus!J487*Coefficients!$K$10)+(Campus!K487*Coefficients!$M$10)+(Campus!L487*Coefficients!$O$10)</f>
        <v>0</v>
      </c>
      <c r="P487" s="213" t="str">
        <f t="shared" si="73"/>
        <v/>
      </c>
      <c r="Q487" s="213" t="str">
        <f t="shared" si="70"/>
        <v/>
      </c>
      <c r="R487" s="253" t="str">
        <f t="shared" si="71"/>
        <v/>
      </c>
      <c r="S487" s="253" t="str">
        <f t="shared" si="72"/>
        <v/>
      </c>
      <c r="T487" s="505"/>
      <c r="U487" s="70"/>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row>
    <row r="488" spans="1:53" ht="15">
      <c r="A488" s="39"/>
      <c r="B488" s="83"/>
      <c r="C488" s="249"/>
      <c r="D488" s="473"/>
      <c r="E488" s="321"/>
      <c r="F488" s="322"/>
      <c r="G488" s="322"/>
      <c r="H488" s="322"/>
      <c r="I488" s="322"/>
      <c r="J488" s="322"/>
      <c r="K488" s="322"/>
      <c r="L488" s="322"/>
      <c r="M488" s="322"/>
      <c r="N488" s="254">
        <f>(F488*Coefficients!$B$10)+(Campus!G488*Coefficients!$D$10)+(Campus!H488*Coefficients!$F$10)+(Campus!I488*Coefficients!$H$10)+(Campus!J488*Coefficients!$J$10)+(Campus!K488*Coefficients!$L$10)+(Campus!L488*Coefficients!$N$10)</f>
        <v>0</v>
      </c>
      <c r="O488" s="254">
        <f>(F488*Coefficients!$C$10)+(Campus!G488*Coefficients!$E$10)+(Campus!H488*Coefficients!$G$10)+(Campus!I488*Coefficients!$I$10)+(Campus!J488*Coefficients!$K$10)+(Campus!K488*Coefficients!$M$10)+(Campus!L488*Coefficients!$O$10)</f>
        <v>0</v>
      </c>
      <c r="P488" s="213" t="str">
        <f t="shared" si="73"/>
        <v/>
      </c>
      <c r="Q488" s="213" t="str">
        <f t="shared" si="70"/>
        <v/>
      </c>
      <c r="R488" s="253" t="str">
        <f t="shared" si="71"/>
        <v/>
      </c>
      <c r="S488" s="253" t="str">
        <f t="shared" si="72"/>
        <v/>
      </c>
      <c r="T488" s="505"/>
      <c r="U488" s="70"/>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row>
    <row r="489" spans="1:53" ht="15">
      <c r="A489" s="39"/>
      <c r="B489" s="83"/>
      <c r="C489" s="249"/>
      <c r="D489" s="473"/>
      <c r="E489" s="323"/>
      <c r="F489" s="322"/>
      <c r="G489" s="322"/>
      <c r="H489" s="322"/>
      <c r="I489" s="322"/>
      <c r="J489" s="322"/>
      <c r="K489" s="322"/>
      <c r="L489" s="322"/>
      <c r="M489" s="322"/>
      <c r="N489" s="254">
        <f>(F489*Coefficients!$B$10)+(Campus!G489*Coefficients!$D$10)+(Campus!H489*Coefficients!$F$10)+(Campus!I489*Coefficients!$H$10)+(Campus!J489*Coefficients!$J$10)+(Campus!K489*Coefficients!$L$10)+(Campus!L489*Coefficients!$N$10)</f>
        <v>0</v>
      </c>
      <c r="O489" s="254">
        <f>(F489*Coefficients!$C$10)+(Campus!G489*Coefficients!$E$10)+(Campus!H489*Coefficients!$G$10)+(Campus!I489*Coefficients!$I$10)+(Campus!J489*Coefficients!$K$10)+(Campus!K489*Coefficients!$M$10)+(Campus!L489*Coefficients!$O$10)</f>
        <v>0</v>
      </c>
      <c r="P489" s="213" t="str">
        <f t="shared" si="73"/>
        <v/>
      </c>
      <c r="Q489" s="213" t="str">
        <f t="shared" si="70"/>
        <v/>
      </c>
      <c r="R489" s="253" t="str">
        <f t="shared" si="71"/>
        <v/>
      </c>
      <c r="S489" s="253" t="str">
        <f t="shared" si="72"/>
        <v/>
      </c>
      <c r="T489" s="505"/>
      <c r="U489" s="70"/>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row>
    <row r="490" spans="1:53" ht="15">
      <c r="A490" s="39"/>
      <c r="B490" s="83"/>
      <c r="C490" s="249"/>
      <c r="D490" s="473"/>
      <c r="E490" s="321"/>
      <c r="F490" s="322"/>
      <c r="G490" s="322"/>
      <c r="H490" s="322"/>
      <c r="I490" s="322"/>
      <c r="J490" s="322"/>
      <c r="K490" s="322"/>
      <c r="L490" s="322"/>
      <c r="M490" s="322"/>
      <c r="N490" s="254">
        <f>(F490*Coefficients!$B$10)+(Campus!G490*Coefficients!$D$10)+(Campus!H490*Coefficients!$F$10)+(Campus!I490*Coefficients!$H$10)+(Campus!J490*Coefficients!$J$10)+(Campus!K490*Coefficients!$L$10)+(Campus!L490*Coefficients!$N$10)</f>
        <v>0</v>
      </c>
      <c r="O490" s="254">
        <f>(F490*Coefficients!$C$10)+(Campus!G490*Coefficients!$E$10)+(Campus!H490*Coefficients!$G$10)+(Campus!I490*Coefficients!$I$10)+(Campus!J490*Coefficients!$K$10)+(Campus!K490*Coefficients!$M$10)+(Campus!L490*Coefficients!$O$10)</f>
        <v>0</v>
      </c>
      <c r="P490" s="213" t="str">
        <f t="shared" si="73"/>
        <v/>
      </c>
      <c r="Q490" s="213" t="str">
        <f t="shared" si="70"/>
        <v/>
      </c>
      <c r="R490" s="253" t="str">
        <f t="shared" si="71"/>
        <v/>
      </c>
      <c r="S490" s="253" t="str">
        <f t="shared" si="72"/>
        <v/>
      </c>
      <c r="T490" s="505"/>
      <c r="U490" s="70"/>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row>
    <row r="491" spans="1:53" ht="15">
      <c r="A491" s="39"/>
      <c r="B491" s="83"/>
      <c r="C491" s="249"/>
      <c r="D491" s="473"/>
      <c r="E491" s="323"/>
      <c r="F491" s="322"/>
      <c r="G491" s="322"/>
      <c r="H491" s="322"/>
      <c r="I491" s="322"/>
      <c r="J491" s="322"/>
      <c r="K491" s="322"/>
      <c r="L491" s="322"/>
      <c r="M491" s="322"/>
      <c r="N491" s="254">
        <f>(F491*Coefficients!$B$10)+(Campus!G491*Coefficients!$D$10)+(Campus!H491*Coefficients!$F$10)+(Campus!I491*Coefficients!$H$10)+(Campus!J491*Coefficients!$J$10)+(Campus!K491*Coefficients!$L$10)+(Campus!L491*Coefficients!$N$10)</f>
        <v>0</v>
      </c>
      <c r="O491" s="254">
        <f>(F491*Coefficients!$C$10)+(Campus!G491*Coefficients!$E$10)+(Campus!H491*Coefficients!$G$10)+(Campus!I491*Coefficients!$I$10)+(Campus!J491*Coefficients!$K$10)+(Campus!K491*Coefficients!$M$10)+(Campus!L491*Coefficients!$O$10)</f>
        <v>0</v>
      </c>
      <c r="P491" s="213" t="str">
        <f t="shared" si="73"/>
        <v/>
      </c>
      <c r="Q491" s="213" t="str">
        <f t="shared" si="70"/>
        <v/>
      </c>
      <c r="R491" s="253" t="str">
        <f t="shared" si="71"/>
        <v/>
      </c>
      <c r="S491" s="253" t="str">
        <f t="shared" si="72"/>
        <v/>
      </c>
      <c r="T491" s="505"/>
      <c r="U491" s="70"/>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row>
    <row r="492" spans="1:53" ht="15">
      <c r="A492" s="39"/>
      <c r="B492" s="83"/>
      <c r="C492" s="249"/>
      <c r="D492" s="473"/>
      <c r="E492" s="321"/>
      <c r="F492" s="322"/>
      <c r="G492" s="322"/>
      <c r="H492" s="322"/>
      <c r="I492" s="322"/>
      <c r="J492" s="322"/>
      <c r="K492" s="322"/>
      <c r="L492" s="322"/>
      <c r="M492" s="322"/>
      <c r="N492" s="254">
        <f>(F492*Coefficients!$B$10)+(Campus!G492*Coefficients!$D$10)+(Campus!H492*Coefficients!$F$10)+(Campus!I492*Coefficients!$H$10)+(Campus!J492*Coefficients!$J$10)+(Campus!K492*Coefficients!$L$10)+(Campus!L492*Coefficients!$N$10)</f>
        <v>0</v>
      </c>
      <c r="O492" s="254">
        <f>(F492*Coefficients!$C$10)+(Campus!G492*Coefficients!$E$10)+(Campus!H492*Coefficients!$G$10)+(Campus!I492*Coefficients!$I$10)+(Campus!J492*Coefficients!$K$10)+(Campus!K492*Coefficients!$M$10)+(Campus!L492*Coefficients!$O$10)</f>
        <v>0</v>
      </c>
      <c r="P492" s="213" t="str">
        <f t="shared" si="73"/>
        <v/>
      </c>
      <c r="Q492" s="213" t="str">
        <f t="shared" si="70"/>
        <v/>
      </c>
      <c r="R492" s="253" t="str">
        <f t="shared" si="71"/>
        <v/>
      </c>
      <c r="S492" s="253" t="str">
        <f t="shared" si="72"/>
        <v/>
      </c>
      <c r="T492" s="505"/>
      <c r="U492" s="70"/>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row>
    <row r="493" spans="1:53" ht="15">
      <c r="A493" s="39"/>
      <c r="B493" s="83"/>
      <c r="C493" s="249"/>
      <c r="D493" s="473"/>
      <c r="E493" s="323"/>
      <c r="F493" s="324"/>
      <c r="G493" s="324"/>
      <c r="H493" s="324"/>
      <c r="I493" s="324"/>
      <c r="J493" s="324"/>
      <c r="K493" s="324"/>
      <c r="L493" s="324"/>
      <c r="M493" s="324"/>
      <c r="N493" s="254">
        <f>(F493*Coefficients!$B$10)+(Campus!G493*Coefficients!$D$10)+(Campus!H493*Coefficients!$F$10)+(Campus!I493*Coefficients!$H$10)+(Campus!J493*Coefficients!$J$10)+(Campus!K493*Coefficients!$L$10)+(Campus!L493*Coefficients!$N$10)</f>
        <v>0</v>
      </c>
      <c r="O493" s="254">
        <f>(F493*Coefficients!$C$10)+(Campus!G493*Coefficients!$E$10)+(Campus!H493*Coefficients!$G$10)+(Campus!I493*Coefficients!$I$10)+(Campus!J493*Coefficients!$K$10)+(Campus!K493*Coefficients!$M$10)+(Campus!L493*Coefficients!$O$10)</f>
        <v>0</v>
      </c>
      <c r="P493" s="213" t="str">
        <f>IF(ISERR(N493/M493),"", (N493/M493))</f>
        <v/>
      </c>
      <c r="Q493" s="213" t="str">
        <f t="shared" si="70"/>
        <v/>
      </c>
      <c r="R493" s="253" t="str">
        <f t="shared" si="71"/>
        <v/>
      </c>
      <c r="S493" s="253" t="str">
        <f t="shared" si="72"/>
        <v/>
      </c>
      <c r="T493" s="505"/>
      <c r="U493" s="70"/>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row>
    <row r="494" spans="1:53" ht="15">
      <c r="A494" s="39"/>
      <c r="B494" s="83"/>
      <c r="C494" s="249"/>
      <c r="D494" s="473"/>
      <c r="E494" s="321"/>
      <c r="F494" s="322"/>
      <c r="G494" s="322"/>
      <c r="H494" s="322"/>
      <c r="I494" s="322"/>
      <c r="J494" s="322"/>
      <c r="K494" s="322"/>
      <c r="L494" s="322"/>
      <c r="M494" s="322"/>
      <c r="N494" s="254">
        <f>(F494*Coefficients!$B$10)+(Campus!G494*Coefficients!$D$10)+(Campus!H494*Coefficients!$F$10)+(Campus!I494*Coefficients!$H$10)+(Campus!J494*Coefficients!$J$10)+(Campus!K494*Coefficients!$L$10)+(Campus!L494*Coefficients!$N$10)</f>
        <v>0</v>
      </c>
      <c r="O494" s="254">
        <f>(F494*Coefficients!$C$10)+(Campus!G494*Coefficients!$E$10)+(Campus!H494*Coefficients!$G$10)+(Campus!I494*Coefficients!$I$10)+(Campus!J494*Coefficients!$K$10)+(Campus!K494*Coefficients!$M$10)+(Campus!L494*Coefficients!$O$10)</f>
        <v>0</v>
      </c>
      <c r="P494" s="213" t="str">
        <f t="shared" ref="P494:P503" si="74">IF(ISERR(N494/M494),"", (N494/M494))</f>
        <v/>
      </c>
      <c r="Q494" s="213" t="str">
        <f t="shared" si="70"/>
        <v/>
      </c>
      <c r="R494" s="253" t="str">
        <f t="shared" si="71"/>
        <v/>
      </c>
      <c r="S494" s="253" t="str">
        <f t="shared" si="72"/>
        <v/>
      </c>
      <c r="T494" s="505"/>
      <c r="U494" s="70"/>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row>
    <row r="495" spans="1:53" ht="15">
      <c r="A495" s="39"/>
      <c r="B495" s="83"/>
      <c r="C495" s="249"/>
      <c r="D495" s="473"/>
      <c r="E495" s="323"/>
      <c r="F495" s="322"/>
      <c r="G495" s="322"/>
      <c r="H495" s="322"/>
      <c r="I495" s="322"/>
      <c r="J495" s="322"/>
      <c r="K495" s="322"/>
      <c r="L495" s="322"/>
      <c r="M495" s="322"/>
      <c r="N495" s="254">
        <f>(F495*Coefficients!$B$10)+(Campus!G495*Coefficients!$D$10)+(Campus!H495*Coefficients!$F$10)+(Campus!I495*Coefficients!$H$10)+(Campus!J495*Coefficients!$J$10)+(Campus!K495*Coefficients!$L$10)+(Campus!L495*Coefficients!$N$10)</f>
        <v>0</v>
      </c>
      <c r="O495" s="254">
        <f>(F495*Coefficients!$C$10)+(Campus!G495*Coefficients!$E$10)+(Campus!H495*Coefficients!$G$10)+(Campus!I495*Coefficients!$I$10)+(Campus!J495*Coefficients!$K$10)+(Campus!K495*Coefficients!$M$10)+(Campus!L495*Coefficients!$O$10)</f>
        <v>0</v>
      </c>
      <c r="P495" s="213" t="str">
        <f t="shared" si="74"/>
        <v/>
      </c>
      <c r="Q495" s="213" t="str">
        <f t="shared" si="70"/>
        <v/>
      </c>
      <c r="R495" s="253" t="str">
        <f t="shared" si="71"/>
        <v/>
      </c>
      <c r="S495" s="253" t="str">
        <f t="shared" si="72"/>
        <v/>
      </c>
      <c r="T495" s="505"/>
      <c r="U495" s="70"/>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row>
    <row r="496" spans="1:53" ht="15">
      <c r="A496" s="39"/>
      <c r="B496" s="83"/>
      <c r="C496" s="249"/>
      <c r="D496" s="473"/>
      <c r="E496" s="321"/>
      <c r="F496" s="322"/>
      <c r="G496" s="322"/>
      <c r="H496" s="322"/>
      <c r="I496" s="322"/>
      <c r="J496" s="322"/>
      <c r="K496" s="322"/>
      <c r="L496" s="322"/>
      <c r="M496" s="322"/>
      <c r="N496" s="254">
        <f>(F496*Coefficients!$B$10)+(Campus!G496*Coefficients!$D$10)+(Campus!H496*Coefficients!$F$10)+(Campus!I496*Coefficients!$H$10)+(Campus!J496*Coefficients!$J$10)+(Campus!K496*Coefficients!$L$10)+(Campus!L496*Coefficients!$N$10)</f>
        <v>0</v>
      </c>
      <c r="O496" s="254">
        <f>(F496*Coefficients!$C$10)+(Campus!G496*Coefficients!$E$10)+(Campus!H496*Coefficients!$G$10)+(Campus!I496*Coefficients!$I$10)+(Campus!J496*Coefficients!$K$10)+(Campus!K496*Coefficients!$M$10)+(Campus!L496*Coefficients!$O$10)</f>
        <v>0</v>
      </c>
      <c r="P496" s="213" t="str">
        <f t="shared" si="74"/>
        <v/>
      </c>
      <c r="Q496" s="213" t="str">
        <f t="shared" si="70"/>
        <v/>
      </c>
      <c r="R496" s="253" t="str">
        <f t="shared" si="71"/>
        <v/>
      </c>
      <c r="S496" s="253" t="str">
        <f t="shared" si="72"/>
        <v/>
      </c>
      <c r="T496" s="505"/>
      <c r="U496" s="70"/>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row>
    <row r="497" spans="1:53" ht="15">
      <c r="A497" s="39"/>
      <c r="B497" s="83"/>
      <c r="C497" s="249"/>
      <c r="D497" s="473"/>
      <c r="E497" s="323"/>
      <c r="F497" s="322"/>
      <c r="G497" s="322"/>
      <c r="H497" s="322"/>
      <c r="I497" s="322"/>
      <c r="J497" s="322"/>
      <c r="K497" s="322"/>
      <c r="L497" s="322"/>
      <c r="M497" s="322"/>
      <c r="N497" s="254">
        <f>(F497*Coefficients!$B$10)+(Campus!G497*Coefficients!$D$10)+(Campus!H497*Coefficients!$F$10)+(Campus!I497*Coefficients!$H$10)+(Campus!J497*Coefficients!$J$10)+(Campus!K497*Coefficients!$L$10)+(Campus!L497*Coefficients!$N$10)</f>
        <v>0</v>
      </c>
      <c r="O497" s="254">
        <f>(F497*Coefficients!$C$10)+(Campus!G497*Coefficients!$E$10)+(Campus!H497*Coefficients!$G$10)+(Campus!I497*Coefficients!$I$10)+(Campus!J497*Coefficients!$K$10)+(Campus!K497*Coefficients!$M$10)+(Campus!L497*Coefficients!$O$10)</f>
        <v>0</v>
      </c>
      <c r="P497" s="213" t="str">
        <f t="shared" si="74"/>
        <v/>
      </c>
      <c r="Q497" s="213" t="str">
        <f t="shared" si="70"/>
        <v/>
      </c>
      <c r="R497" s="253" t="str">
        <f t="shared" si="71"/>
        <v/>
      </c>
      <c r="S497" s="253" t="str">
        <f t="shared" si="72"/>
        <v/>
      </c>
      <c r="T497" s="505"/>
      <c r="U497" s="70"/>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row>
    <row r="498" spans="1:53" ht="15">
      <c r="A498" s="39"/>
      <c r="B498" s="83"/>
      <c r="C498" s="249"/>
      <c r="D498" s="473"/>
      <c r="E498" s="321"/>
      <c r="F498" s="322"/>
      <c r="G498" s="322"/>
      <c r="H498" s="322"/>
      <c r="I498" s="322"/>
      <c r="J498" s="322"/>
      <c r="K498" s="322"/>
      <c r="L498" s="322"/>
      <c r="M498" s="322"/>
      <c r="N498" s="254">
        <f>(F498*Coefficients!$B$10)+(Campus!G498*Coefficients!$D$10)+(Campus!H498*Coefficients!$F$10)+(Campus!I498*Coefficients!$H$10)+(Campus!J498*Coefficients!$J$10)+(Campus!K498*Coefficients!$L$10)+(Campus!L498*Coefficients!$N$10)</f>
        <v>0</v>
      </c>
      <c r="O498" s="254">
        <f>(F498*Coefficients!$C$10)+(Campus!G498*Coefficients!$E$10)+(Campus!H498*Coefficients!$G$10)+(Campus!I498*Coefficients!$I$10)+(Campus!J498*Coefficients!$K$10)+(Campus!K498*Coefficients!$M$10)+(Campus!L498*Coefficients!$O$10)</f>
        <v>0</v>
      </c>
      <c r="P498" s="213" t="str">
        <f t="shared" si="74"/>
        <v/>
      </c>
      <c r="Q498" s="213" t="str">
        <f t="shared" si="70"/>
        <v/>
      </c>
      <c r="R498" s="253" t="str">
        <f t="shared" si="71"/>
        <v/>
      </c>
      <c r="S498" s="253" t="str">
        <f t="shared" si="72"/>
        <v/>
      </c>
      <c r="T498" s="505"/>
      <c r="U498" s="70"/>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row>
    <row r="499" spans="1:53" ht="15">
      <c r="A499" s="39"/>
      <c r="B499" s="83"/>
      <c r="C499" s="249"/>
      <c r="D499" s="473"/>
      <c r="E499" s="323"/>
      <c r="F499" s="325"/>
      <c r="G499" s="325"/>
      <c r="H499" s="325"/>
      <c r="I499" s="325"/>
      <c r="J499" s="325"/>
      <c r="K499" s="325"/>
      <c r="L499" s="325"/>
      <c r="M499" s="325"/>
      <c r="N499" s="254">
        <f>(F499*Coefficients!$B$10)+(Campus!G499*Coefficients!$D$10)+(Campus!H499*Coefficients!$F$10)+(Campus!I499*Coefficients!$H$10)+(Campus!J499*Coefficients!$J$10)+(Campus!K499*Coefficients!$L$10)+(Campus!L499*Coefficients!$N$10)</f>
        <v>0</v>
      </c>
      <c r="O499" s="254">
        <f>(F499*Coefficients!$C$10)+(Campus!G499*Coefficients!$E$10)+(Campus!H499*Coefficients!$G$10)+(Campus!I499*Coefficients!$I$10)+(Campus!J499*Coefficients!$K$10)+(Campus!K499*Coefficients!$M$10)+(Campus!L499*Coefficients!$O$10)</f>
        <v>0</v>
      </c>
      <c r="P499" s="213" t="str">
        <f t="shared" si="74"/>
        <v/>
      </c>
      <c r="Q499" s="213" t="str">
        <f t="shared" si="70"/>
        <v/>
      </c>
      <c r="R499" s="253" t="str">
        <f t="shared" si="71"/>
        <v/>
      </c>
      <c r="S499" s="253" t="str">
        <f t="shared" si="72"/>
        <v/>
      </c>
      <c r="T499" s="505"/>
      <c r="U499" s="70"/>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row>
    <row r="500" spans="1:53" ht="15">
      <c r="A500" s="39"/>
      <c r="B500" s="83"/>
      <c r="C500" s="249"/>
      <c r="D500" s="473"/>
      <c r="E500" s="323"/>
      <c r="F500" s="325"/>
      <c r="G500" s="325"/>
      <c r="H500" s="325"/>
      <c r="I500" s="325"/>
      <c r="J500" s="325"/>
      <c r="K500" s="325"/>
      <c r="L500" s="325"/>
      <c r="M500" s="325"/>
      <c r="N500" s="254">
        <f>(F500*Coefficients!$B$10)+(Campus!G500*Coefficients!$D$10)+(Campus!H500*Coefficients!$F$10)+(Campus!I500*Coefficients!$H$10)+(Campus!J500*Coefficients!$J$10)+(Campus!K500*Coefficients!$L$10)+(Campus!L500*Coefficients!$N$10)</f>
        <v>0</v>
      </c>
      <c r="O500" s="254">
        <f>(F500*Coefficients!$C$10)+(Campus!G500*Coefficients!$E$10)+(Campus!H500*Coefficients!$G$10)+(Campus!I500*Coefficients!$I$10)+(Campus!J500*Coefficients!$K$10)+(Campus!K500*Coefficients!$M$10)+(Campus!L500*Coefficients!$O$10)</f>
        <v>0</v>
      </c>
      <c r="P500" s="213" t="str">
        <f t="shared" si="74"/>
        <v/>
      </c>
      <c r="Q500" s="213" t="str">
        <f t="shared" si="70"/>
        <v/>
      </c>
      <c r="R500" s="253" t="str">
        <f t="shared" si="71"/>
        <v/>
      </c>
      <c r="S500" s="253" t="str">
        <f t="shared" si="72"/>
        <v/>
      </c>
      <c r="T500" s="505"/>
      <c r="U500" s="70"/>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row>
    <row r="501" spans="1:53" ht="15">
      <c r="A501" s="39"/>
      <c r="B501" s="83"/>
      <c r="C501" s="249"/>
      <c r="D501" s="473"/>
      <c r="E501" s="323"/>
      <c r="F501" s="325"/>
      <c r="G501" s="325"/>
      <c r="H501" s="325"/>
      <c r="I501" s="325"/>
      <c r="J501" s="325"/>
      <c r="K501" s="325"/>
      <c r="L501" s="325"/>
      <c r="M501" s="325"/>
      <c r="N501" s="254">
        <f>(F501*Coefficients!$B$10)+(Campus!G501*Coefficients!$D$10)+(Campus!H501*Coefficients!$F$10)+(Campus!I501*Coefficients!$H$10)+(Campus!J501*Coefficients!$J$10)+(Campus!K501*Coefficients!$L$10)+(Campus!L501*Coefficients!$N$10)</f>
        <v>0</v>
      </c>
      <c r="O501" s="254">
        <f>(F501*Coefficients!$C$10)+(Campus!G501*Coefficients!$E$10)+(Campus!H501*Coefficients!$G$10)+(Campus!I501*Coefficients!$I$10)+(Campus!J501*Coefficients!$K$10)+(Campus!K501*Coefficients!$M$10)+(Campus!L501*Coefficients!$O$10)</f>
        <v>0</v>
      </c>
      <c r="P501" s="213" t="str">
        <f t="shared" si="74"/>
        <v/>
      </c>
      <c r="Q501" s="213" t="str">
        <f t="shared" si="70"/>
        <v/>
      </c>
      <c r="R501" s="253" t="str">
        <f t="shared" si="71"/>
        <v/>
      </c>
      <c r="S501" s="253" t="str">
        <f t="shared" si="72"/>
        <v/>
      </c>
      <c r="T501" s="505"/>
      <c r="U501" s="70"/>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row>
    <row r="502" spans="1:53" ht="15">
      <c r="A502" s="39"/>
      <c r="B502" s="83"/>
      <c r="C502" s="249"/>
      <c r="D502" s="473"/>
      <c r="E502" s="323"/>
      <c r="F502" s="325"/>
      <c r="G502" s="325"/>
      <c r="H502" s="325"/>
      <c r="I502" s="325"/>
      <c r="J502" s="325"/>
      <c r="K502" s="325"/>
      <c r="L502" s="325"/>
      <c r="M502" s="325"/>
      <c r="N502" s="254">
        <f>(F502*Coefficients!$B$10)+(Campus!G502*Coefficients!$D$10)+(Campus!H502*Coefficients!$F$10)+(Campus!I502*Coefficients!$H$10)+(Campus!J502*Coefficients!$J$10)+(Campus!K502*Coefficients!$L$10)+(Campus!L502*Coefficients!$N$10)</f>
        <v>0</v>
      </c>
      <c r="O502" s="254">
        <f>(F502*Coefficients!$C$10)+(Campus!G502*Coefficients!$E$10)+(Campus!H502*Coefficients!$G$10)+(Campus!I502*Coefficients!$I$10)+(Campus!J502*Coefficients!$K$10)+(Campus!K502*Coefficients!$M$10)+(Campus!L502*Coefficients!$O$10)</f>
        <v>0</v>
      </c>
      <c r="P502" s="213" t="str">
        <f t="shared" si="74"/>
        <v/>
      </c>
      <c r="Q502" s="213" t="str">
        <f t="shared" si="70"/>
        <v/>
      </c>
      <c r="R502" s="253" t="str">
        <f t="shared" si="71"/>
        <v/>
      </c>
      <c r="S502" s="253" t="str">
        <f t="shared" si="72"/>
        <v/>
      </c>
      <c r="T502" s="505"/>
      <c r="U502" s="70"/>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row>
    <row r="503" spans="1:53" ht="15">
      <c r="A503" s="39"/>
      <c r="B503" s="83"/>
      <c r="C503" s="249"/>
      <c r="D503" s="473"/>
      <c r="E503" s="323"/>
      <c r="F503" s="325"/>
      <c r="G503" s="325"/>
      <c r="H503" s="325"/>
      <c r="I503" s="325"/>
      <c r="J503" s="325"/>
      <c r="K503" s="325"/>
      <c r="L503" s="325"/>
      <c r="M503" s="325"/>
      <c r="N503" s="254">
        <f>(F503*Coefficients!$B$10)+(Campus!G503*Coefficients!$D$10)+(Campus!H503*Coefficients!$F$10)+(Campus!I503*Coefficients!$H$10)+(Campus!J503*Coefficients!$J$10)+(Campus!K503*Coefficients!$L$10)+(Campus!L503*Coefficients!$N$10)</f>
        <v>0</v>
      </c>
      <c r="O503" s="254">
        <f>(F503*Coefficients!$C$10)+(Campus!G503*Coefficients!$E$10)+(Campus!H503*Coefficients!$G$10)+(Campus!I503*Coefficients!$I$10)+(Campus!J503*Coefficients!$K$10)+(Campus!K503*Coefficients!$M$10)+(Campus!L503*Coefficients!$O$10)</f>
        <v>0</v>
      </c>
      <c r="P503" s="213" t="str">
        <f t="shared" si="74"/>
        <v/>
      </c>
      <c r="Q503" s="213" t="str">
        <f t="shared" si="70"/>
        <v/>
      </c>
      <c r="R503" s="253" t="str">
        <f t="shared" si="71"/>
        <v/>
      </c>
      <c r="S503" s="253" t="str">
        <f t="shared" si="72"/>
        <v/>
      </c>
      <c r="T503" s="505"/>
      <c r="U503" s="70"/>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row>
    <row r="504" spans="1:53" ht="15.75" thickBot="1">
      <c r="A504" s="39"/>
      <c r="B504" s="83"/>
      <c r="C504" s="249"/>
      <c r="D504" s="473"/>
      <c r="E504" s="326"/>
      <c r="F504" s="327"/>
      <c r="G504" s="327"/>
      <c r="H504" s="327"/>
      <c r="I504" s="327"/>
      <c r="J504" s="327"/>
      <c r="K504" s="327"/>
      <c r="L504" s="327"/>
      <c r="M504" s="327"/>
      <c r="N504" s="261">
        <f>(F504*Coefficients!$B$10)+(Campus!G504*Coefficients!$D$10)+(Campus!H504*Coefficients!$F$10)+(Campus!I504*Coefficients!$H$10)+(Campus!J504*Coefficients!$J$10)+(Campus!K504*Coefficients!$L$10)+(Campus!L504*Coefficients!$N$10)</f>
        <v>0</v>
      </c>
      <c r="O504" s="261">
        <f>(F504*Coefficients!$C$10)+(Campus!G504*Coefficients!$E$10)+(Campus!H504*Coefficients!$G$10)+(Campus!I504*Coefficients!$I$10)+(Campus!J504*Coefficients!$K$10)+(Campus!K504*Coefficients!$M$10)+(Campus!L504*Coefficients!$O$10)</f>
        <v>0</v>
      </c>
      <c r="P504" s="262" t="str">
        <f>IF(ISERR(N504/M504),"", (N504/M504))</f>
        <v/>
      </c>
      <c r="Q504" s="262" t="str">
        <f t="shared" si="70"/>
        <v/>
      </c>
      <c r="R504" s="263" t="str">
        <f t="shared" si="71"/>
        <v/>
      </c>
      <c r="S504" s="263" t="str">
        <f t="shared" si="72"/>
        <v/>
      </c>
      <c r="T504" s="505"/>
      <c r="U504" s="70"/>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row>
    <row r="505" spans="1:53" ht="15">
      <c r="A505" s="39"/>
      <c r="B505" s="83"/>
      <c r="C505" s="249"/>
      <c r="D505" s="473"/>
      <c r="E505" s="256" t="s">
        <v>83</v>
      </c>
      <c r="F505" s="257">
        <f>SUM(F480:F504)</f>
        <v>0</v>
      </c>
      <c r="G505" s="257">
        <f t="shared" ref="G505:M505" si="75">SUM(G480:G504)</f>
        <v>0</v>
      </c>
      <c r="H505" s="257">
        <f t="shared" si="75"/>
        <v>0</v>
      </c>
      <c r="I505" s="257">
        <f t="shared" si="75"/>
        <v>0</v>
      </c>
      <c r="J505" s="257">
        <f t="shared" si="75"/>
        <v>0</v>
      </c>
      <c r="K505" s="257">
        <f t="shared" si="75"/>
        <v>0</v>
      </c>
      <c r="L505" s="257">
        <f t="shared" si="75"/>
        <v>0</v>
      </c>
      <c r="M505" s="257">
        <f t="shared" si="75"/>
        <v>0</v>
      </c>
      <c r="N505" s="258">
        <f>SUM(N480:N504)</f>
        <v>0</v>
      </c>
      <c r="O505" s="258">
        <f>SUM(O480:O504)</f>
        <v>0</v>
      </c>
      <c r="P505" s="259" t="str">
        <f>IFERROR(N505/M505,"")</f>
        <v/>
      </c>
      <c r="Q505" s="259" t="str">
        <f>IFERROR(O505/M505,"")</f>
        <v/>
      </c>
      <c r="R505" s="272" t="str">
        <f t="shared" ref="R505" si="76">IFERROR((P505-AI505)/AI505,"")</f>
        <v/>
      </c>
      <c r="S505" s="272" t="str">
        <f>IFERROR((Q505-AJ505)/AJ505,"")</f>
        <v/>
      </c>
      <c r="T505" s="505"/>
      <c r="U505" s="70"/>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row>
    <row r="506" spans="1:53" ht="19.5">
      <c r="A506" s="39"/>
      <c r="B506" s="57"/>
      <c r="C506" s="58"/>
      <c r="D506" s="164"/>
      <c r="E506" s="129"/>
      <c r="F506" s="65"/>
      <c r="G506" s="66"/>
      <c r="H506" s="110"/>
      <c r="I506" s="110"/>
      <c r="J506" s="92"/>
      <c r="K506" s="66"/>
      <c r="L506" s="66"/>
      <c r="M506" s="66"/>
      <c r="N506" s="66"/>
      <c r="O506" s="66"/>
      <c r="P506" s="66"/>
      <c r="Q506" s="66"/>
      <c r="R506" s="66"/>
      <c r="S506" s="66"/>
      <c r="T506" s="165"/>
      <c r="U506" s="70"/>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row>
    <row r="507" spans="1:53" ht="19.5">
      <c r="A507" s="39"/>
      <c r="B507" s="57"/>
      <c r="C507" s="78"/>
      <c r="D507" s="48"/>
      <c r="E507" s="123"/>
      <c r="F507" s="67"/>
      <c r="G507" s="67"/>
      <c r="H507" s="507"/>
      <c r="I507" s="507"/>
      <c r="J507" s="68"/>
      <c r="K507" s="67"/>
      <c r="L507" s="67"/>
      <c r="M507" s="67"/>
      <c r="N507" s="67"/>
      <c r="O507" s="67"/>
      <c r="P507" s="59"/>
      <c r="Q507" s="59"/>
      <c r="R507" s="59"/>
      <c r="S507" s="59"/>
      <c r="T507" s="60"/>
      <c r="U507" s="70"/>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row>
    <row r="508" spans="1:53" ht="19.5">
      <c r="A508" s="39"/>
      <c r="B508" s="57"/>
      <c r="C508" s="78"/>
      <c r="D508" s="48"/>
      <c r="E508" s="123"/>
      <c r="F508" s="67"/>
      <c r="G508" s="67"/>
      <c r="H508" s="250"/>
      <c r="I508" s="250"/>
      <c r="J508" s="68"/>
      <c r="K508" s="67"/>
      <c r="L508" s="67"/>
      <c r="M508" s="67"/>
      <c r="N508" s="67"/>
      <c r="O508" s="67"/>
      <c r="P508" s="59"/>
      <c r="Q508" s="59"/>
      <c r="R508" s="59"/>
      <c r="S508" s="59"/>
      <c r="T508" s="60"/>
      <c r="U508" s="70"/>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row>
    <row r="509" spans="1:53" ht="19.5">
      <c r="A509" s="39"/>
      <c r="B509" s="57"/>
      <c r="C509" s="78"/>
      <c r="D509" s="48"/>
      <c r="E509" s="123"/>
      <c r="F509" s="67"/>
      <c r="G509" s="67"/>
      <c r="H509" s="250"/>
      <c r="I509" s="250"/>
      <c r="J509" s="68"/>
      <c r="K509" s="67"/>
      <c r="L509" s="67"/>
      <c r="M509" s="67"/>
      <c r="N509" s="67"/>
      <c r="O509" s="67"/>
      <c r="P509" s="59"/>
      <c r="Q509" s="59"/>
      <c r="R509" s="59"/>
      <c r="S509" s="59"/>
      <c r="T509" s="60"/>
      <c r="U509" s="70"/>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row>
    <row r="510" spans="1:53" ht="19.5">
      <c r="A510" s="39"/>
      <c r="B510" s="71"/>
      <c r="C510" s="146"/>
      <c r="D510" s="73"/>
      <c r="E510" s="147"/>
      <c r="F510" s="148"/>
      <c r="G510" s="149"/>
      <c r="H510" s="150"/>
      <c r="I510" s="150"/>
      <c r="J510" s="151"/>
      <c r="K510" s="149"/>
      <c r="L510" s="149"/>
      <c r="M510" s="149"/>
      <c r="N510" s="149"/>
      <c r="O510" s="149"/>
      <c r="P510" s="75"/>
      <c r="Q510" s="75"/>
      <c r="R510" s="75"/>
      <c r="S510" s="75"/>
      <c r="T510" s="75"/>
      <c r="U510" s="152"/>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row>
    <row r="511" spans="1:53" ht="18.75">
      <c r="A511" s="39"/>
      <c r="B511" s="53"/>
      <c r="C511" s="77"/>
      <c r="D511" s="55"/>
      <c r="E511" s="124"/>
      <c r="F511" s="55"/>
      <c r="G511" s="55"/>
      <c r="H511" s="107"/>
      <c r="I511" s="107"/>
      <c r="J511" s="88"/>
      <c r="K511" s="55"/>
      <c r="L511" s="55"/>
      <c r="M511" s="55"/>
      <c r="N511" s="55"/>
      <c r="O511" s="55"/>
      <c r="P511" s="55"/>
      <c r="Q511" s="55"/>
      <c r="R511" s="55"/>
      <c r="S511" s="55"/>
      <c r="T511" s="55"/>
      <c r="U511" s="56"/>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row>
    <row r="512" spans="1:53" ht="30.75">
      <c r="A512" s="39"/>
      <c r="B512" s="252"/>
      <c r="C512" s="167"/>
      <c r="D512" s="125">
        <v>2013</v>
      </c>
      <c r="E512" s="271" t="str">
        <f>IF(Inventory!$K$7=2012,"Base Year", "")</f>
        <v/>
      </c>
      <c r="F512" s="167"/>
      <c r="G512" s="167"/>
      <c r="H512" s="167"/>
      <c r="I512" s="167"/>
      <c r="J512" s="167"/>
      <c r="K512" s="167"/>
      <c r="L512" s="167"/>
      <c r="M512" s="167"/>
      <c r="N512" s="167"/>
      <c r="O512" s="167"/>
      <c r="P512" s="167"/>
      <c r="Q512" s="167"/>
      <c r="R512" s="167"/>
      <c r="S512" s="167"/>
      <c r="T512" s="167"/>
      <c r="U512" s="167"/>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row>
    <row r="513" spans="1:53" ht="30.75">
      <c r="A513" s="39"/>
      <c r="B513" s="274"/>
      <c r="C513" s="167"/>
      <c r="D513" s="167"/>
      <c r="E513" s="125"/>
      <c r="F513" s="509" t="s">
        <v>94</v>
      </c>
      <c r="G513" s="510"/>
      <c r="H513" s="510"/>
      <c r="I513" s="510"/>
      <c r="J513" s="510"/>
      <c r="K513" s="510"/>
      <c r="L513" s="510"/>
      <c r="M513" s="251"/>
      <c r="N513" s="76"/>
      <c r="O513" s="76"/>
      <c r="P513" s="76"/>
      <c r="Q513" s="76"/>
      <c r="R513" s="76"/>
      <c r="S513" s="76"/>
      <c r="T513" s="76"/>
      <c r="U513" s="70"/>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row>
    <row r="514" spans="1:53" ht="18.75" customHeight="1">
      <c r="A514" s="39"/>
      <c r="B514" s="166"/>
      <c r="C514" s="167"/>
      <c r="D514" s="168"/>
      <c r="E514" s="169"/>
      <c r="F514" s="508" t="s">
        <v>97</v>
      </c>
      <c r="G514" s="493" t="s">
        <v>96</v>
      </c>
      <c r="H514" s="469" t="s">
        <v>95</v>
      </c>
      <c r="I514" s="469" t="s">
        <v>98</v>
      </c>
      <c r="J514" s="493" t="s">
        <v>99</v>
      </c>
      <c r="K514" s="493" t="s">
        <v>195</v>
      </c>
      <c r="L514" s="493" t="s">
        <v>101</v>
      </c>
      <c r="M514" s="493" t="s">
        <v>93</v>
      </c>
      <c r="N514" s="493" t="s">
        <v>89</v>
      </c>
      <c r="O514" s="493" t="s">
        <v>90</v>
      </c>
      <c r="P514" s="493" t="s">
        <v>175</v>
      </c>
      <c r="Q514" s="493" t="s">
        <v>88</v>
      </c>
      <c r="R514" s="469" t="s">
        <v>91</v>
      </c>
      <c r="S514" s="469" t="s">
        <v>92</v>
      </c>
      <c r="T514" s="170"/>
      <c r="U514" s="171"/>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row>
    <row r="515" spans="1:53" ht="28.5" customHeight="1">
      <c r="A515" s="39"/>
      <c r="B515" s="57"/>
      <c r="C515" s="78"/>
      <c r="D515" s="47"/>
      <c r="E515" s="275" t="s">
        <v>87</v>
      </c>
      <c r="F515" s="508"/>
      <c r="G515" s="493"/>
      <c r="H515" s="469"/>
      <c r="I515" s="469"/>
      <c r="J515" s="493"/>
      <c r="K515" s="493"/>
      <c r="L515" s="493"/>
      <c r="M515" s="493"/>
      <c r="N515" s="492"/>
      <c r="O515" s="492"/>
      <c r="P515" s="493"/>
      <c r="Q515" s="493"/>
      <c r="R515" s="492"/>
      <c r="S515" s="492"/>
      <c r="T515" s="59"/>
      <c r="U515" s="70"/>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row>
    <row r="516" spans="1:53" ht="19.5">
      <c r="A516" s="39"/>
      <c r="B516" s="57"/>
      <c r="C516" s="78"/>
      <c r="D516" s="47"/>
      <c r="E516" s="470"/>
      <c r="F516" s="506"/>
      <c r="G516" s="135"/>
      <c r="H516" s="276"/>
      <c r="I516" s="135"/>
      <c r="J516" s="135"/>
      <c r="K516" s="276"/>
      <c r="L516" s="276"/>
      <c r="M516" s="275"/>
      <c r="N516" s="275"/>
      <c r="O516" s="275"/>
      <c r="P516" s="59"/>
      <c r="Q516" s="59"/>
      <c r="R516" s="59"/>
      <c r="S516" s="59"/>
      <c r="T516" s="59"/>
      <c r="U516" s="70"/>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row>
    <row r="517" spans="1:53" ht="15">
      <c r="A517" s="39"/>
      <c r="B517" s="83"/>
      <c r="C517" s="273"/>
      <c r="D517" s="64"/>
      <c r="E517" s="129"/>
      <c r="F517" s="65"/>
      <c r="G517" s="66"/>
      <c r="H517" s="115"/>
      <c r="I517" s="110"/>
      <c r="J517" s="92"/>
      <c r="K517" s="92"/>
      <c r="L517" s="92"/>
      <c r="M517" s="92"/>
      <c r="N517" s="92"/>
      <c r="O517" s="92"/>
      <c r="P517" s="92"/>
      <c r="Q517" s="92"/>
      <c r="R517" s="92"/>
      <c r="S517" s="92"/>
      <c r="T517" s="153"/>
      <c r="U517" s="70"/>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row>
    <row r="518" spans="1:53" ht="15">
      <c r="A518" s="39"/>
      <c r="B518" s="83"/>
      <c r="C518" s="273"/>
      <c r="D518" s="473"/>
      <c r="E518" s="321"/>
      <c r="F518" s="322"/>
      <c r="G518" s="322"/>
      <c r="H518" s="322"/>
      <c r="I518" s="322"/>
      <c r="J518" s="322"/>
      <c r="K518" s="322"/>
      <c r="L518" s="322"/>
      <c r="M518" s="322"/>
      <c r="N518" s="254">
        <f>(F518*Coefficients!$B$10)+(Campus!G518*Coefficients!$D$10)+(Campus!H518*Coefficients!$F$10)+(Campus!I518*Coefficients!$H$10)+(Campus!J518*Coefficients!$J$10)+(Campus!K518*Coefficients!$L$10)+(Campus!L518*Coefficients!$N$10)</f>
        <v>0</v>
      </c>
      <c r="O518" s="254">
        <f>(F518*Coefficients!$C$10)+(Campus!G518*Coefficients!$E$10)+(Campus!H518*Coefficients!$G$10)+(Campus!I518*Coefficients!$I$10)+(Campus!J518*Coefficients!$K$10)+(Campus!K518*Coefficients!$M$10)+(Campus!L518*Coefficients!$O$10)</f>
        <v>0</v>
      </c>
      <c r="P518" s="213" t="str">
        <f>IF(ISERR(N518/M518),"", (N518/M518))</f>
        <v/>
      </c>
      <c r="Q518" s="213" t="str">
        <f>IF(ISERR(O518/M518),"", (O518/M518))</f>
        <v/>
      </c>
      <c r="R518" s="253" t="str">
        <f>IFERROR((P518-AI62)/AI62,"")</f>
        <v/>
      </c>
      <c r="S518" s="253" t="str">
        <f>IFERROR((Q518-AJ62)/AJ62,"")</f>
        <v/>
      </c>
      <c r="T518" s="505"/>
      <c r="U518" s="70"/>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row>
    <row r="519" spans="1:53" ht="15">
      <c r="A519" s="39"/>
      <c r="B519" s="83"/>
      <c r="C519" s="273"/>
      <c r="D519" s="473"/>
      <c r="E519" s="323"/>
      <c r="F519" s="322"/>
      <c r="G519" s="322"/>
      <c r="H519" s="322"/>
      <c r="I519" s="322"/>
      <c r="J519" s="322"/>
      <c r="K519" s="322"/>
      <c r="L519" s="322"/>
      <c r="M519" s="322"/>
      <c r="N519" s="254">
        <f>(F519*Coefficients!$B$10)+(Campus!G519*Coefficients!$D$10)+(Campus!H519*Coefficients!$F$10)+(Campus!I519*Coefficients!$H$10)+(Campus!J519*Coefficients!$J$10)+(Campus!K519*Coefficients!$L$10)+(Campus!L519*Coefficients!$N$10)</f>
        <v>0</v>
      </c>
      <c r="O519" s="254">
        <f>(F519*Coefficients!$C$10)+(Campus!G519*Coefficients!$E$10)+(Campus!H519*Coefficients!$G$10)+(Campus!I519*Coefficients!$I$10)+(Campus!J519*Coefficients!$K$10)+(Campus!K519*Coefficients!$M$10)+(Campus!L519*Coefficients!$O$10)</f>
        <v>0</v>
      </c>
      <c r="P519" s="213" t="str">
        <f>IF(ISERR(N519/M519),"", (N519/M519))</f>
        <v/>
      </c>
      <c r="Q519" s="213" t="str">
        <f t="shared" ref="Q519:Q542" si="77">IF(ISERR(O519/M519),"", (O519/M519))</f>
        <v/>
      </c>
      <c r="R519" s="253" t="str">
        <f t="shared" ref="R519:R542" si="78">IFERROR((P519-AI63)/AI63,"")</f>
        <v/>
      </c>
      <c r="S519" s="253" t="str">
        <f t="shared" ref="S519:S542" si="79">IFERROR((Q519-AJ63)/AJ63,"")</f>
        <v/>
      </c>
      <c r="T519" s="505"/>
      <c r="U519" s="70"/>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row>
    <row r="520" spans="1:53" ht="15">
      <c r="A520" s="39"/>
      <c r="B520" s="83"/>
      <c r="C520" s="273"/>
      <c r="D520" s="473"/>
      <c r="E520" s="321"/>
      <c r="F520" s="322"/>
      <c r="G520" s="322"/>
      <c r="H520" s="322"/>
      <c r="I520" s="322"/>
      <c r="J520" s="322"/>
      <c r="K520" s="322"/>
      <c r="L520" s="322"/>
      <c r="M520" s="322"/>
      <c r="N520" s="255">
        <f>(F520*Coefficients!$B$10)+(Campus!G520*Coefficients!$D$10)+(Campus!H520*Coefficients!$F$10)+(Campus!I520*Coefficients!$H$10)+(Campus!J520*Coefficients!$J$10)+(Campus!K520*Coefficients!$L$10)+(Campus!L520*Coefficients!$N$10)</f>
        <v>0</v>
      </c>
      <c r="O520" s="254">
        <f>(F520*Coefficients!$C$10)+(Campus!G520*Coefficients!$E$10)+(Campus!H520*Coefficients!$G$10)+(Campus!I520*Coefficients!$I$10)+(Campus!J520*Coefficients!$K$10)+(Campus!K520*Coefficients!$M$10)+(Campus!L520*Coefficients!$O$10)</f>
        <v>0</v>
      </c>
      <c r="P520" s="213" t="str">
        <f t="shared" ref="P520:P530" si="80">IF(ISERR(N520/M520),"", (N520/M520))</f>
        <v/>
      </c>
      <c r="Q520" s="213" t="str">
        <f t="shared" si="77"/>
        <v/>
      </c>
      <c r="R520" s="253" t="str">
        <f t="shared" si="78"/>
        <v/>
      </c>
      <c r="S520" s="253" t="str">
        <f t="shared" si="79"/>
        <v/>
      </c>
      <c r="T520" s="505"/>
      <c r="U520" s="70"/>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row>
    <row r="521" spans="1:53" ht="15">
      <c r="A521" s="39"/>
      <c r="B521" s="83"/>
      <c r="C521" s="273"/>
      <c r="D521" s="473"/>
      <c r="E521" s="323"/>
      <c r="F521" s="322"/>
      <c r="G521" s="322"/>
      <c r="H521" s="322"/>
      <c r="I521" s="322"/>
      <c r="J521" s="322"/>
      <c r="K521" s="322"/>
      <c r="L521" s="322"/>
      <c r="M521" s="322"/>
      <c r="N521" s="254">
        <f>(F521*Coefficients!$B$10)+(Campus!G521*Coefficients!$D$10)+(Campus!H521*Coefficients!$F$10)+(Campus!I521*Coefficients!$H$10)+(Campus!J521*Coefficients!$J$10)+(Campus!K521*Coefficients!$L$10)+(Campus!L521*Coefficients!$N$10)</f>
        <v>0</v>
      </c>
      <c r="O521" s="254">
        <f>(F521*Coefficients!$C$10)+(Campus!G521*Coefficients!$E$10)+(Campus!H521*Coefficients!$G$10)+(Campus!I521*Coefficients!$I$10)+(Campus!J521*Coefficients!$K$10)+(Campus!K521*Coefficients!$M$10)+(Campus!L521*Coefficients!$O$10)</f>
        <v>0</v>
      </c>
      <c r="P521" s="213" t="str">
        <f t="shared" si="80"/>
        <v/>
      </c>
      <c r="Q521" s="213" t="str">
        <f t="shared" si="77"/>
        <v/>
      </c>
      <c r="R521" s="253" t="str">
        <f t="shared" si="78"/>
        <v/>
      </c>
      <c r="S521" s="253" t="str">
        <f t="shared" si="79"/>
        <v/>
      </c>
      <c r="T521" s="505"/>
      <c r="U521" s="70"/>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row>
    <row r="522" spans="1:53" ht="15">
      <c r="A522" s="39"/>
      <c r="B522" s="83"/>
      <c r="C522" s="273"/>
      <c r="D522" s="473"/>
      <c r="E522" s="321"/>
      <c r="F522" s="322"/>
      <c r="G522" s="322"/>
      <c r="H522" s="322"/>
      <c r="I522" s="322"/>
      <c r="J522" s="322"/>
      <c r="K522" s="322"/>
      <c r="L522" s="322"/>
      <c r="M522" s="322"/>
      <c r="N522" s="254">
        <f>(F522*Coefficients!$B$10)+(Campus!G522*Coefficients!$D$10)+(Campus!H522*Coefficients!$F$10)+(Campus!I522*Coefficients!$H$10)+(Campus!J522*Coefficients!$J$10)+(Campus!K522*Coefficients!$L$10)+(Campus!L522*Coefficients!$N$10)</f>
        <v>0</v>
      </c>
      <c r="O522" s="254">
        <f>(F522*Coefficients!$C$10)+(Campus!G522*Coefficients!$E$10)+(Campus!H522*Coefficients!$G$10)+(Campus!I522*Coefficients!$I$10)+(Campus!J522*Coefficients!$K$10)+(Campus!K522*Coefficients!$M$10)+(Campus!L522*Coefficients!$O$10)</f>
        <v>0</v>
      </c>
      <c r="P522" s="213" t="str">
        <f t="shared" si="80"/>
        <v/>
      </c>
      <c r="Q522" s="213" t="str">
        <f t="shared" si="77"/>
        <v/>
      </c>
      <c r="R522" s="253" t="str">
        <f t="shared" si="78"/>
        <v/>
      </c>
      <c r="S522" s="253" t="str">
        <f t="shared" si="79"/>
        <v/>
      </c>
      <c r="T522" s="505"/>
      <c r="U522" s="70"/>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row>
    <row r="523" spans="1:53" ht="15">
      <c r="A523" s="39"/>
      <c r="B523" s="83"/>
      <c r="C523" s="273"/>
      <c r="D523" s="473"/>
      <c r="E523" s="323"/>
      <c r="F523" s="322"/>
      <c r="G523" s="322"/>
      <c r="H523" s="322"/>
      <c r="I523" s="322"/>
      <c r="J523" s="322"/>
      <c r="K523" s="322"/>
      <c r="L523" s="322"/>
      <c r="M523" s="322"/>
      <c r="N523" s="254">
        <f>(F523*Coefficients!$B$10)+(Campus!G523*Coefficients!$D$10)+(Campus!H523*Coefficients!$F$10)+(Campus!I523*Coefficients!$H$10)+(Campus!J523*Coefficients!$J$10)+(Campus!K523*Coefficients!$L$10)+(Campus!L523*Coefficients!$N$10)</f>
        <v>0</v>
      </c>
      <c r="O523" s="254">
        <f>(F523*Coefficients!$C$10)+(Campus!G523*Coefficients!$E$10)+(Campus!H523*Coefficients!$G$10)+(Campus!I523*Coefficients!$I$10)+(Campus!J523*Coefficients!$K$10)+(Campus!K523*Coefficients!$M$10)+(Campus!L523*Coefficients!$O$10)</f>
        <v>0</v>
      </c>
      <c r="P523" s="213" t="str">
        <f t="shared" si="80"/>
        <v/>
      </c>
      <c r="Q523" s="213" t="str">
        <f t="shared" si="77"/>
        <v/>
      </c>
      <c r="R523" s="253" t="str">
        <f t="shared" si="78"/>
        <v/>
      </c>
      <c r="S523" s="253" t="str">
        <f t="shared" si="79"/>
        <v/>
      </c>
      <c r="T523" s="505"/>
      <c r="U523" s="70"/>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row>
    <row r="524" spans="1:53" ht="15">
      <c r="A524" s="39"/>
      <c r="B524" s="83"/>
      <c r="C524" s="273"/>
      <c r="D524" s="473"/>
      <c r="E524" s="321"/>
      <c r="F524" s="322"/>
      <c r="G524" s="322"/>
      <c r="H524" s="322"/>
      <c r="I524" s="322"/>
      <c r="J524" s="322"/>
      <c r="K524" s="322"/>
      <c r="L524" s="322"/>
      <c r="M524" s="322"/>
      <c r="N524" s="254">
        <f>(F524*Coefficients!$B$10)+(Campus!G524*Coefficients!$D$10)+(Campus!H524*Coefficients!$F$10)+(Campus!I524*Coefficients!$H$10)+(Campus!J524*Coefficients!$J$10)+(Campus!K524*Coefficients!$L$10)+(Campus!L524*Coefficients!$N$10)</f>
        <v>0</v>
      </c>
      <c r="O524" s="254">
        <f>(F524*Coefficients!$C$10)+(Campus!G524*Coefficients!$E$10)+(Campus!H524*Coefficients!$G$10)+(Campus!I524*Coefficients!$I$10)+(Campus!J524*Coefficients!$K$10)+(Campus!K524*Coefficients!$M$10)+(Campus!L524*Coefficients!$O$10)</f>
        <v>0</v>
      </c>
      <c r="P524" s="213" t="str">
        <f t="shared" si="80"/>
        <v/>
      </c>
      <c r="Q524" s="213" t="str">
        <f t="shared" si="77"/>
        <v/>
      </c>
      <c r="R524" s="253" t="str">
        <f t="shared" si="78"/>
        <v/>
      </c>
      <c r="S524" s="253" t="str">
        <f t="shared" si="79"/>
        <v/>
      </c>
      <c r="T524" s="505"/>
      <c r="U524" s="70"/>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row>
    <row r="525" spans="1:53" ht="15">
      <c r="A525" s="39"/>
      <c r="B525" s="83"/>
      <c r="C525" s="273"/>
      <c r="D525" s="473"/>
      <c r="E525" s="323"/>
      <c r="F525" s="322"/>
      <c r="G525" s="322"/>
      <c r="H525" s="322"/>
      <c r="I525" s="322"/>
      <c r="J525" s="322"/>
      <c r="K525" s="322"/>
      <c r="L525" s="322"/>
      <c r="M525" s="322"/>
      <c r="N525" s="254">
        <f>(F525*Coefficients!$B$10)+(Campus!G525*Coefficients!$D$10)+(Campus!H525*Coefficients!$F$10)+(Campus!I525*Coefficients!$H$10)+(Campus!J525*Coefficients!$J$10)+(Campus!K525*Coefficients!$L$10)+(Campus!L525*Coefficients!$N$10)</f>
        <v>0</v>
      </c>
      <c r="O525" s="254">
        <f>(F525*Coefficients!$C$10)+(Campus!G525*Coefficients!$E$10)+(Campus!H525*Coefficients!$G$10)+(Campus!I525*Coefficients!$I$10)+(Campus!J525*Coefficients!$K$10)+(Campus!K525*Coefficients!$M$10)+(Campus!L525*Coefficients!$O$10)</f>
        <v>0</v>
      </c>
      <c r="P525" s="213" t="str">
        <f t="shared" si="80"/>
        <v/>
      </c>
      <c r="Q525" s="213" t="str">
        <f t="shared" si="77"/>
        <v/>
      </c>
      <c r="R525" s="253" t="str">
        <f t="shared" si="78"/>
        <v/>
      </c>
      <c r="S525" s="253" t="str">
        <f t="shared" si="79"/>
        <v/>
      </c>
      <c r="T525" s="505"/>
      <c r="U525" s="70"/>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row>
    <row r="526" spans="1:53" ht="15">
      <c r="A526" s="39"/>
      <c r="B526" s="83"/>
      <c r="C526" s="273"/>
      <c r="D526" s="473"/>
      <c r="E526" s="321"/>
      <c r="F526" s="322"/>
      <c r="G526" s="322"/>
      <c r="H526" s="322"/>
      <c r="I526" s="322"/>
      <c r="J526" s="322"/>
      <c r="K526" s="322"/>
      <c r="L526" s="322"/>
      <c r="M526" s="322"/>
      <c r="N526" s="254">
        <f>(F526*Coefficients!$B$10)+(Campus!G526*Coefficients!$D$10)+(Campus!H526*Coefficients!$F$10)+(Campus!I526*Coefficients!$H$10)+(Campus!J526*Coefficients!$J$10)+(Campus!K526*Coefficients!$L$10)+(Campus!L526*Coefficients!$N$10)</f>
        <v>0</v>
      </c>
      <c r="O526" s="254">
        <f>(F526*Coefficients!$C$10)+(Campus!G526*Coefficients!$E$10)+(Campus!H526*Coefficients!$G$10)+(Campus!I526*Coefficients!$I$10)+(Campus!J526*Coefficients!$K$10)+(Campus!K526*Coefficients!$M$10)+(Campus!L526*Coefficients!$O$10)</f>
        <v>0</v>
      </c>
      <c r="P526" s="213" t="str">
        <f t="shared" si="80"/>
        <v/>
      </c>
      <c r="Q526" s="213" t="str">
        <f t="shared" si="77"/>
        <v/>
      </c>
      <c r="R526" s="253" t="str">
        <f t="shared" si="78"/>
        <v/>
      </c>
      <c r="S526" s="253" t="str">
        <f t="shared" si="79"/>
        <v/>
      </c>
      <c r="T526" s="505"/>
      <c r="U526" s="70"/>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row>
    <row r="527" spans="1:53" ht="15">
      <c r="A527" s="39"/>
      <c r="B527" s="83"/>
      <c r="C527" s="273"/>
      <c r="D527" s="473"/>
      <c r="E527" s="323"/>
      <c r="F527" s="322"/>
      <c r="G527" s="322"/>
      <c r="H527" s="322"/>
      <c r="I527" s="322"/>
      <c r="J527" s="322"/>
      <c r="K527" s="322"/>
      <c r="L527" s="322"/>
      <c r="M527" s="322"/>
      <c r="N527" s="254">
        <f>(F527*Coefficients!$B$10)+(Campus!G527*Coefficients!$D$10)+(Campus!H527*Coefficients!$F$10)+(Campus!I527*Coefficients!$H$10)+(Campus!J527*Coefficients!$J$10)+(Campus!K527*Coefficients!$L$10)+(Campus!L527*Coefficients!$N$10)</f>
        <v>0</v>
      </c>
      <c r="O527" s="254">
        <f>(F527*Coefficients!$C$10)+(Campus!G527*Coefficients!$E$10)+(Campus!H527*Coefficients!$G$10)+(Campus!I527*Coefficients!$I$10)+(Campus!J527*Coefficients!$K$10)+(Campus!K527*Coefficients!$M$10)+(Campus!L527*Coefficients!$O$10)</f>
        <v>0</v>
      </c>
      <c r="P527" s="213" t="str">
        <f t="shared" si="80"/>
        <v/>
      </c>
      <c r="Q527" s="213" t="str">
        <f t="shared" si="77"/>
        <v/>
      </c>
      <c r="R527" s="253" t="str">
        <f t="shared" si="78"/>
        <v/>
      </c>
      <c r="S527" s="253" t="str">
        <f t="shared" si="79"/>
        <v/>
      </c>
      <c r="T527" s="505"/>
      <c r="U527" s="70"/>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row>
    <row r="528" spans="1:53" ht="15">
      <c r="A528" s="39"/>
      <c r="B528" s="83"/>
      <c r="C528" s="273"/>
      <c r="D528" s="473"/>
      <c r="E528" s="321"/>
      <c r="F528" s="322"/>
      <c r="G528" s="322"/>
      <c r="H528" s="322"/>
      <c r="I528" s="322"/>
      <c r="J528" s="322"/>
      <c r="K528" s="322"/>
      <c r="L528" s="322"/>
      <c r="M528" s="322"/>
      <c r="N528" s="254">
        <f>(F528*Coefficients!$B$10)+(Campus!G528*Coefficients!$D$10)+(Campus!H528*Coefficients!$F$10)+(Campus!I528*Coefficients!$H$10)+(Campus!J528*Coefficients!$J$10)+(Campus!K528*Coefficients!$L$10)+(Campus!L528*Coefficients!$N$10)</f>
        <v>0</v>
      </c>
      <c r="O528" s="254">
        <f>(F528*Coefficients!$C$10)+(Campus!G528*Coefficients!$E$10)+(Campus!H528*Coefficients!$G$10)+(Campus!I528*Coefficients!$I$10)+(Campus!J528*Coefficients!$K$10)+(Campus!K528*Coefficients!$M$10)+(Campus!L528*Coefficients!$O$10)</f>
        <v>0</v>
      </c>
      <c r="P528" s="213" t="str">
        <f t="shared" si="80"/>
        <v/>
      </c>
      <c r="Q528" s="213" t="str">
        <f t="shared" si="77"/>
        <v/>
      </c>
      <c r="R528" s="253" t="str">
        <f t="shared" si="78"/>
        <v/>
      </c>
      <c r="S528" s="253" t="str">
        <f t="shared" si="79"/>
        <v/>
      </c>
      <c r="T528" s="505"/>
      <c r="U528" s="70"/>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row>
    <row r="529" spans="1:53" ht="15">
      <c r="A529" s="39"/>
      <c r="B529" s="83"/>
      <c r="C529" s="273"/>
      <c r="D529" s="473"/>
      <c r="E529" s="323"/>
      <c r="F529" s="322"/>
      <c r="G529" s="322"/>
      <c r="H529" s="322"/>
      <c r="I529" s="322"/>
      <c r="J529" s="322"/>
      <c r="K529" s="322"/>
      <c r="L529" s="322"/>
      <c r="M529" s="322"/>
      <c r="N529" s="254">
        <f>(F529*Coefficients!$B$10)+(Campus!G529*Coefficients!$D$10)+(Campus!H529*Coefficients!$F$10)+(Campus!I529*Coefficients!$H$10)+(Campus!J529*Coefficients!$J$10)+(Campus!K529*Coefficients!$L$10)+(Campus!L529*Coefficients!$N$10)</f>
        <v>0</v>
      </c>
      <c r="O529" s="254">
        <f>(F529*Coefficients!$C$10)+(Campus!G529*Coefficients!$E$10)+(Campus!H529*Coefficients!$G$10)+(Campus!I529*Coefficients!$I$10)+(Campus!J529*Coefficients!$K$10)+(Campus!K529*Coefficients!$M$10)+(Campus!L529*Coefficients!$O$10)</f>
        <v>0</v>
      </c>
      <c r="P529" s="213" t="str">
        <f t="shared" si="80"/>
        <v/>
      </c>
      <c r="Q529" s="213" t="str">
        <f t="shared" si="77"/>
        <v/>
      </c>
      <c r="R529" s="253" t="str">
        <f t="shared" si="78"/>
        <v/>
      </c>
      <c r="S529" s="253" t="str">
        <f t="shared" si="79"/>
        <v/>
      </c>
      <c r="T529" s="505"/>
      <c r="U529" s="70"/>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row>
    <row r="530" spans="1:53" ht="15">
      <c r="A530" s="39"/>
      <c r="B530" s="83"/>
      <c r="C530" s="273"/>
      <c r="D530" s="473"/>
      <c r="E530" s="321"/>
      <c r="F530" s="322"/>
      <c r="G530" s="322"/>
      <c r="H530" s="322"/>
      <c r="I530" s="322"/>
      <c r="J530" s="322"/>
      <c r="K530" s="322"/>
      <c r="L530" s="322"/>
      <c r="M530" s="322"/>
      <c r="N530" s="254">
        <f>(F530*Coefficients!$B$10)+(Campus!G530*Coefficients!$D$10)+(Campus!H530*Coefficients!$F$10)+(Campus!I530*Coefficients!$H$10)+(Campus!J530*Coefficients!$J$10)+(Campus!K530*Coefficients!$L$10)+(Campus!L530*Coefficients!$N$10)</f>
        <v>0</v>
      </c>
      <c r="O530" s="254">
        <f>(F530*Coefficients!$C$10)+(Campus!G530*Coefficients!$E$10)+(Campus!H530*Coefficients!$G$10)+(Campus!I530*Coefficients!$I$10)+(Campus!J530*Coefficients!$K$10)+(Campus!K530*Coefficients!$M$10)+(Campus!L530*Coefficients!$O$10)</f>
        <v>0</v>
      </c>
      <c r="P530" s="213" t="str">
        <f t="shared" si="80"/>
        <v/>
      </c>
      <c r="Q530" s="213" t="str">
        <f t="shared" si="77"/>
        <v/>
      </c>
      <c r="R530" s="253" t="str">
        <f t="shared" si="78"/>
        <v/>
      </c>
      <c r="S530" s="253" t="str">
        <f t="shared" si="79"/>
        <v/>
      </c>
      <c r="T530" s="505"/>
      <c r="U530" s="70"/>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row>
    <row r="531" spans="1:53" ht="15">
      <c r="A531" s="39"/>
      <c r="B531" s="83"/>
      <c r="C531" s="273"/>
      <c r="D531" s="473"/>
      <c r="E531" s="323"/>
      <c r="F531" s="324"/>
      <c r="G531" s="324"/>
      <c r="H531" s="324"/>
      <c r="I531" s="324"/>
      <c r="J531" s="324"/>
      <c r="K531" s="324"/>
      <c r="L531" s="324"/>
      <c r="M531" s="324"/>
      <c r="N531" s="254">
        <f>(F531*Coefficients!$B$10)+(Campus!G531*Coefficients!$D$10)+(Campus!H531*Coefficients!$F$10)+(Campus!I531*Coefficients!$H$10)+(Campus!J531*Coefficients!$J$10)+(Campus!K531*Coefficients!$L$10)+(Campus!L531*Coefficients!$N$10)</f>
        <v>0</v>
      </c>
      <c r="O531" s="254">
        <f>(F531*Coefficients!$C$10)+(Campus!G531*Coefficients!$E$10)+(Campus!H531*Coefficients!$G$10)+(Campus!I531*Coefficients!$I$10)+(Campus!J531*Coefficients!$K$10)+(Campus!K531*Coefficients!$M$10)+(Campus!L531*Coefficients!$O$10)</f>
        <v>0</v>
      </c>
      <c r="P531" s="213" t="str">
        <f>IF(ISERR(N531/M531),"", (N531/M531))</f>
        <v/>
      </c>
      <c r="Q531" s="213" t="str">
        <f t="shared" si="77"/>
        <v/>
      </c>
      <c r="R531" s="253" t="str">
        <f t="shared" si="78"/>
        <v/>
      </c>
      <c r="S531" s="253" t="str">
        <f t="shared" si="79"/>
        <v/>
      </c>
      <c r="T531" s="505"/>
      <c r="U531" s="70"/>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row>
    <row r="532" spans="1:53" ht="15">
      <c r="A532" s="39"/>
      <c r="B532" s="83"/>
      <c r="C532" s="273"/>
      <c r="D532" s="473"/>
      <c r="E532" s="321"/>
      <c r="F532" s="322"/>
      <c r="G532" s="322"/>
      <c r="H532" s="322"/>
      <c r="I532" s="322"/>
      <c r="J532" s="322"/>
      <c r="K532" s="322"/>
      <c r="L532" s="322"/>
      <c r="M532" s="322"/>
      <c r="N532" s="254">
        <f>(F532*Coefficients!$B$10)+(Campus!G532*Coefficients!$D$10)+(Campus!H532*Coefficients!$F$10)+(Campus!I532*Coefficients!$H$10)+(Campus!J532*Coefficients!$J$10)+(Campus!K532*Coefficients!$L$10)+(Campus!L532*Coefficients!$N$10)</f>
        <v>0</v>
      </c>
      <c r="O532" s="254">
        <f>(F532*Coefficients!$C$10)+(Campus!G532*Coefficients!$E$10)+(Campus!H532*Coefficients!$G$10)+(Campus!I532*Coefficients!$I$10)+(Campus!J532*Coefficients!$K$10)+(Campus!K532*Coefficients!$M$10)+(Campus!L532*Coefficients!$O$10)</f>
        <v>0</v>
      </c>
      <c r="P532" s="213" t="str">
        <f t="shared" ref="P532:P541" si="81">IF(ISERR(N532/M532),"", (N532/M532))</f>
        <v/>
      </c>
      <c r="Q532" s="213" t="str">
        <f t="shared" si="77"/>
        <v/>
      </c>
      <c r="R532" s="253" t="str">
        <f t="shared" si="78"/>
        <v/>
      </c>
      <c r="S532" s="253" t="str">
        <f t="shared" si="79"/>
        <v/>
      </c>
      <c r="T532" s="505"/>
      <c r="U532" s="70"/>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row>
    <row r="533" spans="1:53" ht="15">
      <c r="A533" s="39"/>
      <c r="B533" s="83"/>
      <c r="C533" s="273"/>
      <c r="D533" s="473"/>
      <c r="E533" s="323"/>
      <c r="F533" s="322"/>
      <c r="G533" s="322"/>
      <c r="H533" s="322"/>
      <c r="I533" s="322"/>
      <c r="J533" s="322"/>
      <c r="K533" s="322"/>
      <c r="L533" s="322"/>
      <c r="M533" s="322"/>
      <c r="N533" s="254">
        <f>(F533*Coefficients!$B$10)+(Campus!G533*Coefficients!$D$10)+(Campus!H533*Coefficients!$F$10)+(Campus!I533*Coefficients!$H$10)+(Campus!J533*Coefficients!$J$10)+(Campus!K533*Coefficients!$L$10)+(Campus!L533*Coefficients!$N$10)</f>
        <v>0</v>
      </c>
      <c r="O533" s="254">
        <f>(F533*Coefficients!$C$10)+(Campus!G533*Coefficients!$E$10)+(Campus!H533*Coefficients!$G$10)+(Campus!I533*Coefficients!$I$10)+(Campus!J533*Coefficients!$K$10)+(Campus!K533*Coefficients!$M$10)+(Campus!L533*Coefficients!$O$10)</f>
        <v>0</v>
      </c>
      <c r="P533" s="213" t="str">
        <f t="shared" si="81"/>
        <v/>
      </c>
      <c r="Q533" s="213" t="str">
        <f t="shared" si="77"/>
        <v/>
      </c>
      <c r="R533" s="253" t="str">
        <f t="shared" si="78"/>
        <v/>
      </c>
      <c r="S533" s="253" t="str">
        <f t="shared" si="79"/>
        <v/>
      </c>
      <c r="T533" s="505"/>
      <c r="U533" s="70"/>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row>
    <row r="534" spans="1:53" ht="15">
      <c r="A534" s="39"/>
      <c r="B534" s="83"/>
      <c r="C534" s="273"/>
      <c r="D534" s="473"/>
      <c r="E534" s="321"/>
      <c r="F534" s="322"/>
      <c r="G534" s="322"/>
      <c r="H534" s="322"/>
      <c r="I534" s="322"/>
      <c r="J534" s="322"/>
      <c r="K534" s="322"/>
      <c r="L534" s="322"/>
      <c r="M534" s="322"/>
      <c r="N534" s="254">
        <f>(F534*Coefficients!$B$10)+(Campus!G534*Coefficients!$D$10)+(Campus!H534*Coefficients!$F$10)+(Campus!I534*Coefficients!$H$10)+(Campus!J534*Coefficients!$J$10)+(Campus!K534*Coefficients!$L$10)+(Campus!L534*Coefficients!$N$10)</f>
        <v>0</v>
      </c>
      <c r="O534" s="254">
        <f>(F534*Coefficients!$C$10)+(Campus!G534*Coefficients!$E$10)+(Campus!H534*Coefficients!$G$10)+(Campus!I534*Coefficients!$I$10)+(Campus!J534*Coefficients!$K$10)+(Campus!K534*Coefficients!$M$10)+(Campus!L534*Coefficients!$O$10)</f>
        <v>0</v>
      </c>
      <c r="P534" s="213" t="str">
        <f t="shared" si="81"/>
        <v/>
      </c>
      <c r="Q534" s="213" t="str">
        <f t="shared" si="77"/>
        <v/>
      </c>
      <c r="R534" s="253" t="str">
        <f t="shared" si="78"/>
        <v/>
      </c>
      <c r="S534" s="253" t="str">
        <f t="shared" si="79"/>
        <v/>
      </c>
      <c r="T534" s="505"/>
      <c r="U534" s="70"/>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row>
    <row r="535" spans="1:53" ht="15">
      <c r="A535" s="39"/>
      <c r="B535" s="83"/>
      <c r="C535" s="273"/>
      <c r="D535" s="473"/>
      <c r="E535" s="323"/>
      <c r="F535" s="322"/>
      <c r="G535" s="322"/>
      <c r="H535" s="322"/>
      <c r="I535" s="322"/>
      <c r="J535" s="322"/>
      <c r="K535" s="322"/>
      <c r="L535" s="322"/>
      <c r="M535" s="322"/>
      <c r="N535" s="254">
        <f>(F535*Coefficients!$B$10)+(Campus!G535*Coefficients!$D$10)+(Campus!H535*Coefficients!$F$10)+(Campus!I535*Coefficients!$H$10)+(Campus!J535*Coefficients!$J$10)+(Campus!K535*Coefficients!$L$10)+(Campus!L535*Coefficients!$N$10)</f>
        <v>0</v>
      </c>
      <c r="O535" s="254">
        <f>(F535*Coefficients!$C$10)+(Campus!G535*Coefficients!$E$10)+(Campus!H535*Coefficients!$G$10)+(Campus!I535*Coefficients!$I$10)+(Campus!J535*Coefficients!$K$10)+(Campus!K535*Coefficients!$M$10)+(Campus!L535*Coefficients!$O$10)</f>
        <v>0</v>
      </c>
      <c r="P535" s="213" t="str">
        <f t="shared" si="81"/>
        <v/>
      </c>
      <c r="Q535" s="213" t="str">
        <f t="shared" si="77"/>
        <v/>
      </c>
      <c r="R535" s="253" t="str">
        <f t="shared" si="78"/>
        <v/>
      </c>
      <c r="S535" s="253" t="str">
        <f t="shared" si="79"/>
        <v/>
      </c>
      <c r="T535" s="505"/>
      <c r="U535" s="70"/>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row>
    <row r="536" spans="1:53" ht="15">
      <c r="A536" s="39"/>
      <c r="B536" s="83"/>
      <c r="C536" s="273"/>
      <c r="D536" s="473"/>
      <c r="E536" s="321"/>
      <c r="F536" s="322"/>
      <c r="G536" s="322"/>
      <c r="H536" s="322"/>
      <c r="I536" s="322"/>
      <c r="J536" s="322"/>
      <c r="K536" s="322"/>
      <c r="L536" s="322"/>
      <c r="M536" s="322"/>
      <c r="N536" s="254">
        <f>(F536*Coefficients!$B$10)+(Campus!G536*Coefficients!$D$10)+(Campus!H536*Coefficients!$F$10)+(Campus!I536*Coefficients!$H$10)+(Campus!J536*Coefficients!$J$10)+(Campus!K536*Coefficients!$L$10)+(Campus!L536*Coefficients!$N$10)</f>
        <v>0</v>
      </c>
      <c r="O536" s="254">
        <f>(F536*Coefficients!$C$10)+(Campus!G536*Coefficients!$E$10)+(Campus!H536*Coefficients!$G$10)+(Campus!I536*Coefficients!$I$10)+(Campus!J536*Coefficients!$K$10)+(Campus!K536*Coefficients!$M$10)+(Campus!L536*Coefficients!$O$10)</f>
        <v>0</v>
      </c>
      <c r="P536" s="213" t="str">
        <f t="shared" si="81"/>
        <v/>
      </c>
      <c r="Q536" s="213" t="str">
        <f t="shared" si="77"/>
        <v/>
      </c>
      <c r="R536" s="253" t="str">
        <f t="shared" si="78"/>
        <v/>
      </c>
      <c r="S536" s="253" t="str">
        <f t="shared" si="79"/>
        <v/>
      </c>
      <c r="T536" s="505"/>
      <c r="U536" s="70"/>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row>
    <row r="537" spans="1:53" ht="15">
      <c r="A537" s="39"/>
      <c r="B537" s="83"/>
      <c r="C537" s="273"/>
      <c r="D537" s="473"/>
      <c r="E537" s="323"/>
      <c r="F537" s="325"/>
      <c r="G537" s="325"/>
      <c r="H537" s="325"/>
      <c r="I537" s="325"/>
      <c r="J537" s="325"/>
      <c r="K537" s="325"/>
      <c r="L537" s="325"/>
      <c r="M537" s="325"/>
      <c r="N537" s="254">
        <f>(F537*Coefficients!$B$10)+(Campus!G537*Coefficients!$D$10)+(Campus!H537*Coefficients!$F$10)+(Campus!I537*Coefficients!$H$10)+(Campus!J537*Coefficients!$J$10)+(Campus!K537*Coefficients!$L$10)+(Campus!L537*Coefficients!$N$10)</f>
        <v>0</v>
      </c>
      <c r="O537" s="254">
        <f>(F537*Coefficients!$C$10)+(Campus!G537*Coefficients!$E$10)+(Campus!H537*Coefficients!$G$10)+(Campus!I537*Coefficients!$I$10)+(Campus!J537*Coefficients!$K$10)+(Campus!K537*Coefficients!$M$10)+(Campus!L537*Coefficients!$O$10)</f>
        <v>0</v>
      </c>
      <c r="P537" s="213" t="str">
        <f t="shared" si="81"/>
        <v/>
      </c>
      <c r="Q537" s="213" t="str">
        <f t="shared" si="77"/>
        <v/>
      </c>
      <c r="R537" s="253" t="str">
        <f t="shared" si="78"/>
        <v/>
      </c>
      <c r="S537" s="253" t="str">
        <f t="shared" si="79"/>
        <v/>
      </c>
      <c r="T537" s="505"/>
      <c r="U537" s="70"/>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row>
    <row r="538" spans="1:53" ht="15">
      <c r="A538" s="39"/>
      <c r="B538" s="83"/>
      <c r="C538" s="273"/>
      <c r="D538" s="473"/>
      <c r="E538" s="323"/>
      <c r="F538" s="325"/>
      <c r="G538" s="325"/>
      <c r="H538" s="325"/>
      <c r="I538" s="325"/>
      <c r="J538" s="325"/>
      <c r="K538" s="325"/>
      <c r="L538" s="325"/>
      <c r="M538" s="325"/>
      <c r="N538" s="254">
        <f>(F538*Coefficients!$B$10)+(Campus!G538*Coefficients!$D$10)+(Campus!H538*Coefficients!$F$10)+(Campus!I538*Coefficients!$H$10)+(Campus!J538*Coefficients!$J$10)+(Campus!K538*Coefficients!$L$10)+(Campus!L538*Coefficients!$N$10)</f>
        <v>0</v>
      </c>
      <c r="O538" s="254">
        <f>(F538*Coefficients!$C$10)+(Campus!G538*Coefficients!$E$10)+(Campus!H538*Coefficients!$G$10)+(Campus!I538*Coefficients!$I$10)+(Campus!J538*Coefficients!$K$10)+(Campus!K538*Coefficients!$M$10)+(Campus!L538*Coefficients!$O$10)</f>
        <v>0</v>
      </c>
      <c r="P538" s="213" t="str">
        <f t="shared" si="81"/>
        <v/>
      </c>
      <c r="Q538" s="213" t="str">
        <f t="shared" si="77"/>
        <v/>
      </c>
      <c r="R538" s="253" t="str">
        <f t="shared" si="78"/>
        <v/>
      </c>
      <c r="S538" s="253" t="str">
        <f t="shared" si="79"/>
        <v/>
      </c>
      <c r="T538" s="505"/>
      <c r="U538" s="70"/>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row>
    <row r="539" spans="1:53" ht="15">
      <c r="A539" s="39"/>
      <c r="B539" s="83"/>
      <c r="C539" s="273"/>
      <c r="D539" s="473"/>
      <c r="E539" s="323"/>
      <c r="F539" s="325"/>
      <c r="G539" s="325"/>
      <c r="H539" s="325"/>
      <c r="I539" s="325"/>
      <c r="J539" s="325"/>
      <c r="K539" s="325"/>
      <c r="L539" s="325"/>
      <c r="M539" s="325"/>
      <c r="N539" s="254">
        <f>(F539*Coefficients!$B$10)+(Campus!G539*Coefficients!$D$10)+(Campus!H539*Coefficients!$F$10)+(Campus!I539*Coefficients!$H$10)+(Campus!J539*Coefficients!$J$10)+(Campus!K539*Coefficients!$L$10)+(Campus!L539*Coefficients!$N$10)</f>
        <v>0</v>
      </c>
      <c r="O539" s="254">
        <f>(F539*Coefficients!$C$10)+(Campus!G539*Coefficients!$E$10)+(Campus!H539*Coefficients!$G$10)+(Campus!I539*Coefficients!$I$10)+(Campus!J539*Coefficients!$K$10)+(Campus!K539*Coefficients!$M$10)+(Campus!L539*Coefficients!$O$10)</f>
        <v>0</v>
      </c>
      <c r="P539" s="213" t="str">
        <f t="shared" si="81"/>
        <v/>
      </c>
      <c r="Q539" s="213" t="str">
        <f t="shared" si="77"/>
        <v/>
      </c>
      <c r="R539" s="253" t="str">
        <f t="shared" si="78"/>
        <v/>
      </c>
      <c r="S539" s="253" t="str">
        <f t="shared" si="79"/>
        <v/>
      </c>
      <c r="T539" s="505"/>
      <c r="U539" s="70"/>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row>
    <row r="540" spans="1:53" ht="15">
      <c r="A540" s="39"/>
      <c r="B540" s="83"/>
      <c r="C540" s="273"/>
      <c r="D540" s="473"/>
      <c r="E540" s="323"/>
      <c r="F540" s="325"/>
      <c r="G540" s="325"/>
      <c r="H540" s="325"/>
      <c r="I540" s="325"/>
      <c r="J540" s="325"/>
      <c r="K540" s="325"/>
      <c r="L540" s="325"/>
      <c r="M540" s="325"/>
      <c r="N540" s="254">
        <f>(F540*Coefficients!$B$10)+(Campus!G540*Coefficients!$D$10)+(Campus!H540*Coefficients!$F$10)+(Campus!I540*Coefficients!$H$10)+(Campus!J540*Coefficients!$J$10)+(Campus!K540*Coefficients!$L$10)+(Campus!L540*Coefficients!$N$10)</f>
        <v>0</v>
      </c>
      <c r="O540" s="254">
        <f>(F540*Coefficients!$C$10)+(Campus!G540*Coefficients!$E$10)+(Campus!H540*Coefficients!$G$10)+(Campus!I540*Coefficients!$I$10)+(Campus!J540*Coefficients!$K$10)+(Campus!K540*Coefficients!$M$10)+(Campus!L540*Coefficients!$O$10)</f>
        <v>0</v>
      </c>
      <c r="P540" s="213" t="str">
        <f t="shared" si="81"/>
        <v/>
      </c>
      <c r="Q540" s="213" t="str">
        <f t="shared" si="77"/>
        <v/>
      </c>
      <c r="R540" s="253" t="str">
        <f t="shared" si="78"/>
        <v/>
      </c>
      <c r="S540" s="253" t="str">
        <f t="shared" si="79"/>
        <v/>
      </c>
      <c r="T540" s="505"/>
      <c r="U540" s="70"/>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row>
    <row r="541" spans="1:53" ht="15">
      <c r="A541" s="39"/>
      <c r="B541" s="83"/>
      <c r="C541" s="273"/>
      <c r="D541" s="473"/>
      <c r="E541" s="323"/>
      <c r="F541" s="325"/>
      <c r="G541" s="325"/>
      <c r="H541" s="325"/>
      <c r="I541" s="325"/>
      <c r="J541" s="325"/>
      <c r="K541" s="325"/>
      <c r="L541" s="325"/>
      <c r="M541" s="325"/>
      <c r="N541" s="254">
        <f>(F541*Coefficients!$B$10)+(Campus!G541*Coefficients!$D$10)+(Campus!H541*Coefficients!$F$10)+(Campus!I541*Coefficients!$H$10)+(Campus!J541*Coefficients!$J$10)+(Campus!K541*Coefficients!$L$10)+(Campus!L541*Coefficients!$N$10)</f>
        <v>0</v>
      </c>
      <c r="O541" s="254">
        <f>(F541*Coefficients!$C$10)+(Campus!G541*Coefficients!$E$10)+(Campus!H541*Coefficients!$G$10)+(Campus!I541*Coefficients!$I$10)+(Campus!J541*Coefficients!$K$10)+(Campus!K541*Coefficients!$M$10)+(Campus!L541*Coefficients!$O$10)</f>
        <v>0</v>
      </c>
      <c r="P541" s="213" t="str">
        <f t="shared" si="81"/>
        <v/>
      </c>
      <c r="Q541" s="213" t="str">
        <f t="shared" si="77"/>
        <v/>
      </c>
      <c r="R541" s="253" t="str">
        <f t="shared" si="78"/>
        <v/>
      </c>
      <c r="S541" s="253" t="str">
        <f t="shared" si="79"/>
        <v/>
      </c>
      <c r="T541" s="505"/>
      <c r="U541" s="70"/>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row>
    <row r="542" spans="1:53" ht="15.75" thickBot="1">
      <c r="A542" s="39"/>
      <c r="B542" s="83"/>
      <c r="C542" s="273"/>
      <c r="D542" s="473"/>
      <c r="E542" s="326"/>
      <c r="F542" s="327"/>
      <c r="G542" s="327"/>
      <c r="H542" s="327"/>
      <c r="I542" s="327"/>
      <c r="J542" s="327"/>
      <c r="K542" s="327"/>
      <c r="L542" s="327"/>
      <c r="M542" s="327"/>
      <c r="N542" s="261">
        <f>(F542*Coefficients!$B$10)+(Campus!G542*Coefficients!$D$10)+(Campus!H542*Coefficients!$F$10)+(Campus!I542*Coefficients!$H$10)+(Campus!J542*Coefficients!$J$10)+(Campus!K542*Coefficients!$L$10)+(Campus!L542*Coefficients!$N$10)</f>
        <v>0</v>
      </c>
      <c r="O542" s="261">
        <f>(F542*Coefficients!$C$10)+(Campus!G542*Coefficients!$E$10)+(Campus!H542*Coefficients!$G$10)+(Campus!I542*Coefficients!$I$10)+(Campus!J542*Coefficients!$K$10)+(Campus!K542*Coefficients!$M$10)+(Campus!L542*Coefficients!$O$10)</f>
        <v>0</v>
      </c>
      <c r="P542" s="262" t="str">
        <f>IF(ISERR(N542/M542),"", (N542/M542))</f>
        <v/>
      </c>
      <c r="Q542" s="262" t="str">
        <f t="shared" si="77"/>
        <v/>
      </c>
      <c r="R542" s="263" t="str">
        <f t="shared" si="78"/>
        <v/>
      </c>
      <c r="S542" s="263" t="str">
        <f t="shared" si="79"/>
        <v/>
      </c>
      <c r="T542" s="505"/>
      <c r="U542" s="70"/>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row>
    <row r="543" spans="1:53" ht="15">
      <c r="A543" s="39"/>
      <c r="B543" s="83"/>
      <c r="C543" s="273"/>
      <c r="D543" s="473"/>
      <c r="E543" s="256" t="s">
        <v>83</v>
      </c>
      <c r="F543" s="257">
        <f>SUM(F518:F542)</f>
        <v>0</v>
      </c>
      <c r="G543" s="257">
        <f t="shared" ref="G543:M543" si="82">SUM(G518:G542)</f>
        <v>0</v>
      </c>
      <c r="H543" s="257">
        <f t="shared" si="82"/>
        <v>0</v>
      </c>
      <c r="I543" s="257">
        <f t="shared" si="82"/>
        <v>0</v>
      </c>
      <c r="J543" s="257">
        <f t="shared" si="82"/>
        <v>0</v>
      </c>
      <c r="K543" s="257">
        <f t="shared" si="82"/>
        <v>0</v>
      </c>
      <c r="L543" s="257">
        <f t="shared" si="82"/>
        <v>0</v>
      </c>
      <c r="M543" s="257">
        <f t="shared" si="82"/>
        <v>0</v>
      </c>
      <c r="N543" s="258">
        <f>SUM(N518:N542)</f>
        <v>0</v>
      </c>
      <c r="O543" s="258">
        <f>SUM(O518:O542)</f>
        <v>0</v>
      </c>
      <c r="P543" s="259" t="str">
        <f>IFERROR(N543/M543,"")</f>
        <v/>
      </c>
      <c r="Q543" s="259" t="str">
        <f>IFERROR(O543/M543,"")</f>
        <v/>
      </c>
      <c r="R543" s="272" t="str">
        <f t="shared" ref="R543" si="83">IFERROR((P543-AI543)/AI543,"")</f>
        <v/>
      </c>
      <c r="S543" s="272" t="str">
        <f>IFERROR((Q543-AJ543)/AJ543,"")</f>
        <v/>
      </c>
      <c r="T543" s="505"/>
      <c r="U543" s="70"/>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row>
    <row r="544" spans="1:53" ht="19.5">
      <c r="A544" s="39"/>
      <c r="B544" s="57"/>
      <c r="C544" s="58"/>
      <c r="D544" s="164"/>
      <c r="E544" s="129"/>
      <c r="F544" s="65"/>
      <c r="G544" s="66"/>
      <c r="H544" s="110"/>
      <c r="I544" s="110"/>
      <c r="J544" s="92"/>
      <c r="K544" s="66"/>
      <c r="L544" s="66"/>
      <c r="M544" s="66"/>
      <c r="N544" s="66"/>
      <c r="O544" s="66"/>
      <c r="P544" s="66"/>
      <c r="Q544" s="66"/>
      <c r="R544" s="66"/>
      <c r="S544" s="66"/>
      <c r="T544" s="165"/>
      <c r="U544" s="70"/>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row>
    <row r="545" spans="1:53" ht="19.5">
      <c r="A545" s="39"/>
      <c r="B545" s="57"/>
      <c r="C545" s="78"/>
      <c r="D545" s="48"/>
      <c r="E545" s="123"/>
      <c r="F545" s="67"/>
      <c r="G545" s="67"/>
      <c r="H545" s="507"/>
      <c r="I545" s="507"/>
      <c r="J545" s="68"/>
      <c r="K545" s="67"/>
      <c r="L545" s="67"/>
      <c r="M545" s="67"/>
      <c r="N545" s="67"/>
      <c r="O545" s="67"/>
      <c r="P545" s="59"/>
      <c r="Q545" s="59"/>
      <c r="R545" s="59"/>
      <c r="S545" s="59"/>
      <c r="T545" s="60"/>
      <c r="U545" s="70"/>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row>
    <row r="546" spans="1:53" ht="19.5">
      <c r="A546" s="39"/>
      <c r="B546" s="57"/>
      <c r="C546" s="78"/>
      <c r="D546" s="48"/>
      <c r="E546" s="123"/>
      <c r="F546" s="67"/>
      <c r="G546" s="67"/>
      <c r="H546" s="277"/>
      <c r="I546" s="277"/>
      <c r="J546" s="68"/>
      <c r="K546" s="67"/>
      <c r="L546" s="67"/>
      <c r="M546" s="67"/>
      <c r="N546" s="67"/>
      <c r="O546" s="67"/>
      <c r="P546" s="59"/>
      <c r="Q546" s="59"/>
      <c r="R546" s="59"/>
      <c r="S546" s="59"/>
      <c r="T546" s="60"/>
      <c r="U546" s="70"/>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row>
    <row r="547" spans="1:53" ht="19.5">
      <c r="A547" s="39"/>
      <c r="B547" s="57"/>
      <c r="C547" s="78"/>
      <c r="D547" s="48"/>
      <c r="E547" s="123"/>
      <c r="F547" s="67"/>
      <c r="G547" s="67"/>
      <c r="H547" s="277"/>
      <c r="I547" s="277"/>
      <c r="J547" s="68"/>
      <c r="K547" s="67"/>
      <c r="L547" s="67"/>
      <c r="M547" s="67"/>
      <c r="N547" s="67"/>
      <c r="O547" s="67"/>
      <c r="P547" s="59"/>
      <c r="Q547" s="59"/>
      <c r="R547" s="59"/>
      <c r="S547" s="59"/>
      <c r="T547" s="60"/>
      <c r="U547" s="70"/>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row>
    <row r="548" spans="1:53" ht="19.5">
      <c r="A548" s="39"/>
      <c r="B548" s="71"/>
      <c r="C548" s="146"/>
      <c r="D548" s="73"/>
      <c r="E548" s="147"/>
      <c r="F548" s="148"/>
      <c r="G548" s="149"/>
      <c r="H548" s="150"/>
      <c r="I548" s="150"/>
      <c r="J548" s="151"/>
      <c r="K548" s="149"/>
      <c r="L548" s="149"/>
      <c r="M548" s="149"/>
      <c r="N548" s="149"/>
      <c r="O548" s="149"/>
      <c r="P548" s="75"/>
      <c r="Q548" s="75"/>
      <c r="R548" s="75"/>
      <c r="S548" s="75"/>
      <c r="T548" s="75"/>
      <c r="U548" s="152"/>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row>
    <row r="549" spans="1:53" ht="18.75" hidden="1">
      <c r="A549" s="39"/>
      <c r="B549" s="53"/>
      <c r="C549" s="77"/>
      <c r="D549" s="55"/>
      <c r="E549" s="124"/>
      <c r="F549" s="55"/>
      <c r="G549" s="55"/>
      <c r="H549" s="107"/>
      <c r="I549" s="107"/>
      <c r="J549" s="88"/>
      <c r="K549" s="55"/>
      <c r="L549" s="55"/>
      <c r="M549" s="55"/>
      <c r="N549" s="55"/>
      <c r="O549" s="55"/>
      <c r="P549" s="55"/>
      <c r="Q549" s="55"/>
      <c r="R549" s="55"/>
      <c r="S549" s="55"/>
      <c r="T549" s="55"/>
      <c r="U549" s="56"/>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row>
    <row r="550" spans="1:53" ht="30.75" hidden="1">
      <c r="A550" s="39"/>
      <c r="B550" s="252"/>
      <c r="C550" s="167"/>
      <c r="D550" s="125">
        <v>2014</v>
      </c>
      <c r="E550" s="271" t="str">
        <f>IF(Inventory!$K$7=2012,"Base Year", "")</f>
        <v/>
      </c>
      <c r="F550" s="167"/>
      <c r="G550" s="167"/>
      <c r="H550" s="167"/>
      <c r="I550" s="167"/>
      <c r="J550" s="167"/>
      <c r="K550" s="167"/>
      <c r="L550" s="167"/>
      <c r="M550" s="167"/>
      <c r="N550" s="167"/>
      <c r="O550" s="167"/>
      <c r="P550" s="167"/>
      <c r="Q550" s="167"/>
      <c r="R550" s="167"/>
      <c r="S550" s="167"/>
      <c r="T550" s="167"/>
      <c r="U550" s="167"/>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row>
    <row r="551" spans="1:53" ht="30.75" hidden="1">
      <c r="A551" s="39"/>
      <c r="B551" s="274"/>
      <c r="C551" s="167"/>
      <c r="D551" s="167"/>
      <c r="E551" s="125"/>
      <c r="F551" s="509" t="s">
        <v>94</v>
      </c>
      <c r="G551" s="510"/>
      <c r="H551" s="510"/>
      <c r="I551" s="510"/>
      <c r="J551" s="510"/>
      <c r="K551" s="510"/>
      <c r="L551" s="510"/>
      <c r="M551" s="251"/>
      <c r="N551" s="76"/>
      <c r="O551" s="76"/>
      <c r="P551" s="76"/>
      <c r="Q551" s="76"/>
      <c r="R551" s="76"/>
      <c r="S551" s="76"/>
      <c r="T551" s="76"/>
      <c r="U551" s="70"/>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row>
    <row r="552" spans="1:53" ht="18.75" hidden="1" customHeight="1">
      <c r="A552" s="39"/>
      <c r="B552" s="166"/>
      <c r="C552" s="167"/>
      <c r="D552" s="168"/>
      <c r="E552" s="169"/>
      <c r="F552" s="508" t="s">
        <v>97</v>
      </c>
      <c r="G552" s="493" t="s">
        <v>96</v>
      </c>
      <c r="H552" s="469" t="s">
        <v>95</v>
      </c>
      <c r="I552" s="469" t="s">
        <v>98</v>
      </c>
      <c r="J552" s="493" t="s">
        <v>99</v>
      </c>
      <c r="K552" s="493" t="s">
        <v>195</v>
      </c>
      <c r="L552" s="493" t="s">
        <v>101</v>
      </c>
      <c r="M552" s="493" t="s">
        <v>93</v>
      </c>
      <c r="N552" s="493" t="s">
        <v>89</v>
      </c>
      <c r="O552" s="493" t="s">
        <v>90</v>
      </c>
      <c r="P552" s="493" t="s">
        <v>175</v>
      </c>
      <c r="Q552" s="493" t="s">
        <v>88</v>
      </c>
      <c r="R552" s="469" t="s">
        <v>91</v>
      </c>
      <c r="S552" s="469" t="s">
        <v>92</v>
      </c>
      <c r="T552" s="170"/>
      <c r="U552" s="171"/>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row>
    <row r="553" spans="1:53" ht="30.75" hidden="1" customHeight="1">
      <c r="A553" s="39"/>
      <c r="B553" s="57"/>
      <c r="C553" s="78"/>
      <c r="D553" s="47"/>
      <c r="E553" s="275" t="s">
        <v>87</v>
      </c>
      <c r="F553" s="508"/>
      <c r="G553" s="493"/>
      <c r="H553" s="469"/>
      <c r="I553" s="469"/>
      <c r="J553" s="493"/>
      <c r="K553" s="493"/>
      <c r="L553" s="493"/>
      <c r="M553" s="493"/>
      <c r="N553" s="492"/>
      <c r="O553" s="492"/>
      <c r="P553" s="493"/>
      <c r="Q553" s="493"/>
      <c r="R553" s="492"/>
      <c r="S553" s="492"/>
      <c r="T553" s="59"/>
      <c r="U553" s="70"/>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row>
    <row r="554" spans="1:53" ht="19.5" hidden="1">
      <c r="A554" s="39"/>
      <c r="B554" s="57"/>
      <c r="C554" s="78"/>
      <c r="D554" s="47"/>
      <c r="E554" s="470"/>
      <c r="F554" s="506"/>
      <c r="G554" s="135"/>
      <c r="H554" s="276"/>
      <c r="I554" s="135"/>
      <c r="J554" s="135"/>
      <c r="K554" s="276"/>
      <c r="L554" s="276"/>
      <c r="M554" s="275"/>
      <c r="N554" s="275"/>
      <c r="O554" s="275"/>
      <c r="P554" s="59"/>
      <c r="Q554" s="59"/>
      <c r="R554" s="59"/>
      <c r="S554" s="59"/>
      <c r="T554" s="59"/>
      <c r="U554" s="70"/>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row>
    <row r="555" spans="1:53" ht="15" hidden="1">
      <c r="A555" s="39"/>
      <c r="B555" s="83"/>
      <c r="C555" s="273"/>
      <c r="D555" s="64"/>
      <c r="E555" s="129"/>
      <c r="F555" s="65"/>
      <c r="G555" s="66"/>
      <c r="H555" s="115"/>
      <c r="I555" s="110"/>
      <c r="J555" s="92"/>
      <c r="K555" s="92"/>
      <c r="L555" s="92"/>
      <c r="M555" s="92"/>
      <c r="N555" s="92"/>
      <c r="O555" s="92"/>
      <c r="P555" s="92"/>
      <c r="Q555" s="92"/>
      <c r="R555" s="92"/>
      <c r="S555" s="92"/>
      <c r="T555" s="153"/>
      <c r="U555" s="70"/>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row>
    <row r="556" spans="1:53" ht="15" hidden="1">
      <c r="A556" s="39"/>
      <c r="B556" s="83"/>
      <c r="C556" s="273"/>
      <c r="D556" s="473"/>
      <c r="E556" s="321"/>
      <c r="F556" s="322"/>
      <c r="G556" s="322"/>
      <c r="H556" s="322"/>
      <c r="I556" s="322"/>
      <c r="J556" s="322"/>
      <c r="K556" s="322"/>
      <c r="L556" s="322"/>
      <c r="M556" s="322"/>
      <c r="N556" s="254">
        <f>(F556*Coefficients!$B$10)+(Campus!G556*Coefficients!$D$10)+(Campus!H556*Coefficients!$F$10)+(Campus!I556*Coefficients!$H$10)+(Campus!J556*Coefficients!$J$10)+(Campus!K556*Coefficients!$L$10)+(Campus!L556*Coefficients!$N$10)</f>
        <v>0</v>
      </c>
      <c r="O556" s="254">
        <f>(F556*Coefficients!$C$10)+(Campus!G556*Coefficients!$E$10)+(Campus!H556*Coefficients!$G$10)+(Campus!I556*Coefficients!$I$10)+(Campus!J556*Coefficients!$K$10)+(Campus!K556*Coefficients!$M$10)+(Campus!L556*Coefficients!$O$10)</f>
        <v>0</v>
      </c>
      <c r="P556" s="213" t="str">
        <f>IF(ISERR(N556/M556),"", (N556/M556))</f>
        <v/>
      </c>
      <c r="Q556" s="213" t="str">
        <f>IF(ISERR(O556/M556),"", (O556/M556))</f>
        <v/>
      </c>
      <c r="R556" s="253" t="str">
        <f>IFERROR((P556-AI100)/AI100,"")</f>
        <v/>
      </c>
      <c r="S556" s="253" t="str">
        <f>IFERROR((Q556-AJ100)/AJ100,"")</f>
        <v/>
      </c>
      <c r="T556" s="505"/>
      <c r="U556" s="70"/>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row>
    <row r="557" spans="1:53" ht="15" hidden="1">
      <c r="A557" s="39"/>
      <c r="B557" s="83"/>
      <c r="C557" s="273"/>
      <c r="D557" s="473"/>
      <c r="E557" s="323"/>
      <c r="F557" s="322"/>
      <c r="G557" s="322"/>
      <c r="H557" s="322"/>
      <c r="I557" s="322"/>
      <c r="J557" s="322"/>
      <c r="K557" s="322"/>
      <c r="L557" s="322"/>
      <c r="M557" s="322"/>
      <c r="N557" s="254">
        <f>(F557*Coefficients!$B$10)+(Campus!G557*Coefficients!$D$10)+(Campus!H557*Coefficients!$F$10)+(Campus!I557*Coefficients!$H$10)+(Campus!J557*Coefficients!$J$10)+(Campus!K557*Coefficients!$L$10)+(Campus!L557*Coefficients!$N$10)</f>
        <v>0</v>
      </c>
      <c r="O557" s="254">
        <f>(F557*Coefficients!$C$10)+(Campus!G557*Coefficients!$E$10)+(Campus!H557*Coefficients!$G$10)+(Campus!I557*Coefficients!$I$10)+(Campus!J557*Coefficients!$K$10)+(Campus!K557*Coefficients!$M$10)+(Campus!L557*Coefficients!$O$10)</f>
        <v>0</v>
      </c>
      <c r="P557" s="213" t="str">
        <f>IF(ISERR(N557/M557),"", (N557/M557))</f>
        <v/>
      </c>
      <c r="Q557" s="213" t="str">
        <f t="shared" ref="Q557:Q580" si="84">IF(ISERR(O557/M557),"", (O557/M557))</f>
        <v/>
      </c>
      <c r="R557" s="253" t="str">
        <f t="shared" ref="R557:R580" si="85">IFERROR((P557-AI101)/AI101,"")</f>
        <v/>
      </c>
      <c r="S557" s="253" t="str">
        <f t="shared" ref="S557:S580" si="86">IFERROR((Q557-AJ101)/AJ101,"")</f>
        <v/>
      </c>
      <c r="T557" s="505"/>
      <c r="U557" s="70"/>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row>
    <row r="558" spans="1:53" ht="15" hidden="1">
      <c r="A558" s="39"/>
      <c r="B558" s="83"/>
      <c r="C558" s="273"/>
      <c r="D558" s="473"/>
      <c r="E558" s="321"/>
      <c r="F558" s="322"/>
      <c r="G558" s="322"/>
      <c r="H558" s="322"/>
      <c r="I558" s="322"/>
      <c r="J558" s="322"/>
      <c r="K558" s="322"/>
      <c r="L558" s="322"/>
      <c r="M558" s="322"/>
      <c r="N558" s="255">
        <f>(F558*Coefficients!$B$10)+(Campus!G558*Coefficients!$D$10)+(Campus!H558*Coefficients!$F$10)+(Campus!I558*Coefficients!$H$10)+(Campus!J558*Coefficients!$J$10)+(Campus!K558*Coefficients!$L$10)+(Campus!L558*Coefficients!$N$10)</f>
        <v>0</v>
      </c>
      <c r="O558" s="254">
        <f>(F558*Coefficients!$C$10)+(Campus!G558*Coefficients!$E$10)+(Campus!H558*Coefficients!$G$10)+(Campus!I558*Coefficients!$I$10)+(Campus!J558*Coefficients!$K$10)+(Campus!K558*Coefficients!$M$10)+(Campus!L558*Coefficients!$O$10)</f>
        <v>0</v>
      </c>
      <c r="P558" s="213" t="str">
        <f t="shared" ref="P558:P568" si="87">IF(ISERR(N558/M558),"", (N558/M558))</f>
        <v/>
      </c>
      <c r="Q558" s="213" t="str">
        <f t="shared" si="84"/>
        <v/>
      </c>
      <c r="R558" s="253" t="str">
        <f t="shared" si="85"/>
        <v/>
      </c>
      <c r="S558" s="253" t="str">
        <f t="shared" si="86"/>
        <v/>
      </c>
      <c r="T558" s="505"/>
      <c r="U558" s="70"/>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row>
    <row r="559" spans="1:53" ht="15" hidden="1">
      <c r="A559" s="39"/>
      <c r="B559" s="83"/>
      <c r="C559" s="273"/>
      <c r="D559" s="473"/>
      <c r="E559" s="323"/>
      <c r="F559" s="322"/>
      <c r="G559" s="322"/>
      <c r="H559" s="322"/>
      <c r="I559" s="322"/>
      <c r="J559" s="322"/>
      <c r="K559" s="322"/>
      <c r="L559" s="322"/>
      <c r="M559" s="322"/>
      <c r="N559" s="254">
        <f>(F559*Coefficients!$B$10)+(Campus!G559*Coefficients!$D$10)+(Campus!H559*Coefficients!$F$10)+(Campus!I559*Coefficients!$H$10)+(Campus!J559*Coefficients!$J$10)+(Campus!K559*Coefficients!$L$10)+(Campus!L559*Coefficients!$N$10)</f>
        <v>0</v>
      </c>
      <c r="O559" s="254">
        <f>(F559*Coefficients!$C$10)+(Campus!G559*Coefficients!$E$10)+(Campus!H559*Coefficients!$G$10)+(Campus!I559*Coefficients!$I$10)+(Campus!J559*Coefficients!$K$10)+(Campus!K559*Coefficients!$M$10)+(Campus!L559*Coefficients!$O$10)</f>
        <v>0</v>
      </c>
      <c r="P559" s="213" t="str">
        <f t="shared" si="87"/>
        <v/>
      </c>
      <c r="Q559" s="213" t="str">
        <f t="shared" si="84"/>
        <v/>
      </c>
      <c r="R559" s="253" t="str">
        <f t="shared" si="85"/>
        <v/>
      </c>
      <c r="S559" s="253" t="str">
        <f t="shared" si="86"/>
        <v/>
      </c>
      <c r="T559" s="505"/>
      <c r="U559" s="70"/>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row>
    <row r="560" spans="1:53" ht="15" hidden="1">
      <c r="A560" s="39"/>
      <c r="B560" s="83"/>
      <c r="C560" s="273"/>
      <c r="D560" s="473"/>
      <c r="E560" s="321"/>
      <c r="F560" s="322"/>
      <c r="G560" s="322"/>
      <c r="H560" s="322"/>
      <c r="I560" s="322"/>
      <c r="J560" s="322"/>
      <c r="K560" s="322"/>
      <c r="L560" s="322"/>
      <c r="M560" s="322"/>
      <c r="N560" s="254">
        <f>(F560*Coefficients!$B$10)+(Campus!G560*Coefficients!$D$10)+(Campus!H560*Coefficients!$F$10)+(Campus!I560*Coefficients!$H$10)+(Campus!J560*Coefficients!$J$10)+(Campus!K560*Coefficients!$L$10)+(Campus!L560*Coefficients!$N$10)</f>
        <v>0</v>
      </c>
      <c r="O560" s="254">
        <f>(F560*Coefficients!$C$10)+(Campus!G560*Coefficients!$E$10)+(Campus!H560*Coefficients!$G$10)+(Campus!I560*Coefficients!$I$10)+(Campus!J560*Coefficients!$K$10)+(Campus!K560*Coefficients!$M$10)+(Campus!L560*Coefficients!$O$10)</f>
        <v>0</v>
      </c>
      <c r="P560" s="213" t="str">
        <f t="shared" si="87"/>
        <v/>
      </c>
      <c r="Q560" s="213" t="str">
        <f t="shared" si="84"/>
        <v/>
      </c>
      <c r="R560" s="253" t="str">
        <f t="shared" si="85"/>
        <v/>
      </c>
      <c r="S560" s="253" t="str">
        <f t="shared" si="86"/>
        <v/>
      </c>
      <c r="T560" s="505"/>
      <c r="U560" s="70"/>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row>
    <row r="561" spans="1:53" ht="15" hidden="1">
      <c r="A561" s="39"/>
      <c r="B561" s="83"/>
      <c r="C561" s="273"/>
      <c r="D561" s="473"/>
      <c r="E561" s="323"/>
      <c r="F561" s="322"/>
      <c r="G561" s="322"/>
      <c r="H561" s="322"/>
      <c r="I561" s="322"/>
      <c r="J561" s="322"/>
      <c r="K561" s="322"/>
      <c r="L561" s="322"/>
      <c r="M561" s="322"/>
      <c r="N561" s="254">
        <f>(F561*Coefficients!$B$10)+(Campus!G561*Coefficients!$D$10)+(Campus!H561*Coefficients!$F$10)+(Campus!I561*Coefficients!$H$10)+(Campus!J561*Coefficients!$J$10)+(Campus!K561*Coefficients!$L$10)+(Campus!L561*Coefficients!$N$10)</f>
        <v>0</v>
      </c>
      <c r="O561" s="254">
        <f>(F561*Coefficients!$C$10)+(Campus!G561*Coefficients!$E$10)+(Campus!H561*Coefficients!$G$10)+(Campus!I561*Coefficients!$I$10)+(Campus!J561*Coefficients!$K$10)+(Campus!K561*Coefficients!$M$10)+(Campus!L561*Coefficients!$O$10)</f>
        <v>0</v>
      </c>
      <c r="P561" s="213" t="str">
        <f t="shared" si="87"/>
        <v/>
      </c>
      <c r="Q561" s="213" t="str">
        <f t="shared" si="84"/>
        <v/>
      </c>
      <c r="R561" s="253" t="str">
        <f t="shared" si="85"/>
        <v/>
      </c>
      <c r="S561" s="253" t="str">
        <f t="shared" si="86"/>
        <v/>
      </c>
      <c r="T561" s="505"/>
      <c r="U561" s="70"/>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row>
    <row r="562" spans="1:53" ht="15" hidden="1">
      <c r="A562" s="39"/>
      <c r="B562" s="83"/>
      <c r="C562" s="273"/>
      <c r="D562" s="473"/>
      <c r="E562" s="321"/>
      <c r="F562" s="322"/>
      <c r="G562" s="322"/>
      <c r="H562" s="322"/>
      <c r="I562" s="322"/>
      <c r="J562" s="322"/>
      <c r="K562" s="322"/>
      <c r="L562" s="322"/>
      <c r="M562" s="322"/>
      <c r="N562" s="254">
        <f>(F562*Coefficients!$B$10)+(Campus!G562*Coefficients!$D$10)+(Campus!H562*Coefficients!$F$10)+(Campus!I562*Coefficients!$H$10)+(Campus!J562*Coefficients!$J$10)+(Campus!K562*Coefficients!$L$10)+(Campus!L562*Coefficients!$N$10)</f>
        <v>0</v>
      </c>
      <c r="O562" s="254">
        <f>(F562*Coefficients!$C$10)+(Campus!G562*Coefficients!$E$10)+(Campus!H562*Coefficients!$G$10)+(Campus!I562*Coefficients!$I$10)+(Campus!J562*Coefficients!$K$10)+(Campus!K562*Coefficients!$M$10)+(Campus!L562*Coefficients!$O$10)</f>
        <v>0</v>
      </c>
      <c r="P562" s="213" t="str">
        <f t="shared" si="87"/>
        <v/>
      </c>
      <c r="Q562" s="213" t="str">
        <f t="shared" si="84"/>
        <v/>
      </c>
      <c r="R562" s="253" t="str">
        <f t="shared" si="85"/>
        <v/>
      </c>
      <c r="S562" s="253" t="str">
        <f t="shared" si="86"/>
        <v/>
      </c>
      <c r="T562" s="505"/>
      <c r="U562" s="70"/>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row>
    <row r="563" spans="1:53" ht="15" hidden="1">
      <c r="A563" s="39"/>
      <c r="B563" s="83"/>
      <c r="C563" s="273"/>
      <c r="D563" s="473"/>
      <c r="E563" s="323"/>
      <c r="F563" s="322"/>
      <c r="G563" s="322"/>
      <c r="H563" s="322"/>
      <c r="I563" s="322"/>
      <c r="J563" s="322"/>
      <c r="K563" s="322"/>
      <c r="L563" s="322"/>
      <c r="M563" s="322"/>
      <c r="N563" s="254">
        <f>(F563*Coefficients!$B$10)+(Campus!G563*Coefficients!$D$10)+(Campus!H563*Coefficients!$F$10)+(Campus!I563*Coefficients!$H$10)+(Campus!J563*Coefficients!$J$10)+(Campus!K563*Coefficients!$L$10)+(Campus!L563*Coefficients!$N$10)</f>
        <v>0</v>
      </c>
      <c r="O563" s="254">
        <f>(F563*Coefficients!$C$10)+(Campus!G563*Coefficients!$E$10)+(Campus!H563*Coefficients!$G$10)+(Campus!I563*Coefficients!$I$10)+(Campus!J563*Coefficients!$K$10)+(Campus!K563*Coefficients!$M$10)+(Campus!L563*Coefficients!$O$10)</f>
        <v>0</v>
      </c>
      <c r="P563" s="213" t="str">
        <f t="shared" si="87"/>
        <v/>
      </c>
      <c r="Q563" s="213" t="str">
        <f t="shared" si="84"/>
        <v/>
      </c>
      <c r="R563" s="253" t="str">
        <f t="shared" si="85"/>
        <v/>
      </c>
      <c r="S563" s="253" t="str">
        <f t="shared" si="86"/>
        <v/>
      </c>
      <c r="T563" s="505"/>
      <c r="U563" s="70"/>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row>
    <row r="564" spans="1:53" ht="15" hidden="1">
      <c r="A564" s="39"/>
      <c r="B564" s="83"/>
      <c r="C564" s="273"/>
      <c r="D564" s="473"/>
      <c r="E564" s="321"/>
      <c r="F564" s="322"/>
      <c r="G564" s="322"/>
      <c r="H564" s="322"/>
      <c r="I564" s="322"/>
      <c r="J564" s="322"/>
      <c r="K564" s="322"/>
      <c r="L564" s="322"/>
      <c r="M564" s="322"/>
      <c r="N564" s="254">
        <f>(F564*Coefficients!$B$10)+(Campus!G564*Coefficients!$D$10)+(Campus!H564*Coefficients!$F$10)+(Campus!I564*Coefficients!$H$10)+(Campus!J564*Coefficients!$J$10)+(Campus!K564*Coefficients!$L$10)+(Campus!L564*Coefficients!$N$10)</f>
        <v>0</v>
      </c>
      <c r="O564" s="254">
        <f>(F564*Coefficients!$C$10)+(Campus!G564*Coefficients!$E$10)+(Campus!H564*Coefficients!$G$10)+(Campus!I564*Coefficients!$I$10)+(Campus!J564*Coefficients!$K$10)+(Campus!K564*Coefficients!$M$10)+(Campus!L564*Coefficients!$O$10)</f>
        <v>0</v>
      </c>
      <c r="P564" s="213" t="str">
        <f t="shared" si="87"/>
        <v/>
      </c>
      <c r="Q564" s="213" t="str">
        <f t="shared" si="84"/>
        <v/>
      </c>
      <c r="R564" s="253" t="str">
        <f t="shared" si="85"/>
        <v/>
      </c>
      <c r="S564" s="253" t="str">
        <f t="shared" si="86"/>
        <v/>
      </c>
      <c r="T564" s="505"/>
      <c r="U564" s="70"/>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row>
    <row r="565" spans="1:53" ht="15" hidden="1">
      <c r="A565" s="39"/>
      <c r="B565" s="83"/>
      <c r="C565" s="273"/>
      <c r="D565" s="473"/>
      <c r="E565" s="323"/>
      <c r="F565" s="322"/>
      <c r="G565" s="322"/>
      <c r="H565" s="322"/>
      <c r="I565" s="322"/>
      <c r="J565" s="322"/>
      <c r="K565" s="322"/>
      <c r="L565" s="322"/>
      <c r="M565" s="322"/>
      <c r="N565" s="254">
        <f>(F565*Coefficients!$B$10)+(Campus!G565*Coefficients!$D$10)+(Campus!H565*Coefficients!$F$10)+(Campus!I565*Coefficients!$H$10)+(Campus!J565*Coefficients!$J$10)+(Campus!K565*Coefficients!$L$10)+(Campus!L565*Coefficients!$N$10)</f>
        <v>0</v>
      </c>
      <c r="O565" s="254">
        <f>(F565*Coefficients!$C$10)+(Campus!G565*Coefficients!$E$10)+(Campus!H565*Coefficients!$G$10)+(Campus!I565*Coefficients!$I$10)+(Campus!J565*Coefficients!$K$10)+(Campus!K565*Coefficients!$M$10)+(Campus!L565*Coefficients!$O$10)</f>
        <v>0</v>
      </c>
      <c r="P565" s="213" t="str">
        <f t="shared" si="87"/>
        <v/>
      </c>
      <c r="Q565" s="213" t="str">
        <f t="shared" si="84"/>
        <v/>
      </c>
      <c r="R565" s="253" t="str">
        <f t="shared" si="85"/>
        <v/>
      </c>
      <c r="S565" s="253" t="str">
        <f t="shared" si="86"/>
        <v/>
      </c>
      <c r="T565" s="505"/>
      <c r="U565" s="70"/>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row>
    <row r="566" spans="1:53" ht="15" hidden="1">
      <c r="A566" s="39"/>
      <c r="B566" s="83"/>
      <c r="C566" s="273"/>
      <c r="D566" s="473"/>
      <c r="E566" s="321"/>
      <c r="F566" s="322"/>
      <c r="G566" s="322"/>
      <c r="H566" s="322"/>
      <c r="I566" s="322"/>
      <c r="J566" s="322"/>
      <c r="K566" s="322"/>
      <c r="L566" s="322"/>
      <c r="M566" s="322"/>
      <c r="N566" s="254">
        <f>(F566*Coefficients!$B$10)+(Campus!G566*Coefficients!$D$10)+(Campus!H566*Coefficients!$F$10)+(Campus!I566*Coefficients!$H$10)+(Campus!J566*Coefficients!$J$10)+(Campus!K566*Coefficients!$L$10)+(Campus!L566*Coefficients!$N$10)</f>
        <v>0</v>
      </c>
      <c r="O566" s="254">
        <f>(F566*Coefficients!$C$10)+(Campus!G566*Coefficients!$E$10)+(Campus!H566*Coefficients!$G$10)+(Campus!I566*Coefficients!$I$10)+(Campus!J566*Coefficients!$K$10)+(Campus!K566*Coefficients!$M$10)+(Campus!L566*Coefficients!$O$10)</f>
        <v>0</v>
      </c>
      <c r="P566" s="213" t="str">
        <f t="shared" si="87"/>
        <v/>
      </c>
      <c r="Q566" s="213" t="str">
        <f t="shared" si="84"/>
        <v/>
      </c>
      <c r="R566" s="253" t="str">
        <f t="shared" si="85"/>
        <v/>
      </c>
      <c r="S566" s="253" t="str">
        <f t="shared" si="86"/>
        <v/>
      </c>
      <c r="T566" s="505"/>
      <c r="U566" s="70"/>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row>
    <row r="567" spans="1:53" ht="15" hidden="1">
      <c r="A567" s="39"/>
      <c r="B567" s="83"/>
      <c r="C567" s="273"/>
      <c r="D567" s="473"/>
      <c r="E567" s="323"/>
      <c r="F567" s="322"/>
      <c r="G567" s="322"/>
      <c r="H567" s="322"/>
      <c r="I567" s="322"/>
      <c r="J567" s="322"/>
      <c r="K567" s="322"/>
      <c r="L567" s="322"/>
      <c r="M567" s="322"/>
      <c r="N567" s="254">
        <f>(F567*Coefficients!$B$10)+(Campus!G567*Coefficients!$D$10)+(Campus!H567*Coefficients!$F$10)+(Campus!I567*Coefficients!$H$10)+(Campus!J567*Coefficients!$J$10)+(Campus!K567*Coefficients!$L$10)+(Campus!L567*Coefficients!$N$10)</f>
        <v>0</v>
      </c>
      <c r="O567" s="254">
        <f>(F567*Coefficients!$C$10)+(Campus!G567*Coefficients!$E$10)+(Campus!H567*Coefficients!$G$10)+(Campus!I567*Coefficients!$I$10)+(Campus!J567*Coefficients!$K$10)+(Campus!K567*Coefficients!$M$10)+(Campus!L567*Coefficients!$O$10)</f>
        <v>0</v>
      </c>
      <c r="P567" s="213" t="str">
        <f t="shared" si="87"/>
        <v/>
      </c>
      <c r="Q567" s="213" t="str">
        <f t="shared" si="84"/>
        <v/>
      </c>
      <c r="R567" s="253" t="str">
        <f t="shared" si="85"/>
        <v/>
      </c>
      <c r="S567" s="253" t="str">
        <f t="shared" si="86"/>
        <v/>
      </c>
      <c r="T567" s="505"/>
      <c r="U567" s="70"/>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row>
    <row r="568" spans="1:53" ht="15" hidden="1">
      <c r="A568" s="39"/>
      <c r="B568" s="83"/>
      <c r="C568" s="273"/>
      <c r="D568" s="473"/>
      <c r="E568" s="321"/>
      <c r="F568" s="322"/>
      <c r="G568" s="322"/>
      <c r="H568" s="322"/>
      <c r="I568" s="322"/>
      <c r="J568" s="322"/>
      <c r="K568" s="322"/>
      <c r="L568" s="322"/>
      <c r="M568" s="322"/>
      <c r="N568" s="254">
        <f>(F568*Coefficients!$B$10)+(Campus!G568*Coefficients!$D$10)+(Campus!H568*Coefficients!$F$10)+(Campus!I568*Coefficients!$H$10)+(Campus!J568*Coefficients!$J$10)+(Campus!K568*Coefficients!$L$10)+(Campus!L568*Coefficients!$N$10)</f>
        <v>0</v>
      </c>
      <c r="O568" s="254">
        <f>(F568*Coefficients!$C$10)+(Campus!G568*Coefficients!$E$10)+(Campus!H568*Coefficients!$G$10)+(Campus!I568*Coefficients!$I$10)+(Campus!J568*Coefficients!$K$10)+(Campus!K568*Coefficients!$M$10)+(Campus!L568*Coefficients!$O$10)</f>
        <v>0</v>
      </c>
      <c r="P568" s="213" t="str">
        <f t="shared" si="87"/>
        <v/>
      </c>
      <c r="Q568" s="213" t="str">
        <f t="shared" si="84"/>
        <v/>
      </c>
      <c r="R568" s="253" t="str">
        <f t="shared" si="85"/>
        <v/>
      </c>
      <c r="S568" s="253" t="str">
        <f t="shared" si="86"/>
        <v/>
      </c>
      <c r="T568" s="505"/>
      <c r="U568" s="70"/>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row>
    <row r="569" spans="1:53" ht="15" hidden="1">
      <c r="A569" s="39"/>
      <c r="B569" s="83"/>
      <c r="C569" s="273"/>
      <c r="D569" s="473"/>
      <c r="E569" s="323"/>
      <c r="F569" s="324"/>
      <c r="G569" s="324"/>
      <c r="H569" s="324"/>
      <c r="I569" s="324"/>
      <c r="J569" s="324"/>
      <c r="K569" s="324"/>
      <c r="L569" s="324"/>
      <c r="M569" s="324"/>
      <c r="N569" s="254">
        <f>(F569*Coefficients!$B$10)+(Campus!G569*Coefficients!$D$10)+(Campus!H569*Coefficients!$F$10)+(Campus!I569*Coefficients!$H$10)+(Campus!J569*Coefficients!$J$10)+(Campus!K569*Coefficients!$L$10)+(Campus!L569*Coefficients!$N$10)</f>
        <v>0</v>
      </c>
      <c r="O569" s="254">
        <f>(F569*Coefficients!$C$10)+(Campus!G569*Coefficients!$E$10)+(Campus!H569*Coefficients!$G$10)+(Campus!I569*Coefficients!$I$10)+(Campus!J569*Coefficients!$K$10)+(Campus!K569*Coefficients!$M$10)+(Campus!L569*Coefficients!$O$10)</f>
        <v>0</v>
      </c>
      <c r="P569" s="213" t="str">
        <f>IF(ISERR(N569/M569),"", (N569/M569))</f>
        <v/>
      </c>
      <c r="Q569" s="213" t="str">
        <f t="shared" si="84"/>
        <v/>
      </c>
      <c r="R569" s="253" t="str">
        <f t="shared" si="85"/>
        <v/>
      </c>
      <c r="S569" s="253" t="str">
        <f t="shared" si="86"/>
        <v/>
      </c>
      <c r="T569" s="505"/>
      <c r="U569" s="70"/>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row>
    <row r="570" spans="1:53" ht="15" hidden="1">
      <c r="A570" s="39"/>
      <c r="B570" s="83"/>
      <c r="C570" s="273"/>
      <c r="D570" s="473"/>
      <c r="E570" s="321"/>
      <c r="F570" s="322"/>
      <c r="G570" s="322"/>
      <c r="H570" s="322"/>
      <c r="I570" s="322"/>
      <c r="J570" s="322"/>
      <c r="K570" s="322"/>
      <c r="L570" s="322"/>
      <c r="M570" s="322"/>
      <c r="N570" s="254">
        <f>(F570*Coefficients!$B$10)+(Campus!G570*Coefficients!$D$10)+(Campus!H570*Coefficients!$F$10)+(Campus!I570*Coefficients!$H$10)+(Campus!J570*Coefficients!$J$10)+(Campus!K570*Coefficients!$L$10)+(Campus!L570*Coefficients!$N$10)</f>
        <v>0</v>
      </c>
      <c r="O570" s="254">
        <f>(F570*Coefficients!$C$10)+(Campus!G570*Coefficients!$E$10)+(Campus!H570*Coefficients!$G$10)+(Campus!I570*Coefficients!$I$10)+(Campus!J570*Coefficients!$K$10)+(Campus!K570*Coefficients!$M$10)+(Campus!L570*Coefficients!$O$10)</f>
        <v>0</v>
      </c>
      <c r="P570" s="213" t="str">
        <f t="shared" ref="P570:P579" si="88">IF(ISERR(N570/M570),"", (N570/M570))</f>
        <v/>
      </c>
      <c r="Q570" s="213" t="str">
        <f t="shared" si="84"/>
        <v/>
      </c>
      <c r="R570" s="253" t="str">
        <f t="shared" si="85"/>
        <v/>
      </c>
      <c r="S570" s="253" t="str">
        <f t="shared" si="86"/>
        <v/>
      </c>
      <c r="T570" s="505"/>
      <c r="U570" s="70"/>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row>
    <row r="571" spans="1:53" ht="15" hidden="1">
      <c r="A571" s="39"/>
      <c r="B571" s="83"/>
      <c r="C571" s="273"/>
      <c r="D571" s="473"/>
      <c r="E571" s="323"/>
      <c r="F571" s="322"/>
      <c r="G571" s="322"/>
      <c r="H571" s="322"/>
      <c r="I571" s="322"/>
      <c r="J571" s="322"/>
      <c r="K571" s="322"/>
      <c r="L571" s="322"/>
      <c r="M571" s="322"/>
      <c r="N571" s="254">
        <f>(F571*Coefficients!$B$10)+(Campus!G571*Coefficients!$D$10)+(Campus!H571*Coefficients!$F$10)+(Campus!I571*Coefficients!$H$10)+(Campus!J571*Coefficients!$J$10)+(Campus!K571*Coefficients!$L$10)+(Campus!L571*Coefficients!$N$10)</f>
        <v>0</v>
      </c>
      <c r="O571" s="254">
        <f>(F571*Coefficients!$C$10)+(Campus!G571*Coefficients!$E$10)+(Campus!H571*Coefficients!$G$10)+(Campus!I571*Coefficients!$I$10)+(Campus!J571*Coefficients!$K$10)+(Campus!K571*Coefficients!$M$10)+(Campus!L571*Coefficients!$O$10)</f>
        <v>0</v>
      </c>
      <c r="P571" s="213" t="str">
        <f t="shared" si="88"/>
        <v/>
      </c>
      <c r="Q571" s="213" t="str">
        <f t="shared" si="84"/>
        <v/>
      </c>
      <c r="R571" s="253" t="str">
        <f t="shared" si="85"/>
        <v/>
      </c>
      <c r="S571" s="253" t="str">
        <f t="shared" si="86"/>
        <v/>
      </c>
      <c r="T571" s="505"/>
      <c r="U571" s="70"/>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row>
    <row r="572" spans="1:53" ht="15" hidden="1">
      <c r="A572" s="39"/>
      <c r="B572" s="83"/>
      <c r="C572" s="273"/>
      <c r="D572" s="473"/>
      <c r="E572" s="321"/>
      <c r="F572" s="322"/>
      <c r="G572" s="322"/>
      <c r="H572" s="322"/>
      <c r="I572" s="322"/>
      <c r="J572" s="322"/>
      <c r="K572" s="322"/>
      <c r="L572" s="322"/>
      <c r="M572" s="322"/>
      <c r="N572" s="254">
        <f>(F572*Coefficients!$B$10)+(Campus!G572*Coefficients!$D$10)+(Campus!H572*Coefficients!$F$10)+(Campus!I572*Coefficients!$H$10)+(Campus!J572*Coefficients!$J$10)+(Campus!K572*Coefficients!$L$10)+(Campus!L572*Coefficients!$N$10)</f>
        <v>0</v>
      </c>
      <c r="O572" s="254">
        <f>(F572*Coefficients!$C$10)+(Campus!G572*Coefficients!$E$10)+(Campus!H572*Coefficients!$G$10)+(Campus!I572*Coefficients!$I$10)+(Campus!J572*Coefficients!$K$10)+(Campus!K572*Coefficients!$M$10)+(Campus!L572*Coefficients!$O$10)</f>
        <v>0</v>
      </c>
      <c r="P572" s="213" t="str">
        <f t="shared" si="88"/>
        <v/>
      </c>
      <c r="Q572" s="213" t="str">
        <f t="shared" si="84"/>
        <v/>
      </c>
      <c r="R572" s="253" t="str">
        <f t="shared" si="85"/>
        <v/>
      </c>
      <c r="S572" s="253" t="str">
        <f t="shared" si="86"/>
        <v/>
      </c>
      <c r="T572" s="505"/>
      <c r="U572" s="70"/>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row>
    <row r="573" spans="1:53" ht="15" hidden="1">
      <c r="A573" s="39"/>
      <c r="B573" s="83"/>
      <c r="C573" s="273"/>
      <c r="D573" s="473"/>
      <c r="E573" s="323"/>
      <c r="F573" s="322"/>
      <c r="G573" s="322"/>
      <c r="H573" s="322"/>
      <c r="I573" s="322"/>
      <c r="J573" s="322"/>
      <c r="K573" s="322"/>
      <c r="L573" s="322"/>
      <c r="M573" s="322"/>
      <c r="N573" s="254">
        <f>(F573*Coefficients!$B$10)+(Campus!G573*Coefficients!$D$10)+(Campus!H573*Coefficients!$F$10)+(Campus!I573*Coefficients!$H$10)+(Campus!J573*Coefficients!$J$10)+(Campus!K573*Coefficients!$L$10)+(Campus!L573*Coefficients!$N$10)</f>
        <v>0</v>
      </c>
      <c r="O573" s="254">
        <f>(F573*Coefficients!$C$10)+(Campus!G573*Coefficients!$E$10)+(Campus!H573*Coefficients!$G$10)+(Campus!I573*Coefficients!$I$10)+(Campus!J573*Coefficients!$K$10)+(Campus!K573*Coefficients!$M$10)+(Campus!L573*Coefficients!$O$10)</f>
        <v>0</v>
      </c>
      <c r="P573" s="213" t="str">
        <f t="shared" si="88"/>
        <v/>
      </c>
      <c r="Q573" s="213" t="str">
        <f t="shared" si="84"/>
        <v/>
      </c>
      <c r="R573" s="253" t="str">
        <f t="shared" si="85"/>
        <v/>
      </c>
      <c r="S573" s="253" t="str">
        <f t="shared" si="86"/>
        <v/>
      </c>
      <c r="T573" s="505"/>
      <c r="U573" s="70"/>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row>
    <row r="574" spans="1:53" ht="15" hidden="1">
      <c r="A574" s="39"/>
      <c r="B574" s="83"/>
      <c r="C574" s="273"/>
      <c r="D574" s="473"/>
      <c r="E574" s="321"/>
      <c r="F574" s="322"/>
      <c r="G574" s="322"/>
      <c r="H574" s="322"/>
      <c r="I574" s="322"/>
      <c r="J574" s="322"/>
      <c r="K574" s="322"/>
      <c r="L574" s="322"/>
      <c r="M574" s="322"/>
      <c r="N574" s="254">
        <f>(F574*Coefficients!$B$10)+(Campus!G574*Coefficients!$D$10)+(Campus!H574*Coefficients!$F$10)+(Campus!I574*Coefficients!$H$10)+(Campus!J574*Coefficients!$J$10)+(Campus!K574*Coefficients!$L$10)+(Campus!L574*Coefficients!$N$10)</f>
        <v>0</v>
      </c>
      <c r="O574" s="254">
        <f>(F574*Coefficients!$C$10)+(Campus!G574*Coefficients!$E$10)+(Campus!H574*Coefficients!$G$10)+(Campus!I574*Coefficients!$I$10)+(Campus!J574*Coefficients!$K$10)+(Campus!K574*Coefficients!$M$10)+(Campus!L574*Coefficients!$O$10)</f>
        <v>0</v>
      </c>
      <c r="P574" s="213" t="str">
        <f t="shared" si="88"/>
        <v/>
      </c>
      <c r="Q574" s="213" t="str">
        <f t="shared" si="84"/>
        <v/>
      </c>
      <c r="R574" s="253" t="str">
        <f t="shared" si="85"/>
        <v/>
      </c>
      <c r="S574" s="253" t="str">
        <f t="shared" si="86"/>
        <v/>
      </c>
      <c r="T574" s="505"/>
      <c r="U574" s="70"/>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row>
    <row r="575" spans="1:53" ht="15" hidden="1">
      <c r="A575" s="39"/>
      <c r="B575" s="83"/>
      <c r="C575" s="273"/>
      <c r="D575" s="473"/>
      <c r="E575" s="323"/>
      <c r="F575" s="325"/>
      <c r="G575" s="325"/>
      <c r="H575" s="325"/>
      <c r="I575" s="325"/>
      <c r="J575" s="325"/>
      <c r="K575" s="325"/>
      <c r="L575" s="325"/>
      <c r="M575" s="325"/>
      <c r="N575" s="254">
        <f>(F575*Coefficients!$B$10)+(Campus!G575*Coefficients!$D$10)+(Campus!H575*Coefficients!$F$10)+(Campus!I575*Coefficients!$H$10)+(Campus!J575*Coefficients!$J$10)+(Campus!K575*Coefficients!$L$10)+(Campus!L575*Coefficients!$N$10)</f>
        <v>0</v>
      </c>
      <c r="O575" s="254">
        <f>(F575*Coefficients!$C$10)+(Campus!G575*Coefficients!$E$10)+(Campus!H575*Coefficients!$G$10)+(Campus!I575*Coefficients!$I$10)+(Campus!J575*Coefficients!$K$10)+(Campus!K575*Coefficients!$M$10)+(Campus!L575*Coefficients!$O$10)</f>
        <v>0</v>
      </c>
      <c r="P575" s="213" t="str">
        <f t="shared" si="88"/>
        <v/>
      </c>
      <c r="Q575" s="213" t="str">
        <f t="shared" si="84"/>
        <v/>
      </c>
      <c r="R575" s="253" t="str">
        <f t="shared" si="85"/>
        <v/>
      </c>
      <c r="S575" s="253" t="str">
        <f t="shared" si="86"/>
        <v/>
      </c>
      <c r="T575" s="505"/>
      <c r="U575" s="70"/>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row>
    <row r="576" spans="1:53" ht="15" hidden="1">
      <c r="A576" s="39"/>
      <c r="B576" s="83"/>
      <c r="C576" s="273"/>
      <c r="D576" s="473"/>
      <c r="E576" s="323"/>
      <c r="F576" s="325"/>
      <c r="G576" s="325"/>
      <c r="H576" s="325"/>
      <c r="I576" s="325"/>
      <c r="J576" s="325"/>
      <c r="K576" s="325"/>
      <c r="L576" s="325"/>
      <c r="M576" s="325"/>
      <c r="N576" s="254">
        <f>(F576*Coefficients!$B$10)+(Campus!G576*Coefficients!$D$10)+(Campus!H576*Coefficients!$F$10)+(Campus!I576*Coefficients!$H$10)+(Campus!J576*Coefficients!$J$10)+(Campus!K576*Coefficients!$L$10)+(Campus!L576*Coefficients!$N$10)</f>
        <v>0</v>
      </c>
      <c r="O576" s="254">
        <f>(F576*Coefficients!$C$10)+(Campus!G576*Coefficients!$E$10)+(Campus!H576*Coefficients!$G$10)+(Campus!I576*Coefficients!$I$10)+(Campus!J576*Coefficients!$K$10)+(Campus!K576*Coefficients!$M$10)+(Campus!L576*Coefficients!$O$10)</f>
        <v>0</v>
      </c>
      <c r="P576" s="213" t="str">
        <f t="shared" si="88"/>
        <v/>
      </c>
      <c r="Q576" s="213" t="str">
        <f t="shared" si="84"/>
        <v/>
      </c>
      <c r="R576" s="253" t="str">
        <f t="shared" si="85"/>
        <v/>
      </c>
      <c r="S576" s="253" t="str">
        <f t="shared" si="86"/>
        <v/>
      </c>
      <c r="T576" s="505"/>
      <c r="U576" s="70"/>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row>
    <row r="577" spans="1:53" ht="15" hidden="1">
      <c r="A577" s="39"/>
      <c r="B577" s="83"/>
      <c r="C577" s="273"/>
      <c r="D577" s="473"/>
      <c r="E577" s="323"/>
      <c r="F577" s="325"/>
      <c r="G577" s="325"/>
      <c r="H577" s="325"/>
      <c r="I577" s="325"/>
      <c r="J577" s="325"/>
      <c r="K577" s="325"/>
      <c r="L577" s="325"/>
      <c r="M577" s="325"/>
      <c r="N577" s="254">
        <f>(F577*Coefficients!$B$10)+(Campus!G577*Coefficients!$D$10)+(Campus!H577*Coefficients!$F$10)+(Campus!I577*Coefficients!$H$10)+(Campus!J577*Coefficients!$J$10)+(Campus!K577*Coefficients!$L$10)+(Campus!L577*Coefficients!$N$10)</f>
        <v>0</v>
      </c>
      <c r="O577" s="254">
        <f>(F577*Coefficients!$C$10)+(Campus!G577*Coefficients!$E$10)+(Campus!H577*Coefficients!$G$10)+(Campus!I577*Coefficients!$I$10)+(Campus!J577*Coefficients!$K$10)+(Campus!K577*Coefficients!$M$10)+(Campus!L577*Coefficients!$O$10)</f>
        <v>0</v>
      </c>
      <c r="P577" s="213" t="str">
        <f t="shared" si="88"/>
        <v/>
      </c>
      <c r="Q577" s="213" t="str">
        <f t="shared" si="84"/>
        <v/>
      </c>
      <c r="R577" s="253" t="str">
        <f t="shared" si="85"/>
        <v/>
      </c>
      <c r="S577" s="253" t="str">
        <f t="shared" si="86"/>
        <v/>
      </c>
      <c r="T577" s="505"/>
      <c r="U577" s="70"/>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row>
    <row r="578" spans="1:53" ht="15" hidden="1">
      <c r="A578" s="39"/>
      <c r="B578" s="83"/>
      <c r="C578" s="273"/>
      <c r="D578" s="473"/>
      <c r="E578" s="323"/>
      <c r="F578" s="325"/>
      <c r="G578" s="325"/>
      <c r="H578" s="325"/>
      <c r="I578" s="325"/>
      <c r="J578" s="325"/>
      <c r="K578" s="325"/>
      <c r="L578" s="325"/>
      <c r="M578" s="325"/>
      <c r="N578" s="254">
        <f>(F578*Coefficients!$B$10)+(Campus!G578*Coefficients!$D$10)+(Campus!H578*Coefficients!$F$10)+(Campus!I578*Coefficients!$H$10)+(Campus!J578*Coefficients!$J$10)+(Campus!K578*Coefficients!$L$10)+(Campus!L578*Coefficients!$N$10)</f>
        <v>0</v>
      </c>
      <c r="O578" s="254">
        <f>(F578*Coefficients!$C$10)+(Campus!G578*Coefficients!$E$10)+(Campus!H578*Coefficients!$G$10)+(Campus!I578*Coefficients!$I$10)+(Campus!J578*Coefficients!$K$10)+(Campus!K578*Coefficients!$M$10)+(Campus!L578*Coefficients!$O$10)</f>
        <v>0</v>
      </c>
      <c r="P578" s="213" t="str">
        <f t="shared" si="88"/>
        <v/>
      </c>
      <c r="Q578" s="213" t="str">
        <f t="shared" si="84"/>
        <v/>
      </c>
      <c r="R578" s="253" t="str">
        <f t="shared" si="85"/>
        <v/>
      </c>
      <c r="S578" s="253" t="str">
        <f t="shared" si="86"/>
        <v/>
      </c>
      <c r="T578" s="505"/>
      <c r="U578" s="70"/>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row>
    <row r="579" spans="1:53" ht="15" hidden="1">
      <c r="A579" s="39"/>
      <c r="B579" s="83"/>
      <c r="C579" s="273"/>
      <c r="D579" s="473"/>
      <c r="E579" s="323"/>
      <c r="F579" s="325"/>
      <c r="G579" s="325"/>
      <c r="H579" s="325"/>
      <c r="I579" s="325"/>
      <c r="J579" s="325"/>
      <c r="K579" s="325"/>
      <c r="L579" s="325"/>
      <c r="M579" s="325"/>
      <c r="N579" s="254">
        <f>(F579*Coefficients!$B$10)+(Campus!G579*Coefficients!$D$10)+(Campus!H579*Coefficients!$F$10)+(Campus!I579*Coefficients!$H$10)+(Campus!J579*Coefficients!$J$10)+(Campus!K579*Coefficients!$L$10)+(Campus!L579*Coefficients!$N$10)</f>
        <v>0</v>
      </c>
      <c r="O579" s="254">
        <f>(F579*Coefficients!$C$10)+(Campus!G579*Coefficients!$E$10)+(Campus!H579*Coefficients!$G$10)+(Campus!I579*Coefficients!$I$10)+(Campus!J579*Coefficients!$K$10)+(Campus!K579*Coefficients!$M$10)+(Campus!L579*Coefficients!$O$10)</f>
        <v>0</v>
      </c>
      <c r="P579" s="213" t="str">
        <f t="shared" si="88"/>
        <v/>
      </c>
      <c r="Q579" s="213" t="str">
        <f t="shared" si="84"/>
        <v/>
      </c>
      <c r="R579" s="253" t="str">
        <f t="shared" si="85"/>
        <v/>
      </c>
      <c r="S579" s="253" t="str">
        <f t="shared" si="86"/>
        <v/>
      </c>
      <c r="T579" s="505"/>
      <c r="U579" s="70"/>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row>
    <row r="580" spans="1:53" ht="15.75" hidden="1" thickBot="1">
      <c r="A580" s="39"/>
      <c r="B580" s="83"/>
      <c r="C580" s="273"/>
      <c r="D580" s="473"/>
      <c r="E580" s="326"/>
      <c r="F580" s="327"/>
      <c r="G580" s="327"/>
      <c r="H580" s="327"/>
      <c r="I580" s="327"/>
      <c r="J580" s="327"/>
      <c r="K580" s="327"/>
      <c r="L580" s="327"/>
      <c r="M580" s="327"/>
      <c r="N580" s="261">
        <f>(F580*Coefficients!$B$10)+(Campus!G580*Coefficients!$D$10)+(Campus!H580*Coefficients!$F$10)+(Campus!I580*Coefficients!$H$10)+(Campus!J580*Coefficients!$J$10)+(Campus!K580*Coefficients!$L$10)+(Campus!L580*Coefficients!$N$10)</f>
        <v>0</v>
      </c>
      <c r="O580" s="261">
        <f>(F580*Coefficients!$C$10)+(Campus!G580*Coefficients!$E$10)+(Campus!H580*Coefficients!$G$10)+(Campus!I580*Coefficients!$I$10)+(Campus!J580*Coefficients!$K$10)+(Campus!K580*Coefficients!$M$10)+(Campus!L580*Coefficients!$O$10)</f>
        <v>0</v>
      </c>
      <c r="P580" s="262" t="str">
        <f>IF(ISERR(N580/M580),"", (N580/M580))</f>
        <v/>
      </c>
      <c r="Q580" s="262" t="str">
        <f t="shared" si="84"/>
        <v/>
      </c>
      <c r="R580" s="263" t="str">
        <f t="shared" si="85"/>
        <v/>
      </c>
      <c r="S580" s="263" t="str">
        <f t="shared" si="86"/>
        <v/>
      </c>
      <c r="T580" s="505"/>
      <c r="U580" s="70"/>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row>
    <row r="581" spans="1:53" ht="15" hidden="1">
      <c r="A581" s="39"/>
      <c r="B581" s="83"/>
      <c r="C581" s="273"/>
      <c r="D581" s="473"/>
      <c r="E581" s="256" t="s">
        <v>83</v>
      </c>
      <c r="F581" s="257">
        <f>SUM(F556:F580)</f>
        <v>0</v>
      </c>
      <c r="G581" s="257">
        <f t="shared" ref="G581:M581" si="89">SUM(G556:G580)</f>
        <v>0</v>
      </c>
      <c r="H581" s="257">
        <f t="shared" si="89"/>
        <v>0</v>
      </c>
      <c r="I581" s="257">
        <f t="shared" si="89"/>
        <v>0</v>
      </c>
      <c r="J581" s="257">
        <f t="shared" si="89"/>
        <v>0</v>
      </c>
      <c r="K581" s="257">
        <f t="shared" si="89"/>
        <v>0</v>
      </c>
      <c r="L581" s="257">
        <f t="shared" si="89"/>
        <v>0</v>
      </c>
      <c r="M581" s="257">
        <f t="shared" si="89"/>
        <v>0</v>
      </c>
      <c r="N581" s="258">
        <f>SUM(N556:N580)</f>
        <v>0</v>
      </c>
      <c r="O581" s="258">
        <f>SUM(O556:O580)</f>
        <v>0</v>
      </c>
      <c r="P581" s="259" t="str">
        <f>IFERROR(N581/M581,"")</f>
        <v/>
      </c>
      <c r="Q581" s="259" t="str">
        <f>IFERROR(O581/M581,"")</f>
        <v/>
      </c>
      <c r="R581" s="272" t="str">
        <f t="shared" ref="R581" si="90">IFERROR((P581-AI581)/AI581,"")</f>
        <v/>
      </c>
      <c r="S581" s="272" t="str">
        <f>IFERROR((Q581-AJ581)/AJ581,"")</f>
        <v/>
      </c>
      <c r="T581" s="505"/>
      <c r="U581" s="70"/>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row>
    <row r="582" spans="1:53" ht="19.5" hidden="1">
      <c r="A582" s="39"/>
      <c r="B582" s="57"/>
      <c r="C582" s="58"/>
      <c r="D582" s="164"/>
      <c r="E582" s="129"/>
      <c r="F582" s="65"/>
      <c r="G582" s="66"/>
      <c r="H582" s="110"/>
      <c r="I582" s="110"/>
      <c r="J582" s="92"/>
      <c r="K582" s="66"/>
      <c r="L582" s="66"/>
      <c r="M582" s="66"/>
      <c r="N582" s="66"/>
      <c r="O582" s="66"/>
      <c r="P582" s="66"/>
      <c r="Q582" s="66"/>
      <c r="R582" s="66"/>
      <c r="S582" s="66"/>
      <c r="T582" s="165"/>
      <c r="U582" s="70"/>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row>
    <row r="583" spans="1:53" ht="19.5" hidden="1">
      <c r="A583" s="39"/>
      <c r="B583" s="57"/>
      <c r="C583" s="78"/>
      <c r="D583" s="48"/>
      <c r="E583" s="123"/>
      <c r="F583" s="67"/>
      <c r="G583" s="67"/>
      <c r="H583" s="507"/>
      <c r="I583" s="507"/>
      <c r="J583" s="68"/>
      <c r="K583" s="67"/>
      <c r="L583" s="67"/>
      <c r="M583" s="67"/>
      <c r="N583" s="67"/>
      <c r="O583" s="67"/>
      <c r="P583" s="59"/>
      <c r="Q583" s="59"/>
      <c r="R583" s="59"/>
      <c r="S583" s="59"/>
      <c r="T583" s="60"/>
      <c r="U583" s="70"/>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row>
    <row r="584" spans="1:53" ht="19.5" hidden="1">
      <c r="A584" s="39"/>
      <c r="B584" s="57"/>
      <c r="C584" s="78"/>
      <c r="D584" s="48"/>
      <c r="E584" s="123"/>
      <c r="F584" s="67"/>
      <c r="G584" s="67"/>
      <c r="H584" s="277"/>
      <c r="I584" s="277"/>
      <c r="J584" s="68"/>
      <c r="K584" s="67"/>
      <c r="L584" s="67"/>
      <c r="M584" s="67"/>
      <c r="N584" s="67"/>
      <c r="O584" s="67"/>
      <c r="P584" s="59"/>
      <c r="Q584" s="59"/>
      <c r="R584" s="59"/>
      <c r="S584" s="59"/>
      <c r="T584" s="60"/>
      <c r="U584" s="70"/>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row>
    <row r="585" spans="1:53" ht="19.5" hidden="1">
      <c r="A585" s="39"/>
      <c r="B585" s="57"/>
      <c r="C585" s="78"/>
      <c r="D585" s="48"/>
      <c r="E585" s="123"/>
      <c r="F585" s="67"/>
      <c r="G585" s="67"/>
      <c r="H585" s="277"/>
      <c r="I585" s="277"/>
      <c r="J585" s="68"/>
      <c r="K585" s="67"/>
      <c r="L585" s="67"/>
      <c r="M585" s="67"/>
      <c r="N585" s="67"/>
      <c r="O585" s="67"/>
      <c r="P585" s="59"/>
      <c r="Q585" s="59"/>
      <c r="R585" s="59"/>
      <c r="S585" s="59"/>
      <c r="T585" s="60"/>
      <c r="U585" s="70"/>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row>
    <row r="586" spans="1:53" ht="19.5" hidden="1">
      <c r="A586" s="39"/>
      <c r="B586" s="71"/>
      <c r="C586" s="146"/>
      <c r="D586" s="73"/>
      <c r="E586" s="147"/>
      <c r="F586" s="148"/>
      <c r="G586" s="149"/>
      <c r="H586" s="150"/>
      <c r="I586" s="150"/>
      <c r="J586" s="151"/>
      <c r="K586" s="149"/>
      <c r="L586" s="149"/>
      <c r="M586" s="149"/>
      <c r="N586" s="149"/>
      <c r="O586" s="149"/>
      <c r="P586" s="75"/>
      <c r="Q586" s="75"/>
      <c r="R586" s="75"/>
      <c r="S586" s="75"/>
      <c r="T586" s="75"/>
      <c r="U586" s="152"/>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row>
    <row r="587" spans="1:53" ht="18.75" hidden="1">
      <c r="A587" s="39"/>
      <c r="B587" s="53"/>
      <c r="C587" s="77"/>
      <c r="D587" s="55"/>
      <c r="E587" s="124"/>
      <c r="F587" s="55"/>
      <c r="G587" s="55"/>
      <c r="H587" s="107"/>
      <c r="I587" s="107"/>
      <c r="J587" s="88"/>
      <c r="K587" s="55"/>
      <c r="L587" s="55"/>
      <c r="M587" s="55"/>
      <c r="N587" s="55"/>
      <c r="O587" s="55"/>
      <c r="P587" s="55"/>
      <c r="Q587" s="55"/>
      <c r="R587" s="55"/>
      <c r="S587" s="55"/>
      <c r="T587" s="55"/>
      <c r="U587" s="56"/>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row>
    <row r="588" spans="1:53" ht="30.75" hidden="1">
      <c r="A588" s="39"/>
      <c r="B588" s="252"/>
      <c r="C588" s="167"/>
      <c r="D588" s="125">
        <v>2015</v>
      </c>
      <c r="E588" s="271" t="str">
        <f>IF(Inventory!$K$7=2012,"Base Year", "")</f>
        <v/>
      </c>
      <c r="F588" s="167"/>
      <c r="G588" s="167"/>
      <c r="H588" s="167"/>
      <c r="I588" s="167"/>
      <c r="J588" s="167"/>
      <c r="K588" s="167"/>
      <c r="L588" s="167"/>
      <c r="M588" s="167"/>
      <c r="N588" s="167"/>
      <c r="O588" s="167"/>
      <c r="P588" s="167"/>
      <c r="Q588" s="167"/>
      <c r="R588" s="167"/>
      <c r="S588" s="167"/>
      <c r="T588" s="167"/>
      <c r="U588" s="167"/>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row>
    <row r="589" spans="1:53" ht="30.75" hidden="1">
      <c r="A589" s="39"/>
      <c r="B589" s="274"/>
      <c r="C589" s="167"/>
      <c r="D589" s="167"/>
      <c r="E589" s="125"/>
      <c r="F589" s="509" t="s">
        <v>94</v>
      </c>
      <c r="G589" s="510"/>
      <c r="H589" s="510"/>
      <c r="I589" s="510"/>
      <c r="J589" s="510"/>
      <c r="K589" s="510"/>
      <c r="L589" s="510"/>
      <c r="M589" s="251"/>
      <c r="N589" s="76"/>
      <c r="O589" s="76"/>
      <c r="P589" s="76"/>
      <c r="Q589" s="76"/>
      <c r="R589" s="76"/>
      <c r="S589" s="76"/>
      <c r="T589" s="76"/>
      <c r="U589" s="70"/>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row>
    <row r="590" spans="1:53" ht="18.75" hidden="1" customHeight="1">
      <c r="A590" s="39"/>
      <c r="B590" s="166"/>
      <c r="C590" s="167"/>
      <c r="D590" s="168"/>
      <c r="E590" s="169"/>
      <c r="F590" s="508" t="s">
        <v>97</v>
      </c>
      <c r="G590" s="493" t="s">
        <v>96</v>
      </c>
      <c r="H590" s="469" t="s">
        <v>95</v>
      </c>
      <c r="I590" s="469" t="s">
        <v>98</v>
      </c>
      <c r="J590" s="493" t="s">
        <v>99</v>
      </c>
      <c r="K590" s="493" t="s">
        <v>195</v>
      </c>
      <c r="L590" s="493" t="s">
        <v>101</v>
      </c>
      <c r="M590" s="493" t="s">
        <v>93</v>
      </c>
      <c r="N590" s="493" t="s">
        <v>89</v>
      </c>
      <c r="O590" s="493" t="s">
        <v>90</v>
      </c>
      <c r="P590" s="493" t="s">
        <v>175</v>
      </c>
      <c r="Q590" s="493" t="s">
        <v>88</v>
      </c>
      <c r="R590" s="469" t="s">
        <v>91</v>
      </c>
      <c r="S590" s="469" t="s">
        <v>92</v>
      </c>
      <c r="T590" s="170"/>
      <c r="U590" s="171"/>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row>
    <row r="591" spans="1:53" ht="34.5" hidden="1" customHeight="1">
      <c r="A591" s="39"/>
      <c r="B591" s="57"/>
      <c r="C591" s="78"/>
      <c r="D591" s="47"/>
      <c r="E591" s="275" t="s">
        <v>87</v>
      </c>
      <c r="F591" s="508"/>
      <c r="G591" s="493"/>
      <c r="H591" s="469"/>
      <c r="I591" s="469"/>
      <c r="J591" s="493"/>
      <c r="K591" s="493"/>
      <c r="L591" s="493"/>
      <c r="M591" s="493"/>
      <c r="N591" s="492"/>
      <c r="O591" s="492"/>
      <c r="P591" s="493"/>
      <c r="Q591" s="493"/>
      <c r="R591" s="492"/>
      <c r="S591" s="492"/>
      <c r="T591" s="59"/>
      <c r="U591" s="70"/>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row>
    <row r="592" spans="1:53" ht="19.5" hidden="1">
      <c r="A592" s="39"/>
      <c r="B592" s="57"/>
      <c r="C592" s="78"/>
      <c r="D592" s="47"/>
      <c r="E592" s="470"/>
      <c r="F592" s="506"/>
      <c r="G592" s="135"/>
      <c r="H592" s="276"/>
      <c r="I592" s="135"/>
      <c r="J592" s="135"/>
      <c r="K592" s="276"/>
      <c r="L592" s="276"/>
      <c r="M592" s="275"/>
      <c r="N592" s="275"/>
      <c r="O592" s="275"/>
      <c r="P592" s="59"/>
      <c r="Q592" s="59"/>
      <c r="R592" s="59"/>
      <c r="S592" s="59"/>
      <c r="T592" s="59"/>
      <c r="U592" s="70"/>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row>
    <row r="593" spans="1:53" ht="15" hidden="1">
      <c r="A593" s="39"/>
      <c r="B593" s="83"/>
      <c r="C593" s="273"/>
      <c r="D593" s="64"/>
      <c r="E593" s="129"/>
      <c r="F593" s="65"/>
      <c r="G593" s="66"/>
      <c r="H593" s="115"/>
      <c r="I593" s="110"/>
      <c r="J593" s="92"/>
      <c r="K593" s="92"/>
      <c r="L593" s="92"/>
      <c r="M593" s="92"/>
      <c r="N593" s="92"/>
      <c r="O593" s="92"/>
      <c r="P593" s="92"/>
      <c r="Q593" s="92"/>
      <c r="R593" s="92"/>
      <c r="S593" s="92"/>
      <c r="T593" s="153"/>
      <c r="U593" s="70"/>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row>
    <row r="594" spans="1:53" ht="15" hidden="1">
      <c r="A594" s="39"/>
      <c r="B594" s="83"/>
      <c r="C594" s="273"/>
      <c r="D594" s="473"/>
      <c r="E594" s="321"/>
      <c r="F594" s="322"/>
      <c r="G594" s="322"/>
      <c r="H594" s="322"/>
      <c r="I594" s="322"/>
      <c r="J594" s="322"/>
      <c r="K594" s="322"/>
      <c r="L594" s="322"/>
      <c r="M594" s="322"/>
      <c r="N594" s="254">
        <f>(F594*Coefficients!$B$10)+(Campus!G594*Coefficients!$D$10)+(Campus!H594*Coefficients!$F$10)+(Campus!I594*Coefficients!$H$10)+(Campus!J594*Coefficients!$J$10)+(Campus!K594*Coefficients!$L$10)+(Campus!L594*Coefficients!$N$10)</f>
        <v>0</v>
      </c>
      <c r="O594" s="254">
        <f>(F594*Coefficients!$C$10)+(Campus!G594*Coefficients!$E$10)+(Campus!H594*Coefficients!$G$10)+(Campus!I594*Coefficients!$I$10)+(Campus!J594*Coefficients!$K$10)+(Campus!K594*Coefficients!$M$10)+(Campus!L594*Coefficients!$O$10)</f>
        <v>0</v>
      </c>
      <c r="P594" s="213" t="str">
        <f>IF(ISERR(N594/M594),"", (N594/M594))</f>
        <v/>
      </c>
      <c r="Q594" s="213" t="str">
        <f>IF(ISERR(O594/M594),"", (O594/M594))</f>
        <v/>
      </c>
      <c r="R594" s="253" t="str">
        <f>IFERROR((P594-AI138)/AI138,"")</f>
        <v/>
      </c>
      <c r="S594" s="253" t="str">
        <f>IFERROR((Q594-AJ138)/AJ138,"")</f>
        <v/>
      </c>
      <c r="T594" s="505"/>
      <c r="U594" s="70"/>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row>
    <row r="595" spans="1:53" ht="15" hidden="1">
      <c r="A595" s="39"/>
      <c r="B595" s="83"/>
      <c r="C595" s="273"/>
      <c r="D595" s="473"/>
      <c r="E595" s="323"/>
      <c r="F595" s="322"/>
      <c r="G595" s="322"/>
      <c r="H595" s="322"/>
      <c r="I595" s="322"/>
      <c r="J595" s="322"/>
      <c r="K595" s="322"/>
      <c r="L595" s="322"/>
      <c r="M595" s="322"/>
      <c r="N595" s="254">
        <f>(F595*Coefficients!$B$10)+(Campus!G595*Coefficients!$D$10)+(Campus!H595*Coefficients!$F$10)+(Campus!I595*Coefficients!$H$10)+(Campus!J595*Coefficients!$J$10)+(Campus!K595*Coefficients!$L$10)+(Campus!L595*Coefficients!$N$10)</f>
        <v>0</v>
      </c>
      <c r="O595" s="254">
        <f>(F595*Coefficients!$C$10)+(Campus!G595*Coefficients!$E$10)+(Campus!H595*Coefficients!$G$10)+(Campus!I595*Coefficients!$I$10)+(Campus!J595*Coefficients!$K$10)+(Campus!K595*Coefficients!$M$10)+(Campus!L595*Coefficients!$O$10)</f>
        <v>0</v>
      </c>
      <c r="P595" s="213" t="str">
        <f>IF(ISERR(N595/M595),"", (N595/M595))</f>
        <v/>
      </c>
      <c r="Q595" s="213" t="str">
        <f t="shared" ref="Q595:Q618" si="91">IF(ISERR(O595/M595),"", (O595/M595))</f>
        <v/>
      </c>
      <c r="R595" s="253" t="str">
        <f t="shared" ref="R595:R618" si="92">IFERROR((P595-AI139)/AI139,"")</f>
        <v/>
      </c>
      <c r="S595" s="253" t="str">
        <f t="shared" ref="S595:S618" si="93">IFERROR((Q595-AJ139)/AJ139,"")</f>
        <v/>
      </c>
      <c r="T595" s="505"/>
      <c r="U595" s="70"/>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row>
    <row r="596" spans="1:53" ht="15" hidden="1">
      <c r="A596" s="39"/>
      <c r="B596" s="83"/>
      <c r="C596" s="273"/>
      <c r="D596" s="473"/>
      <c r="E596" s="321"/>
      <c r="F596" s="322"/>
      <c r="G596" s="322"/>
      <c r="H596" s="322"/>
      <c r="I596" s="322"/>
      <c r="J596" s="322"/>
      <c r="K596" s="322"/>
      <c r="L596" s="322"/>
      <c r="M596" s="322"/>
      <c r="N596" s="255">
        <f>(F596*Coefficients!$B$10)+(Campus!G596*Coefficients!$D$10)+(Campus!H596*Coefficients!$F$10)+(Campus!I596*Coefficients!$H$10)+(Campus!J596*Coefficients!$J$10)+(Campus!K596*Coefficients!$L$10)+(Campus!L596*Coefficients!$N$10)</f>
        <v>0</v>
      </c>
      <c r="O596" s="254">
        <f>(F596*Coefficients!$C$10)+(Campus!G596*Coefficients!$E$10)+(Campus!H596*Coefficients!$G$10)+(Campus!I596*Coefficients!$I$10)+(Campus!J596*Coefficients!$K$10)+(Campus!K596*Coefficients!$M$10)+(Campus!L596*Coefficients!$O$10)</f>
        <v>0</v>
      </c>
      <c r="P596" s="213" t="str">
        <f t="shared" ref="P596:P606" si="94">IF(ISERR(N596/M596),"", (N596/M596))</f>
        <v/>
      </c>
      <c r="Q596" s="213" t="str">
        <f t="shared" si="91"/>
        <v/>
      </c>
      <c r="R596" s="253" t="str">
        <f t="shared" si="92"/>
        <v/>
      </c>
      <c r="S596" s="253" t="str">
        <f t="shared" si="93"/>
        <v/>
      </c>
      <c r="T596" s="505"/>
      <c r="U596" s="70"/>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row>
    <row r="597" spans="1:53" ht="15" hidden="1">
      <c r="A597" s="39"/>
      <c r="B597" s="83"/>
      <c r="C597" s="273"/>
      <c r="D597" s="473"/>
      <c r="E597" s="323"/>
      <c r="F597" s="322"/>
      <c r="G597" s="322"/>
      <c r="H597" s="322"/>
      <c r="I597" s="322"/>
      <c r="J597" s="322"/>
      <c r="K597" s="322"/>
      <c r="L597" s="322"/>
      <c r="M597" s="322"/>
      <c r="N597" s="254">
        <f>(F597*Coefficients!$B$10)+(Campus!G597*Coefficients!$D$10)+(Campus!H597*Coefficients!$F$10)+(Campus!I597*Coefficients!$H$10)+(Campus!J597*Coefficients!$J$10)+(Campus!K597*Coefficients!$L$10)+(Campus!L597*Coefficients!$N$10)</f>
        <v>0</v>
      </c>
      <c r="O597" s="254">
        <f>(F597*Coefficients!$C$10)+(Campus!G597*Coefficients!$E$10)+(Campus!H597*Coefficients!$G$10)+(Campus!I597*Coefficients!$I$10)+(Campus!J597*Coefficients!$K$10)+(Campus!K597*Coefficients!$M$10)+(Campus!L597*Coefficients!$O$10)</f>
        <v>0</v>
      </c>
      <c r="P597" s="213" t="str">
        <f t="shared" si="94"/>
        <v/>
      </c>
      <c r="Q597" s="213" t="str">
        <f t="shared" si="91"/>
        <v/>
      </c>
      <c r="R597" s="253" t="str">
        <f t="shared" si="92"/>
        <v/>
      </c>
      <c r="S597" s="253" t="str">
        <f t="shared" si="93"/>
        <v/>
      </c>
      <c r="T597" s="505"/>
      <c r="U597" s="70"/>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row>
    <row r="598" spans="1:53" ht="15" hidden="1">
      <c r="A598" s="39"/>
      <c r="B598" s="83"/>
      <c r="C598" s="273"/>
      <c r="D598" s="473"/>
      <c r="E598" s="321"/>
      <c r="F598" s="322"/>
      <c r="G598" s="322"/>
      <c r="H598" s="322"/>
      <c r="I598" s="322"/>
      <c r="J598" s="322"/>
      <c r="K598" s="322"/>
      <c r="L598" s="322"/>
      <c r="M598" s="322"/>
      <c r="N598" s="254">
        <f>(F598*Coefficients!$B$10)+(Campus!G598*Coefficients!$D$10)+(Campus!H598*Coefficients!$F$10)+(Campus!I598*Coefficients!$H$10)+(Campus!J598*Coefficients!$J$10)+(Campus!K598*Coefficients!$L$10)+(Campus!L598*Coefficients!$N$10)</f>
        <v>0</v>
      </c>
      <c r="O598" s="254">
        <f>(F598*Coefficients!$C$10)+(Campus!G598*Coefficients!$E$10)+(Campus!H598*Coefficients!$G$10)+(Campus!I598*Coefficients!$I$10)+(Campus!J598*Coefficients!$K$10)+(Campus!K598*Coefficients!$M$10)+(Campus!L598*Coefficients!$O$10)</f>
        <v>0</v>
      </c>
      <c r="P598" s="213" t="str">
        <f t="shared" si="94"/>
        <v/>
      </c>
      <c r="Q598" s="213" t="str">
        <f t="shared" si="91"/>
        <v/>
      </c>
      <c r="R598" s="253" t="str">
        <f t="shared" si="92"/>
        <v/>
      </c>
      <c r="S598" s="253" t="str">
        <f t="shared" si="93"/>
        <v/>
      </c>
      <c r="T598" s="505"/>
      <c r="U598" s="70"/>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row>
    <row r="599" spans="1:53" ht="15" hidden="1">
      <c r="A599" s="39"/>
      <c r="B599" s="83"/>
      <c r="C599" s="273"/>
      <c r="D599" s="473"/>
      <c r="E599" s="323"/>
      <c r="F599" s="322"/>
      <c r="G599" s="322"/>
      <c r="H599" s="322"/>
      <c r="I599" s="322"/>
      <c r="J599" s="322"/>
      <c r="K599" s="322"/>
      <c r="L599" s="322"/>
      <c r="M599" s="322"/>
      <c r="N599" s="254">
        <f>(F599*Coefficients!$B$10)+(Campus!G599*Coefficients!$D$10)+(Campus!H599*Coefficients!$F$10)+(Campus!I599*Coefficients!$H$10)+(Campus!J599*Coefficients!$J$10)+(Campus!K599*Coefficients!$L$10)+(Campus!L599*Coefficients!$N$10)</f>
        <v>0</v>
      </c>
      <c r="O599" s="254">
        <f>(F599*Coefficients!$C$10)+(Campus!G599*Coefficients!$E$10)+(Campus!H599*Coefficients!$G$10)+(Campus!I599*Coefficients!$I$10)+(Campus!J599*Coefficients!$K$10)+(Campus!K599*Coefficients!$M$10)+(Campus!L599*Coefficients!$O$10)</f>
        <v>0</v>
      </c>
      <c r="P599" s="213" t="str">
        <f t="shared" si="94"/>
        <v/>
      </c>
      <c r="Q599" s="213" t="str">
        <f t="shared" si="91"/>
        <v/>
      </c>
      <c r="R599" s="253" t="str">
        <f t="shared" si="92"/>
        <v/>
      </c>
      <c r="S599" s="253" t="str">
        <f t="shared" si="93"/>
        <v/>
      </c>
      <c r="T599" s="505"/>
      <c r="U599" s="70"/>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row>
    <row r="600" spans="1:53" ht="15" hidden="1">
      <c r="A600" s="39"/>
      <c r="B600" s="83"/>
      <c r="C600" s="273"/>
      <c r="D600" s="473"/>
      <c r="E600" s="321"/>
      <c r="F600" s="322"/>
      <c r="G600" s="322"/>
      <c r="H600" s="322"/>
      <c r="I600" s="322"/>
      <c r="J600" s="322"/>
      <c r="K600" s="322"/>
      <c r="L600" s="322"/>
      <c r="M600" s="322"/>
      <c r="N600" s="254">
        <f>(F600*Coefficients!$B$10)+(Campus!G600*Coefficients!$D$10)+(Campus!H600*Coefficients!$F$10)+(Campus!I600*Coefficients!$H$10)+(Campus!J600*Coefficients!$J$10)+(Campus!K600*Coefficients!$L$10)+(Campus!L600*Coefficients!$N$10)</f>
        <v>0</v>
      </c>
      <c r="O600" s="254">
        <f>(F600*Coefficients!$C$10)+(Campus!G600*Coefficients!$E$10)+(Campus!H600*Coefficients!$G$10)+(Campus!I600*Coefficients!$I$10)+(Campus!J600*Coefficients!$K$10)+(Campus!K600*Coefficients!$M$10)+(Campus!L600*Coefficients!$O$10)</f>
        <v>0</v>
      </c>
      <c r="P600" s="213" t="str">
        <f t="shared" si="94"/>
        <v/>
      </c>
      <c r="Q600" s="213" t="str">
        <f t="shared" si="91"/>
        <v/>
      </c>
      <c r="R600" s="253" t="str">
        <f t="shared" si="92"/>
        <v/>
      </c>
      <c r="S600" s="253" t="str">
        <f t="shared" si="93"/>
        <v/>
      </c>
      <c r="T600" s="505"/>
      <c r="U600" s="70"/>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row>
    <row r="601" spans="1:53" ht="15" hidden="1">
      <c r="A601" s="39"/>
      <c r="B601" s="83"/>
      <c r="C601" s="273"/>
      <c r="D601" s="473"/>
      <c r="E601" s="323"/>
      <c r="F601" s="322"/>
      <c r="G601" s="322"/>
      <c r="H601" s="322"/>
      <c r="I601" s="322"/>
      <c r="J601" s="322"/>
      <c r="K601" s="322"/>
      <c r="L601" s="322"/>
      <c r="M601" s="322"/>
      <c r="N601" s="254">
        <f>(F601*Coefficients!$B$10)+(Campus!G601*Coefficients!$D$10)+(Campus!H601*Coefficients!$F$10)+(Campus!I601*Coefficients!$H$10)+(Campus!J601*Coefficients!$J$10)+(Campus!K601*Coefficients!$L$10)+(Campus!L601*Coefficients!$N$10)</f>
        <v>0</v>
      </c>
      <c r="O601" s="254">
        <f>(F601*Coefficients!$C$10)+(Campus!G601*Coefficients!$E$10)+(Campus!H601*Coefficients!$G$10)+(Campus!I601*Coefficients!$I$10)+(Campus!J601*Coefficients!$K$10)+(Campus!K601*Coefficients!$M$10)+(Campus!L601*Coefficients!$O$10)</f>
        <v>0</v>
      </c>
      <c r="P601" s="213" t="str">
        <f t="shared" si="94"/>
        <v/>
      </c>
      <c r="Q601" s="213" t="str">
        <f t="shared" si="91"/>
        <v/>
      </c>
      <c r="R601" s="253" t="str">
        <f t="shared" si="92"/>
        <v/>
      </c>
      <c r="S601" s="253" t="str">
        <f t="shared" si="93"/>
        <v/>
      </c>
      <c r="T601" s="505"/>
      <c r="U601" s="70"/>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row>
    <row r="602" spans="1:53" ht="15" hidden="1">
      <c r="A602" s="39"/>
      <c r="B602" s="83"/>
      <c r="C602" s="273"/>
      <c r="D602" s="473"/>
      <c r="E602" s="321"/>
      <c r="F602" s="322"/>
      <c r="G602" s="322"/>
      <c r="H602" s="322"/>
      <c r="I602" s="322"/>
      <c r="J602" s="322"/>
      <c r="K602" s="322"/>
      <c r="L602" s="322"/>
      <c r="M602" s="322"/>
      <c r="N602" s="254">
        <f>(F602*Coefficients!$B$10)+(Campus!G602*Coefficients!$D$10)+(Campus!H602*Coefficients!$F$10)+(Campus!I602*Coefficients!$H$10)+(Campus!J602*Coefficients!$J$10)+(Campus!K602*Coefficients!$L$10)+(Campus!L602*Coefficients!$N$10)</f>
        <v>0</v>
      </c>
      <c r="O602" s="254">
        <f>(F602*Coefficients!$C$10)+(Campus!G602*Coefficients!$E$10)+(Campus!H602*Coefficients!$G$10)+(Campus!I602*Coefficients!$I$10)+(Campus!J602*Coefficients!$K$10)+(Campus!K602*Coefficients!$M$10)+(Campus!L602*Coefficients!$O$10)</f>
        <v>0</v>
      </c>
      <c r="P602" s="213" t="str">
        <f t="shared" si="94"/>
        <v/>
      </c>
      <c r="Q602" s="213" t="str">
        <f t="shared" si="91"/>
        <v/>
      </c>
      <c r="R602" s="253" t="str">
        <f t="shared" si="92"/>
        <v/>
      </c>
      <c r="S602" s="253" t="str">
        <f t="shared" si="93"/>
        <v/>
      </c>
      <c r="T602" s="505"/>
      <c r="U602" s="70"/>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row>
    <row r="603" spans="1:53" ht="15" hidden="1">
      <c r="A603" s="39"/>
      <c r="B603" s="83"/>
      <c r="C603" s="273"/>
      <c r="D603" s="473"/>
      <c r="E603" s="323"/>
      <c r="F603" s="322"/>
      <c r="G603" s="322"/>
      <c r="H603" s="322"/>
      <c r="I603" s="322"/>
      <c r="J603" s="322"/>
      <c r="K603" s="322"/>
      <c r="L603" s="322"/>
      <c r="M603" s="322"/>
      <c r="N603" s="254">
        <f>(F603*Coefficients!$B$10)+(Campus!G603*Coefficients!$D$10)+(Campus!H603*Coefficients!$F$10)+(Campus!I603*Coefficients!$H$10)+(Campus!J603*Coefficients!$J$10)+(Campus!K603*Coefficients!$L$10)+(Campus!L603*Coefficients!$N$10)</f>
        <v>0</v>
      </c>
      <c r="O603" s="254">
        <f>(F603*Coefficients!$C$10)+(Campus!G603*Coefficients!$E$10)+(Campus!H603*Coefficients!$G$10)+(Campus!I603*Coefficients!$I$10)+(Campus!J603*Coefficients!$K$10)+(Campus!K603*Coefficients!$M$10)+(Campus!L603*Coefficients!$O$10)</f>
        <v>0</v>
      </c>
      <c r="P603" s="213" t="str">
        <f t="shared" si="94"/>
        <v/>
      </c>
      <c r="Q603" s="213" t="str">
        <f t="shared" si="91"/>
        <v/>
      </c>
      <c r="R603" s="253" t="str">
        <f t="shared" si="92"/>
        <v/>
      </c>
      <c r="S603" s="253" t="str">
        <f t="shared" si="93"/>
        <v/>
      </c>
      <c r="T603" s="505"/>
      <c r="U603" s="70"/>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row>
    <row r="604" spans="1:53" ht="15" hidden="1">
      <c r="A604" s="39"/>
      <c r="B604" s="83"/>
      <c r="C604" s="273"/>
      <c r="D604" s="473"/>
      <c r="E604" s="321"/>
      <c r="F604" s="322"/>
      <c r="G604" s="322"/>
      <c r="H604" s="322"/>
      <c r="I604" s="322"/>
      <c r="J604" s="322"/>
      <c r="K604" s="322"/>
      <c r="L604" s="322"/>
      <c r="M604" s="322"/>
      <c r="N604" s="254">
        <f>(F604*Coefficients!$B$10)+(Campus!G604*Coefficients!$D$10)+(Campus!H604*Coefficients!$F$10)+(Campus!I604*Coefficients!$H$10)+(Campus!J604*Coefficients!$J$10)+(Campus!K604*Coefficients!$L$10)+(Campus!L604*Coefficients!$N$10)</f>
        <v>0</v>
      </c>
      <c r="O604" s="254">
        <f>(F604*Coefficients!$C$10)+(Campus!G604*Coefficients!$E$10)+(Campus!H604*Coefficients!$G$10)+(Campus!I604*Coefficients!$I$10)+(Campus!J604*Coefficients!$K$10)+(Campus!K604*Coefficients!$M$10)+(Campus!L604*Coefficients!$O$10)</f>
        <v>0</v>
      </c>
      <c r="P604" s="213" t="str">
        <f t="shared" si="94"/>
        <v/>
      </c>
      <c r="Q604" s="213" t="str">
        <f t="shared" si="91"/>
        <v/>
      </c>
      <c r="R604" s="253" t="str">
        <f t="shared" si="92"/>
        <v/>
      </c>
      <c r="S604" s="253" t="str">
        <f t="shared" si="93"/>
        <v/>
      </c>
      <c r="T604" s="505"/>
      <c r="U604" s="70"/>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row>
    <row r="605" spans="1:53" ht="15" hidden="1">
      <c r="A605" s="39"/>
      <c r="B605" s="83"/>
      <c r="C605" s="273"/>
      <c r="D605" s="473"/>
      <c r="E605" s="323"/>
      <c r="F605" s="322"/>
      <c r="G605" s="322"/>
      <c r="H605" s="322"/>
      <c r="I605" s="322"/>
      <c r="J605" s="322"/>
      <c r="K605" s="322"/>
      <c r="L605" s="322"/>
      <c r="M605" s="322"/>
      <c r="N605" s="254">
        <f>(F605*Coefficients!$B$10)+(Campus!G605*Coefficients!$D$10)+(Campus!H605*Coefficients!$F$10)+(Campus!I605*Coefficients!$H$10)+(Campus!J605*Coefficients!$J$10)+(Campus!K605*Coefficients!$L$10)+(Campus!L605*Coefficients!$N$10)</f>
        <v>0</v>
      </c>
      <c r="O605" s="254">
        <f>(F605*Coefficients!$C$10)+(Campus!G605*Coefficients!$E$10)+(Campus!H605*Coefficients!$G$10)+(Campus!I605*Coefficients!$I$10)+(Campus!J605*Coefficients!$K$10)+(Campus!K605*Coefficients!$M$10)+(Campus!L605*Coefficients!$O$10)</f>
        <v>0</v>
      </c>
      <c r="P605" s="213" t="str">
        <f t="shared" si="94"/>
        <v/>
      </c>
      <c r="Q605" s="213" t="str">
        <f t="shared" si="91"/>
        <v/>
      </c>
      <c r="R605" s="253" t="str">
        <f t="shared" si="92"/>
        <v/>
      </c>
      <c r="S605" s="253" t="str">
        <f t="shared" si="93"/>
        <v/>
      </c>
      <c r="T605" s="505"/>
      <c r="U605" s="70"/>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row>
    <row r="606" spans="1:53" ht="15" hidden="1">
      <c r="A606" s="39"/>
      <c r="B606" s="83"/>
      <c r="C606" s="273"/>
      <c r="D606" s="473"/>
      <c r="E606" s="321"/>
      <c r="F606" s="322"/>
      <c r="G606" s="322"/>
      <c r="H606" s="322"/>
      <c r="I606" s="322"/>
      <c r="J606" s="322"/>
      <c r="K606" s="322"/>
      <c r="L606" s="322"/>
      <c r="M606" s="322"/>
      <c r="N606" s="254">
        <f>(F606*Coefficients!$B$10)+(Campus!G606*Coefficients!$D$10)+(Campus!H606*Coefficients!$F$10)+(Campus!I606*Coefficients!$H$10)+(Campus!J606*Coefficients!$J$10)+(Campus!K606*Coefficients!$L$10)+(Campus!L606*Coefficients!$N$10)</f>
        <v>0</v>
      </c>
      <c r="O606" s="254">
        <f>(F606*Coefficients!$C$10)+(Campus!G606*Coefficients!$E$10)+(Campus!H606*Coefficients!$G$10)+(Campus!I606*Coefficients!$I$10)+(Campus!J606*Coefficients!$K$10)+(Campus!K606*Coefficients!$M$10)+(Campus!L606*Coefficients!$O$10)</f>
        <v>0</v>
      </c>
      <c r="P606" s="213" t="str">
        <f t="shared" si="94"/>
        <v/>
      </c>
      <c r="Q606" s="213" t="str">
        <f t="shared" si="91"/>
        <v/>
      </c>
      <c r="R606" s="253" t="str">
        <f t="shared" si="92"/>
        <v/>
      </c>
      <c r="S606" s="253" t="str">
        <f t="shared" si="93"/>
        <v/>
      </c>
      <c r="T606" s="505"/>
      <c r="U606" s="70"/>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row>
    <row r="607" spans="1:53" ht="15" hidden="1">
      <c r="A607" s="39"/>
      <c r="B607" s="83"/>
      <c r="C607" s="273"/>
      <c r="D607" s="473"/>
      <c r="E607" s="323"/>
      <c r="F607" s="324"/>
      <c r="G607" s="324"/>
      <c r="H607" s="324"/>
      <c r="I607" s="324"/>
      <c r="J607" s="324"/>
      <c r="K607" s="324"/>
      <c r="L607" s="324"/>
      <c r="M607" s="324"/>
      <c r="N607" s="254">
        <f>(F607*Coefficients!$B$10)+(Campus!G607*Coefficients!$D$10)+(Campus!H607*Coefficients!$F$10)+(Campus!I607*Coefficients!$H$10)+(Campus!J607*Coefficients!$J$10)+(Campus!K607*Coefficients!$L$10)+(Campus!L607*Coefficients!$N$10)</f>
        <v>0</v>
      </c>
      <c r="O607" s="254">
        <f>(F607*Coefficients!$C$10)+(Campus!G607*Coefficients!$E$10)+(Campus!H607*Coefficients!$G$10)+(Campus!I607*Coefficients!$I$10)+(Campus!J607*Coefficients!$K$10)+(Campus!K607*Coefficients!$M$10)+(Campus!L607*Coefficients!$O$10)</f>
        <v>0</v>
      </c>
      <c r="P607" s="213" t="str">
        <f>IF(ISERR(N607/M607),"", (N607/M607))</f>
        <v/>
      </c>
      <c r="Q607" s="213" t="str">
        <f t="shared" si="91"/>
        <v/>
      </c>
      <c r="R607" s="253" t="str">
        <f t="shared" si="92"/>
        <v/>
      </c>
      <c r="S607" s="253" t="str">
        <f t="shared" si="93"/>
        <v/>
      </c>
      <c r="T607" s="505"/>
      <c r="U607" s="70"/>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row>
    <row r="608" spans="1:53" ht="15" hidden="1">
      <c r="A608" s="39"/>
      <c r="B608" s="83"/>
      <c r="C608" s="273"/>
      <c r="D608" s="473"/>
      <c r="E608" s="321"/>
      <c r="F608" s="322"/>
      <c r="G608" s="322"/>
      <c r="H608" s="322"/>
      <c r="I608" s="322"/>
      <c r="J608" s="322"/>
      <c r="K608" s="322"/>
      <c r="L608" s="322"/>
      <c r="M608" s="322"/>
      <c r="N608" s="254">
        <f>(F608*Coefficients!$B$10)+(Campus!G608*Coefficients!$D$10)+(Campus!H608*Coefficients!$F$10)+(Campus!I608*Coefficients!$H$10)+(Campus!J608*Coefficients!$J$10)+(Campus!K608*Coefficients!$L$10)+(Campus!L608*Coefficients!$N$10)</f>
        <v>0</v>
      </c>
      <c r="O608" s="254">
        <f>(F608*Coefficients!$C$10)+(Campus!G608*Coefficients!$E$10)+(Campus!H608*Coefficients!$G$10)+(Campus!I608*Coefficients!$I$10)+(Campus!J608*Coefficients!$K$10)+(Campus!K608*Coefficients!$M$10)+(Campus!L608*Coefficients!$O$10)</f>
        <v>0</v>
      </c>
      <c r="P608" s="213" t="str">
        <f t="shared" ref="P608:P617" si="95">IF(ISERR(N608/M608),"", (N608/M608))</f>
        <v/>
      </c>
      <c r="Q608" s="213" t="str">
        <f t="shared" si="91"/>
        <v/>
      </c>
      <c r="R608" s="253" t="str">
        <f t="shared" si="92"/>
        <v/>
      </c>
      <c r="S608" s="253" t="str">
        <f t="shared" si="93"/>
        <v/>
      </c>
      <c r="T608" s="505"/>
      <c r="U608" s="70"/>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row>
    <row r="609" spans="1:53" ht="15" hidden="1">
      <c r="A609" s="39"/>
      <c r="B609" s="83"/>
      <c r="C609" s="273"/>
      <c r="D609" s="473"/>
      <c r="E609" s="323"/>
      <c r="F609" s="322"/>
      <c r="G609" s="322"/>
      <c r="H609" s="322"/>
      <c r="I609" s="322"/>
      <c r="J609" s="322"/>
      <c r="K609" s="322"/>
      <c r="L609" s="322"/>
      <c r="M609" s="322"/>
      <c r="N609" s="254">
        <f>(F609*Coefficients!$B$10)+(Campus!G609*Coefficients!$D$10)+(Campus!H609*Coefficients!$F$10)+(Campus!I609*Coefficients!$H$10)+(Campus!J609*Coefficients!$J$10)+(Campus!K609*Coefficients!$L$10)+(Campus!L609*Coefficients!$N$10)</f>
        <v>0</v>
      </c>
      <c r="O609" s="254">
        <f>(F609*Coefficients!$C$10)+(Campus!G609*Coefficients!$E$10)+(Campus!H609*Coefficients!$G$10)+(Campus!I609*Coefficients!$I$10)+(Campus!J609*Coefficients!$K$10)+(Campus!K609*Coefficients!$M$10)+(Campus!L609*Coefficients!$O$10)</f>
        <v>0</v>
      </c>
      <c r="P609" s="213" t="str">
        <f t="shared" si="95"/>
        <v/>
      </c>
      <c r="Q609" s="213" t="str">
        <f t="shared" si="91"/>
        <v/>
      </c>
      <c r="R609" s="253" t="str">
        <f t="shared" si="92"/>
        <v/>
      </c>
      <c r="S609" s="253" t="str">
        <f t="shared" si="93"/>
        <v/>
      </c>
      <c r="T609" s="505"/>
      <c r="U609" s="70"/>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row>
    <row r="610" spans="1:53" ht="15" hidden="1">
      <c r="A610" s="39"/>
      <c r="B610" s="83"/>
      <c r="C610" s="273"/>
      <c r="D610" s="473"/>
      <c r="E610" s="321"/>
      <c r="F610" s="322"/>
      <c r="G610" s="322"/>
      <c r="H610" s="322"/>
      <c r="I610" s="322"/>
      <c r="J610" s="322"/>
      <c r="K610" s="322"/>
      <c r="L610" s="322"/>
      <c r="M610" s="322"/>
      <c r="N610" s="254">
        <f>(F610*Coefficients!$B$10)+(Campus!G610*Coefficients!$D$10)+(Campus!H610*Coefficients!$F$10)+(Campus!I610*Coefficients!$H$10)+(Campus!J610*Coefficients!$J$10)+(Campus!K610*Coefficients!$L$10)+(Campus!L610*Coefficients!$N$10)</f>
        <v>0</v>
      </c>
      <c r="O610" s="254">
        <f>(F610*Coefficients!$C$10)+(Campus!G610*Coefficients!$E$10)+(Campus!H610*Coefficients!$G$10)+(Campus!I610*Coefficients!$I$10)+(Campus!J610*Coefficients!$K$10)+(Campus!K610*Coefficients!$M$10)+(Campus!L610*Coefficients!$O$10)</f>
        <v>0</v>
      </c>
      <c r="P610" s="213" t="str">
        <f t="shared" si="95"/>
        <v/>
      </c>
      <c r="Q610" s="213" t="str">
        <f t="shared" si="91"/>
        <v/>
      </c>
      <c r="R610" s="253" t="str">
        <f t="shared" si="92"/>
        <v/>
      </c>
      <c r="S610" s="253" t="str">
        <f t="shared" si="93"/>
        <v/>
      </c>
      <c r="T610" s="505"/>
      <c r="U610" s="70"/>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row>
    <row r="611" spans="1:53" ht="15" hidden="1">
      <c r="A611" s="39"/>
      <c r="B611" s="83"/>
      <c r="C611" s="273"/>
      <c r="D611" s="473"/>
      <c r="E611" s="323"/>
      <c r="F611" s="322"/>
      <c r="G611" s="322"/>
      <c r="H611" s="322"/>
      <c r="I611" s="322"/>
      <c r="J611" s="322"/>
      <c r="K611" s="322"/>
      <c r="L611" s="322"/>
      <c r="M611" s="322"/>
      <c r="N611" s="254">
        <f>(F611*Coefficients!$B$10)+(Campus!G611*Coefficients!$D$10)+(Campus!H611*Coefficients!$F$10)+(Campus!I611*Coefficients!$H$10)+(Campus!J611*Coefficients!$J$10)+(Campus!K611*Coefficients!$L$10)+(Campus!L611*Coefficients!$N$10)</f>
        <v>0</v>
      </c>
      <c r="O611" s="254">
        <f>(F611*Coefficients!$C$10)+(Campus!G611*Coefficients!$E$10)+(Campus!H611*Coefficients!$G$10)+(Campus!I611*Coefficients!$I$10)+(Campus!J611*Coefficients!$K$10)+(Campus!K611*Coefficients!$M$10)+(Campus!L611*Coefficients!$O$10)</f>
        <v>0</v>
      </c>
      <c r="P611" s="213" t="str">
        <f t="shared" si="95"/>
        <v/>
      </c>
      <c r="Q611" s="213" t="str">
        <f t="shared" si="91"/>
        <v/>
      </c>
      <c r="R611" s="253" t="str">
        <f t="shared" si="92"/>
        <v/>
      </c>
      <c r="S611" s="253" t="str">
        <f t="shared" si="93"/>
        <v/>
      </c>
      <c r="T611" s="505"/>
      <c r="U611" s="70"/>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row>
    <row r="612" spans="1:53" ht="15" hidden="1">
      <c r="A612" s="39"/>
      <c r="B612" s="83"/>
      <c r="C612" s="273"/>
      <c r="D612" s="473"/>
      <c r="E612" s="321"/>
      <c r="F612" s="322"/>
      <c r="G612" s="322"/>
      <c r="H612" s="322"/>
      <c r="I612" s="322"/>
      <c r="J612" s="322"/>
      <c r="K612" s="322"/>
      <c r="L612" s="322"/>
      <c r="M612" s="322"/>
      <c r="N612" s="254">
        <f>(F612*Coefficients!$B$10)+(Campus!G612*Coefficients!$D$10)+(Campus!H612*Coefficients!$F$10)+(Campus!I612*Coefficients!$H$10)+(Campus!J612*Coefficients!$J$10)+(Campus!K612*Coefficients!$L$10)+(Campus!L612*Coefficients!$N$10)</f>
        <v>0</v>
      </c>
      <c r="O612" s="254">
        <f>(F612*Coefficients!$C$10)+(Campus!G612*Coefficients!$E$10)+(Campus!H612*Coefficients!$G$10)+(Campus!I612*Coefficients!$I$10)+(Campus!J612*Coefficients!$K$10)+(Campus!K612*Coefficients!$M$10)+(Campus!L612*Coefficients!$O$10)</f>
        <v>0</v>
      </c>
      <c r="P612" s="213" t="str">
        <f t="shared" si="95"/>
        <v/>
      </c>
      <c r="Q612" s="213" t="str">
        <f t="shared" si="91"/>
        <v/>
      </c>
      <c r="R612" s="253" t="str">
        <f t="shared" si="92"/>
        <v/>
      </c>
      <c r="S612" s="253" t="str">
        <f t="shared" si="93"/>
        <v/>
      </c>
      <c r="T612" s="505"/>
      <c r="U612" s="70"/>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row>
    <row r="613" spans="1:53" ht="15" hidden="1">
      <c r="A613" s="39"/>
      <c r="B613" s="83"/>
      <c r="C613" s="273"/>
      <c r="D613" s="473"/>
      <c r="E613" s="323"/>
      <c r="F613" s="325"/>
      <c r="G613" s="325"/>
      <c r="H613" s="325"/>
      <c r="I613" s="325"/>
      <c r="J613" s="325"/>
      <c r="K613" s="325"/>
      <c r="L613" s="325"/>
      <c r="M613" s="325"/>
      <c r="N613" s="254">
        <f>(F613*Coefficients!$B$10)+(Campus!G613*Coefficients!$D$10)+(Campus!H613*Coefficients!$F$10)+(Campus!I613*Coefficients!$H$10)+(Campus!J613*Coefficients!$J$10)+(Campus!K613*Coefficients!$L$10)+(Campus!L613*Coefficients!$N$10)</f>
        <v>0</v>
      </c>
      <c r="O613" s="254">
        <f>(F613*Coefficients!$C$10)+(Campus!G613*Coefficients!$E$10)+(Campus!H613*Coefficients!$G$10)+(Campus!I613*Coefficients!$I$10)+(Campus!J613*Coefficients!$K$10)+(Campus!K613*Coefficients!$M$10)+(Campus!L613*Coefficients!$O$10)</f>
        <v>0</v>
      </c>
      <c r="P613" s="213" t="str">
        <f t="shared" si="95"/>
        <v/>
      </c>
      <c r="Q613" s="213" t="str">
        <f t="shared" si="91"/>
        <v/>
      </c>
      <c r="R613" s="253" t="str">
        <f t="shared" si="92"/>
        <v/>
      </c>
      <c r="S613" s="253" t="str">
        <f t="shared" si="93"/>
        <v/>
      </c>
      <c r="T613" s="505"/>
      <c r="U613" s="70"/>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row>
    <row r="614" spans="1:53" ht="15" hidden="1">
      <c r="A614" s="39"/>
      <c r="B614" s="83"/>
      <c r="C614" s="273"/>
      <c r="D614" s="473"/>
      <c r="E614" s="323"/>
      <c r="F614" s="325"/>
      <c r="G614" s="325"/>
      <c r="H614" s="325"/>
      <c r="I614" s="325"/>
      <c r="J614" s="325"/>
      <c r="K614" s="325"/>
      <c r="L614" s="325"/>
      <c r="M614" s="325"/>
      <c r="N614" s="254">
        <f>(F614*Coefficients!$B$10)+(Campus!G614*Coefficients!$D$10)+(Campus!H614*Coefficients!$F$10)+(Campus!I614*Coefficients!$H$10)+(Campus!J614*Coefficients!$J$10)+(Campus!K614*Coefficients!$L$10)+(Campus!L614*Coefficients!$N$10)</f>
        <v>0</v>
      </c>
      <c r="O614" s="254">
        <f>(F614*Coefficients!$C$10)+(Campus!G614*Coefficients!$E$10)+(Campus!H614*Coefficients!$G$10)+(Campus!I614*Coefficients!$I$10)+(Campus!J614*Coefficients!$K$10)+(Campus!K614*Coefficients!$M$10)+(Campus!L614*Coefficients!$O$10)</f>
        <v>0</v>
      </c>
      <c r="P614" s="213" t="str">
        <f t="shared" si="95"/>
        <v/>
      </c>
      <c r="Q614" s="213" t="str">
        <f t="shared" si="91"/>
        <v/>
      </c>
      <c r="R614" s="253" t="str">
        <f t="shared" si="92"/>
        <v/>
      </c>
      <c r="S614" s="253" t="str">
        <f t="shared" si="93"/>
        <v/>
      </c>
      <c r="T614" s="505"/>
      <c r="U614" s="70"/>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row>
    <row r="615" spans="1:53" ht="15" hidden="1">
      <c r="A615" s="39"/>
      <c r="B615" s="83"/>
      <c r="C615" s="273"/>
      <c r="D615" s="473"/>
      <c r="E615" s="323"/>
      <c r="F615" s="325"/>
      <c r="G615" s="325"/>
      <c r="H615" s="325"/>
      <c r="I615" s="325"/>
      <c r="J615" s="325"/>
      <c r="K615" s="325"/>
      <c r="L615" s="325"/>
      <c r="M615" s="325"/>
      <c r="N615" s="254">
        <f>(F615*Coefficients!$B$10)+(Campus!G615*Coefficients!$D$10)+(Campus!H615*Coefficients!$F$10)+(Campus!I615*Coefficients!$H$10)+(Campus!J615*Coefficients!$J$10)+(Campus!K615*Coefficients!$L$10)+(Campus!L615*Coefficients!$N$10)</f>
        <v>0</v>
      </c>
      <c r="O615" s="254">
        <f>(F615*Coefficients!$C$10)+(Campus!G615*Coefficients!$E$10)+(Campus!H615*Coefficients!$G$10)+(Campus!I615*Coefficients!$I$10)+(Campus!J615*Coefficients!$K$10)+(Campus!K615*Coefficients!$M$10)+(Campus!L615*Coefficients!$O$10)</f>
        <v>0</v>
      </c>
      <c r="P615" s="213" t="str">
        <f t="shared" si="95"/>
        <v/>
      </c>
      <c r="Q615" s="213" t="str">
        <f t="shared" si="91"/>
        <v/>
      </c>
      <c r="R615" s="253" t="str">
        <f t="shared" si="92"/>
        <v/>
      </c>
      <c r="S615" s="253" t="str">
        <f t="shared" si="93"/>
        <v/>
      </c>
      <c r="T615" s="505"/>
      <c r="U615" s="70"/>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row>
    <row r="616" spans="1:53" ht="15" hidden="1">
      <c r="A616" s="39"/>
      <c r="B616" s="83"/>
      <c r="C616" s="273"/>
      <c r="D616" s="473"/>
      <c r="E616" s="323"/>
      <c r="F616" s="325"/>
      <c r="G616" s="325"/>
      <c r="H616" s="325"/>
      <c r="I616" s="325"/>
      <c r="J616" s="325"/>
      <c r="K616" s="325"/>
      <c r="L616" s="325"/>
      <c r="M616" s="325"/>
      <c r="N616" s="254">
        <f>(F616*Coefficients!$B$10)+(Campus!G616*Coefficients!$D$10)+(Campus!H616*Coefficients!$F$10)+(Campus!I616*Coefficients!$H$10)+(Campus!J616*Coefficients!$J$10)+(Campus!K616*Coefficients!$L$10)+(Campus!L616*Coefficients!$N$10)</f>
        <v>0</v>
      </c>
      <c r="O616" s="254">
        <f>(F616*Coefficients!$C$10)+(Campus!G616*Coefficients!$E$10)+(Campus!H616*Coefficients!$G$10)+(Campus!I616*Coefficients!$I$10)+(Campus!J616*Coefficients!$K$10)+(Campus!K616*Coefficients!$M$10)+(Campus!L616*Coefficients!$O$10)</f>
        <v>0</v>
      </c>
      <c r="P616" s="213" t="str">
        <f t="shared" si="95"/>
        <v/>
      </c>
      <c r="Q616" s="213" t="str">
        <f t="shared" si="91"/>
        <v/>
      </c>
      <c r="R616" s="253" t="str">
        <f t="shared" si="92"/>
        <v/>
      </c>
      <c r="S616" s="253" t="str">
        <f t="shared" si="93"/>
        <v/>
      </c>
      <c r="T616" s="505"/>
      <c r="U616" s="70"/>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row>
    <row r="617" spans="1:53" ht="15" hidden="1">
      <c r="A617" s="39"/>
      <c r="B617" s="83"/>
      <c r="C617" s="273"/>
      <c r="D617" s="473"/>
      <c r="E617" s="323"/>
      <c r="F617" s="325"/>
      <c r="G617" s="325"/>
      <c r="H617" s="325"/>
      <c r="I617" s="325"/>
      <c r="J617" s="325"/>
      <c r="K617" s="325"/>
      <c r="L617" s="325"/>
      <c r="M617" s="325"/>
      <c r="N617" s="254">
        <f>(F617*Coefficients!$B$10)+(Campus!G617*Coefficients!$D$10)+(Campus!H617*Coefficients!$F$10)+(Campus!I617*Coefficients!$H$10)+(Campus!J617*Coefficients!$J$10)+(Campus!K617*Coefficients!$L$10)+(Campus!L617*Coefficients!$N$10)</f>
        <v>0</v>
      </c>
      <c r="O617" s="254">
        <f>(F617*Coefficients!$C$10)+(Campus!G617*Coefficients!$E$10)+(Campus!H617*Coefficients!$G$10)+(Campus!I617*Coefficients!$I$10)+(Campus!J617*Coefficients!$K$10)+(Campus!K617*Coefficients!$M$10)+(Campus!L617*Coefficients!$O$10)</f>
        <v>0</v>
      </c>
      <c r="P617" s="213" t="str">
        <f t="shared" si="95"/>
        <v/>
      </c>
      <c r="Q617" s="213" t="str">
        <f t="shared" si="91"/>
        <v/>
      </c>
      <c r="R617" s="253" t="str">
        <f t="shared" si="92"/>
        <v/>
      </c>
      <c r="S617" s="253" t="str">
        <f t="shared" si="93"/>
        <v/>
      </c>
      <c r="T617" s="505"/>
      <c r="U617" s="70"/>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row>
    <row r="618" spans="1:53" ht="15.75" hidden="1" thickBot="1">
      <c r="A618" s="39"/>
      <c r="B618" s="83"/>
      <c r="C618" s="273"/>
      <c r="D618" s="473"/>
      <c r="E618" s="326"/>
      <c r="F618" s="327"/>
      <c r="G618" s="327"/>
      <c r="H618" s="327"/>
      <c r="I618" s="327"/>
      <c r="J618" s="327"/>
      <c r="K618" s="327"/>
      <c r="L618" s="327"/>
      <c r="M618" s="327"/>
      <c r="N618" s="261">
        <f>(F618*Coefficients!$B$10)+(Campus!G618*Coefficients!$D$10)+(Campus!H618*Coefficients!$F$10)+(Campus!I618*Coefficients!$H$10)+(Campus!J618*Coefficients!$J$10)+(Campus!K618*Coefficients!$L$10)+(Campus!L618*Coefficients!$N$10)</f>
        <v>0</v>
      </c>
      <c r="O618" s="261">
        <f>(F618*Coefficients!$C$10)+(Campus!G618*Coefficients!$E$10)+(Campus!H618*Coefficients!$G$10)+(Campus!I618*Coefficients!$I$10)+(Campus!J618*Coefficients!$K$10)+(Campus!K618*Coefficients!$M$10)+(Campus!L618*Coefficients!$O$10)</f>
        <v>0</v>
      </c>
      <c r="P618" s="262" t="str">
        <f>IF(ISERR(N618/M618),"", (N618/M618))</f>
        <v/>
      </c>
      <c r="Q618" s="262" t="str">
        <f t="shared" si="91"/>
        <v/>
      </c>
      <c r="R618" s="263" t="str">
        <f t="shared" si="92"/>
        <v/>
      </c>
      <c r="S618" s="263" t="str">
        <f t="shared" si="93"/>
        <v/>
      </c>
      <c r="T618" s="505"/>
      <c r="U618" s="70"/>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row>
    <row r="619" spans="1:53" ht="15" hidden="1">
      <c r="A619" s="39"/>
      <c r="B619" s="83"/>
      <c r="C619" s="273"/>
      <c r="D619" s="473"/>
      <c r="E619" s="256" t="s">
        <v>83</v>
      </c>
      <c r="F619" s="257">
        <f>SUM(F594:F618)</f>
        <v>0</v>
      </c>
      <c r="G619" s="257">
        <f t="shared" ref="G619:M619" si="96">SUM(G594:G618)</f>
        <v>0</v>
      </c>
      <c r="H619" s="257">
        <f t="shared" si="96"/>
        <v>0</v>
      </c>
      <c r="I619" s="257">
        <f t="shared" si="96"/>
        <v>0</v>
      </c>
      <c r="J619" s="257">
        <f t="shared" si="96"/>
        <v>0</v>
      </c>
      <c r="K619" s="257">
        <f t="shared" si="96"/>
        <v>0</v>
      </c>
      <c r="L619" s="257">
        <f t="shared" si="96"/>
        <v>0</v>
      </c>
      <c r="M619" s="257">
        <f t="shared" si="96"/>
        <v>0</v>
      </c>
      <c r="N619" s="258">
        <f>SUM(N594:N618)</f>
        <v>0</v>
      </c>
      <c r="O619" s="258">
        <f>SUM(O594:O618)</f>
        <v>0</v>
      </c>
      <c r="P619" s="259" t="str">
        <f>IFERROR(N619/M619,"")</f>
        <v/>
      </c>
      <c r="Q619" s="259" t="str">
        <f>IFERROR(O619/M619,"")</f>
        <v/>
      </c>
      <c r="R619" s="272" t="str">
        <f t="shared" ref="R619" si="97">IFERROR((P619-AI619)/AI619,"")</f>
        <v/>
      </c>
      <c r="S619" s="272" t="str">
        <f>IFERROR((Q619-AJ619)/AJ619,"")</f>
        <v/>
      </c>
      <c r="T619" s="505"/>
      <c r="U619" s="70"/>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row>
    <row r="620" spans="1:53" ht="19.5" hidden="1">
      <c r="A620" s="39"/>
      <c r="B620" s="57"/>
      <c r="C620" s="58"/>
      <c r="D620" s="164"/>
      <c r="E620" s="129"/>
      <c r="F620" s="65"/>
      <c r="G620" s="66"/>
      <c r="H620" s="110"/>
      <c r="I620" s="110"/>
      <c r="J620" s="92"/>
      <c r="K620" s="66"/>
      <c r="L620" s="66"/>
      <c r="M620" s="66"/>
      <c r="N620" s="66"/>
      <c r="O620" s="66"/>
      <c r="P620" s="66"/>
      <c r="Q620" s="66"/>
      <c r="R620" s="66"/>
      <c r="S620" s="66"/>
      <c r="T620" s="165"/>
      <c r="U620" s="70"/>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row>
    <row r="621" spans="1:53" ht="19.5" hidden="1">
      <c r="A621" s="39"/>
      <c r="B621" s="57"/>
      <c r="C621" s="78"/>
      <c r="D621" s="48"/>
      <c r="E621" s="123"/>
      <c r="F621" s="67"/>
      <c r="G621" s="67"/>
      <c r="H621" s="507"/>
      <c r="I621" s="507"/>
      <c r="J621" s="68"/>
      <c r="K621" s="67"/>
      <c r="L621" s="67"/>
      <c r="M621" s="67"/>
      <c r="N621" s="67"/>
      <c r="O621" s="67"/>
      <c r="P621" s="59"/>
      <c r="Q621" s="59"/>
      <c r="R621" s="59"/>
      <c r="S621" s="59"/>
      <c r="T621" s="60"/>
      <c r="U621" s="70"/>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row>
    <row r="622" spans="1:53" ht="19.5" hidden="1">
      <c r="A622" s="39"/>
      <c r="B622" s="57"/>
      <c r="C622" s="78"/>
      <c r="D622" s="48"/>
      <c r="E622" s="123"/>
      <c r="F622" s="67"/>
      <c r="G622" s="67"/>
      <c r="H622" s="277"/>
      <c r="I622" s="277"/>
      <c r="J622" s="68"/>
      <c r="K622" s="67"/>
      <c r="L622" s="67"/>
      <c r="M622" s="67"/>
      <c r="N622" s="67"/>
      <c r="O622" s="67"/>
      <c r="P622" s="59"/>
      <c r="Q622" s="59"/>
      <c r="R622" s="59"/>
      <c r="S622" s="59"/>
      <c r="T622" s="60"/>
      <c r="U622" s="70"/>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row>
    <row r="623" spans="1:53" ht="19.5" hidden="1">
      <c r="A623" s="39"/>
      <c r="B623" s="57"/>
      <c r="C623" s="78"/>
      <c r="D623" s="48"/>
      <c r="E623" s="123"/>
      <c r="F623" s="67"/>
      <c r="G623" s="67"/>
      <c r="H623" s="277"/>
      <c r="I623" s="277"/>
      <c r="J623" s="68"/>
      <c r="K623" s="67"/>
      <c r="L623" s="67"/>
      <c r="M623" s="67"/>
      <c r="N623" s="67"/>
      <c r="O623" s="67"/>
      <c r="P623" s="59"/>
      <c r="Q623" s="59"/>
      <c r="R623" s="59"/>
      <c r="S623" s="59"/>
      <c r="T623" s="60"/>
      <c r="U623" s="70"/>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row>
    <row r="624" spans="1:53" ht="19.5" hidden="1">
      <c r="A624" s="39"/>
      <c r="B624" s="71"/>
      <c r="C624" s="146"/>
      <c r="D624" s="73"/>
      <c r="E624" s="147"/>
      <c r="F624" s="148"/>
      <c r="G624" s="149"/>
      <c r="H624" s="150"/>
      <c r="I624" s="150"/>
      <c r="J624" s="151"/>
      <c r="K624" s="149"/>
      <c r="L624" s="149"/>
      <c r="M624" s="149"/>
      <c r="N624" s="149"/>
      <c r="O624" s="149"/>
      <c r="P624" s="75"/>
      <c r="Q624" s="75"/>
      <c r="R624" s="75"/>
      <c r="S624" s="75"/>
      <c r="T624" s="75"/>
      <c r="U624" s="152"/>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row>
    <row r="625" spans="1:53" ht="18.75" hidden="1">
      <c r="A625" s="39"/>
      <c r="B625" s="53"/>
      <c r="C625" s="77"/>
      <c r="D625" s="55"/>
      <c r="E625" s="124"/>
      <c r="F625" s="55"/>
      <c r="G625" s="55"/>
      <c r="H625" s="107"/>
      <c r="I625" s="107"/>
      <c r="J625" s="88"/>
      <c r="K625" s="55"/>
      <c r="L625" s="55"/>
      <c r="M625" s="55"/>
      <c r="N625" s="55"/>
      <c r="O625" s="55"/>
      <c r="P625" s="55"/>
      <c r="Q625" s="55"/>
      <c r="R625" s="55"/>
      <c r="S625" s="55"/>
      <c r="T625" s="55"/>
      <c r="U625" s="56"/>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row>
    <row r="626" spans="1:53" ht="30.75" hidden="1">
      <c r="A626" s="39"/>
      <c r="B626" s="252"/>
      <c r="C626" s="167"/>
      <c r="D626" s="125">
        <v>2016</v>
      </c>
      <c r="E626" s="271" t="str">
        <f>IF(Inventory!$K$7=2012,"Base Year", "")</f>
        <v/>
      </c>
      <c r="F626" s="167"/>
      <c r="G626" s="167"/>
      <c r="H626" s="167"/>
      <c r="I626" s="167"/>
      <c r="J626" s="167"/>
      <c r="K626" s="167"/>
      <c r="L626" s="167"/>
      <c r="M626" s="167"/>
      <c r="N626" s="167"/>
      <c r="O626" s="167"/>
      <c r="P626" s="167"/>
      <c r="Q626" s="167"/>
      <c r="R626" s="167"/>
      <c r="S626" s="167"/>
      <c r="T626" s="167"/>
      <c r="U626" s="167"/>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row>
    <row r="627" spans="1:53" ht="30.75" hidden="1">
      <c r="A627" s="39"/>
      <c r="B627" s="274"/>
      <c r="C627" s="167"/>
      <c r="D627" s="167"/>
      <c r="E627" s="125"/>
      <c r="F627" s="509" t="s">
        <v>94</v>
      </c>
      <c r="G627" s="510"/>
      <c r="H627" s="510"/>
      <c r="I627" s="510"/>
      <c r="J627" s="510"/>
      <c r="K627" s="510"/>
      <c r="L627" s="510"/>
      <c r="M627" s="251"/>
      <c r="N627" s="76"/>
      <c r="O627" s="76"/>
      <c r="P627" s="76"/>
      <c r="Q627" s="76"/>
      <c r="R627" s="76"/>
      <c r="S627" s="76"/>
      <c r="T627" s="76"/>
      <c r="U627" s="70"/>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row>
    <row r="628" spans="1:53" ht="18.75" hidden="1" customHeight="1">
      <c r="A628" s="39"/>
      <c r="B628" s="166"/>
      <c r="C628" s="167"/>
      <c r="D628" s="168"/>
      <c r="E628" s="169"/>
      <c r="F628" s="508" t="s">
        <v>97</v>
      </c>
      <c r="G628" s="493" t="s">
        <v>96</v>
      </c>
      <c r="H628" s="469" t="s">
        <v>95</v>
      </c>
      <c r="I628" s="469" t="s">
        <v>98</v>
      </c>
      <c r="J628" s="493" t="s">
        <v>99</v>
      </c>
      <c r="K628" s="493" t="s">
        <v>195</v>
      </c>
      <c r="L628" s="493" t="s">
        <v>101</v>
      </c>
      <c r="M628" s="493" t="s">
        <v>93</v>
      </c>
      <c r="N628" s="493" t="s">
        <v>89</v>
      </c>
      <c r="O628" s="493" t="s">
        <v>90</v>
      </c>
      <c r="P628" s="493" t="s">
        <v>175</v>
      </c>
      <c r="Q628" s="493" t="s">
        <v>88</v>
      </c>
      <c r="R628" s="469" t="s">
        <v>91</v>
      </c>
      <c r="S628" s="469" t="s">
        <v>92</v>
      </c>
      <c r="T628" s="170"/>
      <c r="U628" s="171"/>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row>
    <row r="629" spans="1:53" ht="30.75" hidden="1" customHeight="1">
      <c r="A629" s="39"/>
      <c r="B629" s="57"/>
      <c r="C629" s="78"/>
      <c r="D629" s="47"/>
      <c r="E629" s="275" t="s">
        <v>87</v>
      </c>
      <c r="F629" s="508"/>
      <c r="G629" s="493"/>
      <c r="H629" s="469"/>
      <c r="I629" s="469"/>
      <c r="J629" s="493"/>
      <c r="K629" s="493"/>
      <c r="L629" s="493"/>
      <c r="M629" s="493"/>
      <c r="N629" s="492"/>
      <c r="O629" s="492"/>
      <c r="P629" s="493"/>
      <c r="Q629" s="493"/>
      <c r="R629" s="492"/>
      <c r="S629" s="492"/>
      <c r="T629" s="59"/>
      <c r="U629" s="70"/>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row>
    <row r="630" spans="1:53" ht="19.5" hidden="1">
      <c r="A630" s="39"/>
      <c r="B630" s="57"/>
      <c r="C630" s="78"/>
      <c r="D630" s="47"/>
      <c r="E630" s="470"/>
      <c r="F630" s="506"/>
      <c r="G630" s="135"/>
      <c r="H630" s="276"/>
      <c r="I630" s="135"/>
      <c r="J630" s="135"/>
      <c r="K630" s="276"/>
      <c r="L630" s="276"/>
      <c r="M630" s="275"/>
      <c r="N630" s="275"/>
      <c r="O630" s="275"/>
      <c r="P630" s="59"/>
      <c r="Q630" s="59"/>
      <c r="R630" s="59"/>
      <c r="S630" s="59"/>
      <c r="T630" s="59"/>
      <c r="U630" s="70"/>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row>
    <row r="631" spans="1:53" ht="15" hidden="1">
      <c r="A631" s="39"/>
      <c r="B631" s="83"/>
      <c r="C631" s="273"/>
      <c r="D631" s="64"/>
      <c r="E631" s="129"/>
      <c r="F631" s="65"/>
      <c r="G631" s="66"/>
      <c r="H631" s="115"/>
      <c r="I631" s="110"/>
      <c r="J631" s="92"/>
      <c r="K631" s="92"/>
      <c r="L631" s="92"/>
      <c r="M631" s="92"/>
      <c r="N631" s="92"/>
      <c r="O631" s="92"/>
      <c r="P631" s="92"/>
      <c r="Q631" s="92"/>
      <c r="R631" s="92"/>
      <c r="S631" s="92"/>
      <c r="T631" s="153"/>
      <c r="U631" s="70"/>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row>
    <row r="632" spans="1:53" ht="15" hidden="1">
      <c r="A632" s="39"/>
      <c r="B632" s="83"/>
      <c r="C632" s="273"/>
      <c r="D632" s="473"/>
      <c r="E632" s="321"/>
      <c r="F632" s="322"/>
      <c r="G632" s="322"/>
      <c r="H632" s="322"/>
      <c r="I632" s="322"/>
      <c r="J632" s="322"/>
      <c r="K632" s="322"/>
      <c r="L632" s="322"/>
      <c r="M632" s="322"/>
      <c r="N632" s="254">
        <f>(F632*Coefficients!$B$10)+(Campus!G632*Coefficients!$D$10)+(Campus!H632*Coefficients!$F$10)+(Campus!I632*Coefficients!$H$10)+(Campus!J632*Coefficients!$J$10)+(Campus!K632*Coefficients!$L$10)+(Campus!L632*Coefficients!$N$10)</f>
        <v>0</v>
      </c>
      <c r="O632" s="254">
        <f>(F632*Coefficients!$C$10)+(Campus!G632*Coefficients!$E$10)+(Campus!H632*Coefficients!$G$10)+(Campus!I632*Coefficients!$I$10)+(Campus!J632*Coefficients!$K$10)+(Campus!K632*Coefficients!$M$10)+(Campus!L632*Coefficients!$O$10)</f>
        <v>0</v>
      </c>
      <c r="P632" s="213" t="str">
        <f>IF(ISERR(N632/M632),"", (N632/M632))</f>
        <v/>
      </c>
      <c r="Q632" s="213" t="str">
        <f>IF(ISERR(O632/M632),"", (O632/M632))</f>
        <v/>
      </c>
      <c r="R632" s="253" t="str">
        <f>IFERROR((P632-AI176)/AI176,"")</f>
        <v/>
      </c>
      <c r="S632" s="253" t="str">
        <f>IFERROR((Q632-AJ176)/AJ176,"")</f>
        <v/>
      </c>
      <c r="T632" s="505"/>
      <c r="U632" s="70"/>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row>
    <row r="633" spans="1:53" ht="15" hidden="1">
      <c r="A633" s="39"/>
      <c r="B633" s="83"/>
      <c r="C633" s="273"/>
      <c r="D633" s="473"/>
      <c r="E633" s="323"/>
      <c r="F633" s="322"/>
      <c r="G633" s="322"/>
      <c r="H633" s="322"/>
      <c r="I633" s="322"/>
      <c r="J633" s="322"/>
      <c r="K633" s="322"/>
      <c r="L633" s="322"/>
      <c r="M633" s="322"/>
      <c r="N633" s="254">
        <f>(F633*Coefficients!$B$10)+(Campus!G633*Coefficients!$D$10)+(Campus!H633*Coefficients!$F$10)+(Campus!I633*Coefficients!$H$10)+(Campus!J633*Coefficients!$J$10)+(Campus!K633*Coefficients!$L$10)+(Campus!L633*Coefficients!$N$10)</f>
        <v>0</v>
      </c>
      <c r="O633" s="254">
        <f>(F633*Coefficients!$C$10)+(Campus!G633*Coefficients!$E$10)+(Campus!H633*Coefficients!$G$10)+(Campus!I633*Coefficients!$I$10)+(Campus!J633*Coefficients!$K$10)+(Campus!K633*Coefficients!$M$10)+(Campus!L633*Coefficients!$O$10)</f>
        <v>0</v>
      </c>
      <c r="P633" s="213" t="str">
        <f>IF(ISERR(N633/M633),"", (N633/M633))</f>
        <v/>
      </c>
      <c r="Q633" s="213" t="str">
        <f t="shared" ref="Q633:Q656" si="98">IF(ISERR(O633/M633),"", (O633/M633))</f>
        <v/>
      </c>
      <c r="R633" s="253" t="str">
        <f t="shared" ref="R633:R656" si="99">IFERROR((P633-AI177)/AI177,"")</f>
        <v/>
      </c>
      <c r="S633" s="253" t="str">
        <f t="shared" ref="S633:S656" si="100">IFERROR((Q633-AJ177)/AJ177,"")</f>
        <v/>
      </c>
      <c r="T633" s="505"/>
      <c r="U633" s="70"/>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row>
    <row r="634" spans="1:53" ht="15" hidden="1">
      <c r="A634" s="39"/>
      <c r="B634" s="83"/>
      <c r="C634" s="273"/>
      <c r="D634" s="473"/>
      <c r="E634" s="321"/>
      <c r="F634" s="322"/>
      <c r="G634" s="322"/>
      <c r="H634" s="322"/>
      <c r="I634" s="322"/>
      <c r="J634" s="322"/>
      <c r="K634" s="322"/>
      <c r="L634" s="322"/>
      <c r="M634" s="322"/>
      <c r="N634" s="255">
        <f>(F634*Coefficients!$B$10)+(Campus!G634*Coefficients!$D$10)+(Campus!H634*Coefficients!$F$10)+(Campus!I634*Coefficients!$H$10)+(Campus!J634*Coefficients!$J$10)+(Campus!K634*Coefficients!$L$10)+(Campus!L634*Coefficients!$N$10)</f>
        <v>0</v>
      </c>
      <c r="O634" s="254">
        <f>(F634*Coefficients!$C$10)+(Campus!G634*Coefficients!$E$10)+(Campus!H634*Coefficients!$G$10)+(Campus!I634*Coefficients!$I$10)+(Campus!J634*Coefficients!$K$10)+(Campus!K634*Coefficients!$M$10)+(Campus!L634*Coefficients!$O$10)</f>
        <v>0</v>
      </c>
      <c r="P634" s="213" t="str">
        <f t="shared" ref="P634:P644" si="101">IF(ISERR(N634/M634),"", (N634/M634))</f>
        <v/>
      </c>
      <c r="Q634" s="213" t="str">
        <f t="shared" si="98"/>
        <v/>
      </c>
      <c r="R634" s="253" t="str">
        <f t="shared" si="99"/>
        <v/>
      </c>
      <c r="S634" s="253" t="str">
        <f t="shared" si="100"/>
        <v/>
      </c>
      <c r="T634" s="505"/>
      <c r="U634" s="70"/>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row>
    <row r="635" spans="1:53" ht="15" hidden="1">
      <c r="A635" s="39"/>
      <c r="B635" s="83"/>
      <c r="C635" s="273"/>
      <c r="D635" s="473"/>
      <c r="E635" s="323"/>
      <c r="F635" s="322"/>
      <c r="G635" s="322"/>
      <c r="H635" s="322"/>
      <c r="I635" s="322"/>
      <c r="J635" s="322"/>
      <c r="K635" s="322"/>
      <c r="L635" s="322"/>
      <c r="M635" s="322"/>
      <c r="N635" s="254">
        <f>(F635*Coefficients!$B$10)+(Campus!G635*Coefficients!$D$10)+(Campus!H635*Coefficients!$F$10)+(Campus!I635*Coefficients!$H$10)+(Campus!J635*Coefficients!$J$10)+(Campus!K635*Coefficients!$L$10)+(Campus!L635*Coefficients!$N$10)</f>
        <v>0</v>
      </c>
      <c r="O635" s="254">
        <f>(F635*Coefficients!$C$10)+(Campus!G635*Coefficients!$E$10)+(Campus!H635*Coefficients!$G$10)+(Campus!I635*Coefficients!$I$10)+(Campus!J635*Coefficients!$K$10)+(Campus!K635*Coefficients!$M$10)+(Campus!L635*Coefficients!$O$10)</f>
        <v>0</v>
      </c>
      <c r="P635" s="213" t="str">
        <f t="shared" si="101"/>
        <v/>
      </c>
      <c r="Q635" s="213" t="str">
        <f t="shared" si="98"/>
        <v/>
      </c>
      <c r="R635" s="253" t="str">
        <f t="shared" si="99"/>
        <v/>
      </c>
      <c r="S635" s="253" t="str">
        <f t="shared" si="100"/>
        <v/>
      </c>
      <c r="T635" s="505"/>
      <c r="U635" s="70"/>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row>
    <row r="636" spans="1:53" ht="15" hidden="1">
      <c r="A636" s="39"/>
      <c r="B636" s="83"/>
      <c r="C636" s="273"/>
      <c r="D636" s="473"/>
      <c r="E636" s="321"/>
      <c r="F636" s="322"/>
      <c r="G636" s="322"/>
      <c r="H636" s="322"/>
      <c r="I636" s="322"/>
      <c r="J636" s="322"/>
      <c r="K636" s="322"/>
      <c r="L636" s="322"/>
      <c r="M636" s="322"/>
      <c r="N636" s="254">
        <f>(F636*Coefficients!$B$10)+(Campus!G636*Coefficients!$D$10)+(Campus!H636*Coefficients!$F$10)+(Campus!I636*Coefficients!$H$10)+(Campus!J636*Coefficients!$J$10)+(Campus!K636*Coefficients!$L$10)+(Campus!L636*Coefficients!$N$10)</f>
        <v>0</v>
      </c>
      <c r="O636" s="254">
        <f>(F636*Coefficients!$C$10)+(Campus!G636*Coefficients!$E$10)+(Campus!H636*Coefficients!$G$10)+(Campus!I636*Coefficients!$I$10)+(Campus!J636*Coefficients!$K$10)+(Campus!K636*Coefficients!$M$10)+(Campus!L636*Coefficients!$O$10)</f>
        <v>0</v>
      </c>
      <c r="P636" s="213" t="str">
        <f t="shared" si="101"/>
        <v/>
      </c>
      <c r="Q636" s="213" t="str">
        <f t="shared" si="98"/>
        <v/>
      </c>
      <c r="R636" s="253" t="str">
        <f t="shared" si="99"/>
        <v/>
      </c>
      <c r="S636" s="253" t="str">
        <f t="shared" si="100"/>
        <v/>
      </c>
      <c r="T636" s="505"/>
      <c r="U636" s="70"/>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row>
    <row r="637" spans="1:53" ht="15" hidden="1">
      <c r="A637" s="39"/>
      <c r="B637" s="83"/>
      <c r="C637" s="273"/>
      <c r="D637" s="473"/>
      <c r="E637" s="323"/>
      <c r="F637" s="322"/>
      <c r="G637" s="322"/>
      <c r="H637" s="322"/>
      <c r="I637" s="322"/>
      <c r="J637" s="322"/>
      <c r="K637" s="322"/>
      <c r="L637" s="322"/>
      <c r="M637" s="322"/>
      <c r="N637" s="254">
        <f>(F637*Coefficients!$B$10)+(Campus!G637*Coefficients!$D$10)+(Campus!H637*Coefficients!$F$10)+(Campus!I637*Coefficients!$H$10)+(Campus!J637*Coefficients!$J$10)+(Campus!K637*Coefficients!$L$10)+(Campus!L637*Coefficients!$N$10)</f>
        <v>0</v>
      </c>
      <c r="O637" s="254">
        <f>(F637*Coefficients!$C$10)+(Campus!G637*Coefficients!$E$10)+(Campus!H637*Coefficients!$G$10)+(Campus!I637*Coefficients!$I$10)+(Campus!J637*Coefficients!$K$10)+(Campus!K637*Coefficients!$M$10)+(Campus!L637*Coefficients!$O$10)</f>
        <v>0</v>
      </c>
      <c r="P637" s="213" t="str">
        <f t="shared" si="101"/>
        <v/>
      </c>
      <c r="Q637" s="213" t="str">
        <f t="shared" si="98"/>
        <v/>
      </c>
      <c r="R637" s="253" t="str">
        <f t="shared" si="99"/>
        <v/>
      </c>
      <c r="S637" s="253" t="str">
        <f t="shared" si="100"/>
        <v/>
      </c>
      <c r="T637" s="505"/>
      <c r="U637" s="70"/>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row>
    <row r="638" spans="1:53" ht="15" hidden="1">
      <c r="A638" s="39"/>
      <c r="B638" s="83"/>
      <c r="C638" s="273"/>
      <c r="D638" s="473"/>
      <c r="E638" s="321"/>
      <c r="F638" s="322"/>
      <c r="G638" s="322"/>
      <c r="H638" s="322"/>
      <c r="I638" s="322"/>
      <c r="J638" s="322"/>
      <c r="K638" s="322"/>
      <c r="L638" s="322"/>
      <c r="M638" s="322"/>
      <c r="N638" s="254">
        <f>(F638*Coefficients!$B$10)+(Campus!G638*Coefficients!$D$10)+(Campus!H638*Coefficients!$F$10)+(Campus!I638*Coefficients!$H$10)+(Campus!J638*Coefficients!$J$10)+(Campus!K638*Coefficients!$L$10)+(Campus!L638*Coefficients!$N$10)</f>
        <v>0</v>
      </c>
      <c r="O638" s="254">
        <f>(F638*Coefficients!$C$10)+(Campus!G638*Coefficients!$E$10)+(Campus!H638*Coefficients!$G$10)+(Campus!I638*Coefficients!$I$10)+(Campus!J638*Coefficients!$K$10)+(Campus!K638*Coefficients!$M$10)+(Campus!L638*Coefficients!$O$10)</f>
        <v>0</v>
      </c>
      <c r="P638" s="213" t="str">
        <f t="shared" si="101"/>
        <v/>
      </c>
      <c r="Q638" s="213" t="str">
        <f t="shared" si="98"/>
        <v/>
      </c>
      <c r="R638" s="253" t="str">
        <f t="shared" si="99"/>
        <v/>
      </c>
      <c r="S638" s="253" t="str">
        <f t="shared" si="100"/>
        <v/>
      </c>
      <c r="T638" s="505"/>
      <c r="U638" s="70"/>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row>
    <row r="639" spans="1:53" ht="15" hidden="1">
      <c r="A639" s="39"/>
      <c r="B639" s="83"/>
      <c r="C639" s="273"/>
      <c r="D639" s="473"/>
      <c r="E639" s="323"/>
      <c r="F639" s="322"/>
      <c r="G639" s="322"/>
      <c r="H639" s="322"/>
      <c r="I639" s="322"/>
      <c r="J639" s="322"/>
      <c r="K639" s="322"/>
      <c r="L639" s="322"/>
      <c r="M639" s="322"/>
      <c r="N639" s="254">
        <f>(F639*Coefficients!$B$10)+(Campus!G639*Coefficients!$D$10)+(Campus!H639*Coefficients!$F$10)+(Campus!I639*Coefficients!$H$10)+(Campus!J639*Coefficients!$J$10)+(Campus!K639*Coefficients!$L$10)+(Campus!L639*Coefficients!$N$10)</f>
        <v>0</v>
      </c>
      <c r="O639" s="254">
        <f>(F639*Coefficients!$C$10)+(Campus!G639*Coefficients!$E$10)+(Campus!H639*Coefficients!$G$10)+(Campus!I639*Coefficients!$I$10)+(Campus!J639*Coefficients!$K$10)+(Campus!K639*Coefficients!$M$10)+(Campus!L639*Coefficients!$O$10)</f>
        <v>0</v>
      </c>
      <c r="P639" s="213" t="str">
        <f t="shared" si="101"/>
        <v/>
      </c>
      <c r="Q639" s="213" t="str">
        <f t="shared" si="98"/>
        <v/>
      </c>
      <c r="R639" s="253" t="str">
        <f t="shared" si="99"/>
        <v/>
      </c>
      <c r="S639" s="253" t="str">
        <f t="shared" si="100"/>
        <v/>
      </c>
      <c r="T639" s="505"/>
      <c r="U639" s="70"/>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row>
    <row r="640" spans="1:53" ht="15" hidden="1">
      <c r="A640" s="39"/>
      <c r="B640" s="83"/>
      <c r="C640" s="273"/>
      <c r="D640" s="473"/>
      <c r="E640" s="321"/>
      <c r="F640" s="322"/>
      <c r="G640" s="322"/>
      <c r="H640" s="322"/>
      <c r="I640" s="322"/>
      <c r="J640" s="322"/>
      <c r="K640" s="322"/>
      <c r="L640" s="322"/>
      <c r="M640" s="322"/>
      <c r="N640" s="254">
        <f>(F640*Coefficients!$B$10)+(Campus!G640*Coefficients!$D$10)+(Campus!H640*Coefficients!$F$10)+(Campus!I640*Coefficients!$H$10)+(Campus!J640*Coefficients!$J$10)+(Campus!K640*Coefficients!$L$10)+(Campus!L640*Coefficients!$N$10)</f>
        <v>0</v>
      </c>
      <c r="O640" s="254">
        <f>(F640*Coefficients!$C$10)+(Campus!G640*Coefficients!$E$10)+(Campus!H640*Coefficients!$G$10)+(Campus!I640*Coefficients!$I$10)+(Campus!J640*Coefficients!$K$10)+(Campus!K640*Coefficients!$M$10)+(Campus!L640*Coefficients!$O$10)</f>
        <v>0</v>
      </c>
      <c r="P640" s="213" t="str">
        <f t="shared" si="101"/>
        <v/>
      </c>
      <c r="Q640" s="213" t="str">
        <f t="shared" si="98"/>
        <v/>
      </c>
      <c r="R640" s="253" t="str">
        <f t="shared" si="99"/>
        <v/>
      </c>
      <c r="S640" s="253" t="str">
        <f t="shared" si="100"/>
        <v/>
      </c>
      <c r="T640" s="505"/>
      <c r="U640" s="70"/>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row>
    <row r="641" spans="1:53" ht="15" hidden="1">
      <c r="A641" s="39"/>
      <c r="B641" s="83"/>
      <c r="C641" s="273"/>
      <c r="D641" s="473"/>
      <c r="E641" s="323"/>
      <c r="F641" s="322"/>
      <c r="G641" s="322"/>
      <c r="H641" s="322"/>
      <c r="I641" s="322"/>
      <c r="J641" s="322"/>
      <c r="K641" s="322"/>
      <c r="L641" s="322"/>
      <c r="M641" s="322"/>
      <c r="N641" s="254">
        <f>(F641*Coefficients!$B$10)+(Campus!G641*Coefficients!$D$10)+(Campus!H641*Coefficients!$F$10)+(Campus!I641*Coefficients!$H$10)+(Campus!J641*Coefficients!$J$10)+(Campus!K641*Coefficients!$L$10)+(Campus!L641*Coefficients!$N$10)</f>
        <v>0</v>
      </c>
      <c r="O641" s="254">
        <f>(F641*Coefficients!$C$10)+(Campus!G641*Coefficients!$E$10)+(Campus!H641*Coefficients!$G$10)+(Campus!I641*Coefficients!$I$10)+(Campus!J641*Coefficients!$K$10)+(Campus!K641*Coefficients!$M$10)+(Campus!L641*Coefficients!$O$10)</f>
        <v>0</v>
      </c>
      <c r="P641" s="213" t="str">
        <f t="shared" si="101"/>
        <v/>
      </c>
      <c r="Q641" s="213" t="str">
        <f t="shared" si="98"/>
        <v/>
      </c>
      <c r="R641" s="253" t="str">
        <f t="shared" si="99"/>
        <v/>
      </c>
      <c r="S641" s="253" t="str">
        <f t="shared" si="100"/>
        <v/>
      </c>
      <c r="T641" s="505"/>
      <c r="U641" s="70"/>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row>
    <row r="642" spans="1:53" ht="15" hidden="1">
      <c r="A642" s="39"/>
      <c r="B642" s="83"/>
      <c r="C642" s="273"/>
      <c r="D642" s="473"/>
      <c r="E642" s="321"/>
      <c r="F642" s="322"/>
      <c r="G642" s="322"/>
      <c r="H642" s="322"/>
      <c r="I642" s="322"/>
      <c r="J642" s="322"/>
      <c r="K642" s="322"/>
      <c r="L642" s="322"/>
      <c r="M642" s="322"/>
      <c r="N642" s="254">
        <f>(F642*Coefficients!$B$10)+(Campus!G642*Coefficients!$D$10)+(Campus!H642*Coefficients!$F$10)+(Campus!I642*Coefficients!$H$10)+(Campus!J642*Coefficients!$J$10)+(Campus!K642*Coefficients!$L$10)+(Campus!L642*Coefficients!$N$10)</f>
        <v>0</v>
      </c>
      <c r="O642" s="254">
        <f>(F642*Coefficients!$C$10)+(Campus!G642*Coefficients!$E$10)+(Campus!H642*Coefficients!$G$10)+(Campus!I642*Coefficients!$I$10)+(Campus!J642*Coefficients!$K$10)+(Campus!K642*Coefficients!$M$10)+(Campus!L642*Coefficients!$O$10)</f>
        <v>0</v>
      </c>
      <c r="P642" s="213" t="str">
        <f t="shared" si="101"/>
        <v/>
      </c>
      <c r="Q642" s="213" t="str">
        <f t="shared" si="98"/>
        <v/>
      </c>
      <c r="R642" s="253" t="str">
        <f t="shared" si="99"/>
        <v/>
      </c>
      <c r="S642" s="253" t="str">
        <f t="shared" si="100"/>
        <v/>
      </c>
      <c r="T642" s="505"/>
      <c r="U642" s="70"/>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row>
    <row r="643" spans="1:53" ht="15" hidden="1">
      <c r="A643" s="39"/>
      <c r="B643" s="83"/>
      <c r="C643" s="273"/>
      <c r="D643" s="473"/>
      <c r="E643" s="323"/>
      <c r="F643" s="322"/>
      <c r="G643" s="322"/>
      <c r="H643" s="322"/>
      <c r="I643" s="322"/>
      <c r="J643" s="322"/>
      <c r="K643" s="322"/>
      <c r="L643" s="322"/>
      <c r="M643" s="322"/>
      <c r="N643" s="254">
        <f>(F643*Coefficients!$B$10)+(Campus!G643*Coefficients!$D$10)+(Campus!H643*Coefficients!$F$10)+(Campus!I643*Coefficients!$H$10)+(Campus!J643*Coefficients!$J$10)+(Campus!K643*Coefficients!$L$10)+(Campus!L643*Coefficients!$N$10)</f>
        <v>0</v>
      </c>
      <c r="O643" s="254">
        <f>(F643*Coefficients!$C$10)+(Campus!G643*Coefficients!$E$10)+(Campus!H643*Coefficients!$G$10)+(Campus!I643*Coefficients!$I$10)+(Campus!J643*Coefficients!$K$10)+(Campus!K643*Coefficients!$M$10)+(Campus!L643*Coefficients!$O$10)</f>
        <v>0</v>
      </c>
      <c r="P643" s="213" t="str">
        <f t="shared" si="101"/>
        <v/>
      </c>
      <c r="Q643" s="213" t="str">
        <f t="shared" si="98"/>
        <v/>
      </c>
      <c r="R643" s="253" t="str">
        <f t="shared" si="99"/>
        <v/>
      </c>
      <c r="S643" s="253" t="str">
        <f t="shared" si="100"/>
        <v/>
      </c>
      <c r="T643" s="505"/>
      <c r="U643" s="70"/>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row>
    <row r="644" spans="1:53" ht="15" hidden="1">
      <c r="A644" s="39"/>
      <c r="B644" s="83"/>
      <c r="C644" s="273"/>
      <c r="D644" s="473"/>
      <c r="E644" s="321"/>
      <c r="F644" s="322"/>
      <c r="G644" s="322"/>
      <c r="H644" s="322"/>
      <c r="I644" s="322"/>
      <c r="J644" s="322"/>
      <c r="K644" s="322"/>
      <c r="L644" s="322"/>
      <c r="M644" s="322"/>
      <c r="N644" s="254">
        <f>(F644*Coefficients!$B$10)+(Campus!G644*Coefficients!$D$10)+(Campus!H644*Coefficients!$F$10)+(Campus!I644*Coefficients!$H$10)+(Campus!J644*Coefficients!$J$10)+(Campus!K644*Coefficients!$L$10)+(Campus!L644*Coefficients!$N$10)</f>
        <v>0</v>
      </c>
      <c r="O644" s="254">
        <f>(F644*Coefficients!$C$10)+(Campus!G644*Coefficients!$E$10)+(Campus!H644*Coefficients!$G$10)+(Campus!I644*Coefficients!$I$10)+(Campus!J644*Coefficients!$K$10)+(Campus!K644*Coefficients!$M$10)+(Campus!L644*Coefficients!$O$10)</f>
        <v>0</v>
      </c>
      <c r="P644" s="213" t="str">
        <f t="shared" si="101"/>
        <v/>
      </c>
      <c r="Q644" s="213" t="str">
        <f t="shared" si="98"/>
        <v/>
      </c>
      <c r="R644" s="253" t="str">
        <f t="shared" si="99"/>
        <v/>
      </c>
      <c r="S644" s="253" t="str">
        <f t="shared" si="100"/>
        <v/>
      </c>
      <c r="T644" s="505"/>
      <c r="U644" s="70"/>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row>
    <row r="645" spans="1:53" ht="15" hidden="1">
      <c r="A645" s="39"/>
      <c r="B645" s="83"/>
      <c r="C645" s="273"/>
      <c r="D645" s="473"/>
      <c r="E645" s="323"/>
      <c r="F645" s="324"/>
      <c r="G645" s="324"/>
      <c r="H645" s="324"/>
      <c r="I645" s="324"/>
      <c r="J645" s="324"/>
      <c r="K645" s="324"/>
      <c r="L645" s="324"/>
      <c r="M645" s="324"/>
      <c r="N645" s="254">
        <f>(F645*Coefficients!$B$10)+(Campus!G645*Coefficients!$D$10)+(Campus!H645*Coefficients!$F$10)+(Campus!I645*Coefficients!$H$10)+(Campus!J645*Coefficients!$J$10)+(Campus!K645*Coefficients!$L$10)+(Campus!L645*Coefficients!$N$10)</f>
        <v>0</v>
      </c>
      <c r="O645" s="254">
        <f>(F645*Coefficients!$C$10)+(Campus!G645*Coefficients!$E$10)+(Campus!H645*Coefficients!$G$10)+(Campus!I645*Coefficients!$I$10)+(Campus!J645*Coefficients!$K$10)+(Campus!K645*Coefficients!$M$10)+(Campus!L645*Coefficients!$O$10)</f>
        <v>0</v>
      </c>
      <c r="P645" s="213" t="str">
        <f>IF(ISERR(N645/M645),"", (N645/M645))</f>
        <v/>
      </c>
      <c r="Q645" s="213" t="str">
        <f t="shared" si="98"/>
        <v/>
      </c>
      <c r="R645" s="253" t="str">
        <f t="shared" si="99"/>
        <v/>
      </c>
      <c r="S645" s="253" t="str">
        <f t="shared" si="100"/>
        <v/>
      </c>
      <c r="T645" s="505"/>
      <c r="U645" s="70"/>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row>
    <row r="646" spans="1:53" ht="15" hidden="1">
      <c r="A646" s="39"/>
      <c r="B646" s="83"/>
      <c r="C646" s="273"/>
      <c r="D646" s="473"/>
      <c r="E646" s="321"/>
      <c r="F646" s="322"/>
      <c r="G646" s="322"/>
      <c r="H646" s="322"/>
      <c r="I646" s="322"/>
      <c r="J646" s="322"/>
      <c r="K646" s="322"/>
      <c r="L646" s="322"/>
      <c r="M646" s="322"/>
      <c r="N646" s="254">
        <f>(F646*Coefficients!$B$10)+(Campus!G646*Coefficients!$D$10)+(Campus!H646*Coefficients!$F$10)+(Campus!I646*Coefficients!$H$10)+(Campus!J646*Coefficients!$J$10)+(Campus!K646*Coefficients!$L$10)+(Campus!L646*Coefficients!$N$10)</f>
        <v>0</v>
      </c>
      <c r="O646" s="254">
        <f>(F646*Coefficients!$C$10)+(Campus!G646*Coefficients!$E$10)+(Campus!H646*Coefficients!$G$10)+(Campus!I646*Coefficients!$I$10)+(Campus!J646*Coefficients!$K$10)+(Campus!K646*Coefficients!$M$10)+(Campus!L646*Coefficients!$O$10)</f>
        <v>0</v>
      </c>
      <c r="P646" s="213" t="str">
        <f t="shared" ref="P646:P655" si="102">IF(ISERR(N646/M646),"", (N646/M646))</f>
        <v/>
      </c>
      <c r="Q646" s="213" t="str">
        <f t="shared" si="98"/>
        <v/>
      </c>
      <c r="R646" s="253" t="str">
        <f t="shared" si="99"/>
        <v/>
      </c>
      <c r="S646" s="253" t="str">
        <f t="shared" si="100"/>
        <v/>
      </c>
      <c r="T646" s="505"/>
      <c r="U646" s="70"/>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row>
    <row r="647" spans="1:53" ht="15" hidden="1">
      <c r="A647" s="39"/>
      <c r="B647" s="83"/>
      <c r="C647" s="273"/>
      <c r="D647" s="473"/>
      <c r="E647" s="323"/>
      <c r="F647" s="322"/>
      <c r="G647" s="322"/>
      <c r="H647" s="322"/>
      <c r="I647" s="322"/>
      <c r="J647" s="322"/>
      <c r="K647" s="322"/>
      <c r="L647" s="322"/>
      <c r="M647" s="322"/>
      <c r="N647" s="254">
        <f>(F647*Coefficients!$B$10)+(Campus!G647*Coefficients!$D$10)+(Campus!H647*Coefficients!$F$10)+(Campus!I647*Coefficients!$H$10)+(Campus!J647*Coefficients!$J$10)+(Campus!K647*Coefficients!$L$10)+(Campus!L647*Coefficients!$N$10)</f>
        <v>0</v>
      </c>
      <c r="O647" s="254">
        <f>(F647*Coefficients!$C$10)+(Campus!G647*Coefficients!$E$10)+(Campus!H647*Coefficients!$G$10)+(Campus!I647*Coefficients!$I$10)+(Campus!J647*Coefficients!$K$10)+(Campus!K647*Coefficients!$M$10)+(Campus!L647*Coefficients!$O$10)</f>
        <v>0</v>
      </c>
      <c r="P647" s="213" t="str">
        <f t="shared" si="102"/>
        <v/>
      </c>
      <c r="Q647" s="213" t="str">
        <f t="shared" si="98"/>
        <v/>
      </c>
      <c r="R647" s="253" t="str">
        <f t="shared" si="99"/>
        <v/>
      </c>
      <c r="S647" s="253" t="str">
        <f t="shared" si="100"/>
        <v/>
      </c>
      <c r="T647" s="505"/>
      <c r="U647" s="70"/>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row>
    <row r="648" spans="1:53" ht="15" hidden="1">
      <c r="A648" s="39"/>
      <c r="B648" s="83"/>
      <c r="C648" s="273"/>
      <c r="D648" s="473"/>
      <c r="E648" s="321"/>
      <c r="F648" s="322"/>
      <c r="G648" s="322"/>
      <c r="H648" s="322"/>
      <c r="I648" s="322"/>
      <c r="J648" s="322"/>
      <c r="K648" s="322"/>
      <c r="L648" s="322"/>
      <c r="M648" s="322"/>
      <c r="N648" s="254">
        <f>(F648*Coefficients!$B$10)+(Campus!G648*Coefficients!$D$10)+(Campus!H648*Coefficients!$F$10)+(Campus!I648*Coefficients!$H$10)+(Campus!J648*Coefficients!$J$10)+(Campus!K648*Coefficients!$L$10)+(Campus!L648*Coefficients!$N$10)</f>
        <v>0</v>
      </c>
      <c r="O648" s="254">
        <f>(F648*Coefficients!$C$10)+(Campus!G648*Coefficients!$E$10)+(Campus!H648*Coefficients!$G$10)+(Campus!I648*Coefficients!$I$10)+(Campus!J648*Coefficients!$K$10)+(Campus!K648*Coefficients!$M$10)+(Campus!L648*Coefficients!$O$10)</f>
        <v>0</v>
      </c>
      <c r="P648" s="213" t="str">
        <f t="shared" si="102"/>
        <v/>
      </c>
      <c r="Q648" s="213" t="str">
        <f t="shared" si="98"/>
        <v/>
      </c>
      <c r="R648" s="253" t="str">
        <f t="shared" si="99"/>
        <v/>
      </c>
      <c r="S648" s="253" t="str">
        <f t="shared" si="100"/>
        <v/>
      </c>
      <c r="T648" s="505"/>
      <c r="U648" s="70"/>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row>
    <row r="649" spans="1:53" ht="15" hidden="1">
      <c r="A649" s="39"/>
      <c r="B649" s="83"/>
      <c r="C649" s="273"/>
      <c r="D649" s="473"/>
      <c r="E649" s="323"/>
      <c r="F649" s="322"/>
      <c r="G649" s="322"/>
      <c r="H649" s="322"/>
      <c r="I649" s="322"/>
      <c r="J649" s="322"/>
      <c r="K649" s="322"/>
      <c r="L649" s="322"/>
      <c r="M649" s="322"/>
      <c r="N649" s="254">
        <f>(F649*Coefficients!$B$10)+(Campus!G649*Coefficients!$D$10)+(Campus!H649*Coefficients!$F$10)+(Campus!I649*Coefficients!$H$10)+(Campus!J649*Coefficients!$J$10)+(Campus!K649*Coefficients!$L$10)+(Campus!L649*Coefficients!$N$10)</f>
        <v>0</v>
      </c>
      <c r="O649" s="254">
        <f>(F649*Coefficients!$C$10)+(Campus!G649*Coefficients!$E$10)+(Campus!H649*Coefficients!$G$10)+(Campus!I649*Coefficients!$I$10)+(Campus!J649*Coefficients!$K$10)+(Campus!K649*Coefficients!$M$10)+(Campus!L649*Coefficients!$O$10)</f>
        <v>0</v>
      </c>
      <c r="P649" s="213" t="str">
        <f t="shared" si="102"/>
        <v/>
      </c>
      <c r="Q649" s="213" t="str">
        <f t="shared" si="98"/>
        <v/>
      </c>
      <c r="R649" s="253" t="str">
        <f t="shared" si="99"/>
        <v/>
      </c>
      <c r="S649" s="253" t="str">
        <f t="shared" si="100"/>
        <v/>
      </c>
      <c r="T649" s="505"/>
      <c r="U649" s="70"/>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row>
    <row r="650" spans="1:53" ht="15" hidden="1">
      <c r="A650" s="39"/>
      <c r="B650" s="83"/>
      <c r="C650" s="273"/>
      <c r="D650" s="473"/>
      <c r="E650" s="321"/>
      <c r="F650" s="322"/>
      <c r="G650" s="322"/>
      <c r="H650" s="322"/>
      <c r="I650" s="322"/>
      <c r="J650" s="322"/>
      <c r="K650" s="322"/>
      <c r="L650" s="322"/>
      <c r="M650" s="322"/>
      <c r="N650" s="254">
        <f>(F650*Coefficients!$B$10)+(Campus!G650*Coefficients!$D$10)+(Campus!H650*Coefficients!$F$10)+(Campus!I650*Coefficients!$H$10)+(Campus!J650*Coefficients!$J$10)+(Campus!K650*Coefficients!$L$10)+(Campus!L650*Coefficients!$N$10)</f>
        <v>0</v>
      </c>
      <c r="O650" s="254">
        <f>(F650*Coefficients!$C$10)+(Campus!G650*Coefficients!$E$10)+(Campus!H650*Coefficients!$G$10)+(Campus!I650*Coefficients!$I$10)+(Campus!J650*Coefficients!$K$10)+(Campus!K650*Coefficients!$M$10)+(Campus!L650*Coefficients!$O$10)</f>
        <v>0</v>
      </c>
      <c r="P650" s="213" t="str">
        <f t="shared" si="102"/>
        <v/>
      </c>
      <c r="Q650" s="213" t="str">
        <f t="shared" si="98"/>
        <v/>
      </c>
      <c r="R650" s="253" t="str">
        <f t="shared" si="99"/>
        <v/>
      </c>
      <c r="S650" s="253" t="str">
        <f t="shared" si="100"/>
        <v/>
      </c>
      <c r="T650" s="505"/>
      <c r="U650" s="70"/>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row>
    <row r="651" spans="1:53" ht="15" hidden="1">
      <c r="A651" s="39"/>
      <c r="B651" s="83"/>
      <c r="C651" s="273"/>
      <c r="D651" s="473"/>
      <c r="E651" s="323"/>
      <c r="F651" s="325"/>
      <c r="G651" s="325"/>
      <c r="H651" s="325"/>
      <c r="I651" s="325"/>
      <c r="J651" s="325"/>
      <c r="K651" s="325"/>
      <c r="L651" s="325"/>
      <c r="M651" s="325"/>
      <c r="N651" s="254">
        <f>(F651*Coefficients!$B$10)+(Campus!G651*Coefficients!$D$10)+(Campus!H651*Coefficients!$F$10)+(Campus!I651*Coefficients!$H$10)+(Campus!J651*Coefficients!$J$10)+(Campus!K651*Coefficients!$L$10)+(Campus!L651*Coefficients!$N$10)</f>
        <v>0</v>
      </c>
      <c r="O651" s="254">
        <f>(F651*Coefficients!$C$10)+(Campus!G651*Coefficients!$E$10)+(Campus!H651*Coefficients!$G$10)+(Campus!I651*Coefficients!$I$10)+(Campus!J651*Coefficients!$K$10)+(Campus!K651*Coefficients!$M$10)+(Campus!L651*Coefficients!$O$10)</f>
        <v>0</v>
      </c>
      <c r="P651" s="213" t="str">
        <f t="shared" si="102"/>
        <v/>
      </c>
      <c r="Q651" s="213" t="str">
        <f t="shared" si="98"/>
        <v/>
      </c>
      <c r="R651" s="253" t="str">
        <f t="shared" si="99"/>
        <v/>
      </c>
      <c r="S651" s="253" t="str">
        <f t="shared" si="100"/>
        <v/>
      </c>
      <c r="T651" s="505"/>
      <c r="U651" s="70"/>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row>
    <row r="652" spans="1:53" ht="15" hidden="1">
      <c r="A652" s="39"/>
      <c r="B652" s="83"/>
      <c r="C652" s="273"/>
      <c r="D652" s="473"/>
      <c r="E652" s="323"/>
      <c r="F652" s="325"/>
      <c r="G652" s="325"/>
      <c r="H652" s="325"/>
      <c r="I652" s="325"/>
      <c r="J652" s="325"/>
      <c r="K652" s="325"/>
      <c r="L652" s="325"/>
      <c r="M652" s="325"/>
      <c r="N652" s="254">
        <f>(F652*Coefficients!$B$10)+(Campus!G652*Coefficients!$D$10)+(Campus!H652*Coefficients!$F$10)+(Campus!I652*Coefficients!$H$10)+(Campus!J652*Coefficients!$J$10)+(Campus!K652*Coefficients!$L$10)+(Campus!L652*Coefficients!$N$10)</f>
        <v>0</v>
      </c>
      <c r="O652" s="254">
        <f>(F652*Coefficients!$C$10)+(Campus!G652*Coefficients!$E$10)+(Campus!H652*Coefficients!$G$10)+(Campus!I652*Coefficients!$I$10)+(Campus!J652*Coefficients!$K$10)+(Campus!K652*Coefficients!$M$10)+(Campus!L652*Coefficients!$O$10)</f>
        <v>0</v>
      </c>
      <c r="P652" s="213" t="str">
        <f t="shared" si="102"/>
        <v/>
      </c>
      <c r="Q652" s="213" t="str">
        <f t="shared" si="98"/>
        <v/>
      </c>
      <c r="R652" s="253" t="str">
        <f t="shared" si="99"/>
        <v/>
      </c>
      <c r="S652" s="253" t="str">
        <f t="shared" si="100"/>
        <v/>
      </c>
      <c r="T652" s="505"/>
      <c r="U652" s="70"/>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row>
    <row r="653" spans="1:53" ht="15" hidden="1">
      <c r="A653" s="39"/>
      <c r="B653" s="83"/>
      <c r="C653" s="273"/>
      <c r="D653" s="473"/>
      <c r="E653" s="323"/>
      <c r="F653" s="325"/>
      <c r="G653" s="325"/>
      <c r="H653" s="325"/>
      <c r="I653" s="325"/>
      <c r="J653" s="325"/>
      <c r="K653" s="325"/>
      <c r="L653" s="325"/>
      <c r="M653" s="325"/>
      <c r="N653" s="254">
        <f>(F653*Coefficients!$B$10)+(Campus!G653*Coefficients!$D$10)+(Campus!H653*Coefficients!$F$10)+(Campus!I653*Coefficients!$H$10)+(Campus!J653*Coefficients!$J$10)+(Campus!K653*Coefficients!$L$10)+(Campus!L653*Coefficients!$N$10)</f>
        <v>0</v>
      </c>
      <c r="O653" s="254">
        <f>(F653*Coefficients!$C$10)+(Campus!G653*Coefficients!$E$10)+(Campus!H653*Coefficients!$G$10)+(Campus!I653*Coefficients!$I$10)+(Campus!J653*Coefficients!$K$10)+(Campus!K653*Coefficients!$M$10)+(Campus!L653*Coefficients!$O$10)</f>
        <v>0</v>
      </c>
      <c r="P653" s="213" t="str">
        <f t="shared" si="102"/>
        <v/>
      </c>
      <c r="Q653" s="213" t="str">
        <f t="shared" si="98"/>
        <v/>
      </c>
      <c r="R653" s="253" t="str">
        <f t="shared" si="99"/>
        <v/>
      </c>
      <c r="S653" s="253" t="str">
        <f t="shared" si="100"/>
        <v/>
      </c>
      <c r="T653" s="505"/>
      <c r="U653" s="70"/>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row>
    <row r="654" spans="1:53" ht="15" hidden="1">
      <c r="A654" s="39"/>
      <c r="B654" s="83"/>
      <c r="C654" s="273"/>
      <c r="D654" s="473"/>
      <c r="E654" s="323"/>
      <c r="F654" s="325"/>
      <c r="G654" s="325"/>
      <c r="H654" s="325"/>
      <c r="I654" s="325"/>
      <c r="J654" s="325"/>
      <c r="K654" s="325"/>
      <c r="L654" s="325"/>
      <c r="M654" s="325"/>
      <c r="N654" s="254">
        <f>(F654*Coefficients!$B$10)+(Campus!G654*Coefficients!$D$10)+(Campus!H654*Coefficients!$F$10)+(Campus!I654*Coefficients!$H$10)+(Campus!J654*Coefficients!$J$10)+(Campus!K654*Coefficients!$L$10)+(Campus!L654*Coefficients!$N$10)</f>
        <v>0</v>
      </c>
      <c r="O654" s="254">
        <f>(F654*Coefficients!$C$10)+(Campus!G654*Coefficients!$E$10)+(Campus!H654*Coefficients!$G$10)+(Campus!I654*Coefficients!$I$10)+(Campus!J654*Coefficients!$K$10)+(Campus!K654*Coefficients!$M$10)+(Campus!L654*Coefficients!$O$10)</f>
        <v>0</v>
      </c>
      <c r="P654" s="213" t="str">
        <f t="shared" si="102"/>
        <v/>
      </c>
      <c r="Q654" s="213" t="str">
        <f t="shared" si="98"/>
        <v/>
      </c>
      <c r="R654" s="253" t="str">
        <f t="shared" si="99"/>
        <v/>
      </c>
      <c r="S654" s="253" t="str">
        <f t="shared" si="100"/>
        <v/>
      </c>
      <c r="T654" s="505"/>
      <c r="U654" s="70"/>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row>
    <row r="655" spans="1:53" ht="15" hidden="1">
      <c r="A655" s="39"/>
      <c r="B655" s="83"/>
      <c r="C655" s="273"/>
      <c r="D655" s="473"/>
      <c r="E655" s="323"/>
      <c r="F655" s="325"/>
      <c r="G655" s="325"/>
      <c r="H655" s="325"/>
      <c r="I655" s="325"/>
      <c r="J655" s="325"/>
      <c r="K655" s="325"/>
      <c r="L655" s="325"/>
      <c r="M655" s="325"/>
      <c r="N655" s="254">
        <f>(F655*Coefficients!$B$10)+(Campus!G655*Coefficients!$D$10)+(Campus!H655*Coefficients!$F$10)+(Campus!I655*Coefficients!$H$10)+(Campus!J655*Coefficients!$J$10)+(Campus!K655*Coefficients!$L$10)+(Campus!L655*Coefficients!$N$10)</f>
        <v>0</v>
      </c>
      <c r="O655" s="254">
        <f>(F655*Coefficients!$C$10)+(Campus!G655*Coefficients!$E$10)+(Campus!H655*Coefficients!$G$10)+(Campus!I655*Coefficients!$I$10)+(Campus!J655*Coefficients!$K$10)+(Campus!K655*Coefficients!$M$10)+(Campus!L655*Coefficients!$O$10)</f>
        <v>0</v>
      </c>
      <c r="P655" s="213" t="str">
        <f t="shared" si="102"/>
        <v/>
      </c>
      <c r="Q655" s="213" t="str">
        <f t="shared" si="98"/>
        <v/>
      </c>
      <c r="R655" s="253" t="str">
        <f t="shared" si="99"/>
        <v/>
      </c>
      <c r="S655" s="253" t="str">
        <f t="shared" si="100"/>
        <v/>
      </c>
      <c r="T655" s="505"/>
      <c r="U655" s="70"/>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row>
    <row r="656" spans="1:53" ht="15.75" hidden="1" thickBot="1">
      <c r="A656" s="39"/>
      <c r="B656" s="83"/>
      <c r="C656" s="273"/>
      <c r="D656" s="473"/>
      <c r="E656" s="326"/>
      <c r="F656" s="327"/>
      <c r="G656" s="327"/>
      <c r="H656" s="327"/>
      <c r="I656" s="327"/>
      <c r="J656" s="327"/>
      <c r="K656" s="327"/>
      <c r="L656" s="327"/>
      <c r="M656" s="327"/>
      <c r="N656" s="261">
        <f>(F656*Coefficients!$B$10)+(Campus!G656*Coefficients!$D$10)+(Campus!H656*Coefficients!$F$10)+(Campus!I656*Coefficients!$H$10)+(Campus!J656*Coefficients!$J$10)+(Campus!K656*Coefficients!$L$10)+(Campus!L656*Coefficients!$N$10)</f>
        <v>0</v>
      </c>
      <c r="O656" s="261">
        <f>(F656*Coefficients!$C$10)+(Campus!G656*Coefficients!$E$10)+(Campus!H656*Coefficients!$G$10)+(Campus!I656*Coefficients!$I$10)+(Campus!J656*Coefficients!$K$10)+(Campus!K656*Coefficients!$M$10)+(Campus!L656*Coefficients!$O$10)</f>
        <v>0</v>
      </c>
      <c r="P656" s="262" t="str">
        <f>IF(ISERR(N656/M656),"", (N656/M656))</f>
        <v/>
      </c>
      <c r="Q656" s="262" t="str">
        <f t="shared" si="98"/>
        <v/>
      </c>
      <c r="R656" s="263" t="str">
        <f t="shared" si="99"/>
        <v/>
      </c>
      <c r="S656" s="263" t="str">
        <f t="shared" si="100"/>
        <v/>
      </c>
      <c r="T656" s="505"/>
      <c r="U656" s="70"/>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row>
    <row r="657" spans="1:53" ht="15" hidden="1">
      <c r="A657" s="39"/>
      <c r="B657" s="83"/>
      <c r="C657" s="273"/>
      <c r="D657" s="473"/>
      <c r="E657" s="256" t="s">
        <v>83</v>
      </c>
      <c r="F657" s="257">
        <f>SUM(F632:F656)</f>
        <v>0</v>
      </c>
      <c r="G657" s="257">
        <f t="shared" ref="G657:M657" si="103">SUM(G632:G656)</f>
        <v>0</v>
      </c>
      <c r="H657" s="257">
        <f t="shared" si="103"/>
        <v>0</v>
      </c>
      <c r="I657" s="257">
        <f t="shared" si="103"/>
        <v>0</v>
      </c>
      <c r="J657" s="257">
        <f t="shared" si="103"/>
        <v>0</v>
      </c>
      <c r="K657" s="257">
        <f t="shared" si="103"/>
        <v>0</v>
      </c>
      <c r="L657" s="257">
        <f t="shared" si="103"/>
        <v>0</v>
      </c>
      <c r="M657" s="257">
        <f t="shared" si="103"/>
        <v>0</v>
      </c>
      <c r="N657" s="258">
        <f>SUM(N632:N656)</f>
        <v>0</v>
      </c>
      <c r="O657" s="258">
        <f>SUM(O632:O656)</f>
        <v>0</v>
      </c>
      <c r="P657" s="259" t="str">
        <f>IFERROR(N657/M657,"")</f>
        <v/>
      </c>
      <c r="Q657" s="259" t="str">
        <f>IFERROR(O657/M657,"")</f>
        <v/>
      </c>
      <c r="R657" s="272" t="str">
        <f t="shared" ref="R657" si="104">IFERROR((P657-AI657)/AI657,"")</f>
        <v/>
      </c>
      <c r="S657" s="272" t="str">
        <f>IFERROR((Q657-AJ657)/AJ657,"")</f>
        <v/>
      </c>
      <c r="T657" s="505"/>
      <c r="U657" s="70"/>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row>
    <row r="658" spans="1:53" ht="19.5" hidden="1">
      <c r="A658" s="39"/>
      <c r="B658" s="57"/>
      <c r="C658" s="58"/>
      <c r="D658" s="164"/>
      <c r="E658" s="129"/>
      <c r="F658" s="65"/>
      <c r="G658" s="66"/>
      <c r="H658" s="110"/>
      <c r="I658" s="110"/>
      <c r="J658" s="92"/>
      <c r="K658" s="66"/>
      <c r="L658" s="66"/>
      <c r="M658" s="66"/>
      <c r="N658" s="66"/>
      <c r="O658" s="66"/>
      <c r="P658" s="66"/>
      <c r="Q658" s="66"/>
      <c r="R658" s="66"/>
      <c r="S658" s="66"/>
      <c r="T658" s="165"/>
      <c r="U658" s="70"/>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row>
    <row r="659" spans="1:53" ht="19.5" hidden="1">
      <c r="A659" s="39"/>
      <c r="B659" s="57"/>
      <c r="C659" s="78"/>
      <c r="D659" s="48"/>
      <c r="E659" s="123"/>
      <c r="F659" s="67"/>
      <c r="G659" s="67"/>
      <c r="H659" s="507"/>
      <c r="I659" s="507"/>
      <c r="J659" s="68"/>
      <c r="K659" s="67"/>
      <c r="L659" s="67"/>
      <c r="M659" s="67"/>
      <c r="N659" s="67"/>
      <c r="O659" s="67"/>
      <c r="P659" s="59"/>
      <c r="Q659" s="59"/>
      <c r="R659" s="59"/>
      <c r="S659" s="59"/>
      <c r="T659" s="60"/>
      <c r="U659" s="70"/>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row>
    <row r="660" spans="1:53" ht="19.5" hidden="1">
      <c r="A660" s="39"/>
      <c r="B660" s="57"/>
      <c r="C660" s="78"/>
      <c r="D660" s="48"/>
      <c r="E660" s="123"/>
      <c r="F660" s="67"/>
      <c r="G660" s="67"/>
      <c r="H660" s="277"/>
      <c r="I660" s="277"/>
      <c r="J660" s="68"/>
      <c r="K660" s="67"/>
      <c r="L660" s="67"/>
      <c r="M660" s="67"/>
      <c r="N660" s="67"/>
      <c r="O660" s="67"/>
      <c r="P660" s="59"/>
      <c r="Q660" s="59"/>
      <c r="R660" s="59"/>
      <c r="S660" s="59"/>
      <c r="T660" s="60"/>
      <c r="U660" s="70"/>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row>
    <row r="661" spans="1:53" ht="19.5" hidden="1">
      <c r="A661" s="39"/>
      <c r="B661" s="57"/>
      <c r="C661" s="78"/>
      <c r="D661" s="48"/>
      <c r="E661" s="123"/>
      <c r="F661" s="67"/>
      <c r="G661" s="67"/>
      <c r="H661" s="277"/>
      <c r="I661" s="277"/>
      <c r="J661" s="68"/>
      <c r="K661" s="67"/>
      <c r="L661" s="67"/>
      <c r="M661" s="67"/>
      <c r="N661" s="67"/>
      <c r="O661" s="67"/>
      <c r="P661" s="59"/>
      <c r="Q661" s="59"/>
      <c r="R661" s="59"/>
      <c r="S661" s="59"/>
      <c r="T661" s="60"/>
      <c r="U661" s="70"/>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row>
    <row r="662" spans="1:53" ht="19.5" hidden="1">
      <c r="A662" s="39"/>
      <c r="B662" s="71"/>
      <c r="C662" s="146"/>
      <c r="D662" s="73"/>
      <c r="E662" s="147"/>
      <c r="F662" s="148"/>
      <c r="G662" s="149"/>
      <c r="H662" s="150"/>
      <c r="I662" s="150"/>
      <c r="J662" s="151"/>
      <c r="K662" s="149"/>
      <c r="L662" s="149"/>
      <c r="M662" s="149"/>
      <c r="N662" s="149"/>
      <c r="O662" s="149"/>
      <c r="P662" s="75"/>
      <c r="Q662" s="75"/>
      <c r="R662" s="75"/>
      <c r="S662" s="75"/>
      <c r="T662" s="75"/>
      <c r="U662" s="152"/>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row>
    <row r="663" spans="1:53" ht="18.75" hidden="1">
      <c r="A663" s="39"/>
      <c r="B663" s="53"/>
      <c r="C663" s="77"/>
      <c r="D663" s="55"/>
      <c r="E663" s="124"/>
      <c r="F663" s="55"/>
      <c r="G663" s="55"/>
      <c r="H663" s="107"/>
      <c r="I663" s="107"/>
      <c r="J663" s="88"/>
      <c r="K663" s="55"/>
      <c r="L663" s="55"/>
      <c r="M663" s="55"/>
      <c r="N663" s="55"/>
      <c r="O663" s="55"/>
      <c r="P663" s="55"/>
      <c r="Q663" s="55"/>
      <c r="R663" s="55"/>
      <c r="S663" s="55"/>
      <c r="T663" s="55"/>
      <c r="U663" s="56"/>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row>
    <row r="664" spans="1:53" ht="30.75" hidden="1">
      <c r="A664" s="39"/>
      <c r="B664" s="252"/>
      <c r="C664" s="167"/>
      <c r="D664" s="125">
        <v>2017</v>
      </c>
      <c r="E664" s="271" t="str">
        <f>IF(Inventory!$K$7=2012,"Base Year", "")</f>
        <v/>
      </c>
      <c r="F664" s="167"/>
      <c r="G664" s="167"/>
      <c r="H664" s="167"/>
      <c r="I664" s="167"/>
      <c r="J664" s="167"/>
      <c r="K664" s="167"/>
      <c r="L664" s="167"/>
      <c r="M664" s="167"/>
      <c r="N664" s="167"/>
      <c r="O664" s="167"/>
      <c r="P664" s="167"/>
      <c r="Q664" s="167"/>
      <c r="R664" s="167"/>
      <c r="S664" s="167"/>
      <c r="T664" s="167"/>
      <c r="U664" s="167"/>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row>
    <row r="665" spans="1:53" ht="30.75" hidden="1">
      <c r="A665" s="39"/>
      <c r="B665" s="274"/>
      <c r="C665" s="167"/>
      <c r="D665" s="167"/>
      <c r="E665" s="125"/>
      <c r="F665" s="509" t="s">
        <v>94</v>
      </c>
      <c r="G665" s="510"/>
      <c r="H665" s="510"/>
      <c r="I665" s="510"/>
      <c r="J665" s="510"/>
      <c r="K665" s="510"/>
      <c r="L665" s="510"/>
      <c r="M665" s="251"/>
      <c r="N665" s="76"/>
      <c r="O665" s="76"/>
      <c r="P665" s="76"/>
      <c r="Q665" s="76"/>
      <c r="R665" s="76"/>
      <c r="S665" s="76"/>
      <c r="T665" s="76"/>
      <c r="U665" s="70"/>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row>
    <row r="666" spans="1:53" ht="18.75" hidden="1" customHeight="1">
      <c r="A666" s="39"/>
      <c r="B666" s="166"/>
      <c r="C666" s="167"/>
      <c r="D666" s="168"/>
      <c r="E666" s="169"/>
      <c r="F666" s="508" t="s">
        <v>97</v>
      </c>
      <c r="G666" s="493" t="s">
        <v>96</v>
      </c>
      <c r="H666" s="469" t="s">
        <v>95</v>
      </c>
      <c r="I666" s="469" t="s">
        <v>98</v>
      </c>
      <c r="J666" s="493" t="s">
        <v>99</v>
      </c>
      <c r="K666" s="493" t="s">
        <v>195</v>
      </c>
      <c r="L666" s="493" t="s">
        <v>101</v>
      </c>
      <c r="M666" s="493" t="s">
        <v>93</v>
      </c>
      <c r="N666" s="493" t="s">
        <v>89</v>
      </c>
      <c r="O666" s="493" t="s">
        <v>90</v>
      </c>
      <c r="P666" s="493" t="s">
        <v>175</v>
      </c>
      <c r="Q666" s="493" t="s">
        <v>88</v>
      </c>
      <c r="R666" s="469" t="s">
        <v>91</v>
      </c>
      <c r="S666" s="469" t="s">
        <v>92</v>
      </c>
      <c r="T666" s="170"/>
      <c r="U666" s="171"/>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row>
    <row r="667" spans="1:53" ht="31.5" hidden="1" customHeight="1">
      <c r="A667" s="39"/>
      <c r="B667" s="57"/>
      <c r="C667" s="78"/>
      <c r="D667" s="47"/>
      <c r="E667" s="275" t="s">
        <v>87</v>
      </c>
      <c r="F667" s="508"/>
      <c r="G667" s="493"/>
      <c r="H667" s="469"/>
      <c r="I667" s="469"/>
      <c r="J667" s="493"/>
      <c r="K667" s="493"/>
      <c r="L667" s="493"/>
      <c r="M667" s="493"/>
      <c r="N667" s="492"/>
      <c r="O667" s="492"/>
      <c r="P667" s="493"/>
      <c r="Q667" s="493"/>
      <c r="R667" s="492"/>
      <c r="S667" s="492"/>
      <c r="T667" s="59"/>
      <c r="U667" s="70"/>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row>
    <row r="668" spans="1:53" ht="19.5" hidden="1">
      <c r="A668" s="39"/>
      <c r="B668" s="57"/>
      <c r="C668" s="78"/>
      <c r="D668" s="47"/>
      <c r="E668" s="470"/>
      <c r="F668" s="506"/>
      <c r="G668" s="135"/>
      <c r="H668" s="276"/>
      <c r="I668" s="135"/>
      <c r="J668" s="135"/>
      <c r="K668" s="276"/>
      <c r="L668" s="276"/>
      <c r="M668" s="275"/>
      <c r="N668" s="275"/>
      <c r="O668" s="275"/>
      <c r="P668" s="59"/>
      <c r="Q668" s="59"/>
      <c r="R668" s="59"/>
      <c r="S668" s="59"/>
      <c r="T668" s="59"/>
      <c r="U668" s="70"/>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row>
    <row r="669" spans="1:53" ht="15" hidden="1">
      <c r="A669" s="39"/>
      <c r="B669" s="83"/>
      <c r="C669" s="273"/>
      <c r="D669" s="64"/>
      <c r="E669" s="129"/>
      <c r="F669" s="65"/>
      <c r="G669" s="66"/>
      <c r="H669" s="115"/>
      <c r="I669" s="110"/>
      <c r="J669" s="92"/>
      <c r="K669" s="92"/>
      <c r="L669" s="92"/>
      <c r="M669" s="92"/>
      <c r="N669" s="92"/>
      <c r="O669" s="92"/>
      <c r="P669" s="92"/>
      <c r="Q669" s="92"/>
      <c r="R669" s="92"/>
      <c r="S669" s="92"/>
      <c r="T669" s="153"/>
      <c r="U669" s="70"/>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row>
    <row r="670" spans="1:53" ht="15" hidden="1">
      <c r="A670" s="39"/>
      <c r="B670" s="83"/>
      <c r="C670" s="273"/>
      <c r="D670" s="473"/>
      <c r="E670" s="321"/>
      <c r="F670" s="322"/>
      <c r="G670" s="322"/>
      <c r="H670" s="322"/>
      <c r="I670" s="322"/>
      <c r="J670" s="322"/>
      <c r="K670" s="322"/>
      <c r="L670" s="322"/>
      <c r="M670" s="322"/>
      <c r="N670" s="254">
        <f>(F670*Coefficients!$B$10)+(Campus!G670*Coefficients!$D$10)+(Campus!H670*Coefficients!$F$10)+(Campus!I670*Coefficients!$H$10)+(Campus!J670*Coefficients!$J$10)+(Campus!K670*Coefficients!$L$10)+(Campus!L670*Coefficients!$N$10)</f>
        <v>0</v>
      </c>
      <c r="O670" s="254">
        <f>(F670*Coefficients!$C$10)+(Campus!G670*Coefficients!$E$10)+(Campus!H670*Coefficients!$G$10)+(Campus!I670*Coefficients!$I$10)+(Campus!J670*Coefficients!$K$10)+(Campus!K670*Coefficients!$M$10)+(Campus!L670*Coefficients!$O$10)</f>
        <v>0</v>
      </c>
      <c r="P670" s="213" t="str">
        <f>IF(ISERR(N670/M670),"", (N670/M670))</f>
        <v/>
      </c>
      <c r="Q670" s="213" t="str">
        <f>IF(ISERR(O670/M670),"", (O670/M670))</f>
        <v/>
      </c>
      <c r="R670" s="253" t="str">
        <f>IFERROR((P670-AI214)/AI214,"")</f>
        <v/>
      </c>
      <c r="S670" s="253" t="str">
        <f>IFERROR((Q670-AJ214)/AJ214,"")</f>
        <v/>
      </c>
      <c r="T670" s="505"/>
      <c r="U670" s="70"/>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row>
    <row r="671" spans="1:53" ht="15" hidden="1">
      <c r="A671" s="39"/>
      <c r="B671" s="83"/>
      <c r="C671" s="273"/>
      <c r="D671" s="473"/>
      <c r="E671" s="323"/>
      <c r="F671" s="322"/>
      <c r="G671" s="322"/>
      <c r="H671" s="322"/>
      <c r="I671" s="322"/>
      <c r="J671" s="322"/>
      <c r="K671" s="322"/>
      <c r="L671" s="322"/>
      <c r="M671" s="322"/>
      <c r="N671" s="254">
        <f>(F671*Coefficients!$B$10)+(Campus!G671*Coefficients!$D$10)+(Campus!H671*Coefficients!$F$10)+(Campus!I671*Coefficients!$H$10)+(Campus!J671*Coefficients!$J$10)+(Campus!K671*Coefficients!$L$10)+(Campus!L671*Coefficients!$N$10)</f>
        <v>0</v>
      </c>
      <c r="O671" s="254">
        <f>(F671*Coefficients!$C$10)+(Campus!G671*Coefficients!$E$10)+(Campus!H671*Coefficients!$G$10)+(Campus!I671*Coefficients!$I$10)+(Campus!J671*Coefficients!$K$10)+(Campus!K671*Coefficients!$M$10)+(Campus!L671*Coefficients!$O$10)</f>
        <v>0</v>
      </c>
      <c r="P671" s="213" t="str">
        <f>IF(ISERR(N671/M671),"", (N671/M671))</f>
        <v/>
      </c>
      <c r="Q671" s="213" t="str">
        <f t="shared" ref="Q671:Q694" si="105">IF(ISERR(O671/M671),"", (O671/M671))</f>
        <v/>
      </c>
      <c r="R671" s="253" t="str">
        <f t="shared" ref="R671:R694" si="106">IFERROR((P671-AI215)/AI215,"")</f>
        <v/>
      </c>
      <c r="S671" s="253" t="str">
        <f t="shared" ref="S671:S694" si="107">IFERROR((Q671-AJ215)/AJ215,"")</f>
        <v/>
      </c>
      <c r="T671" s="505"/>
      <c r="U671" s="70"/>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row>
    <row r="672" spans="1:53" ht="15" hidden="1">
      <c r="A672" s="39"/>
      <c r="B672" s="83"/>
      <c r="C672" s="273"/>
      <c r="D672" s="473"/>
      <c r="E672" s="321"/>
      <c r="F672" s="322"/>
      <c r="G672" s="322"/>
      <c r="H672" s="322"/>
      <c r="I672" s="322"/>
      <c r="J672" s="322"/>
      <c r="K672" s="322"/>
      <c r="L672" s="322"/>
      <c r="M672" s="322"/>
      <c r="N672" s="255">
        <f>(F672*Coefficients!$B$10)+(Campus!G672*Coefficients!$D$10)+(Campus!H672*Coefficients!$F$10)+(Campus!I672*Coefficients!$H$10)+(Campus!J672*Coefficients!$J$10)+(Campus!K672*Coefficients!$L$10)+(Campus!L672*Coefficients!$N$10)</f>
        <v>0</v>
      </c>
      <c r="O672" s="254">
        <f>(F672*Coefficients!$C$10)+(Campus!G672*Coefficients!$E$10)+(Campus!H672*Coefficients!$G$10)+(Campus!I672*Coefficients!$I$10)+(Campus!J672*Coefficients!$K$10)+(Campus!K672*Coefficients!$M$10)+(Campus!L672*Coefficients!$O$10)</f>
        <v>0</v>
      </c>
      <c r="P672" s="213" t="str">
        <f t="shared" ref="P672:P682" si="108">IF(ISERR(N672/M672),"", (N672/M672))</f>
        <v/>
      </c>
      <c r="Q672" s="213" t="str">
        <f t="shared" si="105"/>
        <v/>
      </c>
      <c r="R672" s="253" t="str">
        <f t="shared" si="106"/>
        <v/>
      </c>
      <c r="S672" s="253" t="str">
        <f t="shared" si="107"/>
        <v/>
      </c>
      <c r="T672" s="505"/>
      <c r="U672" s="70"/>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row>
    <row r="673" spans="1:53" ht="15" hidden="1">
      <c r="A673" s="39"/>
      <c r="B673" s="83"/>
      <c r="C673" s="273"/>
      <c r="D673" s="473"/>
      <c r="E673" s="323"/>
      <c r="F673" s="322"/>
      <c r="G673" s="322"/>
      <c r="H673" s="322"/>
      <c r="I673" s="322"/>
      <c r="J673" s="322"/>
      <c r="K673" s="322"/>
      <c r="L673" s="322"/>
      <c r="M673" s="322"/>
      <c r="N673" s="254">
        <f>(F673*Coefficients!$B$10)+(Campus!G673*Coefficients!$D$10)+(Campus!H673*Coefficients!$F$10)+(Campus!I673*Coefficients!$H$10)+(Campus!J673*Coefficients!$J$10)+(Campus!K673*Coefficients!$L$10)+(Campus!L673*Coefficients!$N$10)</f>
        <v>0</v>
      </c>
      <c r="O673" s="254">
        <f>(F673*Coefficients!$C$10)+(Campus!G673*Coefficients!$E$10)+(Campus!H673*Coefficients!$G$10)+(Campus!I673*Coefficients!$I$10)+(Campus!J673*Coefficients!$K$10)+(Campus!K673*Coefficients!$M$10)+(Campus!L673*Coefficients!$O$10)</f>
        <v>0</v>
      </c>
      <c r="P673" s="213" t="str">
        <f t="shared" si="108"/>
        <v/>
      </c>
      <c r="Q673" s="213" t="str">
        <f t="shared" si="105"/>
        <v/>
      </c>
      <c r="R673" s="253" t="str">
        <f t="shared" si="106"/>
        <v/>
      </c>
      <c r="S673" s="253" t="str">
        <f t="shared" si="107"/>
        <v/>
      </c>
      <c r="T673" s="505"/>
      <c r="U673" s="70"/>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row>
    <row r="674" spans="1:53" ht="15" hidden="1">
      <c r="A674" s="39"/>
      <c r="B674" s="83"/>
      <c r="C674" s="273"/>
      <c r="D674" s="473"/>
      <c r="E674" s="321"/>
      <c r="F674" s="322"/>
      <c r="G674" s="322"/>
      <c r="H674" s="322"/>
      <c r="I674" s="322"/>
      <c r="J674" s="322"/>
      <c r="K674" s="322"/>
      <c r="L674" s="322"/>
      <c r="M674" s="322"/>
      <c r="N674" s="254">
        <f>(F674*Coefficients!$B$10)+(Campus!G674*Coefficients!$D$10)+(Campus!H674*Coefficients!$F$10)+(Campus!I674*Coefficients!$H$10)+(Campus!J674*Coefficients!$J$10)+(Campus!K674*Coefficients!$L$10)+(Campus!L674*Coefficients!$N$10)</f>
        <v>0</v>
      </c>
      <c r="O674" s="254">
        <f>(F674*Coefficients!$C$10)+(Campus!G674*Coefficients!$E$10)+(Campus!H674*Coefficients!$G$10)+(Campus!I674*Coefficients!$I$10)+(Campus!J674*Coefficients!$K$10)+(Campus!K674*Coefficients!$M$10)+(Campus!L674*Coefficients!$O$10)</f>
        <v>0</v>
      </c>
      <c r="P674" s="213" t="str">
        <f t="shared" si="108"/>
        <v/>
      </c>
      <c r="Q674" s="213" t="str">
        <f t="shared" si="105"/>
        <v/>
      </c>
      <c r="R674" s="253" t="str">
        <f t="shared" si="106"/>
        <v/>
      </c>
      <c r="S674" s="253" t="str">
        <f t="shared" si="107"/>
        <v/>
      </c>
      <c r="T674" s="505"/>
      <c r="U674" s="70"/>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row>
    <row r="675" spans="1:53" ht="15" hidden="1">
      <c r="A675" s="39"/>
      <c r="B675" s="83"/>
      <c r="C675" s="273"/>
      <c r="D675" s="473"/>
      <c r="E675" s="323"/>
      <c r="F675" s="322"/>
      <c r="G675" s="322"/>
      <c r="H675" s="322"/>
      <c r="I675" s="322"/>
      <c r="J675" s="322"/>
      <c r="K675" s="322"/>
      <c r="L675" s="322"/>
      <c r="M675" s="322"/>
      <c r="N675" s="254">
        <f>(F675*Coefficients!$B$10)+(Campus!G675*Coefficients!$D$10)+(Campus!H675*Coefficients!$F$10)+(Campus!I675*Coefficients!$H$10)+(Campus!J675*Coefficients!$J$10)+(Campus!K675*Coefficients!$L$10)+(Campus!L675*Coefficients!$N$10)</f>
        <v>0</v>
      </c>
      <c r="O675" s="254">
        <f>(F675*Coefficients!$C$10)+(Campus!G675*Coefficients!$E$10)+(Campus!H675*Coefficients!$G$10)+(Campus!I675*Coefficients!$I$10)+(Campus!J675*Coefficients!$K$10)+(Campus!K675*Coefficients!$M$10)+(Campus!L675*Coefficients!$O$10)</f>
        <v>0</v>
      </c>
      <c r="P675" s="213" t="str">
        <f t="shared" si="108"/>
        <v/>
      </c>
      <c r="Q675" s="213" t="str">
        <f t="shared" si="105"/>
        <v/>
      </c>
      <c r="R675" s="253" t="str">
        <f t="shared" si="106"/>
        <v/>
      </c>
      <c r="S675" s="253" t="str">
        <f t="shared" si="107"/>
        <v/>
      </c>
      <c r="T675" s="505"/>
      <c r="U675" s="70"/>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row>
    <row r="676" spans="1:53" ht="15" hidden="1">
      <c r="A676" s="39"/>
      <c r="B676" s="83"/>
      <c r="C676" s="273"/>
      <c r="D676" s="473"/>
      <c r="E676" s="321"/>
      <c r="F676" s="322"/>
      <c r="G676" s="322"/>
      <c r="H676" s="322"/>
      <c r="I676" s="322"/>
      <c r="J676" s="322"/>
      <c r="K676" s="322"/>
      <c r="L676" s="322"/>
      <c r="M676" s="322"/>
      <c r="N676" s="254">
        <f>(F676*Coefficients!$B$10)+(Campus!G676*Coefficients!$D$10)+(Campus!H676*Coefficients!$F$10)+(Campus!I676*Coefficients!$H$10)+(Campus!J676*Coefficients!$J$10)+(Campus!K676*Coefficients!$L$10)+(Campus!L676*Coefficients!$N$10)</f>
        <v>0</v>
      </c>
      <c r="O676" s="254">
        <f>(F676*Coefficients!$C$10)+(Campus!G676*Coefficients!$E$10)+(Campus!H676*Coefficients!$G$10)+(Campus!I676*Coefficients!$I$10)+(Campus!J676*Coefficients!$K$10)+(Campus!K676*Coefficients!$M$10)+(Campus!L676*Coefficients!$O$10)</f>
        <v>0</v>
      </c>
      <c r="P676" s="213" t="str">
        <f t="shared" si="108"/>
        <v/>
      </c>
      <c r="Q676" s="213" t="str">
        <f t="shared" si="105"/>
        <v/>
      </c>
      <c r="R676" s="253" t="str">
        <f t="shared" si="106"/>
        <v/>
      </c>
      <c r="S676" s="253" t="str">
        <f t="shared" si="107"/>
        <v/>
      </c>
      <c r="T676" s="505"/>
      <c r="U676" s="70"/>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row>
    <row r="677" spans="1:53" ht="15" hidden="1">
      <c r="A677" s="39"/>
      <c r="B677" s="83"/>
      <c r="C677" s="273"/>
      <c r="D677" s="473"/>
      <c r="E677" s="323"/>
      <c r="F677" s="322"/>
      <c r="G677" s="322"/>
      <c r="H677" s="322"/>
      <c r="I677" s="322"/>
      <c r="J677" s="322"/>
      <c r="K677" s="322"/>
      <c r="L677" s="322"/>
      <c r="M677" s="322"/>
      <c r="N677" s="254">
        <f>(F677*Coefficients!$B$10)+(Campus!G677*Coefficients!$D$10)+(Campus!H677*Coefficients!$F$10)+(Campus!I677*Coefficients!$H$10)+(Campus!J677*Coefficients!$J$10)+(Campus!K677*Coefficients!$L$10)+(Campus!L677*Coefficients!$N$10)</f>
        <v>0</v>
      </c>
      <c r="O677" s="254">
        <f>(F677*Coefficients!$C$10)+(Campus!G677*Coefficients!$E$10)+(Campus!H677*Coefficients!$G$10)+(Campus!I677*Coefficients!$I$10)+(Campus!J677*Coefficients!$K$10)+(Campus!K677*Coefficients!$M$10)+(Campus!L677*Coefficients!$O$10)</f>
        <v>0</v>
      </c>
      <c r="P677" s="213" t="str">
        <f t="shared" si="108"/>
        <v/>
      </c>
      <c r="Q677" s="213" t="str">
        <f t="shared" si="105"/>
        <v/>
      </c>
      <c r="R677" s="253" t="str">
        <f t="shared" si="106"/>
        <v/>
      </c>
      <c r="S677" s="253" t="str">
        <f t="shared" si="107"/>
        <v/>
      </c>
      <c r="T677" s="505"/>
      <c r="U677" s="70"/>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row>
    <row r="678" spans="1:53" ht="15" hidden="1">
      <c r="A678" s="39"/>
      <c r="B678" s="83"/>
      <c r="C678" s="273"/>
      <c r="D678" s="473"/>
      <c r="E678" s="321"/>
      <c r="F678" s="322"/>
      <c r="G678" s="322"/>
      <c r="H678" s="322"/>
      <c r="I678" s="322"/>
      <c r="J678" s="322"/>
      <c r="K678" s="322"/>
      <c r="L678" s="322"/>
      <c r="M678" s="322"/>
      <c r="N678" s="254">
        <f>(F678*Coefficients!$B$10)+(Campus!G678*Coefficients!$D$10)+(Campus!H678*Coefficients!$F$10)+(Campus!I678*Coefficients!$H$10)+(Campus!J678*Coefficients!$J$10)+(Campus!K678*Coefficients!$L$10)+(Campus!L678*Coefficients!$N$10)</f>
        <v>0</v>
      </c>
      <c r="O678" s="254">
        <f>(F678*Coefficients!$C$10)+(Campus!G678*Coefficients!$E$10)+(Campus!H678*Coefficients!$G$10)+(Campus!I678*Coefficients!$I$10)+(Campus!J678*Coefficients!$K$10)+(Campus!K678*Coefficients!$M$10)+(Campus!L678*Coefficients!$O$10)</f>
        <v>0</v>
      </c>
      <c r="P678" s="213" t="str">
        <f t="shared" si="108"/>
        <v/>
      </c>
      <c r="Q678" s="213" t="str">
        <f t="shared" si="105"/>
        <v/>
      </c>
      <c r="R678" s="253" t="str">
        <f t="shared" si="106"/>
        <v/>
      </c>
      <c r="S678" s="253" t="str">
        <f t="shared" si="107"/>
        <v/>
      </c>
      <c r="T678" s="505"/>
      <c r="U678" s="70"/>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row>
    <row r="679" spans="1:53" ht="15" hidden="1">
      <c r="A679" s="39"/>
      <c r="B679" s="83"/>
      <c r="C679" s="273"/>
      <c r="D679" s="473"/>
      <c r="E679" s="323"/>
      <c r="F679" s="322"/>
      <c r="G679" s="322"/>
      <c r="H679" s="322"/>
      <c r="I679" s="322"/>
      <c r="J679" s="322"/>
      <c r="K679" s="322"/>
      <c r="L679" s="322"/>
      <c r="M679" s="322"/>
      <c r="N679" s="254">
        <f>(F679*Coefficients!$B$10)+(Campus!G679*Coefficients!$D$10)+(Campus!H679*Coefficients!$F$10)+(Campus!I679*Coefficients!$H$10)+(Campus!J679*Coefficients!$J$10)+(Campus!K679*Coefficients!$L$10)+(Campus!L679*Coefficients!$N$10)</f>
        <v>0</v>
      </c>
      <c r="O679" s="254">
        <f>(F679*Coefficients!$C$10)+(Campus!G679*Coefficients!$E$10)+(Campus!H679*Coefficients!$G$10)+(Campus!I679*Coefficients!$I$10)+(Campus!J679*Coefficients!$K$10)+(Campus!K679*Coefficients!$M$10)+(Campus!L679*Coefficients!$O$10)</f>
        <v>0</v>
      </c>
      <c r="P679" s="213" t="str">
        <f t="shared" si="108"/>
        <v/>
      </c>
      <c r="Q679" s="213" t="str">
        <f t="shared" si="105"/>
        <v/>
      </c>
      <c r="R679" s="253" t="str">
        <f t="shared" si="106"/>
        <v/>
      </c>
      <c r="S679" s="253" t="str">
        <f t="shared" si="107"/>
        <v/>
      </c>
      <c r="T679" s="505"/>
      <c r="U679" s="70"/>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row>
    <row r="680" spans="1:53" ht="15" hidden="1">
      <c r="A680" s="39"/>
      <c r="B680" s="83"/>
      <c r="C680" s="273"/>
      <c r="D680" s="473"/>
      <c r="E680" s="321"/>
      <c r="F680" s="322"/>
      <c r="G680" s="322"/>
      <c r="H680" s="322"/>
      <c r="I680" s="322"/>
      <c r="J680" s="322"/>
      <c r="K680" s="322"/>
      <c r="L680" s="322"/>
      <c r="M680" s="322"/>
      <c r="N680" s="254">
        <f>(F680*Coefficients!$B$10)+(Campus!G680*Coefficients!$D$10)+(Campus!H680*Coefficients!$F$10)+(Campus!I680*Coefficients!$H$10)+(Campus!J680*Coefficients!$J$10)+(Campus!K680*Coefficients!$L$10)+(Campus!L680*Coefficients!$N$10)</f>
        <v>0</v>
      </c>
      <c r="O680" s="254">
        <f>(F680*Coefficients!$C$10)+(Campus!G680*Coefficients!$E$10)+(Campus!H680*Coefficients!$G$10)+(Campus!I680*Coefficients!$I$10)+(Campus!J680*Coefficients!$K$10)+(Campus!K680*Coefficients!$M$10)+(Campus!L680*Coefficients!$O$10)</f>
        <v>0</v>
      </c>
      <c r="P680" s="213" t="str">
        <f t="shared" si="108"/>
        <v/>
      </c>
      <c r="Q680" s="213" t="str">
        <f t="shared" si="105"/>
        <v/>
      </c>
      <c r="R680" s="253" t="str">
        <f t="shared" si="106"/>
        <v/>
      </c>
      <c r="S680" s="253" t="str">
        <f t="shared" si="107"/>
        <v/>
      </c>
      <c r="T680" s="505"/>
      <c r="U680" s="70"/>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row>
    <row r="681" spans="1:53" ht="15" hidden="1">
      <c r="A681" s="39"/>
      <c r="B681" s="83"/>
      <c r="C681" s="273"/>
      <c r="D681" s="473"/>
      <c r="E681" s="323"/>
      <c r="F681" s="322"/>
      <c r="G681" s="322"/>
      <c r="H681" s="322"/>
      <c r="I681" s="322"/>
      <c r="J681" s="322"/>
      <c r="K681" s="322"/>
      <c r="L681" s="322"/>
      <c r="M681" s="322"/>
      <c r="N681" s="254">
        <f>(F681*Coefficients!$B$10)+(Campus!G681*Coefficients!$D$10)+(Campus!H681*Coefficients!$F$10)+(Campus!I681*Coefficients!$H$10)+(Campus!J681*Coefficients!$J$10)+(Campus!K681*Coefficients!$L$10)+(Campus!L681*Coefficients!$N$10)</f>
        <v>0</v>
      </c>
      <c r="O681" s="254">
        <f>(F681*Coefficients!$C$10)+(Campus!G681*Coefficients!$E$10)+(Campus!H681*Coefficients!$G$10)+(Campus!I681*Coefficients!$I$10)+(Campus!J681*Coefficients!$K$10)+(Campus!K681*Coefficients!$M$10)+(Campus!L681*Coefficients!$O$10)</f>
        <v>0</v>
      </c>
      <c r="P681" s="213" t="str">
        <f t="shared" si="108"/>
        <v/>
      </c>
      <c r="Q681" s="213" t="str">
        <f t="shared" si="105"/>
        <v/>
      </c>
      <c r="R681" s="253" t="str">
        <f t="shared" si="106"/>
        <v/>
      </c>
      <c r="S681" s="253" t="str">
        <f t="shared" si="107"/>
        <v/>
      </c>
      <c r="T681" s="505"/>
      <c r="U681" s="70"/>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row>
    <row r="682" spans="1:53" ht="15" hidden="1">
      <c r="A682" s="39"/>
      <c r="B682" s="83"/>
      <c r="C682" s="273"/>
      <c r="D682" s="473"/>
      <c r="E682" s="321"/>
      <c r="F682" s="322"/>
      <c r="G682" s="322"/>
      <c r="H682" s="322"/>
      <c r="I682" s="322"/>
      <c r="J682" s="322"/>
      <c r="K682" s="322"/>
      <c r="L682" s="322"/>
      <c r="M682" s="322"/>
      <c r="N682" s="254">
        <f>(F682*Coefficients!$B$10)+(Campus!G682*Coefficients!$D$10)+(Campus!H682*Coefficients!$F$10)+(Campus!I682*Coefficients!$H$10)+(Campus!J682*Coefficients!$J$10)+(Campus!K682*Coefficients!$L$10)+(Campus!L682*Coefficients!$N$10)</f>
        <v>0</v>
      </c>
      <c r="O682" s="254">
        <f>(F682*Coefficients!$C$10)+(Campus!G682*Coefficients!$E$10)+(Campus!H682*Coefficients!$G$10)+(Campus!I682*Coefficients!$I$10)+(Campus!J682*Coefficients!$K$10)+(Campus!K682*Coefficients!$M$10)+(Campus!L682*Coefficients!$O$10)</f>
        <v>0</v>
      </c>
      <c r="P682" s="213" t="str">
        <f t="shared" si="108"/>
        <v/>
      </c>
      <c r="Q682" s="213" t="str">
        <f t="shared" si="105"/>
        <v/>
      </c>
      <c r="R682" s="253" t="str">
        <f t="shared" si="106"/>
        <v/>
      </c>
      <c r="S682" s="253" t="str">
        <f t="shared" si="107"/>
        <v/>
      </c>
      <c r="T682" s="505"/>
      <c r="U682" s="70"/>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row>
    <row r="683" spans="1:53" ht="15" hidden="1">
      <c r="A683" s="39"/>
      <c r="B683" s="83"/>
      <c r="C683" s="273"/>
      <c r="D683" s="473"/>
      <c r="E683" s="323"/>
      <c r="F683" s="324"/>
      <c r="G683" s="324"/>
      <c r="H683" s="324"/>
      <c r="I683" s="324"/>
      <c r="J683" s="324"/>
      <c r="K683" s="324"/>
      <c r="L683" s="324"/>
      <c r="M683" s="324"/>
      <c r="N683" s="254">
        <f>(F683*Coefficients!$B$10)+(Campus!G683*Coefficients!$D$10)+(Campus!H683*Coefficients!$F$10)+(Campus!I683*Coefficients!$H$10)+(Campus!J683*Coefficients!$J$10)+(Campus!K683*Coefficients!$L$10)+(Campus!L683*Coefficients!$N$10)</f>
        <v>0</v>
      </c>
      <c r="O683" s="254">
        <f>(F683*Coefficients!$C$10)+(Campus!G683*Coefficients!$E$10)+(Campus!H683*Coefficients!$G$10)+(Campus!I683*Coefficients!$I$10)+(Campus!J683*Coefficients!$K$10)+(Campus!K683*Coefficients!$M$10)+(Campus!L683*Coefficients!$O$10)</f>
        <v>0</v>
      </c>
      <c r="P683" s="213" t="str">
        <f>IF(ISERR(N683/M683),"", (N683/M683))</f>
        <v/>
      </c>
      <c r="Q683" s="213" t="str">
        <f t="shared" si="105"/>
        <v/>
      </c>
      <c r="R683" s="253" t="str">
        <f t="shared" si="106"/>
        <v/>
      </c>
      <c r="S683" s="253" t="str">
        <f t="shared" si="107"/>
        <v/>
      </c>
      <c r="T683" s="505"/>
      <c r="U683" s="70"/>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row>
    <row r="684" spans="1:53" ht="15" hidden="1">
      <c r="A684" s="39"/>
      <c r="B684" s="83"/>
      <c r="C684" s="273"/>
      <c r="D684" s="473"/>
      <c r="E684" s="321"/>
      <c r="F684" s="322"/>
      <c r="G684" s="322"/>
      <c r="H684" s="322"/>
      <c r="I684" s="322"/>
      <c r="J684" s="322"/>
      <c r="K684" s="322"/>
      <c r="L684" s="322"/>
      <c r="M684" s="322"/>
      <c r="N684" s="254">
        <f>(F684*Coefficients!$B$10)+(Campus!G684*Coefficients!$D$10)+(Campus!H684*Coefficients!$F$10)+(Campus!I684*Coefficients!$H$10)+(Campus!J684*Coefficients!$J$10)+(Campus!K684*Coefficients!$L$10)+(Campus!L684*Coefficients!$N$10)</f>
        <v>0</v>
      </c>
      <c r="O684" s="254">
        <f>(F684*Coefficients!$C$10)+(Campus!G684*Coefficients!$E$10)+(Campus!H684*Coefficients!$G$10)+(Campus!I684*Coefficients!$I$10)+(Campus!J684*Coefficients!$K$10)+(Campus!K684*Coefficients!$M$10)+(Campus!L684*Coefficients!$O$10)</f>
        <v>0</v>
      </c>
      <c r="P684" s="213" t="str">
        <f t="shared" ref="P684:P693" si="109">IF(ISERR(N684/M684),"", (N684/M684))</f>
        <v/>
      </c>
      <c r="Q684" s="213" t="str">
        <f t="shared" si="105"/>
        <v/>
      </c>
      <c r="R684" s="253" t="str">
        <f t="shared" si="106"/>
        <v/>
      </c>
      <c r="S684" s="253" t="str">
        <f t="shared" si="107"/>
        <v/>
      </c>
      <c r="T684" s="505"/>
      <c r="U684" s="70"/>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row>
    <row r="685" spans="1:53" ht="15" hidden="1">
      <c r="A685" s="39"/>
      <c r="B685" s="83"/>
      <c r="C685" s="273"/>
      <c r="D685" s="473"/>
      <c r="E685" s="323"/>
      <c r="F685" s="322"/>
      <c r="G685" s="322"/>
      <c r="H685" s="322"/>
      <c r="I685" s="322"/>
      <c r="J685" s="322"/>
      <c r="K685" s="322"/>
      <c r="L685" s="322"/>
      <c r="M685" s="322"/>
      <c r="N685" s="254">
        <f>(F685*Coefficients!$B$10)+(Campus!G685*Coefficients!$D$10)+(Campus!H685*Coefficients!$F$10)+(Campus!I685*Coefficients!$H$10)+(Campus!J685*Coefficients!$J$10)+(Campus!K685*Coefficients!$L$10)+(Campus!L685*Coefficients!$N$10)</f>
        <v>0</v>
      </c>
      <c r="O685" s="254">
        <f>(F685*Coefficients!$C$10)+(Campus!G685*Coefficients!$E$10)+(Campus!H685*Coefficients!$G$10)+(Campus!I685*Coefficients!$I$10)+(Campus!J685*Coefficients!$K$10)+(Campus!K685*Coefficients!$M$10)+(Campus!L685*Coefficients!$O$10)</f>
        <v>0</v>
      </c>
      <c r="P685" s="213" t="str">
        <f t="shared" si="109"/>
        <v/>
      </c>
      <c r="Q685" s="213" t="str">
        <f t="shared" si="105"/>
        <v/>
      </c>
      <c r="R685" s="253" t="str">
        <f t="shared" si="106"/>
        <v/>
      </c>
      <c r="S685" s="253" t="str">
        <f t="shared" si="107"/>
        <v/>
      </c>
      <c r="T685" s="505"/>
      <c r="U685" s="70"/>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row>
    <row r="686" spans="1:53" ht="15" hidden="1">
      <c r="A686" s="39"/>
      <c r="B686" s="83"/>
      <c r="C686" s="273"/>
      <c r="D686" s="473"/>
      <c r="E686" s="321"/>
      <c r="F686" s="322"/>
      <c r="G686" s="322"/>
      <c r="H686" s="322"/>
      <c r="I686" s="322"/>
      <c r="J686" s="322"/>
      <c r="K686" s="322"/>
      <c r="L686" s="322"/>
      <c r="M686" s="322"/>
      <c r="N686" s="254">
        <f>(F686*Coefficients!$B$10)+(Campus!G686*Coefficients!$D$10)+(Campus!H686*Coefficients!$F$10)+(Campus!I686*Coefficients!$H$10)+(Campus!J686*Coefficients!$J$10)+(Campus!K686*Coefficients!$L$10)+(Campus!L686*Coefficients!$N$10)</f>
        <v>0</v>
      </c>
      <c r="O686" s="254">
        <f>(F686*Coefficients!$C$10)+(Campus!G686*Coefficients!$E$10)+(Campus!H686*Coefficients!$G$10)+(Campus!I686*Coefficients!$I$10)+(Campus!J686*Coefficients!$K$10)+(Campus!K686*Coefficients!$M$10)+(Campus!L686*Coefficients!$O$10)</f>
        <v>0</v>
      </c>
      <c r="P686" s="213" t="str">
        <f t="shared" si="109"/>
        <v/>
      </c>
      <c r="Q686" s="213" t="str">
        <f t="shared" si="105"/>
        <v/>
      </c>
      <c r="R686" s="253" t="str">
        <f t="shared" si="106"/>
        <v/>
      </c>
      <c r="S686" s="253" t="str">
        <f t="shared" si="107"/>
        <v/>
      </c>
      <c r="T686" s="505"/>
      <c r="U686" s="70"/>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row>
    <row r="687" spans="1:53" ht="15" hidden="1">
      <c r="A687" s="39"/>
      <c r="B687" s="83"/>
      <c r="C687" s="273"/>
      <c r="D687" s="473"/>
      <c r="E687" s="323"/>
      <c r="F687" s="322"/>
      <c r="G687" s="322"/>
      <c r="H687" s="322"/>
      <c r="I687" s="322"/>
      <c r="J687" s="322"/>
      <c r="K687" s="322"/>
      <c r="L687" s="322"/>
      <c r="M687" s="322"/>
      <c r="N687" s="254">
        <f>(F687*Coefficients!$B$10)+(Campus!G687*Coefficients!$D$10)+(Campus!H687*Coefficients!$F$10)+(Campus!I687*Coefficients!$H$10)+(Campus!J687*Coefficients!$J$10)+(Campus!K687*Coefficients!$L$10)+(Campus!L687*Coefficients!$N$10)</f>
        <v>0</v>
      </c>
      <c r="O687" s="254">
        <f>(F687*Coefficients!$C$10)+(Campus!G687*Coefficients!$E$10)+(Campus!H687*Coefficients!$G$10)+(Campus!I687*Coefficients!$I$10)+(Campus!J687*Coefficients!$K$10)+(Campus!K687*Coefficients!$M$10)+(Campus!L687*Coefficients!$O$10)</f>
        <v>0</v>
      </c>
      <c r="P687" s="213" t="str">
        <f t="shared" si="109"/>
        <v/>
      </c>
      <c r="Q687" s="213" t="str">
        <f t="shared" si="105"/>
        <v/>
      </c>
      <c r="R687" s="253" t="str">
        <f t="shared" si="106"/>
        <v/>
      </c>
      <c r="S687" s="253" t="str">
        <f t="shared" si="107"/>
        <v/>
      </c>
      <c r="T687" s="505"/>
      <c r="U687" s="70"/>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row>
    <row r="688" spans="1:53" ht="15" hidden="1">
      <c r="A688" s="39"/>
      <c r="B688" s="83"/>
      <c r="C688" s="273"/>
      <c r="D688" s="473"/>
      <c r="E688" s="321"/>
      <c r="F688" s="322"/>
      <c r="G688" s="322"/>
      <c r="H688" s="322"/>
      <c r="I688" s="322"/>
      <c r="J688" s="322"/>
      <c r="K688" s="322"/>
      <c r="L688" s="322"/>
      <c r="M688" s="322"/>
      <c r="N688" s="254">
        <f>(F688*Coefficients!$B$10)+(Campus!G688*Coefficients!$D$10)+(Campus!H688*Coefficients!$F$10)+(Campus!I688*Coefficients!$H$10)+(Campus!J688*Coefficients!$J$10)+(Campus!K688*Coefficients!$L$10)+(Campus!L688*Coefficients!$N$10)</f>
        <v>0</v>
      </c>
      <c r="O688" s="254">
        <f>(F688*Coefficients!$C$10)+(Campus!G688*Coefficients!$E$10)+(Campus!H688*Coefficients!$G$10)+(Campus!I688*Coefficients!$I$10)+(Campus!J688*Coefficients!$K$10)+(Campus!K688*Coefficients!$M$10)+(Campus!L688*Coefficients!$O$10)</f>
        <v>0</v>
      </c>
      <c r="P688" s="213" t="str">
        <f t="shared" si="109"/>
        <v/>
      </c>
      <c r="Q688" s="213" t="str">
        <f t="shared" si="105"/>
        <v/>
      </c>
      <c r="R688" s="253" t="str">
        <f t="shared" si="106"/>
        <v/>
      </c>
      <c r="S688" s="253" t="str">
        <f t="shared" si="107"/>
        <v/>
      </c>
      <c r="T688" s="505"/>
      <c r="U688" s="70"/>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row>
    <row r="689" spans="1:53" ht="15" hidden="1">
      <c r="A689" s="39"/>
      <c r="B689" s="83"/>
      <c r="C689" s="273"/>
      <c r="D689" s="473"/>
      <c r="E689" s="323"/>
      <c r="F689" s="325"/>
      <c r="G689" s="325"/>
      <c r="H689" s="325"/>
      <c r="I689" s="325"/>
      <c r="J689" s="325"/>
      <c r="K689" s="325"/>
      <c r="L689" s="325"/>
      <c r="M689" s="325"/>
      <c r="N689" s="254">
        <f>(F689*Coefficients!$B$10)+(Campus!G689*Coefficients!$D$10)+(Campus!H689*Coefficients!$F$10)+(Campus!I689*Coefficients!$H$10)+(Campus!J689*Coefficients!$J$10)+(Campus!K689*Coefficients!$L$10)+(Campus!L689*Coefficients!$N$10)</f>
        <v>0</v>
      </c>
      <c r="O689" s="254">
        <f>(F689*Coefficients!$C$10)+(Campus!G689*Coefficients!$E$10)+(Campus!H689*Coefficients!$G$10)+(Campus!I689*Coefficients!$I$10)+(Campus!J689*Coefficients!$K$10)+(Campus!K689*Coefficients!$M$10)+(Campus!L689*Coefficients!$O$10)</f>
        <v>0</v>
      </c>
      <c r="P689" s="213" t="str">
        <f t="shared" si="109"/>
        <v/>
      </c>
      <c r="Q689" s="213" t="str">
        <f t="shared" si="105"/>
        <v/>
      </c>
      <c r="R689" s="253" t="str">
        <f t="shared" si="106"/>
        <v/>
      </c>
      <c r="S689" s="253" t="str">
        <f t="shared" si="107"/>
        <v/>
      </c>
      <c r="T689" s="505"/>
      <c r="U689" s="70"/>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row>
    <row r="690" spans="1:53" ht="15" hidden="1">
      <c r="A690" s="39"/>
      <c r="B690" s="83"/>
      <c r="C690" s="273"/>
      <c r="D690" s="473"/>
      <c r="E690" s="323"/>
      <c r="F690" s="325"/>
      <c r="G690" s="325"/>
      <c r="H690" s="325"/>
      <c r="I690" s="325"/>
      <c r="J690" s="325"/>
      <c r="K690" s="325"/>
      <c r="L690" s="325"/>
      <c r="M690" s="325"/>
      <c r="N690" s="254">
        <f>(F690*Coefficients!$B$10)+(Campus!G690*Coefficients!$D$10)+(Campus!H690*Coefficients!$F$10)+(Campus!I690*Coefficients!$H$10)+(Campus!J690*Coefficients!$J$10)+(Campus!K690*Coefficients!$L$10)+(Campus!L690*Coefficients!$N$10)</f>
        <v>0</v>
      </c>
      <c r="O690" s="254">
        <f>(F690*Coefficients!$C$10)+(Campus!G690*Coefficients!$E$10)+(Campus!H690*Coefficients!$G$10)+(Campus!I690*Coefficients!$I$10)+(Campus!J690*Coefficients!$K$10)+(Campus!K690*Coefficients!$M$10)+(Campus!L690*Coefficients!$O$10)</f>
        <v>0</v>
      </c>
      <c r="P690" s="213" t="str">
        <f t="shared" si="109"/>
        <v/>
      </c>
      <c r="Q690" s="213" t="str">
        <f t="shared" si="105"/>
        <v/>
      </c>
      <c r="R690" s="253" t="str">
        <f t="shared" si="106"/>
        <v/>
      </c>
      <c r="S690" s="253" t="str">
        <f t="shared" si="107"/>
        <v/>
      </c>
      <c r="T690" s="505"/>
      <c r="U690" s="70"/>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row>
    <row r="691" spans="1:53" ht="15" hidden="1">
      <c r="A691" s="39"/>
      <c r="B691" s="83"/>
      <c r="C691" s="273"/>
      <c r="D691" s="473"/>
      <c r="E691" s="323"/>
      <c r="F691" s="325"/>
      <c r="G691" s="325"/>
      <c r="H691" s="325"/>
      <c r="I691" s="325"/>
      <c r="J691" s="325"/>
      <c r="K691" s="325"/>
      <c r="L691" s="325"/>
      <c r="M691" s="325"/>
      <c r="N691" s="254">
        <f>(F691*Coefficients!$B$10)+(Campus!G691*Coefficients!$D$10)+(Campus!H691*Coefficients!$F$10)+(Campus!I691*Coefficients!$H$10)+(Campus!J691*Coefficients!$J$10)+(Campus!K691*Coefficients!$L$10)+(Campus!L691*Coefficients!$N$10)</f>
        <v>0</v>
      </c>
      <c r="O691" s="254">
        <f>(F691*Coefficients!$C$10)+(Campus!G691*Coefficients!$E$10)+(Campus!H691*Coefficients!$G$10)+(Campus!I691*Coefficients!$I$10)+(Campus!J691*Coefficients!$K$10)+(Campus!K691*Coefficients!$M$10)+(Campus!L691*Coefficients!$O$10)</f>
        <v>0</v>
      </c>
      <c r="P691" s="213" t="str">
        <f t="shared" si="109"/>
        <v/>
      </c>
      <c r="Q691" s="213" t="str">
        <f t="shared" si="105"/>
        <v/>
      </c>
      <c r="R691" s="253" t="str">
        <f t="shared" si="106"/>
        <v/>
      </c>
      <c r="S691" s="253" t="str">
        <f t="shared" si="107"/>
        <v/>
      </c>
      <c r="T691" s="505"/>
      <c r="U691" s="70"/>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row>
    <row r="692" spans="1:53" ht="15" hidden="1">
      <c r="A692" s="39"/>
      <c r="B692" s="83"/>
      <c r="C692" s="273"/>
      <c r="D692" s="473"/>
      <c r="E692" s="323"/>
      <c r="F692" s="325"/>
      <c r="G692" s="325"/>
      <c r="H692" s="325"/>
      <c r="I692" s="325"/>
      <c r="J692" s="325"/>
      <c r="K692" s="325"/>
      <c r="L692" s="325"/>
      <c r="M692" s="325"/>
      <c r="N692" s="254">
        <f>(F692*Coefficients!$B$10)+(Campus!G692*Coefficients!$D$10)+(Campus!H692*Coefficients!$F$10)+(Campus!I692*Coefficients!$H$10)+(Campus!J692*Coefficients!$J$10)+(Campus!K692*Coefficients!$L$10)+(Campus!L692*Coefficients!$N$10)</f>
        <v>0</v>
      </c>
      <c r="O692" s="254">
        <f>(F692*Coefficients!$C$10)+(Campus!G692*Coefficients!$E$10)+(Campus!H692*Coefficients!$G$10)+(Campus!I692*Coefficients!$I$10)+(Campus!J692*Coefficients!$K$10)+(Campus!K692*Coefficients!$M$10)+(Campus!L692*Coefficients!$O$10)</f>
        <v>0</v>
      </c>
      <c r="P692" s="213" t="str">
        <f t="shared" si="109"/>
        <v/>
      </c>
      <c r="Q692" s="213" t="str">
        <f t="shared" si="105"/>
        <v/>
      </c>
      <c r="R692" s="253" t="str">
        <f t="shared" si="106"/>
        <v/>
      </c>
      <c r="S692" s="253" t="str">
        <f t="shared" si="107"/>
        <v/>
      </c>
      <c r="T692" s="505"/>
      <c r="U692" s="70"/>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row>
    <row r="693" spans="1:53" ht="15" hidden="1">
      <c r="A693" s="39"/>
      <c r="B693" s="83"/>
      <c r="C693" s="273"/>
      <c r="D693" s="473"/>
      <c r="E693" s="323"/>
      <c r="F693" s="325"/>
      <c r="G693" s="325"/>
      <c r="H693" s="325"/>
      <c r="I693" s="325"/>
      <c r="J693" s="325"/>
      <c r="K693" s="325"/>
      <c r="L693" s="325"/>
      <c r="M693" s="325"/>
      <c r="N693" s="254">
        <f>(F693*Coefficients!$B$10)+(Campus!G693*Coefficients!$D$10)+(Campus!H693*Coefficients!$F$10)+(Campus!I693*Coefficients!$H$10)+(Campus!J693*Coefficients!$J$10)+(Campus!K693*Coefficients!$L$10)+(Campus!L693*Coefficients!$N$10)</f>
        <v>0</v>
      </c>
      <c r="O693" s="254">
        <f>(F693*Coefficients!$C$10)+(Campus!G693*Coefficients!$E$10)+(Campus!H693*Coefficients!$G$10)+(Campus!I693*Coefficients!$I$10)+(Campus!J693*Coefficients!$K$10)+(Campus!K693*Coefficients!$M$10)+(Campus!L693*Coefficients!$O$10)</f>
        <v>0</v>
      </c>
      <c r="P693" s="213" t="str">
        <f t="shared" si="109"/>
        <v/>
      </c>
      <c r="Q693" s="213" t="str">
        <f t="shared" si="105"/>
        <v/>
      </c>
      <c r="R693" s="253" t="str">
        <f t="shared" si="106"/>
        <v/>
      </c>
      <c r="S693" s="253" t="str">
        <f t="shared" si="107"/>
        <v/>
      </c>
      <c r="T693" s="505"/>
      <c r="U693" s="70"/>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row>
    <row r="694" spans="1:53" ht="15.75" hidden="1" thickBot="1">
      <c r="A694" s="39"/>
      <c r="B694" s="83"/>
      <c r="C694" s="273"/>
      <c r="D694" s="473"/>
      <c r="E694" s="326"/>
      <c r="F694" s="327"/>
      <c r="G694" s="327"/>
      <c r="H694" s="327"/>
      <c r="I694" s="327"/>
      <c r="J694" s="327"/>
      <c r="K694" s="327"/>
      <c r="L694" s="327"/>
      <c r="M694" s="327"/>
      <c r="N694" s="261">
        <f>(F694*Coefficients!$B$10)+(Campus!G694*Coefficients!$D$10)+(Campus!H694*Coefficients!$F$10)+(Campus!I694*Coefficients!$H$10)+(Campus!J694*Coefficients!$J$10)+(Campus!K694*Coefficients!$L$10)+(Campus!L694*Coefficients!$N$10)</f>
        <v>0</v>
      </c>
      <c r="O694" s="261">
        <f>(F694*Coefficients!$C$10)+(Campus!G694*Coefficients!$E$10)+(Campus!H694*Coefficients!$G$10)+(Campus!I694*Coefficients!$I$10)+(Campus!J694*Coefficients!$K$10)+(Campus!K694*Coefficients!$M$10)+(Campus!L694*Coefficients!$O$10)</f>
        <v>0</v>
      </c>
      <c r="P694" s="262" t="str">
        <f>IF(ISERR(N694/M694),"", (N694/M694))</f>
        <v/>
      </c>
      <c r="Q694" s="262" t="str">
        <f t="shared" si="105"/>
        <v/>
      </c>
      <c r="R694" s="263" t="str">
        <f t="shared" si="106"/>
        <v/>
      </c>
      <c r="S694" s="263" t="str">
        <f t="shared" si="107"/>
        <v/>
      </c>
      <c r="T694" s="505"/>
      <c r="U694" s="70"/>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row>
    <row r="695" spans="1:53" ht="15" hidden="1">
      <c r="A695" s="39"/>
      <c r="B695" s="83"/>
      <c r="C695" s="273"/>
      <c r="D695" s="473"/>
      <c r="E695" s="256" t="s">
        <v>83</v>
      </c>
      <c r="F695" s="257">
        <f>SUM(F670:F694)</f>
        <v>0</v>
      </c>
      <c r="G695" s="257">
        <f t="shared" ref="G695:M695" si="110">SUM(G670:G694)</f>
        <v>0</v>
      </c>
      <c r="H695" s="257">
        <f t="shared" si="110"/>
        <v>0</v>
      </c>
      <c r="I695" s="257">
        <f t="shared" si="110"/>
        <v>0</v>
      </c>
      <c r="J695" s="257">
        <f t="shared" si="110"/>
        <v>0</v>
      </c>
      <c r="K695" s="257">
        <f t="shared" si="110"/>
        <v>0</v>
      </c>
      <c r="L695" s="257">
        <f t="shared" si="110"/>
        <v>0</v>
      </c>
      <c r="M695" s="257">
        <f t="shared" si="110"/>
        <v>0</v>
      </c>
      <c r="N695" s="258">
        <f>SUM(N670:N694)</f>
        <v>0</v>
      </c>
      <c r="O695" s="258">
        <f>SUM(O670:O694)</f>
        <v>0</v>
      </c>
      <c r="P695" s="259" t="str">
        <f>IFERROR(N695/M695,"")</f>
        <v/>
      </c>
      <c r="Q695" s="259" t="str">
        <f>IFERROR(O695/M695,"")</f>
        <v/>
      </c>
      <c r="R695" s="272" t="str">
        <f t="shared" ref="R695" si="111">IFERROR((P695-AI695)/AI695,"")</f>
        <v/>
      </c>
      <c r="S695" s="272" t="str">
        <f>IFERROR((Q695-AJ695)/AJ695,"")</f>
        <v/>
      </c>
      <c r="T695" s="505"/>
      <c r="U695" s="70"/>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row>
    <row r="696" spans="1:53" ht="19.5" hidden="1">
      <c r="A696" s="39"/>
      <c r="B696" s="57"/>
      <c r="C696" s="58"/>
      <c r="D696" s="164"/>
      <c r="E696" s="129"/>
      <c r="F696" s="65"/>
      <c r="G696" s="66"/>
      <c r="H696" s="110"/>
      <c r="I696" s="110"/>
      <c r="J696" s="92"/>
      <c r="K696" s="66"/>
      <c r="L696" s="66"/>
      <c r="M696" s="66"/>
      <c r="N696" s="66"/>
      <c r="O696" s="66"/>
      <c r="P696" s="66"/>
      <c r="Q696" s="66"/>
      <c r="R696" s="66"/>
      <c r="S696" s="66"/>
      <c r="T696" s="165"/>
      <c r="U696" s="70"/>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row>
    <row r="697" spans="1:53" ht="19.5" hidden="1">
      <c r="A697" s="39"/>
      <c r="B697" s="57"/>
      <c r="C697" s="78"/>
      <c r="D697" s="48"/>
      <c r="E697" s="123"/>
      <c r="F697" s="67"/>
      <c r="G697" s="67"/>
      <c r="H697" s="507"/>
      <c r="I697" s="507"/>
      <c r="J697" s="68"/>
      <c r="K697" s="67"/>
      <c r="L697" s="67"/>
      <c r="M697" s="67"/>
      <c r="N697" s="67"/>
      <c r="O697" s="67"/>
      <c r="P697" s="59"/>
      <c r="Q697" s="59"/>
      <c r="R697" s="59"/>
      <c r="S697" s="59"/>
      <c r="T697" s="60"/>
      <c r="U697" s="70"/>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row>
    <row r="698" spans="1:53" ht="19.5" hidden="1">
      <c r="A698" s="39"/>
      <c r="B698" s="57"/>
      <c r="C698" s="78"/>
      <c r="D698" s="48"/>
      <c r="E698" s="123"/>
      <c r="F698" s="67"/>
      <c r="G698" s="67"/>
      <c r="H698" s="277"/>
      <c r="I698" s="277"/>
      <c r="J698" s="68"/>
      <c r="K698" s="67"/>
      <c r="L698" s="67"/>
      <c r="M698" s="67"/>
      <c r="N698" s="67"/>
      <c r="O698" s="67"/>
      <c r="P698" s="59"/>
      <c r="Q698" s="59"/>
      <c r="R698" s="59"/>
      <c r="S698" s="59"/>
      <c r="T698" s="60"/>
      <c r="U698" s="70"/>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row>
    <row r="699" spans="1:53" ht="19.5" hidden="1">
      <c r="A699" s="39"/>
      <c r="B699" s="57"/>
      <c r="C699" s="78"/>
      <c r="D699" s="48"/>
      <c r="E699" s="123"/>
      <c r="F699" s="67"/>
      <c r="G699" s="67"/>
      <c r="H699" s="277"/>
      <c r="I699" s="277"/>
      <c r="J699" s="68"/>
      <c r="K699" s="67"/>
      <c r="L699" s="67"/>
      <c r="M699" s="67"/>
      <c r="N699" s="67"/>
      <c r="O699" s="67"/>
      <c r="P699" s="59"/>
      <c r="Q699" s="59"/>
      <c r="R699" s="59"/>
      <c r="S699" s="59"/>
      <c r="T699" s="60"/>
      <c r="U699" s="70"/>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row>
    <row r="700" spans="1:53" ht="19.5" hidden="1">
      <c r="A700" s="39"/>
      <c r="B700" s="71"/>
      <c r="C700" s="146"/>
      <c r="D700" s="73"/>
      <c r="E700" s="147"/>
      <c r="F700" s="148"/>
      <c r="G700" s="149"/>
      <c r="H700" s="150"/>
      <c r="I700" s="150"/>
      <c r="J700" s="151"/>
      <c r="K700" s="149"/>
      <c r="L700" s="149"/>
      <c r="M700" s="149"/>
      <c r="N700" s="149"/>
      <c r="O700" s="149"/>
      <c r="P700" s="75"/>
      <c r="Q700" s="75"/>
      <c r="R700" s="75"/>
      <c r="S700" s="75"/>
      <c r="T700" s="75"/>
      <c r="U700" s="152"/>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row>
    <row r="701" spans="1:53" ht="18.75" hidden="1">
      <c r="A701" s="39"/>
      <c r="B701" s="53"/>
      <c r="C701" s="77"/>
      <c r="D701" s="55"/>
      <c r="E701" s="124"/>
      <c r="F701" s="55"/>
      <c r="G701" s="55"/>
      <c r="H701" s="107"/>
      <c r="I701" s="107"/>
      <c r="J701" s="88"/>
      <c r="K701" s="55"/>
      <c r="L701" s="55"/>
      <c r="M701" s="55"/>
      <c r="N701" s="55"/>
      <c r="O701" s="55"/>
      <c r="P701" s="55"/>
      <c r="Q701" s="55"/>
      <c r="R701" s="55"/>
      <c r="S701" s="55"/>
      <c r="T701" s="55"/>
      <c r="U701" s="56"/>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row>
    <row r="702" spans="1:53" ht="30.75" hidden="1">
      <c r="A702" s="39"/>
      <c r="B702" s="252"/>
      <c r="C702" s="167"/>
      <c r="D702" s="125">
        <v>2018</v>
      </c>
      <c r="E702" s="271" t="str">
        <f>IF(Inventory!$K$7=2012,"Base Year", "")</f>
        <v/>
      </c>
      <c r="F702" s="167"/>
      <c r="G702" s="167"/>
      <c r="H702" s="167"/>
      <c r="I702" s="167"/>
      <c r="J702" s="167"/>
      <c r="K702" s="167"/>
      <c r="L702" s="167"/>
      <c r="M702" s="167"/>
      <c r="N702" s="167"/>
      <c r="O702" s="167"/>
      <c r="P702" s="167"/>
      <c r="Q702" s="167"/>
      <c r="R702" s="167"/>
      <c r="S702" s="167"/>
      <c r="T702" s="167"/>
      <c r="U702" s="167"/>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row>
    <row r="703" spans="1:53" ht="30.75" hidden="1">
      <c r="A703" s="39"/>
      <c r="B703" s="274"/>
      <c r="C703" s="167"/>
      <c r="D703" s="167"/>
      <c r="E703" s="125"/>
      <c r="F703" s="509" t="s">
        <v>94</v>
      </c>
      <c r="G703" s="510"/>
      <c r="H703" s="510"/>
      <c r="I703" s="510"/>
      <c r="J703" s="510"/>
      <c r="K703" s="510"/>
      <c r="L703" s="510"/>
      <c r="M703" s="251"/>
      <c r="N703" s="76"/>
      <c r="O703" s="76"/>
      <c r="P703" s="76"/>
      <c r="Q703" s="76"/>
      <c r="R703" s="76"/>
      <c r="S703" s="76"/>
      <c r="T703" s="76"/>
      <c r="U703" s="70"/>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row>
    <row r="704" spans="1:53" ht="18.75" hidden="1" customHeight="1">
      <c r="A704" s="39"/>
      <c r="B704" s="166"/>
      <c r="C704" s="167"/>
      <c r="D704" s="168"/>
      <c r="E704" s="169"/>
      <c r="F704" s="508" t="s">
        <v>97</v>
      </c>
      <c r="G704" s="493" t="s">
        <v>96</v>
      </c>
      <c r="H704" s="469" t="s">
        <v>95</v>
      </c>
      <c r="I704" s="469" t="s">
        <v>98</v>
      </c>
      <c r="J704" s="493" t="s">
        <v>99</v>
      </c>
      <c r="K704" s="493" t="s">
        <v>195</v>
      </c>
      <c r="L704" s="493" t="s">
        <v>101</v>
      </c>
      <c r="M704" s="493" t="s">
        <v>93</v>
      </c>
      <c r="N704" s="493" t="s">
        <v>89</v>
      </c>
      <c r="O704" s="493" t="s">
        <v>90</v>
      </c>
      <c r="P704" s="493" t="s">
        <v>175</v>
      </c>
      <c r="Q704" s="493" t="s">
        <v>88</v>
      </c>
      <c r="R704" s="469" t="s">
        <v>91</v>
      </c>
      <c r="S704" s="469" t="s">
        <v>92</v>
      </c>
      <c r="T704" s="170"/>
      <c r="U704" s="171"/>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row>
    <row r="705" spans="1:53" ht="31.5" hidden="1" customHeight="1">
      <c r="A705" s="39"/>
      <c r="B705" s="57"/>
      <c r="C705" s="78"/>
      <c r="D705" s="47"/>
      <c r="E705" s="275" t="s">
        <v>87</v>
      </c>
      <c r="F705" s="508"/>
      <c r="G705" s="493"/>
      <c r="H705" s="469"/>
      <c r="I705" s="469"/>
      <c r="J705" s="493"/>
      <c r="K705" s="493"/>
      <c r="L705" s="493"/>
      <c r="M705" s="493"/>
      <c r="N705" s="492"/>
      <c r="O705" s="492"/>
      <c r="P705" s="493"/>
      <c r="Q705" s="493"/>
      <c r="R705" s="492"/>
      <c r="S705" s="492"/>
      <c r="T705" s="59"/>
      <c r="U705" s="70"/>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row>
    <row r="706" spans="1:53" ht="19.5" hidden="1">
      <c r="A706" s="39"/>
      <c r="B706" s="57"/>
      <c r="C706" s="78"/>
      <c r="D706" s="47"/>
      <c r="E706" s="470"/>
      <c r="F706" s="506"/>
      <c r="G706" s="135"/>
      <c r="H706" s="276"/>
      <c r="I706" s="135"/>
      <c r="J706" s="135"/>
      <c r="K706" s="276"/>
      <c r="L706" s="276"/>
      <c r="M706" s="275"/>
      <c r="N706" s="275"/>
      <c r="O706" s="275"/>
      <c r="P706" s="59"/>
      <c r="Q706" s="59"/>
      <c r="R706" s="59"/>
      <c r="S706" s="59"/>
      <c r="T706" s="59"/>
      <c r="U706" s="70"/>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row>
    <row r="707" spans="1:53" ht="15" hidden="1">
      <c r="A707" s="39"/>
      <c r="B707" s="83"/>
      <c r="C707" s="273"/>
      <c r="D707" s="64"/>
      <c r="E707" s="129"/>
      <c r="F707" s="65"/>
      <c r="G707" s="66"/>
      <c r="H707" s="115"/>
      <c r="I707" s="110"/>
      <c r="J707" s="92"/>
      <c r="K707" s="92"/>
      <c r="L707" s="92"/>
      <c r="M707" s="92"/>
      <c r="N707" s="92"/>
      <c r="O707" s="92"/>
      <c r="P707" s="92"/>
      <c r="Q707" s="92"/>
      <c r="R707" s="92"/>
      <c r="S707" s="92"/>
      <c r="T707" s="153"/>
      <c r="U707" s="70"/>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row>
    <row r="708" spans="1:53" ht="15" hidden="1">
      <c r="A708" s="39"/>
      <c r="B708" s="83"/>
      <c r="C708" s="273"/>
      <c r="D708" s="473"/>
      <c r="E708" s="321"/>
      <c r="F708" s="322"/>
      <c r="G708" s="322"/>
      <c r="H708" s="322"/>
      <c r="I708" s="322"/>
      <c r="J708" s="322"/>
      <c r="K708" s="322"/>
      <c r="L708" s="322"/>
      <c r="M708" s="322"/>
      <c r="N708" s="254">
        <f>(F708*Coefficients!$B$10)+(Campus!G708*Coefficients!$D$10)+(Campus!H708*Coefficients!$F$10)+(Campus!I708*Coefficients!$H$10)+(Campus!J708*Coefficients!$J$10)+(Campus!K708*Coefficients!$L$10)+(Campus!L708*Coefficients!$N$10)</f>
        <v>0</v>
      </c>
      <c r="O708" s="254">
        <f>(F708*Coefficients!$C$10)+(Campus!G708*Coefficients!$E$10)+(Campus!H708*Coefficients!$G$10)+(Campus!I708*Coefficients!$I$10)+(Campus!J708*Coefficients!$K$10)+(Campus!K708*Coefficients!$M$10)+(Campus!L708*Coefficients!$O$10)</f>
        <v>0</v>
      </c>
      <c r="P708" s="213" t="str">
        <f>IF(ISERR(N708/M708),"", (N708/M708))</f>
        <v/>
      </c>
      <c r="Q708" s="213" t="str">
        <f>IF(ISERR(O708/M708),"", (O708/M708))</f>
        <v/>
      </c>
      <c r="R708" s="253" t="str">
        <f>IFERROR((P708-AI252)/AI252,"")</f>
        <v/>
      </c>
      <c r="S708" s="253" t="str">
        <f>IFERROR((Q708-AJ252)/AJ252,"")</f>
        <v/>
      </c>
      <c r="T708" s="505"/>
      <c r="U708" s="70"/>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row>
    <row r="709" spans="1:53" ht="15" hidden="1">
      <c r="A709" s="39"/>
      <c r="B709" s="83"/>
      <c r="C709" s="273"/>
      <c r="D709" s="473"/>
      <c r="E709" s="323"/>
      <c r="F709" s="322"/>
      <c r="G709" s="322"/>
      <c r="H709" s="322"/>
      <c r="I709" s="322"/>
      <c r="J709" s="322"/>
      <c r="K709" s="322"/>
      <c r="L709" s="322"/>
      <c r="M709" s="322"/>
      <c r="N709" s="254">
        <f>(F709*Coefficients!$B$10)+(Campus!G709*Coefficients!$D$10)+(Campus!H709*Coefficients!$F$10)+(Campus!I709*Coefficients!$H$10)+(Campus!J709*Coefficients!$J$10)+(Campus!K709*Coefficients!$L$10)+(Campus!L709*Coefficients!$N$10)</f>
        <v>0</v>
      </c>
      <c r="O709" s="254">
        <f>(F709*Coefficients!$C$10)+(Campus!G709*Coefficients!$E$10)+(Campus!H709*Coefficients!$G$10)+(Campus!I709*Coefficients!$I$10)+(Campus!J709*Coefficients!$K$10)+(Campus!K709*Coefficients!$M$10)+(Campus!L709*Coefficients!$O$10)</f>
        <v>0</v>
      </c>
      <c r="P709" s="213" t="str">
        <f>IF(ISERR(N709/M709),"", (N709/M709))</f>
        <v/>
      </c>
      <c r="Q709" s="213" t="str">
        <f t="shared" ref="Q709:Q732" si="112">IF(ISERR(O709/M709),"", (O709/M709))</f>
        <v/>
      </c>
      <c r="R709" s="253" t="str">
        <f t="shared" ref="R709:R732" si="113">IFERROR((P709-AI253)/AI253,"")</f>
        <v/>
      </c>
      <c r="S709" s="253" t="str">
        <f t="shared" ref="S709:S732" si="114">IFERROR((Q709-AJ253)/AJ253,"")</f>
        <v/>
      </c>
      <c r="T709" s="505"/>
      <c r="U709" s="70"/>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row>
    <row r="710" spans="1:53" ht="15" hidden="1">
      <c r="A710" s="39"/>
      <c r="B710" s="83"/>
      <c r="C710" s="273"/>
      <c r="D710" s="473"/>
      <c r="E710" s="321"/>
      <c r="F710" s="322"/>
      <c r="G710" s="322"/>
      <c r="H710" s="322"/>
      <c r="I710" s="322"/>
      <c r="J710" s="322"/>
      <c r="K710" s="322"/>
      <c r="L710" s="322"/>
      <c r="M710" s="322"/>
      <c r="N710" s="255">
        <f>(F710*Coefficients!$B$10)+(Campus!G710*Coefficients!$D$10)+(Campus!H710*Coefficients!$F$10)+(Campus!I710*Coefficients!$H$10)+(Campus!J710*Coefficients!$J$10)+(Campus!K710*Coefficients!$L$10)+(Campus!L710*Coefficients!$N$10)</f>
        <v>0</v>
      </c>
      <c r="O710" s="254">
        <f>(F710*Coefficients!$C$10)+(Campus!G710*Coefficients!$E$10)+(Campus!H710*Coefficients!$G$10)+(Campus!I710*Coefficients!$I$10)+(Campus!J710*Coefficients!$K$10)+(Campus!K710*Coefficients!$M$10)+(Campus!L710*Coefficients!$O$10)</f>
        <v>0</v>
      </c>
      <c r="P710" s="213" t="str">
        <f t="shared" ref="P710:P720" si="115">IF(ISERR(N710/M710),"", (N710/M710))</f>
        <v/>
      </c>
      <c r="Q710" s="213" t="str">
        <f t="shared" si="112"/>
        <v/>
      </c>
      <c r="R710" s="253" t="str">
        <f t="shared" si="113"/>
        <v/>
      </c>
      <c r="S710" s="253" t="str">
        <f t="shared" si="114"/>
        <v/>
      </c>
      <c r="T710" s="505"/>
      <c r="U710" s="70"/>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row>
    <row r="711" spans="1:53" ht="15" hidden="1">
      <c r="A711" s="39"/>
      <c r="B711" s="83"/>
      <c r="C711" s="273"/>
      <c r="D711" s="473"/>
      <c r="E711" s="323"/>
      <c r="F711" s="322"/>
      <c r="G711" s="322"/>
      <c r="H711" s="322"/>
      <c r="I711" s="322"/>
      <c r="J711" s="322"/>
      <c r="K711" s="322"/>
      <c r="L711" s="322"/>
      <c r="M711" s="322"/>
      <c r="N711" s="254">
        <f>(F711*Coefficients!$B$10)+(Campus!G711*Coefficients!$D$10)+(Campus!H711*Coefficients!$F$10)+(Campus!I711*Coefficients!$H$10)+(Campus!J711*Coefficients!$J$10)+(Campus!K711*Coefficients!$L$10)+(Campus!L711*Coefficients!$N$10)</f>
        <v>0</v>
      </c>
      <c r="O711" s="254">
        <f>(F711*Coefficients!$C$10)+(Campus!G711*Coefficients!$E$10)+(Campus!H711*Coefficients!$G$10)+(Campus!I711*Coefficients!$I$10)+(Campus!J711*Coefficients!$K$10)+(Campus!K711*Coefficients!$M$10)+(Campus!L711*Coefficients!$O$10)</f>
        <v>0</v>
      </c>
      <c r="P711" s="213" t="str">
        <f t="shared" si="115"/>
        <v/>
      </c>
      <c r="Q711" s="213" t="str">
        <f t="shared" si="112"/>
        <v/>
      </c>
      <c r="R711" s="253" t="str">
        <f t="shared" si="113"/>
        <v/>
      </c>
      <c r="S711" s="253" t="str">
        <f t="shared" si="114"/>
        <v/>
      </c>
      <c r="T711" s="505"/>
      <c r="U711" s="70"/>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row>
    <row r="712" spans="1:53" ht="15" hidden="1">
      <c r="A712" s="39"/>
      <c r="B712" s="83"/>
      <c r="C712" s="273"/>
      <c r="D712" s="473"/>
      <c r="E712" s="321"/>
      <c r="F712" s="322"/>
      <c r="G712" s="322"/>
      <c r="H712" s="322"/>
      <c r="I712" s="322"/>
      <c r="J712" s="322"/>
      <c r="K712" s="322"/>
      <c r="L712" s="322"/>
      <c r="M712" s="322"/>
      <c r="N712" s="254">
        <f>(F712*Coefficients!$B$10)+(Campus!G712*Coefficients!$D$10)+(Campus!H712*Coefficients!$F$10)+(Campus!I712*Coefficients!$H$10)+(Campus!J712*Coefficients!$J$10)+(Campus!K712*Coefficients!$L$10)+(Campus!L712*Coefficients!$N$10)</f>
        <v>0</v>
      </c>
      <c r="O712" s="254">
        <f>(F712*Coefficients!$C$10)+(Campus!G712*Coefficients!$E$10)+(Campus!H712*Coefficients!$G$10)+(Campus!I712*Coefficients!$I$10)+(Campus!J712*Coefficients!$K$10)+(Campus!K712*Coefficients!$M$10)+(Campus!L712*Coefficients!$O$10)</f>
        <v>0</v>
      </c>
      <c r="P712" s="213" t="str">
        <f t="shared" si="115"/>
        <v/>
      </c>
      <c r="Q712" s="213" t="str">
        <f t="shared" si="112"/>
        <v/>
      </c>
      <c r="R712" s="253" t="str">
        <f t="shared" si="113"/>
        <v/>
      </c>
      <c r="S712" s="253" t="str">
        <f t="shared" si="114"/>
        <v/>
      </c>
      <c r="T712" s="505"/>
      <c r="U712" s="70"/>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row>
    <row r="713" spans="1:53" ht="15" hidden="1">
      <c r="A713" s="39"/>
      <c r="B713" s="83"/>
      <c r="C713" s="273"/>
      <c r="D713" s="473"/>
      <c r="E713" s="323"/>
      <c r="F713" s="322"/>
      <c r="G713" s="322"/>
      <c r="H713" s="322"/>
      <c r="I713" s="322"/>
      <c r="J713" s="322"/>
      <c r="K713" s="322"/>
      <c r="L713" s="322"/>
      <c r="M713" s="322"/>
      <c r="N713" s="254">
        <f>(F713*Coefficients!$B$10)+(Campus!G713*Coefficients!$D$10)+(Campus!H713*Coefficients!$F$10)+(Campus!I713*Coefficients!$H$10)+(Campus!J713*Coefficients!$J$10)+(Campus!K713*Coefficients!$L$10)+(Campus!L713*Coefficients!$N$10)</f>
        <v>0</v>
      </c>
      <c r="O713" s="254">
        <f>(F713*Coefficients!$C$10)+(Campus!G713*Coefficients!$E$10)+(Campus!H713*Coefficients!$G$10)+(Campus!I713*Coefficients!$I$10)+(Campus!J713*Coefficients!$K$10)+(Campus!K713*Coefficients!$M$10)+(Campus!L713*Coefficients!$O$10)</f>
        <v>0</v>
      </c>
      <c r="P713" s="213" t="str">
        <f t="shared" si="115"/>
        <v/>
      </c>
      <c r="Q713" s="213" t="str">
        <f t="shared" si="112"/>
        <v/>
      </c>
      <c r="R713" s="253" t="str">
        <f t="shared" si="113"/>
        <v/>
      </c>
      <c r="S713" s="253" t="str">
        <f t="shared" si="114"/>
        <v/>
      </c>
      <c r="T713" s="505"/>
      <c r="U713" s="70"/>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row>
    <row r="714" spans="1:53" ht="15" hidden="1">
      <c r="A714" s="39"/>
      <c r="B714" s="83"/>
      <c r="C714" s="273"/>
      <c r="D714" s="473"/>
      <c r="E714" s="321"/>
      <c r="F714" s="322"/>
      <c r="G714" s="322"/>
      <c r="H714" s="322"/>
      <c r="I714" s="322"/>
      <c r="J714" s="322"/>
      <c r="K714" s="322"/>
      <c r="L714" s="322"/>
      <c r="M714" s="322"/>
      <c r="N714" s="254">
        <f>(F714*Coefficients!$B$10)+(Campus!G714*Coefficients!$D$10)+(Campus!H714*Coefficients!$F$10)+(Campus!I714*Coefficients!$H$10)+(Campus!J714*Coefficients!$J$10)+(Campus!K714*Coefficients!$L$10)+(Campus!L714*Coefficients!$N$10)</f>
        <v>0</v>
      </c>
      <c r="O714" s="254">
        <f>(F714*Coefficients!$C$10)+(Campus!G714*Coefficients!$E$10)+(Campus!H714*Coefficients!$G$10)+(Campus!I714*Coefficients!$I$10)+(Campus!J714*Coefficients!$K$10)+(Campus!K714*Coefficients!$M$10)+(Campus!L714*Coefficients!$O$10)</f>
        <v>0</v>
      </c>
      <c r="P714" s="213" t="str">
        <f t="shared" si="115"/>
        <v/>
      </c>
      <c r="Q714" s="213" t="str">
        <f t="shared" si="112"/>
        <v/>
      </c>
      <c r="R714" s="253" t="str">
        <f t="shared" si="113"/>
        <v/>
      </c>
      <c r="S714" s="253" t="str">
        <f t="shared" si="114"/>
        <v/>
      </c>
      <c r="T714" s="505"/>
      <c r="U714" s="70"/>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row>
    <row r="715" spans="1:53" ht="15" hidden="1">
      <c r="A715" s="39"/>
      <c r="B715" s="83"/>
      <c r="C715" s="273"/>
      <c r="D715" s="473"/>
      <c r="E715" s="323"/>
      <c r="F715" s="322"/>
      <c r="G715" s="322"/>
      <c r="H715" s="322"/>
      <c r="I715" s="322"/>
      <c r="J715" s="322"/>
      <c r="K715" s="322"/>
      <c r="L715" s="322"/>
      <c r="M715" s="322"/>
      <c r="N715" s="254">
        <f>(F715*Coefficients!$B$10)+(Campus!G715*Coefficients!$D$10)+(Campus!H715*Coefficients!$F$10)+(Campus!I715*Coefficients!$H$10)+(Campus!J715*Coefficients!$J$10)+(Campus!K715*Coefficients!$L$10)+(Campus!L715*Coefficients!$N$10)</f>
        <v>0</v>
      </c>
      <c r="O715" s="254">
        <f>(F715*Coefficients!$C$10)+(Campus!G715*Coefficients!$E$10)+(Campus!H715*Coefficients!$G$10)+(Campus!I715*Coefficients!$I$10)+(Campus!J715*Coefficients!$K$10)+(Campus!K715*Coefficients!$M$10)+(Campus!L715*Coefficients!$O$10)</f>
        <v>0</v>
      </c>
      <c r="P715" s="213" t="str">
        <f t="shared" si="115"/>
        <v/>
      </c>
      <c r="Q715" s="213" t="str">
        <f t="shared" si="112"/>
        <v/>
      </c>
      <c r="R715" s="253" t="str">
        <f t="shared" si="113"/>
        <v/>
      </c>
      <c r="S715" s="253" t="str">
        <f t="shared" si="114"/>
        <v/>
      </c>
      <c r="T715" s="505"/>
      <c r="U715" s="70"/>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row>
    <row r="716" spans="1:53" ht="15" hidden="1">
      <c r="A716" s="39"/>
      <c r="B716" s="83"/>
      <c r="C716" s="273"/>
      <c r="D716" s="473"/>
      <c r="E716" s="321"/>
      <c r="F716" s="322"/>
      <c r="G716" s="322"/>
      <c r="H716" s="322"/>
      <c r="I716" s="322"/>
      <c r="J716" s="322"/>
      <c r="K716" s="322"/>
      <c r="L716" s="322"/>
      <c r="M716" s="322"/>
      <c r="N716" s="254">
        <f>(F716*Coefficients!$B$10)+(Campus!G716*Coefficients!$D$10)+(Campus!H716*Coefficients!$F$10)+(Campus!I716*Coefficients!$H$10)+(Campus!J716*Coefficients!$J$10)+(Campus!K716*Coefficients!$L$10)+(Campus!L716*Coefficients!$N$10)</f>
        <v>0</v>
      </c>
      <c r="O716" s="254">
        <f>(F716*Coefficients!$C$10)+(Campus!G716*Coefficients!$E$10)+(Campus!H716*Coefficients!$G$10)+(Campus!I716*Coefficients!$I$10)+(Campus!J716*Coefficients!$K$10)+(Campus!K716*Coefficients!$M$10)+(Campus!L716*Coefficients!$O$10)</f>
        <v>0</v>
      </c>
      <c r="P716" s="213" t="str">
        <f t="shared" si="115"/>
        <v/>
      </c>
      <c r="Q716" s="213" t="str">
        <f t="shared" si="112"/>
        <v/>
      </c>
      <c r="R716" s="253" t="str">
        <f t="shared" si="113"/>
        <v/>
      </c>
      <c r="S716" s="253" t="str">
        <f t="shared" si="114"/>
        <v/>
      </c>
      <c r="T716" s="505"/>
      <c r="U716" s="70"/>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row>
    <row r="717" spans="1:53" ht="15" hidden="1">
      <c r="A717" s="39"/>
      <c r="B717" s="83"/>
      <c r="C717" s="273"/>
      <c r="D717" s="473"/>
      <c r="E717" s="323"/>
      <c r="F717" s="322"/>
      <c r="G717" s="322"/>
      <c r="H717" s="322"/>
      <c r="I717" s="322"/>
      <c r="J717" s="322"/>
      <c r="K717" s="322"/>
      <c r="L717" s="322"/>
      <c r="M717" s="322"/>
      <c r="N717" s="254">
        <f>(F717*Coefficients!$B$10)+(Campus!G717*Coefficients!$D$10)+(Campus!H717*Coefficients!$F$10)+(Campus!I717*Coefficients!$H$10)+(Campus!J717*Coefficients!$J$10)+(Campus!K717*Coefficients!$L$10)+(Campus!L717*Coefficients!$N$10)</f>
        <v>0</v>
      </c>
      <c r="O717" s="254">
        <f>(F717*Coefficients!$C$10)+(Campus!G717*Coefficients!$E$10)+(Campus!H717*Coefficients!$G$10)+(Campus!I717*Coefficients!$I$10)+(Campus!J717*Coefficients!$K$10)+(Campus!K717*Coefficients!$M$10)+(Campus!L717*Coefficients!$O$10)</f>
        <v>0</v>
      </c>
      <c r="P717" s="213" t="str">
        <f t="shared" si="115"/>
        <v/>
      </c>
      <c r="Q717" s="213" t="str">
        <f t="shared" si="112"/>
        <v/>
      </c>
      <c r="R717" s="253" t="str">
        <f t="shared" si="113"/>
        <v/>
      </c>
      <c r="S717" s="253" t="str">
        <f t="shared" si="114"/>
        <v/>
      </c>
      <c r="T717" s="505"/>
      <c r="U717" s="70"/>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row>
    <row r="718" spans="1:53" ht="15" hidden="1">
      <c r="A718" s="39"/>
      <c r="B718" s="83"/>
      <c r="C718" s="273"/>
      <c r="D718" s="473"/>
      <c r="E718" s="321"/>
      <c r="F718" s="322"/>
      <c r="G718" s="322"/>
      <c r="H718" s="322"/>
      <c r="I718" s="322"/>
      <c r="J718" s="322"/>
      <c r="K718" s="322"/>
      <c r="L718" s="322"/>
      <c r="M718" s="322"/>
      <c r="N718" s="254">
        <f>(F718*Coefficients!$B$10)+(Campus!G718*Coefficients!$D$10)+(Campus!H718*Coefficients!$F$10)+(Campus!I718*Coefficients!$H$10)+(Campus!J718*Coefficients!$J$10)+(Campus!K718*Coefficients!$L$10)+(Campus!L718*Coefficients!$N$10)</f>
        <v>0</v>
      </c>
      <c r="O718" s="254">
        <f>(F718*Coefficients!$C$10)+(Campus!G718*Coefficients!$E$10)+(Campus!H718*Coefficients!$G$10)+(Campus!I718*Coefficients!$I$10)+(Campus!J718*Coefficients!$K$10)+(Campus!K718*Coefficients!$M$10)+(Campus!L718*Coefficients!$O$10)</f>
        <v>0</v>
      </c>
      <c r="P718" s="213" t="str">
        <f t="shared" si="115"/>
        <v/>
      </c>
      <c r="Q718" s="213" t="str">
        <f t="shared" si="112"/>
        <v/>
      </c>
      <c r="R718" s="253" t="str">
        <f t="shared" si="113"/>
        <v/>
      </c>
      <c r="S718" s="253" t="str">
        <f t="shared" si="114"/>
        <v/>
      </c>
      <c r="T718" s="505"/>
      <c r="U718" s="70"/>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row>
    <row r="719" spans="1:53" ht="15" hidden="1">
      <c r="A719" s="39"/>
      <c r="B719" s="83"/>
      <c r="C719" s="273"/>
      <c r="D719" s="473"/>
      <c r="E719" s="323"/>
      <c r="F719" s="322"/>
      <c r="G719" s="322"/>
      <c r="H719" s="322"/>
      <c r="I719" s="322"/>
      <c r="J719" s="322"/>
      <c r="K719" s="322"/>
      <c r="L719" s="322"/>
      <c r="M719" s="322"/>
      <c r="N719" s="254">
        <f>(F719*Coefficients!$B$10)+(Campus!G719*Coefficients!$D$10)+(Campus!H719*Coefficients!$F$10)+(Campus!I719*Coefficients!$H$10)+(Campus!J719*Coefficients!$J$10)+(Campus!K719*Coefficients!$L$10)+(Campus!L719*Coefficients!$N$10)</f>
        <v>0</v>
      </c>
      <c r="O719" s="254">
        <f>(F719*Coefficients!$C$10)+(Campus!G719*Coefficients!$E$10)+(Campus!H719*Coefficients!$G$10)+(Campus!I719*Coefficients!$I$10)+(Campus!J719*Coefficients!$K$10)+(Campus!K719*Coefficients!$M$10)+(Campus!L719*Coefficients!$O$10)</f>
        <v>0</v>
      </c>
      <c r="P719" s="213" t="str">
        <f t="shared" si="115"/>
        <v/>
      </c>
      <c r="Q719" s="213" t="str">
        <f t="shared" si="112"/>
        <v/>
      </c>
      <c r="R719" s="253" t="str">
        <f t="shared" si="113"/>
        <v/>
      </c>
      <c r="S719" s="253" t="str">
        <f t="shared" si="114"/>
        <v/>
      </c>
      <c r="T719" s="505"/>
      <c r="U719" s="70"/>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row>
    <row r="720" spans="1:53" ht="15" hidden="1">
      <c r="A720" s="39"/>
      <c r="B720" s="83"/>
      <c r="C720" s="273"/>
      <c r="D720" s="473"/>
      <c r="E720" s="321"/>
      <c r="F720" s="322"/>
      <c r="G720" s="322"/>
      <c r="H720" s="322"/>
      <c r="I720" s="322"/>
      <c r="J720" s="322"/>
      <c r="K720" s="322"/>
      <c r="L720" s="322"/>
      <c r="M720" s="322"/>
      <c r="N720" s="254">
        <f>(F720*Coefficients!$B$10)+(Campus!G720*Coefficients!$D$10)+(Campus!H720*Coefficients!$F$10)+(Campus!I720*Coefficients!$H$10)+(Campus!J720*Coefficients!$J$10)+(Campus!K720*Coefficients!$L$10)+(Campus!L720*Coefficients!$N$10)</f>
        <v>0</v>
      </c>
      <c r="O720" s="254">
        <f>(F720*Coefficients!$C$10)+(Campus!G720*Coefficients!$E$10)+(Campus!H720*Coefficients!$G$10)+(Campus!I720*Coefficients!$I$10)+(Campus!J720*Coefficients!$K$10)+(Campus!K720*Coefficients!$M$10)+(Campus!L720*Coefficients!$O$10)</f>
        <v>0</v>
      </c>
      <c r="P720" s="213" t="str">
        <f t="shared" si="115"/>
        <v/>
      </c>
      <c r="Q720" s="213" t="str">
        <f t="shared" si="112"/>
        <v/>
      </c>
      <c r="R720" s="253" t="str">
        <f t="shared" si="113"/>
        <v/>
      </c>
      <c r="S720" s="253" t="str">
        <f t="shared" si="114"/>
        <v/>
      </c>
      <c r="T720" s="505"/>
      <c r="U720" s="70"/>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row>
    <row r="721" spans="1:53" ht="15" hidden="1">
      <c r="A721" s="39"/>
      <c r="B721" s="83"/>
      <c r="C721" s="273"/>
      <c r="D721" s="473"/>
      <c r="E721" s="323"/>
      <c r="F721" s="324"/>
      <c r="G721" s="324"/>
      <c r="H721" s="324"/>
      <c r="I721" s="324"/>
      <c r="J721" s="324"/>
      <c r="K721" s="324"/>
      <c r="L721" s="324"/>
      <c r="M721" s="324"/>
      <c r="N721" s="254">
        <f>(F721*Coefficients!$B$10)+(Campus!G721*Coefficients!$D$10)+(Campus!H721*Coefficients!$F$10)+(Campus!I721*Coefficients!$H$10)+(Campus!J721*Coefficients!$J$10)+(Campus!K721*Coefficients!$L$10)+(Campus!L721*Coefficients!$N$10)</f>
        <v>0</v>
      </c>
      <c r="O721" s="254">
        <f>(F721*Coefficients!$C$10)+(Campus!G721*Coefficients!$E$10)+(Campus!H721*Coefficients!$G$10)+(Campus!I721*Coefficients!$I$10)+(Campus!J721*Coefficients!$K$10)+(Campus!K721*Coefficients!$M$10)+(Campus!L721*Coefficients!$O$10)</f>
        <v>0</v>
      </c>
      <c r="P721" s="213" t="str">
        <f>IF(ISERR(N721/M721),"", (N721/M721))</f>
        <v/>
      </c>
      <c r="Q721" s="213" t="str">
        <f t="shared" si="112"/>
        <v/>
      </c>
      <c r="R721" s="253" t="str">
        <f t="shared" si="113"/>
        <v/>
      </c>
      <c r="S721" s="253" t="str">
        <f t="shared" si="114"/>
        <v/>
      </c>
      <c r="T721" s="505"/>
      <c r="U721" s="70"/>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row>
    <row r="722" spans="1:53" ht="15" hidden="1">
      <c r="A722" s="39"/>
      <c r="B722" s="83"/>
      <c r="C722" s="273"/>
      <c r="D722" s="473"/>
      <c r="E722" s="321"/>
      <c r="F722" s="322"/>
      <c r="G722" s="322"/>
      <c r="H722" s="322"/>
      <c r="I722" s="322"/>
      <c r="J722" s="322"/>
      <c r="K722" s="322"/>
      <c r="L722" s="322"/>
      <c r="M722" s="322"/>
      <c r="N722" s="254">
        <f>(F722*Coefficients!$B$10)+(Campus!G722*Coefficients!$D$10)+(Campus!H722*Coefficients!$F$10)+(Campus!I722*Coefficients!$H$10)+(Campus!J722*Coefficients!$J$10)+(Campus!K722*Coefficients!$L$10)+(Campus!L722*Coefficients!$N$10)</f>
        <v>0</v>
      </c>
      <c r="O722" s="254">
        <f>(F722*Coefficients!$C$10)+(Campus!G722*Coefficients!$E$10)+(Campus!H722*Coefficients!$G$10)+(Campus!I722*Coefficients!$I$10)+(Campus!J722*Coefficients!$K$10)+(Campus!K722*Coefficients!$M$10)+(Campus!L722*Coefficients!$O$10)</f>
        <v>0</v>
      </c>
      <c r="P722" s="213" t="str">
        <f t="shared" ref="P722:P731" si="116">IF(ISERR(N722/M722),"", (N722/M722))</f>
        <v/>
      </c>
      <c r="Q722" s="213" t="str">
        <f t="shared" si="112"/>
        <v/>
      </c>
      <c r="R722" s="253" t="str">
        <f t="shared" si="113"/>
        <v/>
      </c>
      <c r="S722" s="253" t="str">
        <f t="shared" si="114"/>
        <v/>
      </c>
      <c r="T722" s="505"/>
      <c r="U722" s="70"/>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row>
    <row r="723" spans="1:53" ht="15" hidden="1">
      <c r="A723" s="39"/>
      <c r="B723" s="83"/>
      <c r="C723" s="273"/>
      <c r="D723" s="473"/>
      <c r="E723" s="323"/>
      <c r="F723" s="322"/>
      <c r="G723" s="322"/>
      <c r="H723" s="322"/>
      <c r="I723" s="322"/>
      <c r="J723" s="322"/>
      <c r="K723" s="322"/>
      <c r="L723" s="322"/>
      <c r="M723" s="322"/>
      <c r="N723" s="254">
        <f>(F723*Coefficients!$B$10)+(Campus!G723*Coefficients!$D$10)+(Campus!H723*Coefficients!$F$10)+(Campus!I723*Coefficients!$H$10)+(Campus!J723*Coefficients!$J$10)+(Campus!K723*Coefficients!$L$10)+(Campus!L723*Coefficients!$N$10)</f>
        <v>0</v>
      </c>
      <c r="O723" s="254">
        <f>(F723*Coefficients!$C$10)+(Campus!G723*Coefficients!$E$10)+(Campus!H723*Coefficients!$G$10)+(Campus!I723*Coefficients!$I$10)+(Campus!J723*Coefficients!$K$10)+(Campus!K723*Coefficients!$M$10)+(Campus!L723*Coefficients!$O$10)</f>
        <v>0</v>
      </c>
      <c r="P723" s="213" t="str">
        <f t="shared" si="116"/>
        <v/>
      </c>
      <c r="Q723" s="213" t="str">
        <f t="shared" si="112"/>
        <v/>
      </c>
      <c r="R723" s="253" t="str">
        <f t="shared" si="113"/>
        <v/>
      </c>
      <c r="S723" s="253" t="str">
        <f t="shared" si="114"/>
        <v/>
      </c>
      <c r="T723" s="505"/>
      <c r="U723" s="70"/>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row>
    <row r="724" spans="1:53" ht="15" hidden="1">
      <c r="A724" s="39"/>
      <c r="B724" s="83"/>
      <c r="C724" s="273"/>
      <c r="D724" s="473"/>
      <c r="E724" s="321"/>
      <c r="F724" s="322"/>
      <c r="G724" s="322"/>
      <c r="H724" s="322"/>
      <c r="I724" s="322"/>
      <c r="J724" s="322"/>
      <c r="K724" s="322"/>
      <c r="L724" s="322"/>
      <c r="M724" s="322"/>
      <c r="N724" s="254">
        <f>(F724*Coefficients!$B$10)+(Campus!G724*Coefficients!$D$10)+(Campus!H724*Coefficients!$F$10)+(Campus!I724*Coefficients!$H$10)+(Campus!J724*Coefficients!$J$10)+(Campus!K724*Coefficients!$L$10)+(Campus!L724*Coefficients!$N$10)</f>
        <v>0</v>
      </c>
      <c r="O724" s="254">
        <f>(F724*Coefficients!$C$10)+(Campus!G724*Coefficients!$E$10)+(Campus!H724*Coefficients!$G$10)+(Campus!I724*Coefficients!$I$10)+(Campus!J724*Coefficients!$K$10)+(Campus!K724*Coefficients!$M$10)+(Campus!L724*Coefficients!$O$10)</f>
        <v>0</v>
      </c>
      <c r="P724" s="213" t="str">
        <f t="shared" si="116"/>
        <v/>
      </c>
      <c r="Q724" s="213" t="str">
        <f t="shared" si="112"/>
        <v/>
      </c>
      <c r="R724" s="253" t="str">
        <f t="shared" si="113"/>
        <v/>
      </c>
      <c r="S724" s="253" t="str">
        <f t="shared" si="114"/>
        <v/>
      </c>
      <c r="T724" s="505"/>
      <c r="U724" s="70"/>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row>
    <row r="725" spans="1:53" ht="15" hidden="1">
      <c r="A725" s="39"/>
      <c r="B725" s="83"/>
      <c r="C725" s="273"/>
      <c r="D725" s="473"/>
      <c r="E725" s="323"/>
      <c r="F725" s="322"/>
      <c r="G725" s="322"/>
      <c r="H725" s="322"/>
      <c r="I725" s="322"/>
      <c r="J725" s="322"/>
      <c r="K725" s="322"/>
      <c r="L725" s="322"/>
      <c r="M725" s="322"/>
      <c r="N725" s="254">
        <f>(F725*Coefficients!$B$10)+(Campus!G725*Coefficients!$D$10)+(Campus!H725*Coefficients!$F$10)+(Campus!I725*Coefficients!$H$10)+(Campus!J725*Coefficients!$J$10)+(Campus!K725*Coefficients!$L$10)+(Campus!L725*Coefficients!$N$10)</f>
        <v>0</v>
      </c>
      <c r="O725" s="254">
        <f>(F725*Coefficients!$C$10)+(Campus!G725*Coefficients!$E$10)+(Campus!H725*Coefficients!$G$10)+(Campus!I725*Coefficients!$I$10)+(Campus!J725*Coefficients!$K$10)+(Campus!K725*Coefficients!$M$10)+(Campus!L725*Coefficients!$O$10)</f>
        <v>0</v>
      </c>
      <c r="P725" s="213" t="str">
        <f t="shared" si="116"/>
        <v/>
      </c>
      <c r="Q725" s="213" t="str">
        <f t="shared" si="112"/>
        <v/>
      </c>
      <c r="R725" s="253" t="str">
        <f t="shared" si="113"/>
        <v/>
      </c>
      <c r="S725" s="253" t="str">
        <f t="shared" si="114"/>
        <v/>
      </c>
      <c r="T725" s="505"/>
      <c r="U725" s="70"/>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row>
    <row r="726" spans="1:53" ht="15" hidden="1">
      <c r="A726" s="39"/>
      <c r="B726" s="83"/>
      <c r="C726" s="273"/>
      <c r="D726" s="473"/>
      <c r="E726" s="321"/>
      <c r="F726" s="322"/>
      <c r="G726" s="322"/>
      <c r="H726" s="322"/>
      <c r="I726" s="322"/>
      <c r="J726" s="322"/>
      <c r="K726" s="322"/>
      <c r="L726" s="322"/>
      <c r="M726" s="322"/>
      <c r="N726" s="254">
        <f>(F726*Coefficients!$B$10)+(Campus!G726*Coefficients!$D$10)+(Campus!H726*Coefficients!$F$10)+(Campus!I726*Coefficients!$H$10)+(Campus!J726*Coefficients!$J$10)+(Campus!K726*Coefficients!$L$10)+(Campus!L726*Coefficients!$N$10)</f>
        <v>0</v>
      </c>
      <c r="O726" s="254">
        <f>(F726*Coefficients!$C$10)+(Campus!G726*Coefficients!$E$10)+(Campus!H726*Coefficients!$G$10)+(Campus!I726*Coefficients!$I$10)+(Campus!J726*Coefficients!$K$10)+(Campus!K726*Coefficients!$M$10)+(Campus!L726*Coefficients!$O$10)</f>
        <v>0</v>
      </c>
      <c r="P726" s="213" t="str">
        <f t="shared" si="116"/>
        <v/>
      </c>
      <c r="Q726" s="213" t="str">
        <f t="shared" si="112"/>
        <v/>
      </c>
      <c r="R726" s="253" t="str">
        <f t="shared" si="113"/>
        <v/>
      </c>
      <c r="S726" s="253" t="str">
        <f t="shared" si="114"/>
        <v/>
      </c>
      <c r="T726" s="505"/>
      <c r="U726" s="70"/>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row>
    <row r="727" spans="1:53" ht="15" hidden="1">
      <c r="A727" s="39"/>
      <c r="B727" s="83"/>
      <c r="C727" s="273"/>
      <c r="D727" s="473"/>
      <c r="E727" s="323"/>
      <c r="F727" s="325"/>
      <c r="G727" s="325"/>
      <c r="H727" s="325"/>
      <c r="I727" s="325"/>
      <c r="J727" s="325"/>
      <c r="K727" s="325"/>
      <c r="L727" s="325"/>
      <c r="M727" s="325"/>
      <c r="N727" s="254">
        <f>(F727*Coefficients!$B$10)+(Campus!G727*Coefficients!$D$10)+(Campus!H727*Coefficients!$F$10)+(Campus!I727*Coefficients!$H$10)+(Campus!J727*Coefficients!$J$10)+(Campus!K727*Coefficients!$L$10)+(Campus!L727*Coefficients!$N$10)</f>
        <v>0</v>
      </c>
      <c r="O727" s="254">
        <f>(F727*Coefficients!$C$10)+(Campus!G727*Coefficients!$E$10)+(Campus!H727*Coefficients!$G$10)+(Campus!I727*Coefficients!$I$10)+(Campus!J727*Coefficients!$K$10)+(Campus!K727*Coefficients!$M$10)+(Campus!L727*Coefficients!$O$10)</f>
        <v>0</v>
      </c>
      <c r="P727" s="213" t="str">
        <f t="shared" si="116"/>
        <v/>
      </c>
      <c r="Q727" s="213" t="str">
        <f t="shared" si="112"/>
        <v/>
      </c>
      <c r="R727" s="253" t="str">
        <f t="shared" si="113"/>
        <v/>
      </c>
      <c r="S727" s="253" t="str">
        <f t="shared" si="114"/>
        <v/>
      </c>
      <c r="T727" s="505"/>
      <c r="U727" s="70"/>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row>
    <row r="728" spans="1:53" ht="15" hidden="1">
      <c r="A728" s="39"/>
      <c r="B728" s="83"/>
      <c r="C728" s="273"/>
      <c r="D728" s="473"/>
      <c r="E728" s="323"/>
      <c r="F728" s="325"/>
      <c r="G728" s="325"/>
      <c r="H728" s="325"/>
      <c r="I728" s="325"/>
      <c r="J728" s="325"/>
      <c r="K728" s="325"/>
      <c r="L728" s="325"/>
      <c r="M728" s="325"/>
      <c r="N728" s="254">
        <f>(F728*Coefficients!$B$10)+(Campus!G728*Coefficients!$D$10)+(Campus!H728*Coefficients!$F$10)+(Campus!I728*Coefficients!$H$10)+(Campus!J728*Coefficients!$J$10)+(Campus!K728*Coefficients!$L$10)+(Campus!L728*Coefficients!$N$10)</f>
        <v>0</v>
      </c>
      <c r="O728" s="254">
        <f>(F728*Coefficients!$C$10)+(Campus!G728*Coefficients!$E$10)+(Campus!H728*Coefficients!$G$10)+(Campus!I728*Coefficients!$I$10)+(Campus!J728*Coefficients!$K$10)+(Campus!K728*Coefficients!$M$10)+(Campus!L728*Coefficients!$O$10)</f>
        <v>0</v>
      </c>
      <c r="P728" s="213" t="str">
        <f t="shared" si="116"/>
        <v/>
      </c>
      <c r="Q728" s="213" t="str">
        <f t="shared" si="112"/>
        <v/>
      </c>
      <c r="R728" s="253" t="str">
        <f t="shared" si="113"/>
        <v/>
      </c>
      <c r="S728" s="253" t="str">
        <f t="shared" si="114"/>
        <v/>
      </c>
      <c r="T728" s="505"/>
      <c r="U728" s="70"/>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row>
    <row r="729" spans="1:53" ht="15" hidden="1">
      <c r="A729" s="39"/>
      <c r="B729" s="83"/>
      <c r="C729" s="273"/>
      <c r="D729" s="473"/>
      <c r="E729" s="323"/>
      <c r="F729" s="325"/>
      <c r="G729" s="325"/>
      <c r="H729" s="325"/>
      <c r="I729" s="325"/>
      <c r="J729" s="325"/>
      <c r="K729" s="325"/>
      <c r="L729" s="325"/>
      <c r="M729" s="325"/>
      <c r="N729" s="254">
        <f>(F729*Coefficients!$B$10)+(Campus!G729*Coefficients!$D$10)+(Campus!H729*Coefficients!$F$10)+(Campus!I729*Coefficients!$H$10)+(Campus!J729*Coefficients!$J$10)+(Campus!K729*Coefficients!$L$10)+(Campus!L729*Coefficients!$N$10)</f>
        <v>0</v>
      </c>
      <c r="O729" s="254">
        <f>(F729*Coefficients!$C$10)+(Campus!G729*Coefficients!$E$10)+(Campus!H729*Coefficients!$G$10)+(Campus!I729*Coefficients!$I$10)+(Campus!J729*Coefficients!$K$10)+(Campus!K729*Coefficients!$M$10)+(Campus!L729*Coefficients!$O$10)</f>
        <v>0</v>
      </c>
      <c r="P729" s="213" t="str">
        <f t="shared" si="116"/>
        <v/>
      </c>
      <c r="Q729" s="213" t="str">
        <f t="shared" si="112"/>
        <v/>
      </c>
      <c r="R729" s="253" t="str">
        <f t="shared" si="113"/>
        <v/>
      </c>
      <c r="S729" s="253" t="str">
        <f t="shared" si="114"/>
        <v/>
      </c>
      <c r="T729" s="505"/>
      <c r="U729" s="70"/>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row>
    <row r="730" spans="1:53" ht="15" hidden="1">
      <c r="A730" s="39"/>
      <c r="B730" s="83"/>
      <c r="C730" s="273"/>
      <c r="D730" s="473"/>
      <c r="E730" s="323"/>
      <c r="F730" s="325"/>
      <c r="G730" s="325"/>
      <c r="H730" s="325"/>
      <c r="I730" s="325"/>
      <c r="J730" s="325"/>
      <c r="K730" s="325"/>
      <c r="L730" s="325"/>
      <c r="M730" s="325"/>
      <c r="N730" s="254">
        <f>(F730*Coefficients!$B$10)+(Campus!G730*Coefficients!$D$10)+(Campus!H730*Coefficients!$F$10)+(Campus!I730*Coefficients!$H$10)+(Campus!J730*Coefficients!$J$10)+(Campus!K730*Coefficients!$L$10)+(Campus!L730*Coefficients!$N$10)</f>
        <v>0</v>
      </c>
      <c r="O730" s="254">
        <f>(F730*Coefficients!$C$10)+(Campus!G730*Coefficients!$E$10)+(Campus!H730*Coefficients!$G$10)+(Campus!I730*Coefficients!$I$10)+(Campus!J730*Coefficients!$K$10)+(Campus!K730*Coefficients!$M$10)+(Campus!L730*Coefficients!$O$10)</f>
        <v>0</v>
      </c>
      <c r="P730" s="213" t="str">
        <f t="shared" si="116"/>
        <v/>
      </c>
      <c r="Q730" s="213" t="str">
        <f t="shared" si="112"/>
        <v/>
      </c>
      <c r="R730" s="253" t="str">
        <f t="shared" si="113"/>
        <v/>
      </c>
      <c r="S730" s="253" t="str">
        <f t="shared" si="114"/>
        <v/>
      </c>
      <c r="T730" s="505"/>
      <c r="U730" s="70"/>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row>
    <row r="731" spans="1:53" ht="15" hidden="1">
      <c r="A731" s="39"/>
      <c r="B731" s="83"/>
      <c r="C731" s="273"/>
      <c r="D731" s="473"/>
      <c r="E731" s="323"/>
      <c r="F731" s="325"/>
      <c r="G731" s="325"/>
      <c r="H731" s="325"/>
      <c r="I731" s="325"/>
      <c r="J731" s="325"/>
      <c r="K731" s="325"/>
      <c r="L731" s="325"/>
      <c r="M731" s="325"/>
      <c r="N731" s="254">
        <f>(F731*Coefficients!$B$10)+(Campus!G731*Coefficients!$D$10)+(Campus!H731*Coefficients!$F$10)+(Campus!I731*Coefficients!$H$10)+(Campus!J731*Coefficients!$J$10)+(Campus!K731*Coefficients!$L$10)+(Campus!L731*Coefficients!$N$10)</f>
        <v>0</v>
      </c>
      <c r="O731" s="254">
        <f>(F731*Coefficients!$C$10)+(Campus!G731*Coefficients!$E$10)+(Campus!H731*Coefficients!$G$10)+(Campus!I731*Coefficients!$I$10)+(Campus!J731*Coefficients!$K$10)+(Campus!K731*Coefficients!$M$10)+(Campus!L731*Coefficients!$O$10)</f>
        <v>0</v>
      </c>
      <c r="P731" s="213" t="str">
        <f t="shared" si="116"/>
        <v/>
      </c>
      <c r="Q731" s="213" t="str">
        <f t="shared" si="112"/>
        <v/>
      </c>
      <c r="R731" s="253" t="str">
        <f t="shared" si="113"/>
        <v/>
      </c>
      <c r="S731" s="253" t="str">
        <f t="shared" si="114"/>
        <v/>
      </c>
      <c r="T731" s="505"/>
      <c r="U731" s="70"/>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row>
    <row r="732" spans="1:53" ht="15.75" hidden="1" thickBot="1">
      <c r="A732" s="39"/>
      <c r="B732" s="83"/>
      <c r="C732" s="273"/>
      <c r="D732" s="473"/>
      <c r="E732" s="326"/>
      <c r="F732" s="327"/>
      <c r="G732" s="327"/>
      <c r="H732" s="327"/>
      <c r="I732" s="327"/>
      <c r="J732" s="327"/>
      <c r="K732" s="327"/>
      <c r="L732" s="327"/>
      <c r="M732" s="327"/>
      <c r="N732" s="261">
        <f>(F732*Coefficients!$B$10)+(Campus!G732*Coefficients!$D$10)+(Campus!H732*Coefficients!$F$10)+(Campus!I732*Coefficients!$H$10)+(Campus!J732*Coefficients!$J$10)+(Campus!K732*Coefficients!$L$10)+(Campus!L732*Coefficients!$N$10)</f>
        <v>0</v>
      </c>
      <c r="O732" s="261">
        <f>(F732*Coefficients!$C$10)+(Campus!G732*Coefficients!$E$10)+(Campus!H732*Coefficients!$G$10)+(Campus!I732*Coefficients!$I$10)+(Campus!J732*Coefficients!$K$10)+(Campus!K732*Coefficients!$M$10)+(Campus!L732*Coefficients!$O$10)</f>
        <v>0</v>
      </c>
      <c r="P732" s="262" t="str">
        <f>IF(ISERR(N732/M732),"", (N732/M732))</f>
        <v/>
      </c>
      <c r="Q732" s="262" t="str">
        <f t="shared" si="112"/>
        <v/>
      </c>
      <c r="R732" s="263" t="str">
        <f t="shared" si="113"/>
        <v/>
      </c>
      <c r="S732" s="263" t="str">
        <f t="shared" si="114"/>
        <v/>
      </c>
      <c r="T732" s="505"/>
      <c r="U732" s="70"/>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row>
    <row r="733" spans="1:53" ht="15" hidden="1">
      <c r="A733" s="39"/>
      <c r="B733" s="83"/>
      <c r="C733" s="273"/>
      <c r="D733" s="473"/>
      <c r="E733" s="256" t="s">
        <v>83</v>
      </c>
      <c r="F733" s="257">
        <f>SUM(F708:F732)</f>
        <v>0</v>
      </c>
      <c r="G733" s="257">
        <f t="shared" ref="G733:M733" si="117">SUM(G708:G732)</f>
        <v>0</v>
      </c>
      <c r="H733" s="257">
        <f t="shared" si="117"/>
        <v>0</v>
      </c>
      <c r="I733" s="257">
        <f t="shared" si="117"/>
        <v>0</v>
      </c>
      <c r="J733" s="257">
        <f t="shared" si="117"/>
        <v>0</v>
      </c>
      <c r="K733" s="257">
        <f t="shared" si="117"/>
        <v>0</v>
      </c>
      <c r="L733" s="257">
        <f t="shared" si="117"/>
        <v>0</v>
      </c>
      <c r="M733" s="257">
        <f t="shared" si="117"/>
        <v>0</v>
      </c>
      <c r="N733" s="258">
        <f>SUM(N708:N732)</f>
        <v>0</v>
      </c>
      <c r="O733" s="258">
        <f>SUM(O708:O732)</f>
        <v>0</v>
      </c>
      <c r="P733" s="259" t="str">
        <f>IFERROR(N733/M733,"")</f>
        <v/>
      </c>
      <c r="Q733" s="259" t="str">
        <f>IFERROR(O733/M733,"")</f>
        <v/>
      </c>
      <c r="R733" s="272" t="str">
        <f t="shared" ref="R733" si="118">IFERROR((P733-AI733)/AI733,"")</f>
        <v/>
      </c>
      <c r="S733" s="272" t="str">
        <f>IFERROR((Q733-AJ733)/AJ733,"")</f>
        <v/>
      </c>
      <c r="T733" s="505"/>
      <c r="U733" s="70"/>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row>
    <row r="734" spans="1:53" ht="19.5" hidden="1">
      <c r="A734" s="39"/>
      <c r="B734" s="57"/>
      <c r="C734" s="58"/>
      <c r="D734" s="164"/>
      <c r="E734" s="129"/>
      <c r="F734" s="65"/>
      <c r="G734" s="66"/>
      <c r="H734" s="110"/>
      <c r="I734" s="110"/>
      <c r="J734" s="92"/>
      <c r="K734" s="66"/>
      <c r="L734" s="66"/>
      <c r="M734" s="66"/>
      <c r="N734" s="66"/>
      <c r="O734" s="66"/>
      <c r="P734" s="66"/>
      <c r="Q734" s="66"/>
      <c r="R734" s="66"/>
      <c r="S734" s="66"/>
      <c r="T734" s="165"/>
      <c r="U734" s="70"/>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row>
    <row r="735" spans="1:53" ht="19.5" hidden="1">
      <c r="A735" s="39"/>
      <c r="B735" s="57"/>
      <c r="C735" s="78"/>
      <c r="D735" s="48"/>
      <c r="E735" s="123"/>
      <c r="F735" s="67"/>
      <c r="G735" s="67"/>
      <c r="H735" s="507"/>
      <c r="I735" s="507"/>
      <c r="J735" s="68"/>
      <c r="K735" s="67"/>
      <c r="L735" s="67"/>
      <c r="M735" s="67"/>
      <c r="N735" s="67"/>
      <c r="O735" s="67"/>
      <c r="P735" s="59"/>
      <c r="Q735" s="59"/>
      <c r="R735" s="59"/>
      <c r="S735" s="59"/>
      <c r="T735" s="60"/>
      <c r="U735" s="70"/>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row>
    <row r="736" spans="1:53" ht="19.5" hidden="1">
      <c r="A736" s="39"/>
      <c r="B736" s="57"/>
      <c r="C736" s="78"/>
      <c r="D736" s="48"/>
      <c r="E736" s="123"/>
      <c r="F736" s="67"/>
      <c r="G736" s="67"/>
      <c r="H736" s="277"/>
      <c r="I736" s="277"/>
      <c r="J736" s="68"/>
      <c r="K736" s="67"/>
      <c r="L736" s="67"/>
      <c r="M736" s="67"/>
      <c r="N736" s="67"/>
      <c r="O736" s="67"/>
      <c r="P736" s="59"/>
      <c r="Q736" s="59"/>
      <c r="R736" s="59"/>
      <c r="S736" s="59"/>
      <c r="T736" s="60"/>
      <c r="U736" s="70"/>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row>
    <row r="737" spans="1:53" ht="19.5" hidden="1">
      <c r="A737" s="39"/>
      <c r="B737" s="57"/>
      <c r="C737" s="78"/>
      <c r="D737" s="48"/>
      <c r="E737" s="123"/>
      <c r="F737" s="67"/>
      <c r="G737" s="67"/>
      <c r="H737" s="277"/>
      <c r="I737" s="277"/>
      <c r="J737" s="68"/>
      <c r="K737" s="67"/>
      <c r="L737" s="67"/>
      <c r="M737" s="67"/>
      <c r="N737" s="67"/>
      <c r="O737" s="67"/>
      <c r="P737" s="59"/>
      <c r="Q737" s="59"/>
      <c r="R737" s="59"/>
      <c r="S737" s="59"/>
      <c r="T737" s="60"/>
      <c r="U737" s="70"/>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row>
    <row r="738" spans="1:53" ht="19.5" hidden="1">
      <c r="A738" s="39"/>
      <c r="B738" s="71"/>
      <c r="C738" s="146"/>
      <c r="D738" s="73"/>
      <c r="E738" s="147"/>
      <c r="F738" s="148"/>
      <c r="G738" s="149"/>
      <c r="H738" s="150"/>
      <c r="I738" s="150"/>
      <c r="J738" s="151"/>
      <c r="K738" s="149"/>
      <c r="L738" s="149"/>
      <c r="M738" s="149"/>
      <c r="N738" s="149"/>
      <c r="O738" s="149"/>
      <c r="P738" s="75"/>
      <c r="Q738" s="75"/>
      <c r="R738" s="75"/>
      <c r="S738" s="75"/>
      <c r="T738" s="75"/>
      <c r="U738" s="152"/>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row>
    <row r="739" spans="1:53" ht="18.75" hidden="1">
      <c r="A739" s="39"/>
      <c r="B739" s="53"/>
      <c r="C739" s="77"/>
      <c r="D739" s="55"/>
      <c r="E739" s="124"/>
      <c r="F739" s="55"/>
      <c r="G739" s="55"/>
      <c r="H739" s="107"/>
      <c r="I739" s="107"/>
      <c r="J739" s="88"/>
      <c r="K739" s="55"/>
      <c r="L739" s="55"/>
      <c r="M739" s="55"/>
      <c r="N739" s="55"/>
      <c r="O739" s="55"/>
      <c r="P739" s="55"/>
      <c r="Q739" s="55"/>
      <c r="R739" s="55"/>
      <c r="S739" s="55"/>
      <c r="T739" s="55"/>
      <c r="U739" s="56"/>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row>
    <row r="740" spans="1:53" ht="30.75" hidden="1">
      <c r="A740" s="39"/>
      <c r="B740" s="252"/>
      <c r="C740" s="167"/>
      <c r="D740" s="125">
        <v>2019</v>
      </c>
      <c r="E740" s="271" t="str">
        <f>IF(Inventory!$K$7=2012,"Base Year", "")</f>
        <v/>
      </c>
      <c r="F740" s="167"/>
      <c r="G740" s="167"/>
      <c r="H740" s="167"/>
      <c r="I740" s="167"/>
      <c r="J740" s="167"/>
      <c r="K740" s="167"/>
      <c r="L740" s="167"/>
      <c r="M740" s="167"/>
      <c r="N740" s="167"/>
      <c r="O740" s="167"/>
      <c r="P740" s="167"/>
      <c r="Q740" s="167"/>
      <c r="R740" s="167"/>
      <c r="S740" s="167"/>
      <c r="T740" s="167"/>
      <c r="U740" s="167"/>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row>
    <row r="741" spans="1:53" ht="30.75" hidden="1">
      <c r="A741" s="39"/>
      <c r="B741" s="274"/>
      <c r="C741" s="167"/>
      <c r="D741" s="167"/>
      <c r="E741" s="125"/>
      <c r="F741" s="509" t="s">
        <v>94</v>
      </c>
      <c r="G741" s="510"/>
      <c r="H741" s="510"/>
      <c r="I741" s="510"/>
      <c r="J741" s="510"/>
      <c r="K741" s="510"/>
      <c r="L741" s="510"/>
      <c r="M741" s="251"/>
      <c r="N741" s="76"/>
      <c r="O741" s="76"/>
      <c r="P741" s="76"/>
      <c r="Q741" s="76"/>
      <c r="R741" s="76"/>
      <c r="S741" s="76"/>
      <c r="T741" s="76"/>
      <c r="U741" s="70"/>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row>
    <row r="742" spans="1:53" ht="18.75" hidden="1" customHeight="1">
      <c r="A742" s="39"/>
      <c r="B742" s="166"/>
      <c r="C742" s="167"/>
      <c r="D742" s="168"/>
      <c r="E742" s="169"/>
      <c r="F742" s="508" t="s">
        <v>97</v>
      </c>
      <c r="G742" s="493" t="s">
        <v>96</v>
      </c>
      <c r="H742" s="469" t="s">
        <v>95</v>
      </c>
      <c r="I742" s="469" t="s">
        <v>98</v>
      </c>
      <c r="J742" s="493" t="s">
        <v>99</v>
      </c>
      <c r="K742" s="493" t="s">
        <v>195</v>
      </c>
      <c r="L742" s="493" t="s">
        <v>101</v>
      </c>
      <c r="M742" s="493" t="s">
        <v>93</v>
      </c>
      <c r="N742" s="493" t="s">
        <v>89</v>
      </c>
      <c r="O742" s="493" t="s">
        <v>90</v>
      </c>
      <c r="P742" s="493" t="s">
        <v>175</v>
      </c>
      <c r="Q742" s="493" t="s">
        <v>88</v>
      </c>
      <c r="R742" s="469" t="s">
        <v>91</v>
      </c>
      <c r="S742" s="469" t="s">
        <v>92</v>
      </c>
      <c r="T742" s="170"/>
      <c r="U742" s="171"/>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row>
    <row r="743" spans="1:53" ht="27.75" hidden="1" customHeight="1">
      <c r="A743" s="39"/>
      <c r="B743" s="57"/>
      <c r="C743" s="78"/>
      <c r="D743" s="47"/>
      <c r="E743" s="275" t="s">
        <v>87</v>
      </c>
      <c r="F743" s="508"/>
      <c r="G743" s="493"/>
      <c r="H743" s="469"/>
      <c r="I743" s="469"/>
      <c r="J743" s="493"/>
      <c r="K743" s="493"/>
      <c r="L743" s="493"/>
      <c r="M743" s="493"/>
      <c r="N743" s="492"/>
      <c r="O743" s="492"/>
      <c r="P743" s="493"/>
      <c r="Q743" s="493"/>
      <c r="R743" s="492"/>
      <c r="S743" s="492"/>
      <c r="T743" s="59"/>
      <c r="U743" s="70"/>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row>
    <row r="744" spans="1:53" ht="19.5" hidden="1">
      <c r="A744" s="39"/>
      <c r="B744" s="57"/>
      <c r="C744" s="78"/>
      <c r="D744" s="47"/>
      <c r="E744" s="470"/>
      <c r="F744" s="506"/>
      <c r="G744" s="135"/>
      <c r="H744" s="276"/>
      <c r="I744" s="135"/>
      <c r="J744" s="135"/>
      <c r="K744" s="276"/>
      <c r="L744" s="276"/>
      <c r="M744" s="275"/>
      <c r="N744" s="275"/>
      <c r="O744" s="275"/>
      <c r="P744" s="59"/>
      <c r="Q744" s="59"/>
      <c r="R744" s="59"/>
      <c r="S744" s="59"/>
      <c r="T744" s="59"/>
      <c r="U744" s="70"/>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row>
    <row r="745" spans="1:53" ht="15" hidden="1">
      <c r="A745" s="39"/>
      <c r="B745" s="83"/>
      <c r="C745" s="273"/>
      <c r="D745" s="64"/>
      <c r="E745" s="129"/>
      <c r="F745" s="65"/>
      <c r="G745" s="66"/>
      <c r="H745" s="115"/>
      <c r="I745" s="110"/>
      <c r="J745" s="92"/>
      <c r="K745" s="92"/>
      <c r="L745" s="92"/>
      <c r="M745" s="92"/>
      <c r="N745" s="92"/>
      <c r="O745" s="92"/>
      <c r="P745" s="92"/>
      <c r="Q745" s="92"/>
      <c r="R745" s="92"/>
      <c r="S745" s="92"/>
      <c r="T745" s="153"/>
      <c r="U745" s="70"/>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row>
    <row r="746" spans="1:53" ht="15" hidden="1">
      <c r="A746" s="39"/>
      <c r="B746" s="83"/>
      <c r="C746" s="273"/>
      <c r="D746" s="473"/>
      <c r="E746" s="321"/>
      <c r="F746" s="322"/>
      <c r="G746" s="322"/>
      <c r="H746" s="322"/>
      <c r="I746" s="322"/>
      <c r="J746" s="322"/>
      <c r="K746" s="322"/>
      <c r="L746" s="322"/>
      <c r="M746" s="322"/>
      <c r="N746" s="254">
        <f>(F746*Coefficients!$B$10)+(Campus!G746*Coefficients!$D$10)+(Campus!H746*Coefficients!$F$10)+(Campus!I746*Coefficients!$H$10)+(Campus!J746*Coefficients!$J$10)+(Campus!K746*Coefficients!$L$10)+(Campus!L746*Coefficients!$N$10)</f>
        <v>0</v>
      </c>
      <c r="O746" s="254">
        <f>(F746*Coefficients!$C$10)+(Campus!G746*Coefficients!$E$10)+(Campus!H746*Coefficients!$G$10)+(Campus!I746*Coefficients!$I$10)+(Campus!J746*Coefficients!$K$10)+(Campus!K746*Coefficients!$M$10)+(Campus!L746*Coefficients!$O$10)</f>
        <v>0</v>
      </c>
      <c r="P746" s="213" t="str">
        <f>IF(ISERR(N746/M746),"", (N746/M746))</f>
        <v/>
      </c>
      <c r="Q746" s="213" t="str">
        <f>IF(ISERR(O746/M746),"", (O746/M746))</f>
        <v/>
      </c>
      <c r="R746" s="253" t="str">
        <f>IFERROR((P746-AI290)/AI290,"")</f>
        <v/>
      </c>
      <c r="S746" s="253" t="str">
        <f>IFERROR((Q746-AJ290)/AJ290,"")</f>
        <v/>
      </c>
      <c r="T746" s="505"/>
      <c r="U746" s="70"/>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row>
    <row r="747" spans="1:53" ht="15" hidden="1">
      <c r="A747" s="39"/>
      <c r="B747" s="83"/>
      <c r="C747" s="273"/>
      <c r="D747" s="473"/>
      <c r="E747" s="323"/>
      <c r="F747" s="322"/>
      <c r="G747" s="322"/>
      <c r="H747" s="322"/>
      <c r="I747" s="322"/>
      <c r="J747" s="322"/>
      <c r="K747" s="322"/>
      <c r="L747" s="322"/>
      <c r="M747" s="322"/>
      <c r="N747" s="254">
        <f>(F747*Coefficients!$B$10)+(Campus!G747*Coefficients!$D$10)+(Campus!H747*Coefficients!$F$10)+(Campus!I747*Coefficients!$H$10)+(Campus!J747*Coefficients!$J$10)+(Campus!K747*Coefficients!$L$10)+(Campus!L747*Coefficients!$N$10)</f>
        <v>0</v>
      </c>
      <c r="O747" s="254">
        <f>(F747*Coefficients!$C$10)+(Campus!G747*Coefficients!$E$10)+(Campus!H747*Coefficients!$G$10)+(Campus!I747*Coefficients!$I$10)+(Campus!J747*Coefficients!$K$10)+(Campus!K747*Coefficients!$M$10)+(Campus!L747*Coefficients!$O$10)</f>
        <v>0</v>
      </c>
      <c r="P747" s="213" t="str">
        <f>IF(ISERR(N747/M747),"", (N747/M747))</f>
        <v/>
      </c>
      <c r="Q747" s="213" t="str">
        <f t="shared" ref="Q747:Q770" si="119">IF(ISERR(O747/M747),"", (O747/M747))</f>
        <v/>
      </c>
      <c r="R747" s="253" t="str">
        <f t="shared" ref="R747:R770" si="120">IFERROR((P747-AI291)/AI291,"")</f>
        <v/>
      </c>
      <c r="S747" s="253" t="str">
        <f t="shared" ref="S747:S770" si="121">IFERROR((Q747-AJ291)/AJ291,"")</f>
        <v/>
      </c>
      <c r="T747" s="505"/>
      <c r="U747" s="70"/>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row>
    <row r="748" spans="1:53" ht="15" hidden="1">
      <c r="A748" s="39"/>
      <c r="B748" s="83"/>
      <c r="C748" s="273"/>
      <c r="D748" s="473"/>
      <c r="E748" s="321"/>
      <c r="F748" s="322"/>
      <c r="G748" s="322"/>
      <c r="H748" s="322"/>
      <c r="I748" s="322"/>
      <c r="J748" s="322"/>
      <c r="K748" s="322"/>
      <c r="L748" s="322"/>
      <c r="M748" s="322"/>
      <c r="N748" s="255">
        <f>(F748*Coefficients!$B$10)+(Campus!G748*Coefficients!$D$10)+(Campus!H748*Coefficients!$F$10)+(Campus!I748*Coefficients!$H$10)+(Campus!J748*Coefficients!$J$10)+(Campus!K748*Coefficients!$L$10)+(Campus!L748*Coefficients!$N$10)</f>
        <v>0</v>
      </c>
      <c r="O748" s="254">
        <f>(F748*Coefficients!$C$10)+(Campus!G748*Coefficients!$E$10)+(Campus!H748*Coefficients!$G$10)+(Campus!I748*Coefficients!$I$10)+(Campus!J748*Coefficients!$K$10)+(Campus!K748*Coefficients!$M$10)+(Campus!L748*Coefficients!$O$10)</f>
        <v>0</v>
      </c>
      <c r="P748" s="213" t="str">
        <f t="shared" ref="P748:P758" si="122">IF(ISERR(N748/M748),"", (N748/M748))</f>
        <v/>
      </c>
      <c r="Q748" s="213" t="str">
        <f t="shared" si="119"/>
        <v/>
      </c>
      <c r="R748" s="253" t="str">
        <f t="shared" si="120"/>
        <v/>
      </c>
      <c r="S748" s="253" t="str">
        <f t="shared" si="121"/>
        <v/>
      </c>
      <c r="T748" s="505"/>
      <c r="U748" s="70"/>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row>
    <row r="749" spans="1:53" ht="15" hidden="1">
      <c r="A749" s="39"/>
      <c r="B749" s="83"/>
      <c r="C749" s="273"/>
      <c r="D749" s="473"/>
      <c r="E749" s="323"/>
      <c r="F749" s="322"/>
      <c r="G749" s="322"/>
      <c r="H749" s="322"/>
      <c r="I749" s="322"/>
      <c r="J749" s="322"/>
      <c r="K749" s="322"/>
      <c r="L749" s="322"/>
      <c r="M749" s="322"/>
      <c r="N749" s="254">
        <f>(F749*Coefficients!$B$10)+(Campus!G749*Coefficients!$D$10)+(Campus!H749*Coefficients!$F$10)+(Campus!I749*Coefficients!$H$10)+(Campus!J749*Coefficients!$J$10)+(Campus!K749*Coefficients!$L$10)+(Campus!L749*Coefficients!$N$10)</f>
        <v>0</v>
      </c>
      <c r="O749" s="254">
        <f>(F749*Coefficients!$C$10)+(Campus!G749*Coefficients!$E$10)+(Campus!H749*Coefficients!$G$10)+(Campus!I749*Coefficients!$I$10)+(Campus!J749*Coefficients!$K$10)+(Campus!K749*Coefficients!$M$10)+(Campus!L749*Coefficients!$O$10)</f>
        <v>0</v>
      </c>
      <c r="P749" s="213" t="str">
        <f t="shared" si="122"/>
        <v/>
      </c>
      <c r="Q749" s="213" t="str">
        <f t="shared" si="119"/>
        <v/>
      </c>
      <c r="R749" s="253" t="str">
        <f t="shared" si="120"/>
        <v/>
      </c>
      <c r="S749" s="253" t="str">
        <f t="shared" si="121"/>
        <v/>
      </c>
      <c r="T749" s="505"/>
      <c r="U749" s="70"/>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row>
    <row r="750" spans="1:53" ht="15" hidden="1">
      <c r="A750" s="39"/>
      <c r="B750" s="83"/>
      <c r="C750" s="273"/>
      <c r="D750" s="473"/>
      <c r="E750" s="321"/>
      <c r="F750" s="322"/>
      <c r="G750" s="322"/>
      <c r="H750" s="322"/>
      <c r="I750" s="322"/>
      <c r="J750" s="322"/>
      <c r="K750" s="322"/>
      <c r="L750" s="322"/>
      <c r="M750" s="322"/>
      <c r="N750" s="254">
        <f>(F750*Coefficients!$B$10)+(Campus!G750*Coefficients!$D$10)+(Campus!H750*Coefficients!$F$10)+(Campus!I750*Coefficients!$H$10)+(Campus!J750*Coefficients!$J$10)+(Campus!K750*Coefficients!$L$10)+(Campus!L750*Coefficients!$N$10)</f>
        <v>0</v>
      </c>
      <c r="O750" s="254">
        <f>(F750*Coefficients!$C$10)+(Campus!G750*Coefficients!$E$10)+(Campus!H750*Coefficients!$G$10)+(Campus!I750*Coefficients!$I$10)+(Campus!J750*Coefficients!$K$10)+(Campus!K750*Coefficients!$M$10)+(Campus!L750*Coefficients!$O$10)</f>
        <v>0</v>
      </c>
      <c r="P750" s="213" t="str">
        <f t="shared" si="122"/>
        <v/>
      </c>
      <c r="Q750" s="213" t="str">
        <f t="shared" si="119"/>
        <v/>
      </c>
      <c r="R750" s="253" t="str">
        <f t="shared" si="120"/>
        <v/>
      </c>
      <c r="S750" s="253" t="str">
        <f t="shared" si="121"/>
        <v/>
      </c>
      <c r="T750" s="505"/>
      <c r="U750" s="70"/>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row>
    <row r="751" spans="1:53" ht="15" hidden="1">
      <c r="A751" s="39"/>
      <c r="B751" s="83"/>
      <c r="C751" s="273"/>
      <c r="D751" s="473"/>
      <c r="E751" s="323"/>
      <c r="F751" s="322"/>
      <c r="G751" s="322"/>
      <c r="H751" s="322"/>
      <c r="I751" s="322"/>
      <c r="J751" s="322"/>
      <c r="K751" s="322"/>
      <c r="L751" s="322"/>
      <c r="M751" s="322"/>
      <c r="N751" s="254">
        <f>(F751*Coefficients!$B$10)+(Campus!G751*Coefficients!$D$10)+(Campus!H751*Coefficients!$F$10)+(Campus!I751*Coefficients!$H$10)+(Campus!J751*Coefficients!$J$10)+(Campus!K751*Coefficients!$L$10)+(Campus!L751*Coefficients!$N$10)</f>
        <v>0</v>
      </c>
      <c r="O751" s="254">
        <f>(F751*Coefficients!$C$10)+(Campus!G751*Coefficients!$E$10)+(Campus!H751*Coefficients!$G$10)+(Campus!I751*Coefficients!$I$10)+(Campus!J751*Coefficients!$K$10)+(Campus!K751*Coefficients!$M$10)+(Campus!L751*Coefficients!$O$10)</f>
        <v>0</v>
      </c>
      <c r="P751" s="213" t="str">
        <f t="shared" si="122"/>
        <v/>
      </c>
      <c r="Q751" s="213" t="str">
        <f t="shared" si="119"/>
        <v/>
      </c>
      <c r="R751" s="253" t="str">
        <f t="shared" si="120"/>
        <v/>
      </c>
      <c r="S751" s="253" t="str">
        <f t="shared" si="121"/>
        <v/>
      </c>
      <c r="T751" s="505"/>
      <c r="U751" s="70"/>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row>
    <row r="752" spans="1:53" ht="15" hidden="1">
      <c r="A752" s="39"/>
      <c r="B752" s="83"/>
      <c r="C752" s="273"/>
      <c r="D752" s="473"/>
      <c r="E752" s="321"/>
      <c r="F752" s="322"/>
      <c r="G752" s="322"/>
      <c r="H752" s="322"/>
      <c r="I752" s="322"/>
      <c r="J752" s="322"/>
      <c r="K752" s="322"/>
      <c r="L752" s="322"/>
      <c r="M752" s="322"/>
      <c r="N752" s="254">
        <f>(F752*Coefficients!$B$10)+(Campus!G752*Coefficients!$D$10)+(Campus!H752*Coefficients!$F$10)+(Campus!I752*Coefficients!$H$10)+(Campus!J752*Coefficients!$J$10)+(Campus!K752*Coefficients!$L$10)+(Campus!L752*Coefficients!$N$10)</f>
        <v>0</v>
      </c>
      <c r="O752" s="254">
        <f>(F752*Coefficients!$C$10)+(Campus!G752*Coefficients!$E$10)+(Campus!H752*Coefficients!$G$10)+(Campus!I752*Coefficients!$I$10)+(Campus!J752*Coefficients!$K$10)+(Campus!K752*Coefficients!$M$10)+(Campus!L752*Coefficients!$O$10)</f>
        <v>0</v>
      </c>
      <c r="P752" s="213" t="str">
        <f t="shared" si="122"/>
        <v/>
      </c>
      <c r="Q752" s="213" t="str">
        <f t="shared" si="119"/>
        <v/>
      </c>
      <c r="R752" s="253" t="str">
        <f t="shared" si="120"/>
        <v/>
      </c>
      <c r="S752" s="253" t="str">
        <f t="shared" si="121"/>
        <v/>
      </c>
      <c r="T752" s="505"/>
      <c r="U752" s="70"/>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row>
    <row r="753" spans="1:53" ht="15" hidden="1">
      <c r="A753" s="39"/>
      <c r="B753" s="83"/>
      <c r="C753" s="273"/>
      <c r="D753" s="473"/>
      <c r="E753" s="323"/>
      <c r="F753" s="322"/>
      <c r="G753" s="322"/>
      <c r="H753" s="322"/>
      <c r="I753" s="322"/>
      <c r="J753" s="322"/>
      <c r="K753" s="322"/>
      <c r="L753" s="322"/>
      <c r="M753" s="322"/>
      <c r="N753" s="254">
        <f>(F753*Coefficients!$B$10)+(Campus!G753*Coefficients!$D$10)+(Campus!H753*Coefficients!$F$10)+(Campus!I753*Coefficients!$H$10)+(Campus!J753*Coefficients!$J$10)+(Campus!K753*Coefficients!$L$10)+(Campus!L753*Coefficients!$N$10)</f>
        <v>0</v>
      </c>
      <c r="O753" s="254">
        <f>(F753*Coefficients!$C$10)+(Campus!G753*Coefficients!$E$10)+(Campus!H753*Coefficients!$G$10)+(Campus!I753*Coefficients!$I$10)+(Campus!J753*Coefficients!$K$10)+(Campus!K753*Coefficients!$M$10)+(Campus!L753*Coefficients!$O$10)</f>
        <v>0</v>
      </c>
      <c r="P753" s="213" t="str">
        <f t="shared" si="122"/>
        <v/>
      </c>
      <c r="Q753" s="213" t="str">
        <f t="shared" si="119"/>
        <v/>
      </c>
      <c r="R753" s="253" t="str">
        <f t="shared" si="120"/>
        <v/>
      </c>
      <c r="S753" s="253" t="str">
        <f t="shared" si="121"/>
        <v/>
      </c>
      <c r="T753" s="505"/>
      <c r="U753" s="70"/>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row>
    <row r="754" spans="1:53" ht="15" hidden="1">
      <c r="A754" s="39"/>
      <c r="B754" s="83"/>
      <c r="C754" s="273"/>
      <c r="D754" s="473"/>
      <c r="E754" s="321"/>
      <c r="F754" s="322"/>
      <c r="G754" s="322"/>
      <c r="H754" s="322"/>
      <c r="I754" s="322"/>
      <c r="J754" s="322"/>
      <c r="K754" s="322"/>
      <c r="L754" s="322"/>
      <c r="M754" s="322"/>
      <c r="N754" s="254">
        <f>(F754*Coefficients!$B$10)+(Campus!G754*Coefficients!$D$10)+(Campus!H754*Coefficients!$F$10)+(Campus!I754*Coefficients!$H$10)+(Campus!J754*Coefficients!$J$10)+(Campus!K754*Coefficients!$L$10)+(Campus!L754*Coefficients!$N$10)</f>
        <v>0</v>
      </c>
      <c r="O754" s="254">
        <f>(F754*Coefficients!$C$10)+(Campus!G754*Coefficients!$E$10)+(Campus!H754*Coefficients!$G$10)+(Campus!I754*Coefficients!$I$10)+(Campus!J754*Coefficients!$K$10)+(Campus!K754*Coefficients!$M$10)+(Campus!L754*Coefficients!$O$10)</f>
        <v>0</v>
      </c>
      <c r="P754" s="213" t="str">
        <f t="shared" si="122"/>
        <v/>
      </c>
      <c r="Q754" s="213" t="str">
        <f t="shared" si="119"/>
        <v/>
      </c>
      <c r="R754" s="253" t="str">
        <f t="shared" si="120"/>
        <v/>
      </c>
      <c r="S754" s="253" t="str">
        <f t="shared" si="121"/>
        <v/>
      </c>
      <c r="T754" s="505"/>
      <c r="U754" s="70"/>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row>
    <row r="755" spans="1:53" ht="15" hidden="1">
      <c r="A755" s="39"/>
      <c r="B755" s="83"/>
      <c r="C755" s="273"/>
      <c r="D755" s="473"/>
      <c r="E755" s="323"/>
      <c r="F755" s="322"/>
      <c r="G755" s="322"/>
      <c r="H755" s="322"/>
      <c r="I755" s="322"/>
      <c r="J755" s="322"/>
      <c r="K755" s="322"/>
      <c r="L755" s="322"/>
      <c r="M755" s="322"/>
      <c r="N755" s="254">
        <f>(F755*Coefficients!$B$10)+(Campus!G755*Coefficients!$D$10)+(Campus!H755*Coefficients!$F$10)+(Campus!I755*Coefficients!$H$10)+(Campus!J755*Coefficients!$J$10)+(Campus!K755*Coefficients!$L$10)+(Campus!L755*Coefficients!$N$10)</f>
        <v>0</v>
      </c>
      <c r="O755" s="254">
        <f>(F755*Coefficients!$C$10)+(Campus!G755*Coefficients!$E$10)+(Campus!H755*Coefficients!$G$10)+(Campus!I755*Coefficients!$I$10)+(Campus!J755*Coefficients!$K$10)+(Campus!K755*Coefficients!$M$10)+(Campus!L755*Coefficients!$O$10)</f>
        <v>0</v>
      </c>
      <c r="P755" s="213" t="str">
        <f t="shared" si="122"/>
        <v/>
      </c>
      <c r="Q755" s="213" t="str">
        <f t="shared" si="119"/>
        <v/>
      </c>
      <c r="R755" s="253" t="str">
        <f t="shared" si="120"/>
        <v/>
      </c>
      <c r="S755" s="253" t="str">
        <f t="shared" si="121"/>
        <v/>
      </c>
      <c r="T755" s="505"/>
      <c r="U755" s="70"/>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row>
    <row r="756" spans="1:53" ht="15" hidden="1">
      <c r="A756" s="39"/>
      <c r="B756" s="83"/>
      <c r="C756" s="273"/>
      <c r="D756" s="473"/>
      <c r="E756" s="321"/>
      <c r="F756" s="322"/>
      <c r="G756" s="322"/>
      <c r="H756" s="322"/>
      <c r="I756" s="322"/>
      <c r="J756" s="322"/>
      <c r="K756" s="322"/>
      <c r="L756" s="322"/>
      <c r="M756" s="322"/>
      <c r="N756" s="254">
        <f>(F756*Coefficients!$B$10)+(Campus!G756*Coefficients!$D$10)+(Campus!H756*Coefficients!$F$10)+(Campus!I756*Coefficients!$H$10)+(Campus!J756*Coefficients!$J$10)+(Campus!K756*Coefficients!$L$10)+(Campus!L756*Coefficients!$N$10)</f>
        <v>0</v>
      </c>
      <c r="O756" s="254">
        <f>(F756*Coefficients!$C$10)+(Campus!G756*Coefficients!$E$10)+(Campus!H756*Coefficients!$G$10)+(Campus!I756*Coefficients!$I$10)+(Campus!J756*Coefficients!$K$10)+(Campus!K756*Coefficients!$M$10)+(Campus!L756*Coefficients!$O$10)</f>
        <v>0</v>
      </c>
      <c r="P756" s="213" t="str">
        <f t="shared" si="122"/>
        <v/>
      </c>
      <c r="Q756" s="213" t="str">
        <f t="shared" si="119"/>
        <v/>
      </c>
      <c r="R756" s="253" t="str">
        <f t="shared" si="120"/>
        <v/>
      </c>
      <c r="S756" s="253" t="str">
        <f t="shared" si="121"/>
        <v/>
      </c>
      <c r="T756" s="505"/>
      <c r="U756" s="70"/>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row>
    <row r="757" spans="1:53" ht="15" hidden="1">
      <c r="A757" s="39"/>
      <c r="B757" s="83"/>
      <c r="C757" s="273"/>
      <c r="D757" s="473"/>
      <c r="E757" s="323"/>
      <c r="F757" s="322"/>
      <c r="G757" s="322"/>
      <c r="H757" s="322"/>
      <c r="I757" s="322"/>
      <c r="J757" s="322"/>
      <c r="K757" s="322"/>
      <c r="L757" s="322"/>
      <c r="M757" s="322"/>
      <c r="N757" s="254">
        <f>(F757*Coefficients!$B$10)+(Campus!G757*Coefficients!$D$10)+(Campus!H757*Coefficients!$F$10)+(Campus!I757*Coefficients!$H$10)+(Campus!J757*Coefficients!$J$10)+(Campus!K757*Coefficients!$L$10)+(Campus!L757*Coefficients!$N$10)</f>
        <v>0</v>
      </c>
      <c r="O757" s="254">
        <f>(F757*Coefficients!$C$10)+(Campus!G757*Coefficients!$E$10)+(Campus!H757*Coefficients!$G$10)+(Campus!I757*Coefficients!$I$10)+(Campus!J757*Coefficients!$K$10)+(Campus!K757*Coefficients!$M$10)+(Campus!L757*Coefficients!$O$10)</f>
        <v>0</v>
      </c>
      <c r="P757" s="213" t="str">
        <f t="shared" si="122"/>
        <v/>
      </c>
      <c r="Q757" s="213" t="str">
        <f t="shared" si="119"/>
        <v/>
      </c>
      <c r="R757" s="253" t="str">
        <f t="shared" si="120"/>
        <v/>
      </c>
      <c r="S757" s="253" t="str">
        <f t="shared" si="121"/>
        <v/>
      </c>
      <c r="T757" s="505"/>
      <c r="U757" s="70"/>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row>
    <row r="758" spans="1:53" ht="15" hidden="1">
      <c r="A758" s="39"/>
      <c r="B758" s="83"/>
      <c r="C758" s="273"/>
      <c r="D758" s="473"/>
      <c r="E758" s="321"/>
      <c r="F758" s="322"/>
      <c r="G758" s="322"/>
      <c r="H758" s="322"/>
      <c r="I758" s="322"/>
      <c r="J758" s="322"/>
      <c r="K758" s="322"/>
      <c r="L758" s="322"/>
      <c r="M758" s="322"/>
      <c r="N758" s="254">
        <f>(F758*Coefficients!$B$10)+(Campus!G758*Coefficients!$D$10)+(Campus!H758*Coefficients!$F$10)+(Campus!I758*Coefficients!$H$10)+(Campus!J758*Coefficients!$J$10)+(Campus!K758*Coefficients!$L$10)+(Campus!L758*Coefficients!$N$10)</f>
        <v>0</v>
      </c>
      <c r="O758" s="254">
        <f>(F758*Coefficients!$C$10)+(Campus!G758*Coefficients!$E$10)+(Campus!H758*Coefficients!$G$10)+(Campus!I758*Coefficients!$I$10)+(Campus!J758*Coefficients!$K$10)+(Campus!K758*Coefficients!$M$10)+(Campus!L758*Coefficients!$O$10)</f>
        <v>0</v>
      </c>
      <c r="P758" s="213" t="str">
        <f t="shared" si="122"/>
        <v/>
      </c>
      <c r="Q758" s="213" t="str">
        <f t="shared" si="119"/>
        <v/>
      </c>
      <c r="R758" s="253" t="str">
        <f t="shared" si="120"/>
        <v/>
      </c>
      <c r="S758" s="253" t="str">
        <f t="shared" si="121"/>
        <v/>
      </c>
      <c r="T758" s="505"/>
      <c r="U758" s="70"/>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row>
    <row r="759" spans="1:53" ht="15" hidden="1">
      <c r="A759" s="39"/>
      <c r="B759" s="83"/>
      <c r="C759" s="273"/>
      <c r="D759" s="473"/>
      <c r="E759" s="323"/>
      <c r="F759" s="324"/>
      <c r="G759" s="324"/>
      <c r="H759" s="324"/>
      <c r="I759" s="324"/>
      <c r="J759" s="324"/>
      <c r="K759" s="324"/>
      <c r="L759" s="324"/>
      <c r="M759" s="324"/>
      <c r="N759" s="254">
        <f>(F759*Coefficients!$B$10)+(Campus!G759*Coefficients!$D$10)+(Campus!H759*Coefficients!$F$10)+(Campus!I759*Coefficients!$H$10)+(Campus!J759*Coefficients!$J$10)+(Campus!K759*Coefficients!$L$10)+(Campus!L759*Coefficients!$N$10)</f>
        <v>0</v>
      </c>
      <c r="O759" s="254">
        <f>(F759*Coefficients!$C$10)+(Campus!G759*Coefficients!$E$10)+(Campus!H759*Coefficients!$G$10)+(Campus!I759*Coefficients!$I$10)+(Campus!J759*Coefficients!$K$10)+(Campus!K759*Coefficients!$M$10)+(Campus!L759*Coefficients!$O$10)</f>
        <v>0</v>
      </c>
      <c r="P759" s="213" t="str">
        <f>IF(ISERR(N759/M759),"", (N759/M759))</f>
        <v/>
      </c>
      <c r="Q759" s="213" t="str">
        <f t="shared" si="119"/>
        <v/>
      </c>
      <c r="R759" s="253" t="str">
        <f t="shared" si="120"/>
        <v/>
      </c>
      <c r="S759" s="253" t="str">
        <f t="shared" si="121"/>
        <v/>
      </c>
      <c r="T759" s="505"/>
      <c r="U759" s="70"/>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row>
    <row r="760" spans="1:53" ht="15" hidden="1">
      <c r="A760" s="39"/>
      <c r="B760" s="83"/>
      <c r="C760" s="273"/>
      <c r="D760" s="473"/>
      <c r="E760" s="321"/>
      <c r="F760" s="322"/>
      <c r="G760" s="322"/>
      <c r="H760" s="322"/>
      <c r="I760" s="322"/>
      <c r="J760" s="322"/>
      <c r="K760" s="322"/>
      <c r="L760" s="322"/>
      <c r="M760" s="322"/>
      <c r="N760" s="254">
        <f>(F760*Coefficients!$B$10)+(Campus!G760*Coefficients!$D$10)+(Campus!H760*Coefficients!$F$10)+(Campus!I760*Coefficients!$H$10)+(Campus!J760*Coefficients!$J$10)+(Campus!K760*Coefficients!$L$10)+(Campus!L760*Coefficients!$N$10)</f>
        <v>0</v>
      </c>
      <c r="O760" s="254">
        <f>(F760*Coefficients!$C$10)+(Campus!G760*Coefficients!$E$10)+(Campus!H760*Coefficients!$G$10)+(Campus!I760*Coefficients!$I$10)+(Campus!J760*Coefficients!$K$10)+(Campus!K760*Coefficients!$M$10)+(Campus!L760*Coefficients!$O$10)</f>
        <v>0</v>
      </c>
      <c r="P760" s="213" t="str">
        <f t="shared" ref="P760:P769" si="123">IF(ISERR(N760/M760),"", (N760/M760))</f>
        <v/>
      </c>
      <c r="Q760" s="213" t="str">
        <f t="shared" si="119"/>
        <v/>
      </c>
      <c r="R760" s="253" t="str">
        <f t="shared" si="120"/>
        <v/>
      </c>
      <c r="S760" s="253" t="str">
        <f t="shared" si="121"/>
        <v/>
      </c>
      <c r="T760" s="505"/>
      <c r="U760" s="70"/>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row>
    <row r="761" spans="1:53" ht="15" hidden="1">
      <c r="A761" s="39"/>
      <c r="B761" s="83"/>
      <c r="C761" s="273"/>
      <c r="D761" s="473"/>
      <c r="E761" s="323"/>
      <c r="F761" s="322"/>
      <c r="G761" s="322"/>
      <c r="H761" s="322"/>
      <c r="I761" s="322"/>
      <c r="J761" s="322"/>
      <c r="K761" s="322"/>
      <c r="L761" s="322"/>
      <c r="M761" s="322"/>
      <c r="N761" s="254">
        <f>(F761*Coefficients!$B$10)+(Campus!G761*Coefficients!$D$10)+(Campus!H761*Coefficients!$F$10)+(Campus!I761*Coefficients!$H$10)+(Campus!J761*Coefficients!$J$10)+(Campus!K761*Coefficients!$L$10)+(Campus!L761*Coefficients!$N$10)</f>
        <v>0</v>
      </c>
      <c r="O761" s="254">
        <f>(F761*Coefficients!$C$10)+(Campus!G761*Coefficients!$E$10)+(Campus!H761*Coefficients!$G$10)+(Campus!I761*Coefficients!$I$10)+(Campus!J761*Coefficients!$K$10)+(Campus!K761*Coefficients!$M$10)+(Campus!L761*Coefficients!$O$10)</f>
        <v>0</v>
      </c>
      <c r="P761" s="213" t="str">
        <f t="shared" si="123"/>
        <v/>
      </c>
      <c r="Q761" s="213" t="str">
        <f t="shared" si="119"/>
        <v/>
      </c>
      <c r="R761" s="253" t="str">
        <f t="shared" si="120"/>
        <v/>
      </c>
      <c r="S761" s="253" t="str">
        <f t="shared" si="121"/>
        <v/>
      </c>
      <c r="T761" s="505"/>
      <c r="U761" s="70"/>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row>
    <row r="762" spans="1:53" ht="15" hidden="1">
      <c r="A762" s="39"/>
      <c r="B762" s="83"/>
      <c r="C762" s="273"/>
      <c r="D762" s="473"/>
      <c r="E762" s="321"/>
      <c r="F762" s="322"/>
      <c r="G762" s="322"/>
      <c r="H762" s="322"/>
      <c r="I762" s="322"/>
      <c r="J762" s="322"/>
      <c r="K762" s="322"/>
      <c r="L762" s="322"/>
      <c r="M762" s="322"/>
      <c r="N762" s="254">
        <f>(F762*Coefficients!$B$10)+(Campus!G762*Coefficients!$D$10)+(Campus!H762*Coefficients!$F$10)+(Campus!I762*Coefficients!$H$10)+(Campus!J762*Coefficients!$J$10)+(Campus!K762*Coefficients!$L$10)+(Campus!L762*Coefficients!$N$10)</f>
        <v>0</v>
      </c>
      <c r="O762" s="254">
        <f>(F762*Coefficients!$C$10)+(Campus!G762*Coefficients!$E$10)+(Campus!H762*Coefficients!$G$10)+(Campus!I762*Coefficients!$I$10)+(Campus!J762*Coefficients!$K$10)+(Campus!K762*Coefficients!$M$10)+(Campus!L762*Coefficients!$O$10)</f>
        <v>0</v>
      </c>
      <c r="P762" s="213" t="str">
        <f t="shared" si="123"/>
        <v/>
      </c>
      <c r="Q762" s="213" t="str">
        <f t="shared" si="119"/>
        <v/>
      </c>
      <c r="R762" s="253" t="str">
        <f t="shared" si="120"/>
        <v/>
      </c>
      <c r="S762" s="253" t="str">
        <f t="shared" si="121"/>
        <v/>
      </c>
      <c r="T762" s="505"/>
      <c r="U762" s="70"/>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row>
    <row r="763" spans="1:53" ht="15" hidden="1">
      <c r="A763" s="39"/>
      <c r="B763" s="83"/>
      <c r="C763" s="273"/>
      <c r="D763" s="473"/>
      <c r="E763" s="323"/>
      <c r="F763" s="322"/>
      <c r="G763" s="322"/>
      <c r="H763" s="322"/>
      <c r="I763" s="322"/>
      <c r="J763" s="322"/>
      <c r="K763" s="322"/>
      <c r="L763" s="322"/>
      <c r="M763" s="322"/>
      <c r="N763" s="254">
        <f>(F763*Coefficients!$B$10)+(Campus!G763*Coefficients!$D$10)+(Campus!H763*Coefficients!$F$10)+(Campus!I763*Coefficients!$H$10)+(Campus!J763*Coefficients!$J$10)+(Campus!K763*Coefficients!$L$10)+(Campus!L763*Coefficients!$N$10)</f>
        <v>0</v>
      </c>
      <c r="O763" s="254">
        <f>(F763*Coefficients!$C$10)+(Campus!G763*Coefficients!$E$10)+(Campus!H763*Coefficients!$G$10)+(Campus!I763*Coefficients!$I$10)+(Campus!J763*Coefficients!$K$10)+(Campus!K763*Coefficients!$M$10)+(Campus!L763*Coefficients!$O$10)</f>
        <v>0</v>
      </c>
      <c r="P763" s="213" t="str">
        <f t="shared" si="123"/>
        <v/>
      </c>
      <c r="Q763" s="213" t="str">
        <f t="shared" si="119"/>
        <v/>
      </c>
      <c r="R763" s="253" t="str">
        <f t="shared" si="120"/>
        <v/>
      </c>
      <c r="S763" s="253" t="str">
        <f t="shared" si="121"/>
        <v/>
      </c>
      <c r="T763" s="505"/>
      <c r="U763" s="70"/>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row>
    <row r="764" spans="1:53" ht="15" hidden="1">
      <c r="A764" s="39"/>
      <c r="B764" s="83"/>
      <c r="C764" s="273"/>
      <c r="D764" s="473"/>
      <c r="E764" s="321"/>
      <c r="F764" s="322"/>
      <c r="G764" s="322"/>
      <c r="H764" s="322"/>
      <c r="I764" s="322"/>
      <c r="J764" s="322"/>
      <c r="K764" s="322"/>
      <c r="L764" s="322"/>
      <c r="M764" s="322"/>
      <c r="N764" s="254">
        <f>(F764*Coefficients!$B$10)+(Campus!G764*Coefficients!$D$10)+(Campus!H764*Coefficients!$F$10)+(Campus!I764*Coefficients!$H$10)+(Campus!J764*Coefficients!$J$10)+(Campus!K764*Coefficients!$L$10)+(Campus!L764*Coefficients!$N$10)</f>
        <v>0</v>
      </c>
      <c r="O764" s="254">
        <f>(F764*Coefficients!$C$10)+(Campus!G764*Coefficients!$E$10)+(Campus!H764*Coefficients!$G$10)+(Campus!I764*Coefficients!$I$10)+(Campus!J764*Coefficients!$K$10)+(Campus!K764*Coefficients!$M$10)+(Campus!L764*Coefficients!$O$10)</f>
        <v>0</v>
      </c>
      <c r="P764" s="213" t="str">
        <f t="shared" si="123"/>
        <v/>
      </c>
      <c r="Q764" s="213" t="str">
        <f t="shared" si="119"/>
        <v/>
      </c>
      <c r="R764" s="253" t="str">
        <f t="shared" si="120"/>
        <v/>
      </c>
      <c r="S764" s="253" t="str">
        <f t="shared" si="121"/>
        <v/>
      </c>
      <c r="T764" s="505"/>
      <c r="U764" s="70"/>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row>
    <row r="765" spans="1:53" ht="15" hidden="1">
      <c r="A765" s="39"/>
      <c r="B765" s="83"/>
      <c r="C765" s="273"/>
      <c r="D765" s="473"/>
      <c r="E765" s="323"/>
      <c r="F765" s="325"/>
      <c r="G765" s="325"/>
      <c r="H765" s="325"/>
      <c r="I765" s="325"/>
      <c r="J765" s="325"/>
      <c r="K765" s="325"/>
      <c r="L765" s="325"/>
      <c r="M765" s="325"/>
      <c r="N765" s="254">
        <f>(F765*Coefficients!$B$10)+(Campus!G765*Coefficients!$D$10)+(Campus!H765*Coefficients!$F$10)+(Campus!I765*Coefficients!$H$10)+(Campus!J765*Coefficients!$J$10)+(Campus!K765*Coefficients!$L$10)+(Campus!L765*Coefficients!$N$10)</f>
        <v>0</v>
      </c>
      <c r="O765" s="254">
        <f>(F765*Coefficients!$C$10)+(Campus!G765*Coefficients!$E$10)+(Campus!H765*Coefficients!$G$10)+(Campus!I765*Coefficients!$I$10)+(Campus!J765*Coefficients!$K$10)+(Campus!K765*Coefficients!$M$10)+(Campus!L765*Coefficients!$O$10)</f>
        <v>0</v>
      </c>
      <c r="P765" s="213" t="str">
        <f t="shared" si="123"/>
        <v/>
      </c>
      <c r="Q765" s="213" t="str">
        <f t="shared" si="119"/>
        <v/>
      </c>
      <c r="R765" s="253" t="str">
        <f t="shared" si="120"/>
        <v/>
      </c>
      <c r="S765" s="253" t="str">
        <f t="shared" si="121"/>
        <v/>
      </c>
      <c r="T765" s="505"/>
      <c r="U765" s="70"/>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row>
    <row r="766" spans="1:53" ht="15" hidden="1">
      <c r="A766" s="39"/>
      <c r="B766" s="83"/>
      <c r="C766" s="273"/>
      <c r="D766" s="473"/>
      <c r="E766" s="323"/>
      <c r="F766" s="325"/>
      <c r="G766" s="325"/>
      <c r="H766" s="325"/>
      <c r="I766" s="325"/>
      <c r="J766" s="325"/>
      <c r="K766" s="325"/>
      <c r="L766" s="325"/>
      <c r="M766" s="325"/>
      <c r="N766" s="254">
        <f>(F766*Coefficients!$B$10)+(Campus!G766*Coefficients!$D$10)+(Campus!H766*Coefficients!$F$10)+(Campus!I766*Coefficients!$H$10)+(Campus!J766*Coefficients!$J$10)+(Campus!K766*Coefficients!$L$10)+(Campus!L766*Coefficients!$N$10)</f>
        <v>0</v>
      </c>
      <c r="O766" s="254">
        <f>(F766*Coefficients!$C$10)+(Campus!G766*Coefficients!$E$10)+(Campus!H766*Coefficients!$G$10)+(Campus!I766*Coefficients!$I$10)+(Campus!J766*Coefficients!$K$10)+(Campus!K766*Coefficients!$M$10)+(Campus!L766*Coefficients!$O$10)</f>
        <v>0</v>
      </c>
      <c r="P766" s="213" t="str">
        <f t="shared" si="123"/>
        <v/>
      </c>
      <c r="Q766" s="213" t="str">
        <f t="shared" si="119"/>
        <v/>
      </c>
      <c r="R766" s="253" t="str">
        <f t="shared" si="120"/>
        <v/>
      </c>
      <c r="S766" s="253" t="str">
        <f t="shared" si="121"/>
        <v/>
      </c>
      <c r="T766" s="505"/>
      <c r="U766" s="70"/>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row>
    <row r="767" spans="1:53" ht="15" hidden="1">
      <c r="A767" s="39"/>
      <c r="B767" s="83"/>
      <c r="C767" s="273"/>
      <c r="D767" s="473"/>
      <c r="E767" s="323"/>
      <c r="F767" s="325"/>
      <c r="G767" s="325"/>
      <c r="H767" s="325"/>
      <c r="I767" s="325"/>
      <c r="J767" s="325"/>
      <c r="K767" s="325"/>
      <c r="L767" s="325"/>
      <c r="M767" s="325"/>
      <c r="N767" s="254">
        <f>(F767*Coefficients!$B$10)+(Campus!G767*Coefficients!$D$10)+(Campus!H767*Coefficients!$F$10)+(Campus!I767*Coefficients!$H$10)+(Campus!J767*Coefficients!$J$10)+(Campus!K767*Coefficients!$L$10)+(Campus!L767*Coefficients!$N$10)</f>
        <v>0</v>
      </c>
      <c r="O767" s="254">
        <f>(F767*Coefficients!$C$10)+(Campus!G767*Coefficients!$E$10)+(Campus!H767*Coefficients!$G$10)+(Campus!I767*Coefficients!$I$10)+(Campus!J767*Coefficients!$K$10)+(Campus!K767*Coefficients!$M$10)+(Campus!L767*Coefficients!$O$10)</f>
        <v>0</v>
      </c>
      <c r="P767" s="213" t="str">
        <f t="shared" si="123"/>
        <v/>
      </c>
      <c r="Q767" s="213" t="str">
        <f t="shared" si="119"/>
        <v/>
      </c>
      <c r="R767" s="253" t="str">
        <f t="shared" si="120"/>
        <v/>
      </c>
      <c r="S767" s="253" t="str">
        <f t="shared" si="121"/>
        <v/>
      </c>
      <c r="T767" s="505"/>
      <c r="U767" s="70"/>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row>
    <row r="768" spans="1:53" ht="15" hidden="1">
      <c r="A768" s="39"/>
      <c r="B768" s="83"/>
      <c r="C768" s="273"/>
      <c r="D768" s="473"/>
      <c r="E768" s="323"/>
      <c r="F768" s="325"/>
      <c r="G768" s="325"/>
      <c r="H768" s="325"/>
      <c r="I768" s="325"/>
      <c r="J768" s="325"/>
      <c r="K768" s="325"/>
      <c r="L768" s="325"/>
      <c r="M768" s="325"/>
      <c r="N768" s="254">
        <f>(F768*Coefficients!$B$10)+(Campus!G768*Coefficients!$D$10)+(Campus!H768*Coefficients!$F$10)+(Campus!I768*Coefficients!$H$10)+(Campus!J768*Coefficients!$J$10)+(Campus!K768*Coefficients!$L$10)+(Campus!L768*Coefficients!$N$10)</f>
        <v>0</v>
      </c>
      <c r="O768" s="254">
        <f>(F768*Coefficients!$C$10)+(Campus!G768*Coefficients!$E$10)+(Campus!H768*Coefficients!$G$10)+(Campus!I768*Coefficients!$I$10)+(Campus!J768*Coefficients!$K$10)+(Campus!K768*Coefficients!$M$10)+(Campus!L768*Coefficients!$O$10)</f>
        <v>0</v>
      </c>
      <c r="P768" s="213" t="str">
        <f t="shared" si="123"/>
        <v/>
      </c>
      <c r="Q768" s="213" t="str">
        <f t="shared" si="119"/>
        <v/>
      </c>
      <c r="R768" s="253" t="str">
        <f t="shared" si="120"/>
        <v/>
      </c>
      <c r="S768" s="253" t="str">
        <f t="shared" si="121"/>
        <v/>
      </c>
      <c r="T768" s="505"/>
      <c r="U768" s="70"/>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row>
    <row r="769" spans="1:53" ht="15" hidden="1">
      <c r="A769" s="39"/>
      <c r="B769" s="83"/>
      <c r="C769" s="273"/>
      <c r="D769" s="473"/>
      <c r="E769" s="323"/>
      <c r="F769" s="325"/>
      <c r="G769" s="325"/>
      <c r="H769" s="325"/>
      <c r="I769" s="325"/>
      <c r="J769" s="325"/>
      <c r="K769" s="325"/>
      <c r="L769" s="325"/>
      <c r="M769" s="325"/>
      <c r="N769" s="254">
        <f>(F769*Coefficients!$B$10)+(Campus!G769*Coefficients!$D$10)+(Campus!H769*Coefficients!$F$10)+(Campus!I769*Coefficients!$H$10)+(Campus!J769*Coefficients!$J$10)+(Campus!K769*Coefficients!$L$10)+(Campus!L769*Coefficients!$N$10)</f>
        <v>0</v>
      </c>
      <c r="O769" s="254">
        <f>(F769*Coefficients!$C$10)+(Campus!G769*Coefficients!$E$10)+(Campus!H769*Coefficients!$G$10)+(Campus!I769*Coefficients!$I$10)+(Campus!J769*Coefficients!$K$10)+(Campus!K769*Coefficients!$M$10)+(Campus!L769*Coefficients!$O$10)</f>
        <v>0</v>
      </c>
      <c r="P769" s="213" t="str">
        <f t="shared" si="123"/>
        <v/>
      </c>
      <c r="Q769" s="213" t="str">
        <f t="shared" si="119"/>
        <v/>
      </c>
      <c r="R769" s="253" t="str">
        <f t="shared" si="120"/>
        <v/>
      </c>
      <c r="S769" s="253" t="str">
        <f t="shared" si="121"/>
        <v/>
      </c>
      <c r="T769" s="505"/>
      <c r="U769" s="70"/>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row>
    <row r="770" spans="1:53" ht="15.75" hidden="1" thickBot="1">
      <c r="A770" s="39"/>
      <c r="B770" s="83"/>
      <c r="C770" s="273"/>
      <c r="D770" s="473"/>
      <c r="E770" s="326"/>
      <c r="F770" s="327"/>
      <c r="G770" s="327"/>
      <c r="H770" s="327"/>
      <c r="I770" s="327"/>
      <c r="J770" s="327"/>
      <c r="K770" s="327"/>
      <c r="L770" s="327"/>
      <c r="M770" s="327"/>
      <c r="N770" s="261">
        <f>(F770*Coefficients!$B$10)+(Campus!G770*Coefficients!$D$10)+(Campus!H770*Coefficients!$F$10)+(Campus!I770*Coefficients!$H$10)+(Campus!J770*Coefficients!$J$10)+(Campus!K770*Coefficients!$L$10)+(Campus!L770*Coefficients!$N$10)</f>
        <v>0</v>
      </c>
      <c r="O770" s="261">
        <f>(F770*Coefficients!$C$10)+(Campus!G770*Coefficients!$E$10)+(Campus!H770*Coefficients!$G$10)+(Campus!I770*Coefficients!$I$10)+(Campus!J770*Coefficients!$K$10)+(Campus!K770*Coefficients!$M$10)+(Campus!L770*Coefficients!$O$10)</f>
        <v>0</v>
      </c>
      <c r="P770" s="262" t="str">
        <f>IF(ISERR(N770/M770),"", (N770/M770))</f>
        <v/>
      </c>
      <c r="Q770" s="262" t="str">
        <f t="shared" si="119"/>
        <v/>
      </c>
      <c r="R770" s="263" t="str">
        <f t="shared" si="120"/>
        <v/>
      </c>
      <c r="S770" s="263" t="str">
        <f t="shared" si="121"/>
        <v/>
      </c>
      <c r="T770" s="505"/>
      <c r="U770" s="70"/>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row>
    <row r="771" spans="1:53" ht="15" hidden="1">
      <c r="A771" s="39"/>
      <c r="B771" s="83"/>
      <c r="C771" s="273"/>
      <c r="D771" s="473"/>
      <c r="E771" s="256" t="s">
        <v>83</v>
      </c>
      <c r="F771" s="257">
        <f>SUM(F746:F770)</f>
        <v>0</v>
      </c>
      <c r="G771" s="257">
        <f t="shared" ref="G771:M771" si="124">SUM(G746:G770)</f>
        <v>0</v>
      </c>
      <c r="H771" s="257">
        <f t="shared" si="124"/>
        <v>0</v>
      </c>
      <c r="I771" s="257">
        <f t="shared" si="124"/>
        <v>0</v>
      </c>
      <c r="J771" s="257">
        <f t="shared" si="124"/>
        <v>0</v>
      </c>
      <c r="K771" s="257">
        <f t="shared" si="124"/>
        <v>0</v>
      </c>
      <c r="L771" s="257">
        <f t="shared" si="124"/>
        <v>0</v>
      </c>
      <c r="M771" s="257">
        <f t="shared" si="124"/>
        <v>0</v>
      </c>
      <c r="N771" s="258">
        <f>SUM(N746:N770)</f>
        <v>0</v>
      </c>
      <c r="O771" s="258">
        <f>SUM(O746:O770)</f>
        <v>0</v>
      </c>
      <c r="P771" s="259" t="str">
        <f>IFERROR(N771/M771,"")</f>
        <v/>
      </c>
      <c r="Q771" s="259" t="str">
        <f>IFERROR(O771/M771,"")</f>
        <v/>
      </c>
      <c r="R771" s="272" t="str">
        <f t="shared" ref="R771" si="125">IFERROR((P771-AI771)/AI771,"")</f>
        <v/>
      </c>
      <c r="S771" s="272" t="str">
        <f>IFERROR((Q771-AJ771)/AJ771,"")</f>
        <v/>
      </c>
      <c r="T771" s="505"/>
      <c r="U771" s="70"/>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row>
    <row r="772" spans="1:53" ht="19.5" hidden="1">
      <c r="A772" s="39"/>
      <c r="B772" s="57"/>
      <c r="C772" s="58"/>
      <c r="D772" s="164"/>
      <c r="E772" s="129"/>
      <c r="F772" s="65"/>
      <c r="G772" s="66"/>
      <c r="H772" s="110"/>
      <c r="I772" s="110"/>
      <c r="J772" s="92"/>
      <c r="K772" s="66"/>
      <c r="L772" s="66"/>
      <c r="M772" s="66"/>
      <c r="N772" s="66"/>
      <c r="O772" s="66"/>
      <c r="P772" s="66"/>
      <c r="Q772" s="66"/>
      <c r="R772" s="66"/>
      <c r="S772" s="66"/>
      <c r="T772" s="165"/>
      <c r="U772" s="70"/>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row>
    <row r="773" spans="1:53" ht="19.5" hidden="1">
      <c r="A773" s="39"/>
      <c r="B773" s="57"/>
      <c r="C773" s="78"/>
      <c r="D773" s="48"/>
      <c r="E773" s="123"/>
      <c r="F773" s="67"/>
      <c r="G773" s="67"/>
      <c r="H773" s="507"/>
      <c r="I773" s="507"/>
      <c r="J773" s="68"/>
      <c r="K773" s="67"/>
      <c r="L773" s="67"/>
      <c r="M773" s="67"/>
      <c r="N773" s="67"/>
      <c r="O773" s="67"/>
      <c r="P773" s="59"/>
      <c r="Q773" s="59"/>
      <c r="R773" s="59"/>
      <c r="S773" s="59"/>
      <c r="T773" s="60"/>
      <c r="U773" s="70"/>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row>
    <row r="774" spans="1:53" ht="19.5" hidden="1">
      <c r="A774" s="39"/>
      <c r="B774" s="57"/>
      <c r="C774" s="78"/>
      <c r="D774" s="48"/>
      <c r="E774" s="123"/>
      <c r="F774" s="67"/>
      <c r="G774" s="67"/>
      <c r="H774" s="277"/>
      <c r="I774" s="277"/>
      <c r="J774" s="68"/>
      <c r="K774" s="67"/>
      <c r="L774" s="67"/>
      <c r="M774" s="67"/>
      <c r="N774" s="67"/>
      <c r="O774" s="67"/>
      <c r="P774" s="59"/>
      <c r="Q774" s="59"/>
      <c r="R774" s="59"/>
      <c r="S774" s="59"/>
      <c r="T774" s="60"/>
      <c r="U774" s="70"/>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row>
    <row r="775" spans="1:53" ht="19.5" hidden="1">
      <c r="A775" s="39"/>
      <c r="B775" s="57"/>
      <c r="C775" s="78"/>
      <c r="D775" s="48"/>
      <c r="E775" s="123"/>
      <c r="F775" s="67"/>
      <c r="G775" s="67"/>
      <c r="H775" s="277"/>
      <c r="I775" s="277"/>
      <c r="J775" s="68"/>
      <c r="K775" s="67"/>
      <c r="L775" s="67"/>
      <c r="M775" s="67"/>
      <c r="N775" s="67"/>
      <c r="O775" s="67"/>
      <c r="P775" s="59"/>
      <c r="Q775" s="59"/>
      <c r="R775" s="59"/>
      <c r="S775" s="59"/>
      <c r="T775" s="60"/>
      <c r="U775" s="70"/>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row>
    <row r="776" spans="1:53" ht="19.5" hidden="1">
      <c r="A776" s="39"/>
      <c r="B776" s="71"/>
      <c r="C776" s="146"/>
      <c r="D776" s="73"/>
      <c r="E776" s="147"/>
      <c r="F776" s="148"/>
      <c r="G776" s="149"/>
      <c r="H776" s="150"/>
      <c r="I776" s="150"/>
      <c r="J776" s="151"/>
      <c r="K776" s="149"/>
      <c r="L776" s="149"/>
      <c r="M776" s="149"/>
      <c r="N776" s="149"/>
      <c r="O776" s="149"/>
      <c r="P776" s="75"/>
      <c r="Q776" s="75"/>
      <c r="R776" s="75"/>
      <c r="S776" s="75"/>
      <c r="T776" s="75"/>
      <c r="U776" s="152"/>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row>
    <row r="777" spans="1:53" ht="18.75" hidden="1">
      <c r="A777" s="39"/>
      <c r="B777" s="53"/>
      <c r="C777" s="77"/>
      <c r="D777" s="55"/>
      <c r="E777" s="124"/>
      <c r="F777" s="55"/>
      <c r="G777" s="55"/>
      <c r="H777" s="107"/>
      <c r="I777" s="107"/>
      <c r="J777" s="88"/>
      <c r="K777" s="55"/>
      <c r="L777" s="55"/>
      <c r="M777" s="55"/>
      <c r="N777" s="55"/>
      <c r="O777" s="55"/>
      <c r="P777" s="55"/>
      <c r="Q777" s="55"/>
      <c r="R777" s="55"/>
      <c r="S777" s="55"/>
      <c r="T777" s="55"/>
      <c r="U777" s="56"/>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row>
    <row r="778" spans="1:53" ht="30.75" hidden="1">
      <c r="A778" s="39"/>
      <c r="B778" s="252"/>
      <c r="C778" s="167"/>
      <c r="D778" s="125">
        <v>2020</v>
      </c>
      <c r="E778" s="271" t="str">
        <f>IF(Inventory!$K$7=2012,"Base Year", "")</f>
        <v/>
      </c>
      <c r="F778" s="167"/>
      <c r="G778" s="167"/>
      <c r="H778" s="167"/>
      <c r="I778" s="167"/>
      <c r="J778" s="167"/>
      <c r="K778" s="167"/>
      <c r="L778" s="167"/>
      <c r="M778" s="167"/>
      <c r="N778" s="167"/>
      <c r="O778" s="167"/>
      <c r="P778" s="167"/>
      <c r="Q778" s="167"/>
      <c r="R778" s="167"/>
      <c r="S778" s="167"/>
      <c r="T778" s="167"/>
      <c r="U778" s="167"/>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row>
    <row r="779" spans="1:53" ht="30.75" hidden="1">
      <c r="A779" s="39"/>
      <c r="B779" s="274"/>
      <c r="C779" s="167"/>
      <c r="D779" s="167"/>
      <c r="E779" s="125"/>
      <c r="F779" s="509" t="s">
        <v>94</v>
      </c>
      <c r="G779" s="510"/>
      <c r="H779" s="510"/>
      <c r="I779" s="510"/>
      <c r="J779" s="510"/>
      <c r="K779" s="510"/>
      <c r="L779" s="510"/>
      <c r="M779" s="251"/>
      <c r="N779" s="76"/>
      <c r="O779" s="76"/>
      <c r="P779" s="76"/>
      <c r="Q779" s="76"/>
      <c r="R779" s="76"/>
      <c r="S779" s="76"/>
      <c r="T779" s="76"/>
      <c r="U779" s="70"/>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row>
    <row r="780" spans="1:53" ht="18.75" hidden="1" customHeight="1">
      <c r="A780" s="39"/>
      <c r="B780" s="166"/>
      <c r="C780" s="167"/>
      <c r="D780" s="168"/>
      <c r="E780" s="169"/>
      <c r="F780" s="508" t="s">
        <v>97</v>
      </c>
      <c r="G780" s="493" t="s">
        <v>96</v>
      </c>
      <c r="H780" s="469" t="s">
        <v>95</v>
      </c>
      <c r="I780" s="469" t="s">
        <v>98</v>
      </c>
      <c r="J780" s="493" t="s">
        <v>99</v>
      </c>
      <c r="K780" s="493" t="s">
        <v>195</v>
      </c>
      <c r="L780" s="493" t="s">
        <v>101</v>
      </c>
      <c r="M780" s="493" t="s">
        <v>93</v>
      </c>
      <c r="N780" s="493" t="s">
        <v>89</v>
      </c>
      <c r="O780" s="493" t="s">
        <v>90</v>
      </c>
      <c r="P780" s="493" t="s">
        <v>175</v>
      </c>
      <c r="Q780" s="493" t="s">
        <v>88</v>
      </c>
      <c r="R780" s="469" t="s">
        <v>91</v>
      </c>
      <c r="S780" s="469" t="s">
        <v>92</v>
      </c>
      <c r="T780" s="170"/>
      <c r="U780" s="171"/>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row>
    <row r="781" spans="1:53" ht="29.25" hidden="1" customHeight="1">
      <c r="A781" s="39"/>
      <c r="B781" s="57"/>
      <c r="C781" s="78"/>
      <c r="D781" s="47"/>
      <c r="E781" s="275" t="s">
        <v>87</v>
      </c>
      <c r="F781" s="508"/>
      <c r="G781" s="493"/>
      <c r="H781" s="469"/>
      <c r="I781" s="469"/>
      <c r="J781" s="493"/>
      <c r="K781" s="493"/>
      <c r="L781" s="493"/>
      <c r="M781" s="493"/>
      <c r="N781" s="492"/>
      <c r="O781" s="492"/>
      <c r="P781" s="493"/>
      <c r="Q781" s="493"/>
      <c r="R781" s="492"/>
      <c r="S781" s="492"/>
      <c r="T781" s="59"/>
      <c r="U781" s="70"/>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row>
    <row r="782" spans="1:53" ht="19.5" hidden="1">
      <c r="A782" s="39"/>
      <c r="B782" s="57"/>
      <c r="C782" s="78"/>
      <c r="D782" s="47"/>
      <c r="E782" s="470"/>
      <c r="F782" s="506"/>
      <c r="G782" s="135"/>
      <c r="H782" s="276"/>
      <c r="I782" s="135"/>
      <c r="J782" s="135"/>
      <c r="K782" s="276"/>
      <c r="L782" s="276"/>
      <c r="M782" s="275"/>
      <c r="N782" s="275"/>
      <c r="O782" s="275"/>
      <c r="P782" s="59"/>
      <c r="Q782" s="59"/>
      <c r="R782" s="59"/>
      <c r="S782" s="59"/>
      <c r="T782" s="59"/>
      <c r="U782" s="70"/>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row>
    <row r="783" spans="1:53" ht="15" hidden="1">
      <c r="A783" s="39"/>
      <c r="B783" s="83"/>
      <c r="C783" s="273"/>
      <c r="D783" s="64"/>
      <c r="E783" s="129"/>
      <c r="F783" s="65"/>
      <c r="G783" s="66"/>
      <c r="H783" s="115"/>
      <c r="I783" s="110"/>
      <c r="J783" s="92"/>
      <c r="K783" s="92"/>
      <c r="L783" s="92"/>
      <c r="M783" s="92"/>
      <c r="N783" s="92"/>
      <c r="O783" s="92"/>
      <c r="P783" s="92"/>
      <c r="Q783" s="92"/>
      <c r="R783" s="92"/>
      <c r="S783" s="92"/>
      <c r="T783" s="153"/>
      <c r="U783" s="70"/>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row>
    <row r="784" spans="1:53" ht="15" hidden="1">
      <c r="A784" s="39"/>
      <c r="B784" s="83"/>
      <c r="C784" s="273"/>
      <c r="D784" s="473"/>
      <c r="E784" s="321"/>
      <c r="F784" s="322"/>
      <c r="G784" s="322"/>
      <c r="H784" s="322"/>
      <c r="I784" s="322"/>
      <c r="J784" s="322"/>
      <c r="K784" s="322"/>
      <c r="L784" s="322"/>
      <c r="M784" s="322"/>
      <c r="N784" s="254">
        <f>(F784*Coefficients!$B$10)+(Campus!G784*Coefficients!$D$10)+(Campus!H784*Coefficients!$F$10)+(Campus!I784*Coefficients!$H$10)+(Campus!J784*Coefficients!$J$10)+(Campus!K784*Coefficients!$L$10)+(Campus!L784*Coefficients!$N$10)</f>
        <v>0</v>
      </c>
      <c r="O784" s="254">
        <f>(F784*Coefficients!$C$10)+(Campus!G784*Coefficients!$E$10)+(Campus!H784*Coefficients!$G$10)+(Campus!I784*Coefficients!$I$10)+(Campus!J784*Coefficients!$K$10)+(Campus!K784*Coefficients!$M$10)+(Campus!L784*Coefficients!$O$10)</f>
        <v>0</v>
      </c>
      <c r="P784" s="213" t="str">
        <f>IF(ISERR(N784/M784),"", (N784/M784))</f>
        <v/>
      </c>
      <c r="Q784" s="213" t="str">
        <f>IF(ISERR(O784/M784),"", (O784/M784))</f>
        <v/>
      </c>
      <c r="R784" s="253" t="str">
        <f>IFERROR((P784-AI328)/AI328,"")</f>
        <v/>
      </c>
      <c r="S784" s="253" t="str">
        <f>IFERROR((Q784-AJ328)/AJ328,"")</f>
        <v/>
      </c>
      <c r="T784" s="505"/>
      <c r="U784" s="70"/>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row>
    <row r="785" spans="1:53" ht="15" hidden="1">
      <c r="A785" s="39"/>
      <c r="B785" s="83"/>
      <c r="C785" s="273"/>
      <c r="D785" s="473"/>
      <c r="E785" s="323"/>
      <c r="F785" s="322"/>
      <c r="G785" s="322"/>
      <c r="H785" s="322"/>
      <c r="I785" s="322"/>
      <c r="J785" s="322"/>
      <c r="K785" s="322"/>
      <c r="L785" s="322"/>
      <c r="M785" s="322"/>
      <c r="N785" s="254">
        <f>(F785*Coefficients!$B$10)+(Campus!G785*Coefficients!$D$10)+(Campus!H785*Coefficients!$F$10)+(Campus!I785*Coefficients!$H$10)+(Campus!J785*Coefficients!$J$10)+(Campus!K785*Coefficients!$L$10)+(Campus!L785*Coefficients!$N$10)</f>
        <v>0</v>
      </c>
      <c r="O785" s="254">
        <f>(F785*Coefficients!$C$10)+(Campus!G785*Coefficients!$E$10)+(Campus!H785*Coefficients!$G$10)+(Campus!I785*Coefficients!$I$10)+(Campus!J785*Coefficients!$K$10)+(Campus!K785*Coefficients!$M$10)+(Campus!L785*Coefficients!$O$10)</f>
        <v>0</v>
      </c>
      <c r="P785" s="213" t="str">
        <f>IF(ISERR(N785/M785),"", (N785/M785))</f>
        <v/>
      </c>
      <c r="Q785" s="213" t="str">
        <f t="shared" ref="Q785:Q808" si="126">IF(ISERR(O785/M785),"", (O785/M785))</f>
        <v/>
      </c>
      <c r="R785" s="253" t="str">
        <f t="shared" ref="R785:R808" si="127">IFERROR((P785-AI329)/AI329,"")</f>
        <v/>
      </c>
      <c r="S785" s="253" t="str">
        <f t="shared" ref="S785:S808" si="128">IFERROR((Q785-AJ329)/AJ329,"")</f>
        <v/>
      </c>
      <c r="T785" s="505"/>
      <c r="U785" s="70"/>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row>
    <row r="786" spans="1:53" ht="15" hidden="1">
      <c r="A786" s="39"/>
      <c r="B786" s="83"/>
      <c r="C786" s="273"/>
      <c r="D786" s="473"/>
      <c r="E786" s="321"/>
      <c r="F786" s="322"/>
      <c r="G786" s="322"/>
      <c r="H786" s="322"/>
      <c r="I786" s="322"/>
      <c r="J786" s="322"/>
      <c r="K786" s="322"/>
      <c r="L786" s="322"/>
      <c r="M786" s="322"/>
      <c r="N786" s="255">
        <f>(F786*Coefficients!$B$10)+(Campus!G786*Coefficients!$D$10)+(Campus!H786*Coefficients!$F$10)+(Campus!I786*Coefficients!$H$10)+(Campus!J786*Coefficients!$J$10)+(Campus!K786*Coefficients!$L$10)+(Campus!L786*Coefficients!$N$10)</f>
        <v>0</v>
      </c>
      <c r="O786" s="254">
        <f>(F786*Coefficients!$C$10)+(Campus!G786*Coefficients!$E$10)+(Campus!H786*Coefficients!$G$10)+(Campus!I786*Coefficients!$I$10)+(Campus!J786*Coefficients!$K$10)+(Campus!K786*Coefficients!$M$10)+(Campus!L786*Coefficients!$O$10)</f>
        <v>0</v>
      </c>
      <c r="P786" s="213" t="str">
        <f t="shared" ref="P786:P796" si="129">IF(ISERR(N786/M786),"", (N786/M786))</f>
        <v/>
      </c>
      <c r="Q786" s="213" t="str">
        <f t="shared" si="126"/>
        <v/>
      </c>
      <c r="R786" s="253" t="str">
        <f t="shared" si="127"/>
        <v/>
      </c>
      <c r="S786" s="253" t="str">
        <f t="shared" si="128"/>
        <v/>
      </c>
      <c r="T786" s="505"/>
      <c r="U786" s="70"/>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row>
    <row r="787" spans="1:53" ht="15" hidden="1">
      <c r="A787" s="39"/>
      <c r="B787" s="83"/>
      <c r="C787" s="273"/>
      <c r="D787" s="473"/>
      <c r="E787" s="323"/>
      <c r="F787" s="322"/>
      <c r="G787" s="322"/>
      <c r="H787" s="322"/>
      <c r="I787" s="322"/>
      <c r="J787" s="322"/>
      <c r="K787" s="322"/>
      <c r="L787" s="322"/>
      <c r="M787" s="322"/>
      <c r="N787" s="254">
        <f>(F787*Coefficients!$B$10)+(Campus!G787*Coefficients!$D$10)+(Campus!H787*Coefficients!$F$10)+(Campus!I787*Coefficients!$H$10)+(Campus!J787*Coefficients!$J$10)+(Campus!K787*Coefficients!$L$10)+(Campus!L787*Coefficients!$N$10)</f>
        <v>0</v>
      </c>
      <c r="O787" s="254">
        <f>(F787*Coefficients!$C$10)+(Campus!G787*Coefficients!$E$10)+(Campus!H787*Coefficients!$G$10)+(Campus!I787*Coefficients!$I$10)+(Campus!J787*Coefficients!$K$10)+(Campus!K787*Coefficients!$M$10)+(Campus!L787*Coefficients!$O$10)</f>
        <v>0</v>
      </c>
      <c r="P787" s="213" t="str">
        <f t="shared" si="129"/>
        <v/>
      </c>
      <c r="Q787" s="213" t="str">
        <f t="shared" si="126"/>
        <v/>
      </c>
      <c r="R787" s="253" t="str">
        <f t="shared" si="127"/>
        <v/>
      </c>
      <c r="S787" s="253" t="str">
        <f t="shared" si="128"/>
        <v/>
      </c>
      <c r="T787" s="505"/>
      <c r="U787" s="70"/>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row>
    <row r="788" spans="1:53" ht="15" hidden="1">
      <c r="A788" s="39"/>
      <c r="B788" s="83"/>
      <c r="C788" s="273"/>
      <c r="D788" s="473"/>
      <c r="E788" s="321"/>
      <c r="F788" s="322"/>
      <c r="G788" s="322"/>
      <c r="H788" s="322"/>
      <c r="I788" s="322"/>
      <c r="J788" s="322"/>
      <c r="K788" s="322"/>
      <c r="L788" s="322"/>
      <c r="M788" s="322"/>
      <c r="N788" s="254">
        <f>(F788*Coefficients!$B$10)+(Campus!G788*Coefficients!$D$10)+(Campus!H788*Coefficients!$F$10)+(Campus!I788*Coefficients!$H$10)+(Campus!J788*Coefficients!$J$10)+(Campus!K788*Coefficients!$L$10)+(Campus!L788*Coefficients!$N$10)</f>
        <v>0</v>
      </c>
      <c r="O788" s="254">
        <f>(F788*Coefficients!$C$10)+(Campus!G788*Coefficients!$E$10)+(Campus!H788*Coefficients!$G$10)+(Campus!I788*Coefficients!$I$10)+(Campus!J788*Coefficients!$K$10)+(Campus!K788*Coefficients!$M$10)+(Campus!L788*Coefficients!$O$10)</f>
        <v>0</v>
      </c>
      <c r="P788" s="213" t="str">
        <f t="shared" si="129"/>
        <v/>
      </c>
      <c r="Q788" s="213" t="str">
        <f t="shared" si="126"/>
        <v/>
      </c>
      <c r="R788" s="253" t="str">
        <f t="shared" si="127"/>
        <v/>
      </c>
      <c r="S788" s="253" t="str">
        <f t="shared" si="128"/>
        <v/>
      </c>
      <c r="T788" s="505"/>
      <c r="U788" s="70"/>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row>
    <row r="789" spans="1:53" ht="15" hidden="1">
      <c r="A789" s="39"/>
      <c r="B789" s="83"/>
      <c r="C789" s="273"/>
      <c r="D789" s="473"/>
      <c r="E789" s="323"/>
      <c r="F789" s="322"/>
      <c r="G789" s="322"/>
      <c r="H789" s="322"/>
      <c r="I789" s="322"/>
      <c r="J789" s="322"/>
      <c r="K789" s="322"/>
      <c r="L789" s="322"/>
      <c r="M789" s="322"/>
      <c r="N789" s="254">
        <f>(F789*Coefficients!$B$10)+(Campus!G789*Coefficients!$D$10)+(Campus!H789*Coefficients!$F$10)+(Campus!I789*Coefficients!$H$10)+(Campus!J789*Coefficients!$J$10)+(Campus!K789*Coefficients!$L$10)+(Campus!L789*Coefficients!$N$10)</f>
        <v>0</v>
      </c>
      <c r="O789" s="254">
        <f>(F789*Coefficients!$C$10)+(Campus!G789*Coefficients!$E$10)+(Campus!H789*Coefficients!$G$10)+(Campus!I789*Coefficients!$I$10)+(Campus!J789*Coefficients!$K$10)+(Campus!K789*Coefficients!$M$10)+(Campus!L789*Coefficients!$O$10)</f>
        <v>0</v>
      </c>
      <c r="P789" s="213" t="str">
        <f t="shared" si="129"/>
        <v/>
      </c>
      <c r="Q789" s="213" t="str">
        <f t="shared" si="126"/>
        <v/>
      </c>
      <c r="R789" s="253" t="str">
        <f t="shared" si="127"/>
        <v/>
      </c>
      <c r="S789" s="253" t="str">
        <f t="shared" si="128"/>
        <v/>
      </c>
      <c r="T789" s="505"/>
      <c r="U789" s="70"/>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row>
    <row r="790" spans="1:53" ht="15" hidden="1">
      <c r="A790" s="39"/>
      <c r="B790" s="83"/>
      <c r="C790" s="273"/>
      <c r="D790" s="473"/>
      <c r="E790" s="321"/>
      <c r="F790" s="322"/>
      <c r="G790" s="322"/>
      <c r="H790" s="322"/>
      <c r="I790" s="322"/>
      <c r="J790" s="322"/>
      <c r="K790" s="322"/>
      <c r="L790" s="322"/>
      <c r="M790" s="322"/>
      <c r="N790" s="254">
        <f>(F790*Coefficients!$B$10)+(Campus!G790*Coefficients!$D$10)+(Campus!H790*Coefficients!$F$10)+(Campus!I790*Coefficients!$H$10)+(Campus!J790*Coefficients!$J$10)+(Campus!K790*Coefficients!$L$10)+(Campus!L790*Coefficients!$N$10)</f>
        <v>0</v>
      </c>
      <c r="O790" s="254">
        <f>(F790*Coefficients!$C$10)+(Campus!G790*Coefficients!$E$10)+(Campus!H790*Coefficients!$G$10)+(Campus!I790*Coefficients!$I$10)+(Campus!J790*Coefficients!$K$10)+(Campus!K790*Coefficients!$M$10)+(Campus!L790*Coefficients!$O$10)</f>
        <v>0</v>
      </c>
      <c r="P790" s="213" t="str">
        <f t="shared" si="129"/>
        <v/>
      </c>
      <c r="Q790" s="213" t="str">
        <f t="shared" si="126"/>
        <v/>
      </c>
      <c r="R790" s="253" t="str">
        <f t="shared" si="127"/>
        <v/>
      </c>
      <c r="S790" s="253" t="str">
        <f t="shared" si="128"/>
        <v/>
      </c>
      <c r="T790" s="505"/>
      <c r="U790" s="70"/>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row>
    <row r="791" spans="1:53" ht="15" hidden="1">
      <c r="A791" s="39"/>
      <c r="B791" s="83"/>
      <c r="C791" s="273"/>
      <c r="D791" s="473"/>
      <c r="E791" s="323"/>
      <c r="F791" s="322"/>
      <c r="G791" s="322"/>
      <c r="H791" s="322"/>
      <c r="I791" s="322"/>
      <c r="J791" s="322"/>
      <c r="K791" s="322"/>
      <c r="L791" s="322"/>
      <c r="M791" s="322"/>
      <c r="N791" s="254">
        <f>(F791*Coefficients!$B$10)+(Campus!G791*Coefficients!$D$10)+(Campus!H791*Coefficients!$F$10)+(Campus!I791*Coefficients!$H$10)+(Campus!J791*Coefficients!$J$10)+(Campus!K791*Coefficients!$L$10)+(Campus!L791*Coefficients!$N$10)</f>
        <v>0</v>
      </c>
      <c r="O791" s="254">
        <f>(F791*Coefficients!$C$10)+(Campus!G791*Coefficients!$E$10)+(Campus!H791*Coefficients!$G$10)+(Campus!I791*Coefficients!$I$10)+(Campus!J791*Coefficients!$K$10)+(Campus!K791*Coefficients!$M$10)+(Campus!L791*Coefficients!$O$10)</f>
        <v>0</v>
      </c>
      <c r="P791" s="213" t="str">
        <f t="shared" si="129"/>
        <v/>
      </c>
      <c r="Q791" s="213" t="str">
        <f t="shared" si="126"/>
        <v/>
      </c>
      <c r="R791" s="253" t="str">
        <f t="shared" si="127"/>
        <v/>
      </c>
      <c r="S791" s="253" t="str">
        <f t="shared" si="128"/>
        <v/>
      </c>
      <c r="T791" s="505"/>
      <c r="U791" s="70"/>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row>
    <row r="792" spans="1:53" ht="15" hidden="1">
      <c r="A792" s="39"/>
      <c r="B792" s="83"/>
      <c r="C792" s="273"/>
      <c r="D792" s="473"/>
      <c r="E792" s="321"/>
      <c r="F792" s="322"/>
      <c r="G792" s="322"/>
      <c r="H792" s="322"/>
      <c r="I792" s="322"/>
      <c r="J792" s="322"/>
      <c r="K792" s="322"/>
      <c r="L792" s="322"/>
      <c r="M792" s="322"/>
      <c r="N792" s="254">
        <f>(F792*Coefficients!$B$10)+(Campus!G792*Coefficients!$D$10)+(Campus!H792*Coefficients!$F$10)+(Campus!I792*Coefficients!$H$10)+(Campus!J792*Coefficients!$J$10)+(Campus!K792*Coefficients!$L$10)+(Campus!L792*Coefficients!$N$10)</f>
        <v>0</v>
      </c>
      <c r="O792" s="254">
        <f>(F792*Coefficients!$C$10)+(Campus!G792*Coefficients!$E$10)+(Campus!H792*Coefficients!$G$10)+(Campus!I792*Coefficients!$I$10)+(Campus!J792*Coefficients!$K$10)+(Campus!K792*Coefficients!$M$10)+(Campus!L792*Coefficients!$O$10)</f>
        <v>0</v>
      </c>
      <c r="P792" s="213" t="str">
        <f t="shared" si="129"/>
        <v/>
      </c>
      <c r="Q792" s="213" t="str">
        <f t="shared" si="126"/>
        <v/>
      </c>
      <c r="R792" s="253" t="str">
        <f t="shared" si="127"/>
        <v/>
      </c>
      <c r="S792" s="253" t="str">
        <f t="shared" si="128"/>
        <v/>
      </c>
      <c r="T792" s="505"/>
      <c r="U792" s="70"/>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row>
    <row r="793" spans="1:53" ht="15" hidden="1">
      <c r="A793" s="39"/>
      <c r="B793" s="83"/>
      <c r="C793" s="273"/>
      <c r="D793" s="473"/>
      <c r="E793" s="323"/>
      <c r="F793" s="322"/>
      <c r="G793" s="322"/>
      <c r="H793" s="322"/>
      <c r="I793" s="322"/>
      <c r="J793" s="322"/>
      <c r="K793" s="322"/>
      <c r="L793" s="322"/>
      <c r="M793" s="322"/>
      <c r="N793" s="254">
        <f>(F793*Coefficients!$B$10)+(Campus!G793*Coefficients!$D$10)+(Campus!H793*Coefficients!$F$10)+(Campus!I793*Coefficients!$H$10)+(Campus!J793*Coefficients!$J$10)+(Campus!K793*Coefficients!$L$10)+(Campus!L793*Coefficients!$N$10)</f>
        <v>0</v>
      </c>
      <c r="O793" s="254">
        <f>(F793*Coefficients!$C$10)+(Campus!G793*Coefficients!$E$10)+(Campus!H793*Coefficients!$G$10)+(Campus!I793*Coefficients!$I$10)+(Campus!J793*Coefficients!$K$10)+(Campus!K793*Coefficients!$M$10)+(Campus!L793*Coefficients!$O$10)</f>
        <v>0</v>
      </c>
      <c r="P793" s="213" t="str">
        <f t="shared" si="129"/>
        <v/>
      </c>
      <c r="Q793" s="213" t="str">
        <f t="shared" si="126"/>
        <v/>
      </c>
      <c r="R793" s="253" t="str">
        <f t="shared" si="127"/>
        <v/>
      </c>
      <c r="S793" s="253" t="str">
        <f t="shared" si="128"/>
        <v/>
      </c>
      <c r="T793" s="505"/>
      <c r="U793" s="70"/>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row>
    <row r="794" spans="1:53" ht="15" hidden="1">
      <c r="A794" s="39"/>
      <c r="B794" s="83"/>
      <c r="C794" s="273"/>
      <c r="D794" s="473"/>
      <c r="E794" s="321"/>
      <c r="F794" s="322"/>
      <c r="G794" s="322"/>
      <c r="H794" s="322"/>
      <c r="I794" s="322"/>
      <c r="J794" s="322"/>
      <c r="K794" s="322"/>
      <c r="L794" s="322"/>
      <c r="M794" s="322"/>
      <c r="N794" s="254">
        <f>(F794*Coefficients!$B$10)+(Campus!G794*Coefficients!$D$10)+(Campus!H794*Coefficients!$F$10)+(Campus!I794*Coefficients!$H$10)+(Campus!J794*Coefficients!$J$10)+(Campus!K794*Coefficients!$L$10)+(Campus!L794*Coefficients!$N$10)</f>
        <v>0</v>
      </c>
      <c r="O794" s="254">
        <f>(F794*Coefficients!$C$10)+(Campus!G794*Coefficients!$E$10)+(Campus!H794*Coefficients!$G$10)+(Campus!I794*Coefficients!$I$10)+(Campus!J794*Coefficients!$K$10)+(Campus!K794*Coefficients!$M$10)+(Campus!L794*Coefficients!$O$10)</f>
        <v>0</v>
      </c>
      <c r="P794" s="213" t="str">
        <f t="shared" si="129"/>
        <v/>
      </c>
      <c r="Q794" s="213" t="str">
        <f t="shared" si="126"/>
        <v/>
      </c>
      <c r="R794" s="253" t="str">
        <f t="shared" si="127"/>
        <v/>
      </c>
      <c r="S794" s="253" t="str">
        <f t="shared" si="128"/>
        <v/>
      </c>
      <c r="T794" s="505"/>
      <c r="U794" s="70"/>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row>
    <row r="795" spans="1:53" ht="15" hidden="1">
      <c r="A795" s="39"/>
      <c r="B795" s="83"/>
      <c r="C795" s="273"/>
      <c r="D795" s="473"/>
      <c r="E795" s="323"/>
      <c r="F795" s="322"/>
      <c r="G795" s="322"/>
      <c r="H795" s="322"/>
      <c r="I795" s="322"/>
      <c r="J795" s="322"/>
      <c r="K795" s="322"/>
      <c r="L795" s="322"/>
      <c r="M795" s="322"/>
      <c r="N795" s="254">
        <f>(F795*Coefficients!$B$10)+(Campus!G795*Coefficients!$D$10)+(Campus!H795*Coefficients!$F$10)+(Campus!I795*Coefficients!$H$10)+(Campus!J795*Coefficients!$J$10)+(Campus!K795*Coefficients!$L$10)+(Campus!L795*Coefficients!$N$10)</f>
        <v>0</v>
      </c>
      <c r="O795" s="254">
        <f>(F795*Coefficients!$C$10)+(Campus!G795*Coefficients!$E$10)+(Campus!H795*Coefficients!$G$10)+(Campus!I795*Coefficients!$I$10)+(Campus!J795*Coefficients!$K$10)+(Campus!K795*Coefficients!$M$10)+(Campus!L795*Coefficients!$O$10)</f>
        <v>0</v>
      </c>
      <c r="P795" s="213" t="str">
        <f t="shared" si="129"/>
        <v/>
      </c>
      <c r="Q795" s="213" t="str">
        <f t="shared" si="126"/>
        <v/>
      </c>
      <c r="R795" s="253" t="str">
        <f t="shared" si="127"/>
        <v/>
      </c>
      <c r="S795" s="253" t="str">
        <f t="shared" si="128"/>
        <v/>
      </c>
      <c r="T795" s="505"/>
      <c r="U795" s="70"/>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row>
    <row r="796" spans="1:53" ht="15" hidden="1">
      <c r="A796" s="39"/>
      <c r="B796" s="83"/>
      <c r="C796" s="273"/>
      <c r="D796" s="473"/>
      <c r="E796" s="321"/>
      <c r="F796" s="322"/>
      <c r="G796" s="322"/>
      <c r="H796" s="322"/>
      <c r="I796" s="322"/>
      <c r="J796" s="322"/>
      <c r="K796" s="322"/>
      <c r="L796" s="322"/>
      <c r="M796" s="322"/>
      <c r="N796" s="254">
        <f>(F796*Coefficients!$B$10)+(Campus!G796*Coefficients!$D$10)+(Campus!H796*Coefficients!$F$10)+(Campus!I796*Coefficients!$H$10)+(Campus!J796*Coefficients!$J$10)+(Campus!K796*Coefficients!$L$10)+(Campus!L796*Coefficients!$N$10)</f>
        <v>0</v>
      </c>
      <c r="O796" s="254">
        <f>(F796*Coefficients!$C$10)+(Campus!G796*Coefficients!$E$10)+(Campus!H796*Coefficients!$G$10)+(Campus!I796*Coefficients!$I$10)+(Campus!J796*Coefficients!$K$10)+(Campus!K796*Coefficients!$M$10)+(Campus!L796*Coefficients!$O$10)</f>
        <v>0</v>
      </c>
      <c r="P796" s="213" t="str">
        <f t="shared" si="129"/>
        <v/>
      </c>
      <c r="Q796" s="213" t="str">
        <f t="shared" si="126"/>
        <v/>
      </c>
      <c r="R796" s="253" t="str">
        <f t="shared" si="127"/>
        <v/>
      </c>
      <c r="S796" s="253" t="str">
        <f t="shared" si="128"/>
        <v/>
      </c>
      <c r="T796" s="505"/>
      <c r="U796" s="70"/>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row>
    <row r="797" spans="1:53" ht="15" hidden="1">
      <c r="A797" s="39"/>
      <c r="B797" s="83"/>
      <c r="C797" s="273"/>
      <c r="D797" s="473"/>
      <c r="E797" s="323"/>
      <c r="F797" s="324"/>
      <c r="G797" s="324"/>
      <c r="H797" s="324"/>
      <c r="I797" s="324"/>
      <c r="J797" s="324"/>
      <c r="K797" s="324"/>
      <c r="L797" s="324"/>
      <c r="M797" s="324"/>
      <c r="N797" s="254">
        <f>(F797*Coefficients!$B$10)+(Campus!G797*Coefficients!$D$10)+(Campus!H797*Coefficients!$F$10)+(Campus!I797*Coefficients!$H$10)+(Campus!J797*Coefficients!$J$10)+(Campus!K797*Coefficients!$L$10)+(Campus!L797*Coefficients!$N$10)</f>
        <v>0</v>
      </c>
      <c r="O797" s="254">
        <f>(F797*Coefficients!$C$10)+(Campus!G797*Coefficients!$E$10)+(Campus!H797*Coefficients!$G$10)+(Campus!I797*Coefficients!$I$10)+(Campus!J797*Coefficients!$K$10)+(Campus!K797*Coefficients!$M$10)+(Campus!L797*Coefficients!$O$10)</f>
        <v>0</v>
      </c>
      <c r="P797" s="213" t="str">
        <f>IF(ISERR(N797/M797),"", (N797/M797))</f>
        <v/>
      </c>
      <c r="Q797" s="213" t="str">
        <f t="shared" si="126"/>
        <v/>
      </c>
      <c r="R797" s="253" t="str">
        <f t="shared" si="127"/>
        <v/>
      </c>
      <c r="S797" s="253" t="str">
        <f t="shared" si="128"/>
        <v/>
      </c>
      <c r="T797" s="505"/>
      <c r="U797" s="70"/>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row>
    <row r="798" spans="1:53" ht="15" hidden="1">
      <c r="A798" s="39"/>
      <c r="B798" s="83"/>
      <c r="C798" s="273"/>
      <c r="D798" s="473"/>
      <c r="E798" s="321"/>
      <c r="F798" s="322"/>
      <c r="G798" s="322"/>
      <c r="H798" s="322"/>
      <c r="I798" s="322"/>
      <c r="J798" s="322"/>
      <c r="K798" s="322"/>
      <c r="L798" s="322"/>
      <c r="M798" s="322"/>
      <c r="N798" s="254">
        <f>(F798*Coefficients!$B$10)+(Campus!G798*Coefficients!$D$10)+(Campus!H798*Coefficients!$F$10)+(Campus!I798*Coefficients!$H$10)+(Campus!J798*Coefficients!$J$10)+(Campus!K798*Coefficients!$L$10)+(Campus!L798*Coefficients!$N$10)</f>
        <v>0</v>
      </c>
      <c r="O798" s="254">
        <f>(F798*Coefficients!$C$10)+(Campus!G798*Coefficients!$E$10)+(Campus!H798*Coefficients!$G$10)+(Campus!I798*Coefficients!$I$10)+(Campus!J798*Coefficients!$K$10)+(Campus!K798*Coefficients!$M$10)+(Campus!L798*Coefficients!$O$10)</f>
        <v>0</v>
      </c>
      <c r="P798" s="213" t="str">
        <f t="shared" ref="P798:P807" si="130">IF(ISERR(N798/M798),"", (N798/M798))</f>
        <v/>
      </c>
      <c r="Q798" s="213" t="str">
        <f t="shared" si="126"/>
        <v/>
      </c>
      <c r="R798" s="253" t="str">
        <f t="shared" si="127"/>
        <v/>
      </c>
      <c r="S798" s="253" t="str">
        <f t="shared" si="128"/>
        <v/>
      </c>
      <c r="T798" s="505"/>
      <c r="U798" s="70"/>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row>
    <row r="799" spans="1:53" ht="15" hidden="1">
      <c r="A799" s="39"/>
      <c r="B799" s="83"/>
      <c r="C799" s="273"/>
      <c r="D799" s="473"/>
      <c r="E799" s="323"/>
      <c r="F799" s="322"/>
      <c r="G799" s="322"/>
      <c r="H799" s="322"/>
      <c r="I799" s="322"/>
      <c r="J799" s="322"/>
      <c r="K799" s="322"/>
      <c r="L799" s="322"/>
      <c r="M799" s="322"/>
      <c r="N799" s="254">
        <f>(F799*Coefficients!$B$10)+(Campus!G799*Coefficients!$D$10)+(Campus!H799*Coefficients!$F$10)+(Campus!I799*Coefficients!$H$10)+(Campus!J799*Coefficients!$J$10)+(Campus!K799*Coefficients!$L$10)+(Campus!L799*Coefficients!$N$10)</f>
        <v>0</v>
      </c>
      <c r="O799" s="254">
        <f>(F799*Coefficients!$C$10)+(Campus!G799*Coefficients!$E$10)+(Campus!H799*Coefficients!$G$10)+(Campus!I799*Coefficients!$I$10)+(Campus!J799*Coefficients!$K$10)+(Campus!K799*Coefficients!$M$10)+(Campus!L799*Coefficients!$O$10)</f>
        <v>0</v>
      </c>
      <c r="P799" s="213" t="str">
        <f t="shared" si="130"/>
        <v/>
      </c>
      <c r="Q799" s="213" t="str">
        <f t="shared" si="126"/>
        <v/>
      </c>
      <c r="R799" s="253" t="str">
        <f t="shared" si="127"/>
        <v/>
      </c>
      <c r="S799" s="253" t="str">
        <f t="shared" si="128"/>
        <v/>
      </c>
      <c r="T799" s="505"/>
      <c r="U799" s="70"/>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row>
    <row r="800" spans="1:53" ht="15" hidden="1">
      <c r="A800" s="39"/>
      <c r="B800" s="83"/>
      <c r="C800" s="273"/>
      <c r="D800" s="473"/>
      <c r="E800" s="321"/>
      <c r="F800" s="322"/>
      <c r="G800" s="322"/>
      <c r="H800" s="322"/>
      <c r="I800" s="322"/>
      <c r="J800" s="322"/>
      <c r="K800" s="322"/>
      <c r="L800" s="322"/>
      <c r="M800" s="322"/>
      <c r="N800" s="254">
        <f>(F800*Coefficients!$B$10)+(Campus!G800*Coefficients!$D$10)+(Campus!H800*Coefficients!$F$10)+(Campus!I800*Coefficients!$H$10)+(Campus!J800*Coefficients!$J$10)+(Campus!K800*Coefficients!$L$10)+(Campus!L800*Coefficients!$N$10)</f>
        <v>0</v>
      </c>
      <c r="O800" s="254">
        <f>(F800*Coefficients!$C$10)+(Campus!G800*Coefficients!$E$10)+(Campus!H800*Coefficients!$G$10)+(Campus!I800*Coefficients!$I$10)+(Campus!J800*Coefficients!$K$10)+(Campus!K800*Coefficients!$M$10)+(Campus!L800*Coefficients!$O$10)</f>
        <v>0</v>
      </c>
      <c r="P800" s="213" t="str">
        <f t="shared" si="130"/>
        <v/>
      </c>
      <c r="Q800" s="213" t="str">
        <f t="shared" si="126"/>
        <v/>
      </c>
      <c r="R800" s="253" t="str">
        <f t="shared" si="127"/>
        <v/>
      </c>
      <c r="S800" s="253" t="str">
        <f t="shared" si="128"/>
        <v/>
      </c>
      <c r="T800" s="505"/>
      <c r="U800" s="70"/>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row>
    <row r="801" spans="1:53" ht="15" hidden="1">
      <c r="A801" s="39"/>
      <c r="B801" s="83"/>
      <c r="C801" s="273"/>
      <c r="D801" s="473"/>
      <c r="E801" s="323"/>
      <c r="F801" s="322"/>
      <c r="G801" s="322"/>
      <c r="H801" s="322"/>
      <c r="I801" s="322"/>
      <c r="J801" s="322"/>
      <c r="K801" s="322"/>
      <c r="L801" s="322"/>
      <c r="M801" s="322"/>
      <c r="N801" s="254">
        <f>(F801*Coefficients!$B$10)+(Campus!G801*Coefficients!$D$10)+(Campus!H801*Coefficients!$F$10)+(Campus!I801*Coefficients!$H$10)+(Campus!J801*Coefficients!$J$10)+(Campus!K801*Coefficients!$L$10)+(Campus!L801*Coefficients!$N$10)</f>
        <v>0</v>
      </c>
      <c r="O801" s="254">
        <f>(F801*Coefficients!$C$10)+(Campus!G801*Coefficients!$E$10)+(Campus!H801*Coefficients!$G$10)+(Campus!I801*Coefficients!$I$10)+(Campus!J801*Coefficients!$K$10)+(Campus!K801*Coefficients!$M$10)+(Campus!L801*Coefficients!$O$10)</f>
        <v>0</v>
      </c>
      <c r="P801" s="213" t="str">
        <f t="shared" si="130"/>
        <v/>
      </c>
      <c r="Q801" s="213" t="str">
        <f t="shared" si="126"/>
        <v/>
      </c>
      <c r="R801" s="253" t="str">
        <f t="shared" si="127"/>
        <v/>
      </c>
      <c r="S801" s="253" t="str">
        <f t="shared" si="128"/>
        <v/>
      </c>
      <c r="T801" s="505"/>
      <c r="U801" s="70"/>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row>
    <row r="802" spans="1:53" ht="15" hidden="1">
      <c r="A802" s="39"/>
      <c r="B802" s="83"/>
      <c r="C802" s="273"/>
      <c r="D802" s="473"/>
      <c r="E802" s="321"/>
      <c r="F802" s="322"/>
      <c r="G802" s="322"/>
      <c r="H802" s="322"/>
      <c r="I802" s="322"/>
      <c r="J802" s="322"/>
      <c r="K802" s="322"/>
      <c r="L802" s="322"/>
      <c r="M802" s="322"/>
      <c r="N802" s="254">
        <f>(F802*Coefficients!$B$10)+(Campus!G802*Coefficients!$D$10)+(Campus!H802*Coefficients!$F$10)+(Campus!I802*Coefficients!$H$10)+(Campus!J802*Coefficients!$J$10)+(Campus!K802*Coefficients!$L$10)+(Campus!L802*Coefficients!$N$10)</f>
        <v>0</v>
      </c>
      <c r="O802" s="254">
        <f>(F802*Coefficients!$C$10)+(Campus!G802*Coefficients!$E$10)+(Campus!H802*Coefficients!$G$10)+(Campus!I802*Coefficients!$I$10)+(Campus!J802*Coefficients!$K$10)+(Campus!K802*Coefficients!$M$10)+(Campus!L802*Coefficients!$O$10)</f>
        <v>0</v>
      </c>
      <c r="P802" s="213" t="str">
        <f>IF(ISERR(N802/M802),"", (N802/M802))</f>
        <v/>
      </c>
      <c r="Q802" s="213" t="str">
        <f>IF(ISERR(O802/M802),"", (O802/M802))</f>
        <v/>
      </c>
      <c r="R802" s="253" t="str">
        <f t="shared" si="127"/>
        <v/>
      </c>
      <c r="S802" s="253" t="str">
        <f t="shared" si="128"/>
        <v/>
      </c>
      <c r="T802" s="505"/>
      <c r="U802" s="70"/>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row>
    <row r="803" spans="1:53" ht="15" hidden="1">
      <c r="A803" s="39"/>
      <c r="B803" s="83"/>
      <c r="C803" s="273"/>
      <c r="D803" s="473"/>
      <c r="E803" s="323"/>
      <c r="F803" s="325"/>
      <c r="G803" s="325"/>
      <c r="H803" s="325"/>
      <c r="I803" s="325"/>
      <c r="J803" s="325"/>
      <c r="K803" s="325"/>
      <c r="L803" s="325"/>
      <c r="M803" s="325"/>
      <c r="N803" s="254">
        <f>(F803*Coefficients!$B$10)+(Campus!G803*Coefficients!$D$10)+(Campus!H803*Coefficients!$F$10)+(Campus!I803*Coefficients!$H$10)+(Campus!J803*Coefficients!$J$10)+(Campus!K803*Coefficients!$L$10)+(Campus!L803*Coefficients!$N$10)</f>
        <v>0</v>
      </c>
      <c r="O803" s="254">
        <f>(F803*Coefficients!$C$10)+(Campus!G803*Coefficients!$E$10)+(Campus!H803*Coefficients!$G$10)+(Campus!I803*Coefficients!$I$10)+(Campus!J803*Coefficients!$K$10)+(Campus!K803*Coefficients!$M$10)+(Campus!L803*Coefficients!$O$10)</f>
        <v>0</v>
      </c>
      <c r="P803" s="213" t="str">
        <f t="shared" si="130"/>
        <v/>
      </c>
      <c r="Q803" s="213" t="str">
        <f t="shared" si="126"/>
        <v/>
      </c>
      <c r="R803" s="253" t="str">
        <f t="shared" si="127"/>
        <v/>
      </c>
      <c r="S803" s="253" t="str">
        <f t="shared" si="128"/>
        <v/>
      </c>
      <c r="T803" s="505"/>
      <c r="U803" s="70"/>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row>
    <row r="804" spans="1:53" ht="15" hidden="1">
      <c r="A804" s="39"/>
      <c r="B804" s="83"/>
      <c r="C804" s="273"/>
      <c r="D804" s="473"/>
      <c r="E804" s="323"/>
      <c r="F804" s="325"/>
      <c r="G804" s="325"/>
      <c r="H804" s="325"/>
      <c r="I804" s="325"/>
      <c r="J804" s="325"/>
      <c r="K804" s="325"/>
      <c r="L804" s="325"/>
      <c r="M804" s="325"/>
      <c r="N804" s="254">
        <f>(F804*Coefficients!$B$10)+(Campus!G804*Coefficients!$D$10)+(Campus!H804*Coefficients!$F$10)+(Campus!I804*Coefficients!$H$10)+(Campus!J804*Coefficients!$J$10)+(Campus!K804*Coefficients!$L$10)+(Campus!L804*Coefficients!$N$10)</f>
        <v>0</v>
      </c>
      <c r="O804" s="254">
        <f>(F804*Coefficients!$C$10)+(Campus!G804*Coefficients!$E$10)+(Campus!H804*Coefficients!$G$10)+(Campus!I804*Coefficients!$I$10)+(Campus!J804*Coefficients!$K$10)+(Campus!K804*Coefficients!$M$10)+(Campus!L804*Coefficients!$O$10)</f>
        <v>0</v>
      </c>
      <c r="P804" s="213" t="str">
        <f t="shared" si="130"/>
        <v/>
      </c>
      <c r="Q804" s="213" t="str">
        <f t="shared" si="126"/>
        <v/>
      </c>
      <c r="R804" s="253" t="str">
        <f t="shared" si="127"/>
        <v/>
      </c>
      <c r="S804" s="253" t="str">
        <f t="shared" si="128"/>
        <v/>
      </c>
      <c r="T804" s="505"/>
      <c r="U804" s="70"/>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row>
    <row r="805" spans="1:53" ht="15" hidden="1">
      <c r="A805" s="39"/>
      <c r="B805" s="83"/>
      <c r="C805" s="273"/>
      <c r="D805" s="473"/>
      <c r="E805" s="323"/>
      <c r="F805" s="325"/>
      <c r="G805" s="325"/>
      <c r="H805" s="325"/>
      <c r="I805" s="325"/>
      <c r="J805" s="325"/>
      <c r="K805" s="325"/>
      <c r="L805" s="325"/>
      <c r="M805" s="325"/>
      <c r="N805" s="254">
        <f>(F805*Coefficients!$B$10)+(Campus!G805*Coefficients!$D$10)+(Campus!H805*Coefficients!$F$10)+(Campus!I805*Coefficients!$H$10)+(Campus!J805*Coefficients!$J$10)+(Campus!K805*Coefficients!$L$10)+(Campus!L805*Coefficients!$N$10)</f>
        <v>0</v>
      </c>
      <c r="O805" s="254">
        <f>(F805*Coefficients!$C$10)+(Campus!G805*Coefficients!$E$10)+(Campus!H805*Coefficients!$G$10)+(Campus!I805*Coefficients!$I$10)+(Campus!J805*Coefficients!$K$10)+(Campus!K805*Coefficients!$M$10)+(Campus!L805*Coefficients!$O$10)</f>
        <v>0</v>
      </c>
      <c r="P805" s="213" t="str">
        <f t="shared" si="130"/>
        <v/>
      </c>
      <c r="Q805" s="213" t="str">
        <f t="shared" si="126"/>
        <v/>
      </c>
      <c r="R805" s="253" t="str">
        <f t="shared" si="127"/>
        <v/>
      </c>
      <c r="S805" s="253" t="str">
        <f t="shared" si="128"/>
        <v/>
      </c>
      <c r="T805" s="505"/>
      <c r="U805" s="70"/>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row>
    <row r="806" spans="1:53" ht="15" hidden="1">
      <c r="A806" s="39"/>
      <c r="B806" s="83"/>
      <c r="C806" s="273"/>
      <c r="D806" s="473"/>
      <c r="E806" s="323"/>
      <c r="F806" s="325"/>
      <c r="G806" s="325"/>
      <c r="H806" s="325"/>
      <c r="I806" s="325"/>
      <c r="J806" s="325"/>
      <c r="K806" s="325"/>
      <c r="L806" s="325"/>
      <c r="M806" s="325"/>
      <c r="N806" s="254">
        <f>(F806*Coefficients!$B$10)+(Campus!G806*Coefficients!$D$10)+(Campus!H806*Coefficients!$F$10)+(Campus!I806*Coefficients!$H$10)+(Campus!J806*Coefficients!$J$10)+(Campus!K806*Coefficients!$L$10)+(Campus!L806*Coefficients!$N$10)</f>
        <v>0</v>
      </c>
      <c r="O806" s="254">
        <f>(F806*Coefficients!$C$10)+(Campus!G806*Coefficients!$E$10)+(Campus!H806*Coefficients!$G$10)+(Campus!I806*Coefficients!$I$10)+(Campus!J806*Coefficients!$K$10)+(Campus!K806*Coefficients!$M$10)+(Campus!L806*Coefficients!$O$10)</f>
        <v>0</v>
      </c>
      <c r="P806" s="213" t="str">
        <f t="shared" si="130"/>
        <v/>
      </c>
      <c r="Q806" s="213" t="str">
        <f t="shared" si="126"/>
        <v/>
      </c>
      <c r="R806" s="253" t="str">
        <f t="shared" si="127"/>
        <v/>
      </c>
      <c r="S806" s="253" t="str">
        <f t="shared" si="128"/>
        <v/>
      </c>
      <c r="T806" s="505"/>
      <c r="U806" s="70"/>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row>
    <row r="807" spans="1:53" ht="15" hidden="1">
      <c r="A807" s="39"/>
      <c r="B807" s="83"/>
      <c r="C807" s="273"/>
      <c r="D807" s="473"/>
      <c r="E807" s="323"/>
      <c r="F807" s="325"/>
      <c r="G807" s="325"/>
      <c r="H807" s="325"/>
      <c r="I807" s="325"/>
      <c r="J807" s="325"/>
      <c r="K807" s="325"/>
      <c r="L807" s="325"/>
      <c r="M807" s="325"/>
      <c r="N807" s="254">
        <f>(F807*Coefficients!$B$10)+(Campus!G807*Coefficients!$D$10)+(Campus!H807*Coefficients!$F$10)+(Campus!I807*Coefficients!$H$10)+(Campus!J807*Coefficients!$J$10)+(Campus!K807*Coefficients!$L$10)+(Campus!L807*Coefficients!$N$10)</f>
        <v>0</v>
      </c>
      <c r="O807" s="254">
        <f>(F807*Coefficients!$C$10)+(Campus!G807*Coefficients!$E$10)+(Campus!H807*Coefficients!$G$10)+(Campus!I807*Coefficients!$I$10)+(Campus!J807*Coefficients!$K$10)+(Campus!K807*Coefficients!$M$10)+(Campus!L807*Coefficients!$O$10)</f>
        <v>0</v>
      </c>
      <c r="P807" s="213" t="str">
        <f t="shared" si="130"/>
        <v/>
      </c>
      <c r="Q807" s="213" t="str">
        <f t="shared" si="126"/>
        <v/>
      </c>
      <c r="R807" s="253" t="str">
        <f t="shared" si="127"/>
        <v/>
      </c>
      <c r="S807" s="253" t="str">
        <f t="shared" si="128"/>
        <v/>
      </c>
      <c r="T807" s="505"/>
      <c r="U807" s="70"/>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row>
    <row r="808" spans="1:53" ht="15.75" hidden="1" thickBot="1">
      <c r="A808" s="39"/>
      <c r="B808" s="83"/>
      <c r="C808" s="273"/>
      <c r="D808" s="473"/>
      <c r="E808" s="326"/>
      <c r="F808" s="327"/>
      <c r="G808" s="327"/>
      <c r="H808" s="327"/>
      <c r="I808" s="327"/>
      <c r="J808" s="327"/>
      <c r="K808" s="327"/>
      <c r="L808" s="327"/>
      <c r="M808" s="327"/>
      <c r="N808" s="261">
        <f>(F808*Coefficients!$B$10)+(Campus!G808*Coefficients!$D$10)+(Campus!H808*Coefficients!$F$10)+(Campus!I808*Coefficients!$H$10)+(Campus!J808*Coefficients!$J$10)+(Campus!K808*Coefficients!$L$10)+(Campus!L808*Coefficients!$N$10)</f>
        <v>0</v>
      </c>
      <c r="O808" s="261">
        <f>(F808*Coefficients!$C$10)+(Campus!G808*Coefficients!$E$10)+(Campus!H808*Coefficients!$G$10)+(Campus!I808*Coefficients!$I$10)+(Campus!J808*Coefficients!$K$10)+(Campus!K808*Coefficients!$M$10)+(Campus!L808*Coefficients!$O$10)</f>
        <v>0</v>
      </c>
      <c r="P808" s="262" t="str">
        <f>IF(ISERR(N808/M808),"", (N808/M808))</f>
        <v/>
      </c>
      <c r="Q808" s="262" t="str">
        <f t="shared" si="126"/>
        <v/>
      </c>
      <c r="R808" s="263" t="str">
        <f t="shared" si="127"/>
        <v/>
      </c>
      <c r="S808" s="263" t="str">
        <f t="shared" si="128"/>
        <v/>
      </c>
      <c r="T808" s="505"/>
      <c r="U808" s="70"/>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row>
    <row r="809" spans="1:53" ht="15" hidden="1">
      <c r="A809" s="39"/>
      <c r="B809" s="83"/>
      <c r="C809" s="273"/>
      <c r="D809" s="473"/>
      <c r="E809" s="256" t="s">
        <v>83</v>
      </c>
      <c r="F809" s="257">
        <f>SUM(F784:F808)</f>
        <v>0</v>
      </c>
      <c r="G809" s="257">
        <f t="shared" ref="G809:M809" si="131">SUM(G784:G808)</f>
        <v>0</v>
      </c>
      <c r="H809" s="257">
        <f t="shared" si="131"/>
        <v>0</v>
      </c>
      <c r="I809" s="257">
        <f t="shared" si="131"/>
        <v>0</v>
      </c>
      <c r="J809" s="257">
        <f t="shared" si="131"/>
        <v>0</v>
      </c>
      <c r="K809" s="257">
        <f t="shared" si="131"/>
        <v>0</v>
      </c>
      <c r="L809" s="257">
        <f t="shared" si="131"/>
        <v>0</v>
      </c>
      <c r="M809" s="257">
        <f t="shared" si="131"/>
        <v>0</v>
      </c>
      <c r="N809" s="258">
        <f>SUM(N784:N808)</f>
        <v>0</v>
      </c>
      <c r="O809" s="258">
        <f>SUM(O784:O808)</f>
        <v>0</v>
      </c>
      <c r="P809" s="259" t="str">
        <f>IFERROR(N809/M809,"")</f>
        <v/>
      </c>
      <c r="Q809" s="259" t="str">
        <f>IFERROR(O809/M809,"")</f>
        <v/>
      </c>
      <c r="R809" s="272" t="str">
        <f t="shared" ref="R809" si="132">IFERROR((P809-AI809)/AI809,"")</f>
        <v/>
      </c>
      <c r="S809" s="272" t="str">
        <f>IFERROR((Q809-AJ809)/AJ809,"")</f>
        <v/>
      </c>
      <c r="T809" s="505"/>
      <c r="U809" s="70"/>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row>
    <row r="810" spans="1:53" ht="19.5" hidden="1">
      <c r="A810" s="39"/>
      <c r="B810" s="57"/>
      <c r="C810" s="58"/>
      <c r="D810" s="164"/>
      <c r="E810" s="129"/>
      <c r="F810" s="65"/>
      <c r="G810" s="66"/>
      <c r="H810" s="110"/>
      <c r="I810" s="110"/>
      <c r="J810" s="92"/>
      <c r="K810" s="66"/>
      <c r="L810" s="66"/>
      <c r="M810" s="66"/>
      <c r="N810" s="66"/>
      <c r="O810" s="66"/>
      <c r="P810" s="66"/>
      <c r="Q810" s="66"/>
      <c r="R810" s="66"/>
      <c r="S810" s="66"/>
      <c r="T810" s="165"/>
      <c r="U810" s="70"/>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row>
    <row r="811" spans="1:53" ht="19.5">
      <c r="A811" s="39"/>
      <c r="B811" s="57"/>
      <c r="C811" s="78"/>
      <c r="D811" s="48"/>
      <c r="E811" s="123"/>
      <c r="F811" s="67"/>
      <c r="G811" s="67"/>
      <c r="H811" s="507"/>
      <c r="I811" s="507"/>
      <c r="J811" s="68"/>
      <c r="K811" s="67"/>
      <c r="L811" s="67"/>
      <c r="M811" s="67"/>
      <c r="N811" s="67"/>
      <c r="O811" s="67"/>
      <c r="P811" s="59"/>
      <c r="Q811" s="59"/>
      <c r="R811" s="59"/>
      <c r="S811" s="59"/>
      <c r="T811" s="60"/>
      <c r="U811" s="70"/>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row>
    <row r="812" spans="1:53" ht="19.5">
      <c r="A812" s="39"/>
      <c r="B812" s="57"/>
      <c r="C812" s="78"/>
      <c r="D812" s="48"/>
      <c r="E812" s="123"/>
      <c r="F812" s="67"/>
      <c r="G812" s="67"/>
      <c r="H812" s="277"/>
      <c r="I812" s="277"/>
      <c r="J812" s="68"/>
      <c r="K812" s="67"/>
      <c r="L812" s="67"/>
      <c r="M812" s="67"/>
      <c r="N812" s="67"/>
      <c r="O812" s="67"/>
      <c r="P812" s="59"/>
      <c r="Q812" s="59"/>
      <c r="R812" s="59"/>
      <c r="S812" s="59"/>
      <c r="T812" s="60"/>
      <c r="U812" s="70"/>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row>
    <row r="813" spans="1:53" ht="19.5">
      <c r="A813" s="39"/>
      <c r="B813" s="57"/>
      <c r="C813" s="78"/>
      <c r="D813" s="48"/>
      <c r="E813" s="123"/>
      <c r="F813" s="67"/>
      <c r="G813" s="67"/>
      <c r="H813" s="277"/>
      <c r="I813" s="277"/>
      <c r="J813" s="68"/>
      <c r="K813" s="67"/>
      <c r="L813" s="67"/>
      <c r="M813" s="67"/>
      <c r="N813" s="67"/>
      <c r="O813" s="67"/>
      <c r="P813" s="59"/>
      <c r="Q813" s="59"/>
      <c r="R813" s="59"/>
      <c r="S813" s="59"/>
      <c r="T813" s="60"/>
      <c r="U813" s="70"/>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row>
    <row r="814" spans="1:53" ht="19.5">
      <c r="A814" s="39"/>
      <c r="B814" s="71"/>
      <c r="C814" s="146"/>
      <c r="D814" s="73"/>
      <c r="E814" s="147"/>
      <c r="F814" s="148"/>
      <c r="G814" s="149"/>
      <c r="H814" s="150"/>
      <c r="I814" s="150"/>
      <c r="J814" s="151"/>
      <c r="K814" s="149"/>
      <c r="L814" s="149"/>
      <c r="M814" s="149"/>
      <c r="N814" s="149"/>
      <c r="O814" s="149"/>
      <c r="P814" s="75"/>
      <c r="Q814" s="75"/>
      <c r="R814" s="75"/>
      <c r="S814" s="75"/>
      <c r="T814" s="75"/>
      <c r="U814" s="152"/>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row>
    <row r="815" spans="1:53">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row>
    <row r="816" spans="1:53">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row>
    <row r="817" spans="1:53">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row>
    <row r="818" spans="1:53">
      <c r="A818" s="39"/>
      <c r="B818" s="81" t="s">
        <v>36</v>
      </c>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row>
    <row r="819" spans="1:53">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row>
    <row r="820" spans="1:53">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row>
  </sheetData>
  <sheetProtection password="C5E0" sheet="1" objects="1" scenarios="1" selectLockedCells="1"/>
  <mergeCells count="421">
    <mergeCell ref="F513:L513"/>
    <mergeCell ref="H279:I279"/>
    <mergeCell ref="F285:L285"/>
    <mergeCell ref="E364:F364"/>
    <mergeCell ref="J362:J363"/>
    <mergeCell ref="K362:K363"/>
    <mergeCell ref="L362:L363"/>
    <mergeCell ref="D290:D315"/>
    <mergeCell ref="D366:D391"/>
    <mergeCell ref="E782:F782"/>
    <mergeCell ref="D784:D809"/>
    <mergeCell ref="E668:F668"/>
    <mergeCell ref="D670:D695"/>
    <mergeCell ref="E630:F630"/>
    <mergeCell ref="D632:D657"/>
    <mergeCell ref="E592:F592"/>
    <mergeCell ref="D594:D619"/>
    <mergeCell ref="H545:I545"/>
    <mergeCell ref="F551:L551"/>
    <mergeCell ref="T784:T809"/>
    <mergeCell ref="H811:I811"/>
    <mergeCell ref="F19:L19"/>
    <mergeCell ref="E744:F744"/>
    <mergeCell ref="D746:D771"/>
    <mergeCell ref="T746:T771"/>
    <mergeCell ref="H773:I773"/>
    <mergeCell ref="F779:L779"/>
    <mergeCell ref="F780:F781"/>
    <mergeCell ref="G780:G781"/>
    <mergeCell ref="H780:H781"/>
    <mergeCell ref="I780:I781"/>
    <mergeCell ref="J780:J781"/>
    <mergeCell ref="K780:K781"/>
    <mergeCell ref="L780:L781"/>
    <mergeCell ref="M780:M781"/>
    <mergeCell ref="N780:N781"/>
    <mergeCell ref="O780:O781"/>
    <mergeCell ref="P780:P781"/>
    <mergeCell ref="Q780:Q781"/>
    <mergeCell ref="R780:R781"/>
    <mergeCell ref="S780:S781"/>
    <mergeCell ref="E706:F706"/>
    <mergeCell ref="D708:D733"/>
    <mergeCell ref="T708:T733"/>
    <mergeCell ref="H735:I735"/>
    <mergeCell ref="F741:L741"/>
    <mergeCell ref="F742:F743"/>
    <mergeCell ref="G742:G743"/>
    <mergeCell ref="H742:H743"/>
    <mergeCell ref="I742:I743"/>
    <mergeCell ref="J742:J743"/>
    <mergeCell ref="K742:K743"/>
    <mergeCell ref="L742:L743"/>
    <mergeCell ref="M742:M743"/>
    <mergeCell ref="N742:N743"/>
    <mergeCell ref="O742:O743"/>
    <mergeCell ref="P742:P743"/>
    <mergeCell ref="Q742:Q743"/>
    <mergeCell ref="R742:R743"/>
    <mergeCell ref="S742:S743"/>
    <mergeCell ref="T670:T695"/>
    <mergeCell ref="H697:I697"/>
    <mergeCell ref="F703:L703"/>
    <mergeCell ref="F704:F705"/>
    <mergeCell ref="G704:G705"/>
    <mergeCell ref="H704:H705"/>
    <mergeCell ref="I704:I705"/>
    <mergeCell ref="J704:J705"/>
    <mergeCell ref="K704:K705"/>
    <mergeCell ref="L704:L705"/>
    <mergeCell ref="M704:M705"/>
    <mergeCell ref="N704:N705"/>
    <mergeCell ref="O704:O705"/>
    <mergeCell ref="P704:P705"/>
    <mergeCell ref="Q704:Q705"/>
    <mergeCell ref="R704:R705"/>
    <mergeCell ref="S704:S705"/>
    <mergeCell ref="T632:T657"/>
    <mergeCell ref="H659:I659"/>
    <mergeCell ref="F665:L665"/>
    <mergeCell ref="F666:F667"/>
    <mergeCell ref="G666:G667"/>
    <mergeCell ref="H666:H667"/>
    <mergeCell ref="I666:I667"/>
    <mergeCell ref="J666:J667"/>
    <mergeCell ref="K666:K667"/>
    <mergeCell ref="L666:L667"/>
    <mergeCell ref="M666:M667"/>
    <mergeCell ref="N666:N667"/>
    <mergeCell ref="O666:O667"/>
    <mergeCell ref="P666:P667"/>
    <mergeCell ref="Q666:Q667"/>
    <mergeCell ref="R666:R667"/>
    <mergeCell ref="S666:S667"/>
    <mergeCell ref="T594:T619"/>
    <mergeCell ref="H621:I621"/>
    <mergeCell ref="F627:L627"/>
    <mergeCell ref="F628:F629"/>
    <mergeCell ref="G628:G629"/>
    <mergeCell ref="H628:H629"/>
    <mergeCell ref="I628:I629"/>
    <mergeCell ref="J628:J629"/>
    <mergeCell ref="K628:K629"/>
    <mergeCell ref="L628:L629"/>
    <mergeCell ref="M628:M629"/>
    <mergeCell ref="N628:N629"/>
    <mergeCell ref="O628:O629"/>
    <mergeCell ref="P628:P629"/>
    <mergeCell ref="Q628:Q629"/>
    <mergeCell ref="R628:R629"/>
    <mergeCell ref="S628:S629"/>
    <mergeCell ref="T556:T581"/>
    <mergeCell ref="H583:I583"/>
    <mergeCell ref="F589:L589"/>
    <mergeCell ref="F590:F591"/>
    <mergeCell ref="G590:G591"/>
    <mergeCell ref="H590:H591"/>
    <mergeCell ref="I590:I591"/>
    <mergeCell ref="J590:J591"/>
    <mergeCell ref="K590:K591"/>
    <mergeCell ref="L590:L591"/>
    <mergeCell ref="M590:M591"/>
    <mergeCell ref="N590:N591"/>
    <mergeCell ref="O590:O591"/>
    <mergeCell ref="P590:P591"/>
    <mergeCell ref="Q590:Q591"/>
    <mergeCell ref="R590:R591"/>
    <mergeCell ref="S590:S591"/>
    <mergeCell ref="M552:M553"/>
    <mergeCell ref="N552:N553"/>
    <mergeCell ref="O552:O553"/>
    <mergeCell ref="P552:P553"/>
    <mergeCell ref="Q552:Q553"/>
    <mergeCell ref="R552:R553"/>
    <mergeCell ref="S552:S553"/>
    <mergeCell ref="E554:F554"/>
    <mergeCell ref="D556:D581"/>
    <mergeCell ref="F552:F553"/>
    <mergeCell ref="G552:G553"/>
    <mergeCell ref="H552:H553"/>
    <mergeCell ref="I552:I553"/>
    <mergeCell ref="J552:J553"/>
    <mergeCell ref="K552:K553"/>
    <mergeCell ref="L552:L553"/>
    <mergeCell ref="N514:N515"/>
    <mergeCell ref="O514:O515"/>
    <mergeCell ref="P514:P515"/>
    <mergeCell ref="Q514:Q515"/>
    <mergeCell ref="R514:R515"/>
    <mergeCell ref="S514:S515"/>
    <mergeCell ref="E516:F516"/>
    <mergeCell ref="D518:D543"/>
    <mergeCell ref="T518:T543"/>
    <mergeCell ref="F514:F515"/>
    <mergeCell ref="G514:G515"/>
    <mergeCell ref="H514:H515"/>
    <mergeCell ref="I514:I515"/>
    <mergeCell ref="J514:J515"/>
    <mergeCell ref="K514:K515"/>
    <mergeCell ref="L514:L515"/>
    <mergeCell ref="M514:M515"/>
    <mergeCell ref="D176:D201"/>
    <mergeCell ref="T176:T201"/>
    <mergeCell ref="H203:I203"/>
    <mergeCell ref="E136:F136"/>
    <mergeCell ref="D138:D163"/>
    <mergeCell ref="T138:T163"/>
    <mergeCell ref="H165:I165"/>
    <mergeCell ref="F171:L171"/>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S172:S173"/>
    <mergeCell ref="D100:D125"/>
    <mergeCell ref="T100:T125"/>
    <mergeCell ref="H127:I127"/>
    <mergeCell ref="F133:L133"/>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D62:D87"/>
    <mergeCell ref="T62:T87"/>
    <mergeCell ref="H89:I89"/>
    <mergeCell ref="F95:L95"/>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AH20:AH21"/>
    <mergeCell ref="AI20:AI21"/>
    <mergeCell ref="AJ20:AJ21"/>
    <mergeCell ref="AK20:AK21"/>
    <mergeCell ref="AL20:AL21"/>
    <mergeCell ref="X22:Y22"/>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E22:F22"/>
    <mergeCell ref="Y20:Y21"/>
    <mergeCell ref="Z20:Z21"/>
    <mergeCell ref="AA20:AA21"/>
    <mergeCell ref="AB20:AB21"/>
    <mergeCell ref="AC20:AC21"/>
    <mergeCell ref="AD20:AD21"/>
    <mergeCell ref="AE20:AE21"/>
    <mergeCell ref="AF20:AF21"/>
    <mergeCell ref="AG20:AG21"/>
    <mergeCell ref="D252:D277"/>
    <mergeCell ref="E212:F212"/>
    <mergeCell ref="D214:D239"/>
    <mergeCell ref="T214:T239"/>
    <mergeCell ref="H241:I241"/>
    <mergeCell ref="P248:P249"/>
    <mergeCell ref="R248:R249"/>
    <mergeCell ref="S248:S249"/>
    <mergeCell ref="F247:L247"/>
    <mergeCell ref="N248:N249"/>
    <mergeCell ref="O248:O249"/>
    <mergeCell ref="Q248:Q249"/>
    <mergeCell ref="T252:T277"/>
    <mergeCell ref="D24:D49"/>
    <mergeCell ref="T24:T49"/>
    <mergeCell ref="H51:I51"/>
    <mergeCell ref="F209:L209"/>
    <mergeCell ref="F57:L57"/>
    <mergeCell ref="R13:S13"/>
    <mergeCell ref="Q210:Q211"/>
    <mergeCell ref="N210:N211"/>
    <mergeCell ref="O210:O211"/>
    <mergeCell ref="R3:S3"/>
    <mergeCell ref="R5:S5"/>
    <mergeCell ref="R7:S7"/>
    <mergeCell ref="R9:S9"/>
    <mergeCell ref="R11:S11"/>
    <mergeCell ref="R15:S15"/>
    <mergeCell ref="P210:P211"/>
    <mergeCell ref="R210:R211"/>
    <mergeCell ref="S210:S211"/>
    <mergeCell ref="N58:N59"/>
    <mergeCell ref="O58:O59"/>
    <mergeCell ref="P58:P59"/>
    <mergeCell ref="Q58:Q59"/>
    <mergeCell ref="R58:R59"/>
    <mergeCell ref="S58:S59"/>
    <mergeCell ref="F58:F59"/>
    <mergeCell ref="G58:G59"/>
    <mergeCell ref="H58:H59"/>
    <mergeCell ref="I58:I59"/>
    <mergeCell ref="J58:J59"/>
    <mergeCell ref="K58:K59"/>
    <mergeCell ref="L58:L59"/>
    <mergeCell ref="M58:M59"/>
    <mergeCell ref="T290:T315"/>
    <mergeCell ref="N286:N287"/>
    <mergeCell ref="O286:O287"/>
    <mergeCell ref="P286:P287"/>
    <mergeCell ref="Q286:Q287"/>
    <mergeCell ref="M210:M211"/>
    <mergeCell ref="M248:M249"/>
    <mergeCell ref="E60:F60"/>
    <mergeCell ref="E98:F98"/>
    <mergeCell ref="E174:F174"/>
    <mergeCell ref="H248:H249"/>
    <mergeCell ref="I248:I249"/>
    <mergeCell ref="J248:J249"/>
    <mergeCell ref="K248:K249"/>
    <mergeCell ref="L248:L249"/>
    <mergeCell ref="S324:S325"/>
    <mergeCell ref="H324:H325"/>
    <mergeCell ref="I324:I325"/>
    <mergeCell ref="T328:T353"/>
    <mergeCell ref="F323:L323"/>
    <mergeCell ref="R286:R287"/>
    <mergeCell ref="S286:S287"/>
    <mergeCell ref="E288:F288"/>
    <mergeCell ref="F286:F287"/>
    <mergeCell ref="G286:G287"/>
    <mergeCell ref="H286:H287"/>
    <mergeCell ref="I286:I287"/>
    <mergeCell ref="J286:J287"/>
    <mergeCell ref="K286:K287"/>
    <mergeCell ref="L286:L287"/>
    <mergeCell ref="H317:I317"/>
    <mergeCell ref="F324:F325"/>
    <mergeCell ref="G324:G325"/>
    <mergeCell ref="R324:R325"/>
    <mergeCell ref="N324:N325"/>
    <mergeCell ref="O324:O325"/>
    <mergeCell ref="P324:P325"/>
    <mergeCell ref="Q324:Q325"/>
    <mergeCell ref="M286:M287"/>
    <mergeCell ref="T366:T391"/>
    <mergeCell ref="N362:N363"/>
    <mergeCell ref="O362:O363"/>
    <mergeCell ref="P362:P363"/>
    <mergeCell ref="Q362:Q363"/>
    <mergeCell ref="M362:M363"/>
    <mergeCell ref="R476:R477"/>
    <mergeCell ref="S476:S477"/>
    <mergeCell ref="F476:F477"/>
    <mergeCell ref="G476:G477"/>
    <mergeCell ref="H476:H477"/>
    <mergeCell ref="I476:I477"/>
    <mergeCell ref="J476:J477"/>
    <mergeCell ref="K476:K477"/>
    <mergeCell ref="L476:L477"/>
    <mergeCell ref="R438:R439"/>
    <mergeCell ref="S438:S439"/>
    <mergeCell ref="E440:F440"/>
    <mergeCell ref="N438:N439"/>
    <mergeCell ref="O438:O439"/>
    <mergeCell ref="P438:P439"/>
    <mergeCell ref="H393:I393"/>
    <mergeCell ref="R400:R401"/>
    <mergeCell ref="P476:P477"/>
    <mergeCell ref="Q476:Q477"/>
    <mergeCell ref="F399:L399"/>
    <mergeCell ref="N400:N401"/>
    <mergeCell ref="O400:O401"/>
    <mergeCell ref="P400:P401"/>
    <mergeCell ref="Q400:Q401"/>
    <mergeCell ref="F437:L437"/>
    <mergeCell ref="E402:F402"/>
    <mergeCell ref="M476:M477"/>
    <mergeCell ref="F400:F401"/>
    <mergeCell ref="G400:G401"/>
    <mergeCell ref="H400:H401"/>
    <mergeCell ref="I400:I401"/>
    <mergeCell ref="J400:J401"/>
    <mergeCell ref="K400:K401"/>
    <mergeCell ref="L400:L401"/>
    <mergeCell ref="H469:I469"/>
    <mergeCell ref="E326:F326"/>
    <mergeCell ref="H355:I355"/>
    <mergeCell ref="F362:F363"/>
    <mergeCell ref="G362:G363"/>
    <mergeCell ref="H362:H363"/>
    <mergeCell ref="I362:I363"/>
    <mergeCell ref="E478:F478"/>
    <mergeCell ref="F475:L475"/>
    <mergeCell ref="N476:N477"/>
    <mergeCell ref="M324:M325"/>
    <mergeCell ref="F210:F211"/>
    <mergeCell ref="G210:G211"/>
    <mergeCell ref="H210:H211"/>
    <mergeCell ref="I210:I211"/>
    <mergeCell ref="J210:J211"/>
    <mergeCell ref="K210:K211"/>
    <mergeCell ref="L210:L211"/>
    <mergeCell ref="E250:F250"/>
    <mergeCell ref="F248:F249"/>
    <mergeCell ref="G248:G249"/>
    <mergeCell ref="J324:J325"/>
    <mergeCell ref="K324:K325"/>
    <mergeCell ref="L324:L325"/>
    <mergeCell ref="D328:D353"/>
    <mergeCell ref="T480:T505"/>
    <mergeCell ref="H507:I507"/>
    <mergeCell ref="M400:M401"/>
    <mergeCell ref="D404:D429"/>
    <mergeCell ref="T404:T429"/>
    <mergeCell ref="H431:I431"/>
    <mergeCell ref="F438:F439"/>
    <mergeCell ref="G438:G439"/>
    <mergeCell ref="H438:H439"/>
    <mergeCell ref="I438:I439"/>
    <mergeCell ref="J438:J439"/>
    <mergeCell ref="K438:K439"/>
    <mergeCell ref="L438:L439"/>
    <mergeCell ref="M438:M439"/>
    <mergeCell ref="D442:D467"/>
    <mergeCell ref="T442:T467"/>
    <mergeCell ref="Q438:Q439"/>
    <mergeCell ref="S400:S401"/>
    <mergeCell ref="R362:R363"/>
    <mergeCell ref="S362:S363"/>
    <mergeCell ref="D480:D505"/>
    <mergeCell ref="F361:L361"/>
    <mergeCell ref="O476:O477"/>
  </mergeCells>
  <conditionalFormatting sqref="F214:O239 F290:O315 F252:O277 F327:O353 F365:O391 F403:O429 F441:O467 F24:O49 F62:O87 F100:O125 F138:O163 F176:O201 F479:O505 F517:O543 F555:O581 F593:O619 F631:O657 F669:O695 F707:O733 F745:O771 F783:O809">
    <cfRule type="cellIs" dxfId="0" priority="30" operator="equal">
      <formula>0</formula>
    </cfRule>
  </conditionalFormatting>
  <pageMargins left="0.7" right="0.7" top="0.75" bottom="0.75" header="0.3" footer="0.3"/>
  <pageSetup scale="38" orientation="portrait" r:id="rId1"/>
  <rowBreaks count="10" manualBreakCount="10">
    <brk id="92" max="16383" man="1"/>
    <brk id="168" max="16383" man="1"/>
    <brk id="244" max="16383" man="1"/>
    <brk id="320" max="16383" man="1"/>
    <brk id="396" max="16383" man="1"/>
    <brk id="472" max="16383" man="1"/>
    <brk id="548" max="16383" man="1"/>
    <brk id="624" max="16383" man="1"/>
    <brk id="700" max="16383" man="1"/>
    <brk id="776" max="16383" man="1"/>
  </rowBreaks>
  <colBreaks count="1" manualBreakCount="1">
    <brk id="21" max="1048575" man="1"/>
  </col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T175"/>
  <sheetViews>
    <sheetView zoomScale="50" zoomScaleNormal="50" zoomScaleSheetLayoutView="25" zoomScalePageLayoutView="50" workbookViewId="0">
      <selection activeCell="AF9" sqref="AF9:AK9"/>
    </sheetView>
  </sheetViews>
  <sheetFormatPr defaultColWidth="8.85546875" defaultRowHeight="12.75"/>
  <cols>
    <col min="1" max="1" width="13.7109375" style="39" customWidth="1"/>
    <col min="2" max="2" width="15" style="79" customWidth="1"/>
    <col min="3" max="4" width="8.85546875" style="39"/>
    <col min="5" max="5" width="9.140625" style="39" customWidth="1"/>
    <col min="6" max="15" width="8.85546875" style="39"/>
    <col min="16" max="16" width="9.140625" style="39" customWidth="1"/>
    <col min="17" max="39" width="8.85546875" style="39"/>
    <col min="40" max="44" width="20.42578125" style="39" customWidth="1"/>
    <col min="45" max="45" width="29.140625" style="39" customWidth="1"/>
    <col min="46" max="46" width="14.28515625" style="39" customWidth="1"/>
    <col min="47" max="16384" width="8.85546875" style="39"/>
  </cols>
  <sheetData>
    <row r="1" spans="1:46" ht="24" customHeight="1">
      <c r="A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row>
    <row r="2" spans="1:46">
      <c r="A2" s="79"/>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row>
    <row r="3" spans="1:46">
      <c r="A3" s="79"/>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row>
    <row r="4" spans="1:46">
      <c r="A4" s="79"/>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row>
    <row r="5" spans="1:46">
      <c r="A5" s="79"/>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row>
    <row r="6" spans="1:46">
      <c r="A6" s="79"/>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c r="A7" s="79"/>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row>
    <row r="8" spans="1:46">
      <c r="A8" s="79"/>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row>
    <row r="9" spans="1:46" ht="34.5" customHeight="1">
      <c r="A9" s="79"/>
      <c r="B9" s="42"/>
      <c r="C9" s="42"/>
      <c r="D9" s="187" t="s">
        <v>201</v>
      </c>
      <c r="E9" s="42"/>
      <c r="F9" s="42"/>
      <c r="G9" s="42"/>
      <c r="H9" s="42"/>
      <c r="I9" s="42"/>
      <c r="J9" s="42"/>
      <c r="K9" s="42"/>
      <c r="L9" s="42"/>
      <c r="M9" s="42"/>
      <c r="N9" s="42"/>
      <c r="O9" s="42"/>
      <c r="P9" s="42"/>
      <c r="Q9" s="42"/>
      <c r="R9" s="42"/>
      <c r="S9" s="42"/>
      <c r="T9" s="42"/>
      <c r="U9" s="42"/>
      <c r="V9" s="42"/>
      <c r="W9" s="42"/>
      <c r="X9" s="42"/>
      <c r="Y9" s="42"/>
      <c r="Z9" s="42"/>
      <c r="AA9" s="42"/>
      <c r="AB9" s="315"/>
      <c r="AC9" s="216"/>
      <c r="AD9" s="217"/>
      <c r="AE9" s="316" t="s">
        <v>14</v>
      </c>
      <c r="AF9" s="517">
        <f>Inventory!K3</f>
        <v>0</v>
      </c>
      <c r="AG9" s="517"/>
      <c r="AH9" s="518"/>
      <c r="AI9" s="518"/>
      <c r="AJ9" s="518"/>
      <c r="AK9" s="518"/>
      <c r="AL9" s="42"/>
      <c r="AM9" s="42"/>
      <c r="AN9" s="42"/>
      <c r="AO9" s="42"/>
      <c r="AP9" s="42"/>
      <c r="AQ9" s="42"/>
      <c r="AR9" s="42"/>
      <c r="AS9" s="42"/>
      <c r="AT9" s="42"/>
    </row>
    <row r="10" spans="1:46" ht="33" customHeight="1">
      <c r="A10" s="79"/>
      <c r="B10" s="42"/>
      <c r="C10" s="42"/>
      <c r="D10" s="186" t="s">
        <v>108</v>
      </c>
      <c r="E10" s="42"/>
      <c r="F10" s="42"/>
      <c r="G10" s="42"/>
      <c r="H10" s="42"/>
      <c r="I10" s="42"/>
      <c r="J10" s="42"/>
      <c r="K10" s="42"/>
      <c r="L10" s="42"/>
      <c r="M10" s="42"/>
      <c r="N10" s="42"/>
      <c r="O10" s="42"/>
      <c r="P10" s="42"/>
      <c r="Q10" s="42"/>
      <c r="R10" s="42"/>
      <c r="S10" s="42"/>
      <c r="T10" s="42"/>
      <c r="U10" s="42"/>
      <c r="V10" s="42"/>
      <c r="W10" s="42"/>
      <c r="X10" s="42"/>
      <c r="Y10" s="42"/>
      <c r="Z10" s="42"/>
      <c r="AA10" s="42"/>
      <c r="AB10" s="315"/>
      <c r="AC10" s="216"/>
      <c r="AD10" s="217"/>
      <c r="AE10" s="317"/>
      <c r="AF10" s="318"/>
      <c r="AG10" s="318"/>
      <c r="AH10" s="216"/>
      <c r="AI10" s="216"/>
      <c r="AJ10" s="216"/>
      <c r="AK10" s="216"/>
      <c r="AL10" s="42"/>
      <c r="AM10" s="42"/>
      <c r="AN10" s="42"/>
      <c r="AO10" s="42"/>
      <c r="AP10" s="42"/>
      <c r="AQ10" s="42"/>
      <c r="AR10" s="42"/>
      <c r="AS10" s="42"/>
      <c r="AT10" s="42"/>
    </row>
    <row r="11" spans="1:46" ht="32.25" customHeight="1">
      <c r="A11" s="79"/>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315"/>
      <c r="AC11" s="216"/>
      <c r="AD11" s="217"/>
      <c r="AE11" s="316" t="s">
        <v>20</v>
      </c>
      <c r="AF11" s="517">
        <f>Inventory!$K$5</f>
        <v>2013</v>
      </c>
      <c r="AG11" s="517"/>
      <c r="AH11" s="517"/>
      <c r="AI11" s="517"/>
      <c r="AJ11" s="517"/>
      <c r="AK11" s="517"/>
      <c r="AL11" s="42"/>
      <c r="AM11" s="42"/>
      <c r="AN11" s="42"/>
      <c r="AO11" s="42"/>
      <c r="AP11" s="42"/>
      <c r="AQ11" s="42"/>
      <c r="AR11" s="42"/>
      <c r="AS11" s="42"/>
      <c r="AT11" s="42"/>
    </row>
    <row r="12" spans="1:46" ht="33" customHeight="1">
      <c r="A12" s="79"/>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121"/>
      <c r="AE12" s="191"/>
      <c r="AF12" s="203"/>
      <c r="AG12" s="203"/>
      <c r="AH12" s="192"/>
      <c r="AI12" s="192"/>
      <c r="AJ12" s="192"/>
      <c r="AK12" s="192"/>
      <c r="AL12" s="42"/>
      <c r="AM12" s="42"/>
      <c r="AN12" s="42"/>
      <c r="AO12" s="42"/>
      <c r="AP12" s="42"/>
      <c r="AQ12" s="42"/>
      <c r="AR12" s="42"/>
      <c r="AS12" s="42"/>
      <c r="AT12" s="42"/>
    </row>
    <row r="13" spans="1:46" ht="30.75">
      <c r="A13" s="79"/>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192"/>
      <c r="AF13" s="42"/>
      <c r="AG13" s="42"/>
      <c r="AH13" s="42"/>
      <c r="AI13" s="42"/>
      <c r="AJ13" s="42"/>
      <c r="AK13" s="42"/>
      <c r="AL13" s="42"/>
      <c r="AM13" s="42"/>
      <c r="AN13" s="42"/>
      <c r="AO13" s="42"/>
      <c r="AP13" s="42"/>
      <c r="AQ13" s="42"/>
      <c r="AR13" s="42"/>
      <c r="AS13" s="42"/>
      <c r="AT13" s="42"/>
    </row>
    <row r="14" spans="1:46">
      <c r="A14" s="79"/>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row>
    <row r="15" spans="1:46">
      <c r="A15" s="79"/>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row>
    <row r="16" spans="1:46">
      <c r="A16" s="79"/>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row>
    <row r="17" spans="1:46" ht="55.5" customHeight="1">
      <c r="A17" s="79"/>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row>
    <row r="18" spans="1:46" s="190" customForma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row>
    <row r="19" spans="1:46">
      <c r="A19" s="7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row>
    <row r="20" spans="1:46">
      <c r="A20" s="79"/>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row>
    <row r="21" spans="1:46">
      <c r="A21" s="79"/>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row>
    <row r="22" spans="1:46">
      <c r="A22" s="79"/>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row>
    <row r="23" spans="1:46">
      <c r="A23" s="79"/>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row>
    <row r="24" spans="1:46">
      <c r="A24" s="79"/>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row>
    <row r="25" spans="1:46">
      <c r="A25" s="79"/>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row>
    <row r="26" spans="1:46">
      <c r="A26" s="79"/>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row>
    <row r="27" spans="1:46">
      <c r="A27" s="79"/>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row>
    <row r="28" spans="1:46">
      <c r="A28" s="7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row>
    <row r="29" spans="1:46">
      <c r="A29" s="79"/>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row>
    <row r="30" spans="1:46">
      <c r="A30" s="79"/>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row>
    <row r="31" spans="1:46">
      <c r="A31" s="79"/>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row>
    <row r="32" spans="1:46">
      <c r="A32" s="79"/>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row>
    <row r="33" spans="1:46">
      <c r="A33" s="79"/>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row>
    <row r="34" spans="1:46">
      <c r="A34" s="79"/>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row>
    <row r="35" spans="1:46">
      <c r="A35" s="79"/>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1:46">
      <c r="A36" s="79"/>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row>
    <row r="37" spans="1:46">
      <c r="A37" s="7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row>
    <row r="38" spans="1:46">
      <c r="A38" s="79"/>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row>
    <row r="39" spans="1:46">
      <c r="A39" s="79"/>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row>
    <row r="40" spans="1:46">
      <c r="A40" s="79"/>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row>
    <row r="41" spans="1:46">
      <c r="A41" s="79"/>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row>
    <row r="42" spans="1:46">
      <c r="A42" s="79"/>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row>
    <row r="43" spans="1:46">
      <c r="A43" s="79"/>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6">
      <c r="A44" s="79"/>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row>
    <row r="45" spans="1:46">
      <c r="A45" s="79"/>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row>
    <row r="46" spans="1:46">
      <c r="A46" s="7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row>
    <row r="47" spans="1:46">
      <c r="A47" s="79"/>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row>
    <row r="48" spans="1:46">
      <c r="A48" s="79"/>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row>
    <row r="49" spans="1:46">
      <c r="A49" s="79"/>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row>
    <row r="50" spans="1:46">
      <c r="A50" s="79"/>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row>
    <row r="51" spans="1:46">
      <c r="A51" s="79"/>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row>
    <row r="52" spans="1:46">
      <c r="A52" s="79"/>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row>
    <row r="53" spans="1:46">
      <c r="A53" s="79"/>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row>
    <row r="54" spans="1:46">
      <c r="A54" s="79"/>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row>
    <row r="55" spans="1:46">
      <c r="A55" s="7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row>
    <row r="56" spans="1:46">
      <c r="A56" s="79"/>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row>
    <row r="57" spans="1:46">
      <c r="A57" s="79"/>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row>
    <row r="58" spans="1:46">
      <c r="A58" s="79"/>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row>
    <row r="59" spans="1:46">
      <c r="A59" s="79"/>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row>
    <row r="60" spans="1:46">
      <c r="A60" s="79"/>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row>
    <row r="61" spans="1:46">
      <c r="A61" s="79"/>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row>
    <row r="62" spans="1:46">
      <c r="A62" s="79"/>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row>
    <row r="63" spans="1:46">
      <c r="A63" s="79"/>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row>
    <row r="64" spans="1:46">
      <c r="A64" s="7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row>
    <row r="65" spans="1:46">
      <c r="A65" s="79"/>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row>
    <row r="66" spans="1:46">
      <c r="A66" s="79"/>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row>
    <row r="67" spans="1:46">
      <c r="A67" s="79"/>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row>
    <row r="68" spans="1:46">
      <c r="A68" s="79"/>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row>
    <row r="69" spans="1:46">
      <c r="A69" s="79"/>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row>
    <row r="70" spans="1:46" ht="75.75" customHeight="1">
      <c r="A70" s="79"/>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row>
    <row r="71" spans="1:46" ht="15.75" customHeight="1">
      <c r="A71" s="79"/>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row>
    <row r="72" spans="1:46">
      <c r="A72" s="79"/>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row>
    <row r="73" spans="1:46">
      <c r="A73" s="7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row>
    <row r="74" spans="1:46">
      <c r="A74" s="79"/>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row>
    <row r="75" spans="1:46">
      <c r="A75" s="79"/>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row>
    <row r="76" spans="1:46">
      <c r="A76" s="79"/>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row>
    <row r="77" spans="1:46">
      <c r="A77" s="79"/>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row>
    <row r="78" spans="1:46">
      <c r="A78" s="79"/>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row>
    <row r="79" spans="1:46">
      <c r="A79" s="79"/>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row>
    <row r="80" spans="1:46">
      <c r="A80" s="79"/>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row>
    <row r="81" spans="1:46">
      <c r="A81" s="79"/>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row>
    <row r="82" spans="1:46">
      <c r="A82" s="79"/>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row>
    <row r="83" spans="1:46">
      <c r="A83" s="7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row>
    <row r="84" spans="1:46">
      <c r="A84" s="79"/>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row>
    <row r="85" spans="1:46">
      <c r="A85" s="79"/>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row>
    <row r="86" spans="1:46">
      <c r="A86" s="79"/>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row>
    <row r="87" spans="1:46">
      <c r="A87" s="79"/>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row>
    <row r="88" spans="1:46">
      <c r="A88" s="79"/>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row>
    <row r="89" spans="1:46">
      <c r="A89" s="79"/>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row>
    <row r="90" spans="1:46">
      <c r="A90" s="79"/>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row>
    <row r="91" spans="1:46">
      <c r="A91" s="79"/>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row>
    <row r="92" spans="1:46">
      <c r="A92" s="79"/>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row>
    <row r="93" spans="1:46">
      <c r="A93" s="79"/>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row>
    <row r="94" spans="1:46">
      <c r="A94" s="79"/>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row>
    <row r="95" spans="1:46">
      <c r="A95" s="79"/>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row>
    <row r="96" spans="1:46">
      <c r="A96" s="79"/>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row>
    <row r="97" spans="1:46">
      <c r="A97" s="79"/>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row>
    <row r="98" spans="1:46">
      <c r="A98" s="79"/>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row>
    <row r="99" spans="1:46">
      <c r="A99" s="79"/>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row>
    <row r="100" spans="1:46">
      <c r="A100" s="79"/>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row>
    <row r="101" spans="1:46">
      <c r="A101" s="79"/>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row>
    <row r="102" spans="1:46">
      <c r="A102" s="79"/>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row>
    <row r="103" spans="1:46">
      <c r="A103" s="79"/>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row>
    <row r="104" spans="1:46">
      <c r="A104" s="79"/>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row>
    <row r="105" spans="1:46">
      <c r="A105" s="79"/>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row>
    <row r="106" spans="1:46">
      <c r="A106" s="79"/>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row>
    <row r="107" spans="1:46">
      <c r="A107" s="79"/>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row>
    <row r="108" spans="1:46">
      <c r="A108" s="79"/>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row>
    <row r="109" spans="1:46">
      <c r="A109" s="79"/>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row>
    <row r="110" spans="1:46">
      <c r="A110" s="79"/>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row>
    <row r="111" spans="1:46">
      <c r="A111" s="79"/>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row>
    <row r="112" spans="1:46">
      <c r="A112" s="79"/>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row>
    <row r="113" spans="1:46">
      <c r="A113" s="79"/>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row>
    <row r="114" spans="1:46">
      <c r="A114" s="79"/>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row>
    <row r="115" spans="1:46">
      <c r="A115" s="79"/>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row>
    <row r="116" spans="1:46">
      <c r="A116" s="79"/>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row>
    <row r="117" spans="1:46">
      <c r="A117" s="79"/>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row>
    <row r="118" spans="1:46" ht="78" customHeight="1">
      <c r="A118" s="79"/>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519"/>
      <c r="AC118" s="519"/>
      <c r="AD118" s="519"/>
      <c r="AE118" s="519"/>
      <c r="AF118" s="519"/>
      <c r="AG118" s="519"/>
      <c r="AH118" s="520"/>
      <c r="AI118" s="520"/>
      <c r="AJ118" s="42"/>
      <c r="AK118" s="42"/>
      <c r="AL118" s="42"/>
      <c r="AM118" s="42"/>
      <c r="AN118" s="519"/>
      <c r="AO118" s="519"/>
      <c r="AP118" s="519"/>
      <c r="AQ118" s="519"/>
      <c r="AR118" s="483"/>
      <c r="AS118" s="234"/>
      <c r="AT118" s="234"/>
    </row>
    <row r="119" spans="1:46" ht="12.75" customHeight="1">
      <c r="A119" s="79"/>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519"/>
      <c r="AC119" s="519"/>
      <c r="AD119" s="519"/>
      <c r="AE119" s="519"/>
      <c r="AF119" s="519"/>
      <c r="AG119" s="519"/>
      <c r="AH119" s="520"/>
      <c r="AI119" s="520"/>
      <c r="AJ119" s="42"/>
      <c r="AK119" s="42"/>
      <c r="AL119" s="42"/>
      <c r="AM119" s="42"/>
      <c r="AN119" s="519"/>
      <c r="AO119" s="519"/>
      <c r="AP119" s="519"/>
      <c r="AQ119" s="519"/>
      <c r="AR119" s="483"/>
      <c r="AS119" s="234"/>
      <c r="AT119" s="234"/>
    </row>
    <row r="120" spans="1:46" ht="12.75" customHeight="1">
      <c r="A120" s="79"/>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519"/>
      <c r="AC120" s="519"/>
      <c r="AD120" s="519"/>
      <c r="AE120" s="519"/>
      <c r="AF120" s="519"/>
      <c r="AG120" s="519"/>
      <c r="AH120" s="520"/>
      <c r="AI120" s="520"/>
      <c r="AJ120" s="42"/>
      <c r="AK120" s="42"/>
      <c r="AL120" s="42"/>
      <c r="AM120" s="42"/>
      <c r="AN120" s="483"/>
      <c r="AO120" s="483"/>
      <c r="AP120" s="483"/>
      <c r="AQ120" s="483"/>
      <c r="AR120" s="483"/>
      <c r="AS120" s="234"/>
      <c r="AT120" s="234"/>
    </row>
    <row r="121" spans="1:46" ht="18" customHeight="1">
      <c r="A121" s="79"/>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row>
    <row r="122" spans="1:46">
      <c r="A122" s="79"/>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row>
    <row r="123" spans="1:46">
      <c r="A123" s="79"/>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row>
    <row r="124" spans="1:46">
      <c r="A124" s="79"/>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row>
    <row r="125" spans="1:46">
      <c r="A125" s="79"/>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row>
    <row r="126" spans="1:46">
      <c r="A126" s="79"/>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row>
    <row r="127" spans="1:46">
      <c r="A127" s="79"/>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row>
    <row r="128" spans="1:46">
      <c r="A128" s="79"/>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row>
    <row r="129" spans="1:46">
      <c r="A129" s="79"/>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row>
    <row r="130" spans="1:46">
      <c r="A130" s="79"/>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row>
    <row r="131" spans="1:46">
      <c r="A131" s="79"/>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row>
    <row r="132" spans="1:46">
      <c r="A132" s="79"/>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row>
    <row r="133" spans="1:46">
      <c r="A133" s="79"/>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row>
    <row r="134" spans="1:46">
      <c r="A134" s="79"/>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row>
    <row r="135" spans="1:46">
      <c r="A135" s="79"/>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row>
    <row r="136" spans="1:46">
      <c r="A136" s="79"/>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row>
    <row r="137" spans="1:46">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row>
    <row r="138" spans="1:46">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row>
    <row r="139" spans="1:46">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row>
    <row r="140" spans="1:46">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row>
    <row r="141" spans="1:46">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row>
    <row r="142" spans="1:46">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row>
    <row r="143" spans="1:46">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row>
    <row r="144" spans="1:46">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row>
    <row r="145" spans="2:46">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row>
    <row r="146" spans="2:46">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row>
    <row r="147" spans="2:46">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row>
    <row r="148" spans="2:46">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row>
    <row r="149" spans="2:46">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row>
    <row r="150" spans="2:46">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row>
    <row r="151" spans="2:46">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row>
    <row r="152" spans="2:46">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row>
    <row r="153" spans="2:46">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row>
    <row r="154" spans="2:46">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row>
    <row r="155" spans="2:46">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row>
    <row r="156" spans="2:46">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row>
    <row r="157" spans="2:46">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row>
    <row r="158" spans="2:46">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row>
    <row r="159" spans="2:46">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row>
    <row r="160" spans="2:46">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row>
    <row r="161" spans="2:46">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row>
    <row r="162" spans="2:46">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row>
    <row r="163" spans="2:46">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row>
    <row r="164" spans="2:46">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row>
    <row r="165" spans="2:46">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row>
    <row r="166" spans="2:46">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row>
    <row r="167" spans="2:46">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row>
    <row r="168" spans="2:46">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row>
    <row r="169" spans="2:46">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row>
    <row r="170" spans="2:46">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row>
    <row r="171" spans="2:46">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row>
    <row r="172" spans="2:46">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row>
    <row r="173" spans="2:46">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row>
    <row r="174" spans="2:46">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row>
    <row r="175" spans="2:46">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row>
  </sheetData>
  <sheetProtection password="C5E0" sheet="1" objects="1" scenarios="1"/>
  <mergeCells count="4">
    <mergeCell ref="AF9:AK9"/>
    <mergeCell ref="AF11:AK11"/>
    <mergeCell ref="AN118:AR120"/>
    <mergeCell ref="AB118:AI120"/>
  </mergeCells>
  <printOptions horizontalCentered="1"/>
  <pageMargins left="0.7" right="0.7" top="0.75" bottom="0.75" header="0.3" footer="0.3"/>
  <pageSetup scale="23" fitToWidth="2" orientation="landscape" horizontalDpi="200" verticalDpi="200" r:id="rId1"/>
  <rowBreaks count="1" manualBreakCount="1">
    <brk id="70" max="1638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R42"/>
  <sheetViews>
    <sheetView view="pageBreakPreview" topLeftCell="D1" zoomScaleSheetLayoutView="100" workbookViewId="0">
      <selection activeCell="O5" sqref="O5"/>
    </sheetView>
  </sheetViews>
  <sheetFormatPr defaultColWidth="8.85546875" defaultRowHeight="12.75"/>
  <cols>
    <col min="1" max="1" width="13.7109375" customWidth="1"/>
    <col min="2" max="2" width="18.140625" customWidth="1"/>
    <col min="3" max="3" width="16.7109375" customWidth="1"/>
    <col min="4" max="4" width="10.140625" customWidth="1"/>
    <col min="5" max="5" width="12.28515625" customWidth="1"/>
    <col min="6" max="6" width="9.85546875" customWidth="1"/>
    <col min="7" max="7" width="12.28515625" customWidth="1"/>
    <col min="8" max="8" width="9.85546875" customWidth="1"/>
    <col min="9" max="11" width="12.28515625" customWidth="1"/>
    <col min="12" max="12" width="10.7109375" customWidth="1"/>
    <col min="13" max="13" width="14.5703125" customWidth="1"/>
    <col min="14" max="14" width="17.42578125" customWidth="1"/>
    <col min="15" max="15" width="14.140625" customWidth="1"/>
    <col min="16" max="16" width="14.42578125" customWidth="1"/>
  </cols>
  <sheetData>
    <row r="1" spans="1:18">
      <c r="A1" s="37" t="s">
        <v>21</v>
      </c>
      <c r="B1" s="38">
        <v>2010</v>
      </c>
    </row>
    <row r="2" spans="1:18" s="22" customFormat="1">
      <c r="A2" s="22">
        <v>1</v>
      </c>
      <c r="B2" s="22">
        <v>2</v>
      </c>
      <c r="C2" s="22">
        <v>3</v>
      </c>
      <c r="D2" s="22">
        <v>4</v>
      </c>
      <c r="E2" s="22">
        <v>5</v>
      </c>
      <c r="F2" s="22">
        <v>6</v>
      </c>
      <c r="G2" s="22">
        <v>7</v>
      </c>
      <c r="H2" s="22">
        <v>8</v>
      </c>
      <c r="I2" s="22">
        <v>9</v>
      </c>
      <c r="J2" s="22">
        <v>10</v>
      </c>
      <c r="K2" s="22">
        <v>11</v>
      </c>
      <c r="L2" s="22">
        <v>12</v>
      </c>
      <c r="M2" s="22">
        <v>13</v>
      </c>
      <c r="N2" s="22">
        <v>14</v>
      </c>
      <c r="O2" s="22">
        <v>15</v>
      </c>
    </row>
    <row r="3" spans="1:18">
      <c r="A3" s="8"/>
      <c r="B3" s="525" t="s">
        <v>3</v>
      </c>
      <c r="C3" s="524"/>
      <c r="D3" s="525" t="s">
        <v>5</v>
      </c>
      <c r="E3" s="524"/>
      <c r="F3" s="526" t="s">
        <v>23</v>
      </c>
      <c r="G3" s="524"/>
      <c r="H3" s="526" t="s">
        <v>24</v>
      </c>
      <c r="I3" s="524"/>
      <c r="J3" s="526" t="s">
        <v>28</v>
      </c>
      <c r="K3" s="524"/>
      <c r="L3" s="523" t="s">
        <v>194</v>
      </c>
      <c r="M3" s="524"/>
      <c r="N3" s="525" t="s">
        <v>8</v>
      </c>
      <c r="O3" s="524"/>
      <c r="P3" s="7"/>
    </row>
    <row r="4" spans="1:18" s="2" customFormat="1" ht="40.5" customHeight="1">
      <c r="A4" s="3" t="s">
        <v>12</v>
      </c>
      <c r="B4" s="3" t="s">
        <v>19</v>
      </c>
      <c r="C4" s="4" t="s">
        <v>18</v>
      </c>
      <c r="D4" s="3" t="s">
        <v>19</v>
      </c>
      <c r="E4" s="4" t="s">
        <v>18</v>
      </c>
      <c r="F4" s="3" t="s">
        <v>19</v>
      </c>
      <c r="G4" s="4" t="s">
        <v>18</v>
      </c>
      <c r="H4" s="3" t="s">
        <v>19</v>
      </c>
      <c r="I4" s="4" t="s">
        <v>18</v>
      </c>
      <c r="J4" s="3" t="s">
        <v>19</v>
      </c>
      <c r="K4" s="4" t="s">
        <v>18</v>
      </c>
      <c r="L4" s="3" t="s">
        <v>19</v>
      </c>
      <c r="M4" s="4" t="s">
        <v>18</v>
      </c>
      <c r="N4" s="3" t="s">
        <v>19</v>
      </c>
      <c r="O4" s="4" t="s">
        <v>18</v>
      </c>
      <c r="P4" s="6"/>
    </row>
    <row r="5" spans="1:18" s="11" customFormat="1">
      <c r="A5" s="10">
        <v>2000</v>
      </c>
      <c r="B5" s="30">
        <v>9.5460000000000007E-3</v>
      </c>
      <c r="C5" s="32">
        <v>4.2270350071002902E-4</v>
      </c>
      <c r="D5" s="29">
        <v>0.1</v>
      </c>
      <c r="E5" s="28">
        <v>5.3156000000000011E-3</v>
      </c>
      <c r="F5" s="30">
        <v>0.13800000000000001</v>
      </c>
      <c r="G5" s="28">
        <v>1.0264025999999999E-2</v>
      </c>
      <c r="H5" s="27">
        <v>0.14599999999999999</v>
      </c>
      <c r="I5" s="28">
        <v>1.1016722E-2</v>
      </c>
      <c r="J5" s="27">
        <v>0.15</v>
      </c>
      <c r="K5" s="28">
        <v>1.1327549999999999E-2</v>
      </c>
      <c r="L5" s="30">
        <v>0.13800000000000001</v>
      </c>
      <c r="M5" s="28">
        <v>1.0264025999999999E-2</v>
      </c>
      <c r="N5" s="31">
        <v>1.3301499999999999</v>
      </c>
      <c r="O5" s="32">
        <v>8.6629610999999995E-2</v>
      </c>
      <c r="P5" s="521" t="s">
        <v>86</v>
      </c>
      <c r="Q5" s="522"/>
      <c r="R5" s="522"/>
    </row>
    <row r="6" spans="1:18" s="11" customFormat="1">
      <c r="A6" s="10">
        <v>2001</v>
      </c>
      <c r="B6" s="23">
        <v>9.5460000000000007E-3</v>
      </c>
      <c r="C6" s="25">
        <v>4.2270350071002902E-4</v>
      </c>
      <c r="D6" s="10">
        <v>0.1</v>
      </c>
      <c r="E6" s="26">
        <v>5.3156000000000011E-3</v>
      </c>
      <c r="F6" s="23">
        <v>0.13800000000000001</v>
      </c>
      <c r="G6" s="26">
        <v>1.0264025999999999E-2</v>
      </c>
      <c r="H6" s="24">
        <v>0.14599999999999999</v>
      </c>
      <c r="I6" s="26">
        <v>1.1016722E-2</v>
      </c>
      <c r="J6" s="24">
        <v>0.15</v>
      </c>
      <c r="K6" s="26">
        <v>1.1327549999999999E-2</v>
      </c>
      <c r="L6" s="23">
        <v>0.13800000000000001</v>
      </c>
      <c r="M6" s="26">
        <v>1.0264025999999999E-2</v>
      </c>
      <c r="N6" s="12">
        <v>1.3301499999999999</v>
      </c>
      <c r="O6" s="25">
        <v>8.6629610999999995E-2</v>
      </c>
      <c r="P6" s="521"/>
      <c r="Q6" s="522"/>
      <c r="R6" s="522"/>
    </row>
    <row r="7" spans="1:18" s="11" customFormat="1">
      <c r="A7" s="10">
        <v>2002</v>
      </c>
      <c r="B7" s="23">
        <v>9.5460000000000007E-3</v>
      </c>
      <c r="C7" s="25">
        <v>4.2270350071002902E-4</v>
      </c>
      <c r="D7" s="10">
        <v>0.1</v>
      </c>
      <c r="E7" s="26">
        <v>5.3156000000000011E-3</v>
      </c>
      <c r="F7" s="23">
        <v>0.13800000000000001</v>
      </c>
      <c r="G7" s="26">
        <v>1.0264025999999999E-2</v>
      </c>
      <c r="H7" s="24">
        <v>0.14599999999999999</v>
      </c>
      <c r="I7" s="26">
        <v>1.1016722E-2</v>
      </c>
      <c r="J7" s="24">
        <v>0.15</v>
      </c>
      <c r="K7" s="26">
        <v>1.1327549999999999E-2</v>
      </c>
      <c r="L7" s="23">
        <v>0.13800000000000001</v>
      </c>
      <c r="M7" s="26">
        <v>1.0264025999999999E-2</v>
      </c>
      <c r="N7" s="12">
        <v>1.3301499999999999</v>
      </c>
      <c r="O7" s="25">
        <v>8.6629610999999995E-2</v>
      </c>
      <c r="P7" s="521"/>
      <c r="Q7" s="522"/>
      <c r="R7" s="522"/>
    </row>
    <row r="8" spans="1:18" s="11" customFormat="1">
      <c r="A8" s="10">
        <v>2003</v>
      </c>
      <c r="B8" s="23">
        <v>9.5460000000000007E-3</v>
      </c>
      <c r="C8" s="25">
        <v>4.2270350071002902E-4</v>
      </c>
      <c r="D8" s="10">
        <v>0.1</v>
      </c>
      <c r="E8" s="26">
        <v>5.3156000000000011E-3</v>
      </c>
      <c r="F8" s="23">
        <v>0.13800000000000001</v>
      </c>
      <c r="G8" s="26">
        <v>1.0264025999999999E-2</v>
      </c>
      <c r="H8" s="24">
        <v>0.14599999999999999</v>
      </c>
      <c r="I8" s="26">
        <v>1.1016722E-2</v>
      </c>
      <c r="J8" s="24">
        <v>0.15</v>
      </c>
      <c r="K8" s="26">
        <v>1.1327549999999999E-2</v>
      </c>
      <c r="L8" s="23">
        <v>0.13800000000000001</v>
      </c>
      <c r="M8" s="26">
        <v>1.0264025999999999E-2</v>
      </c>
      <c r="N8" s="12">
        <v>1.3301499999999999</v>
      </c>
      <c r="O8" s="25">
        <v>8.6629610999999995E-2</v>
      </c>
      <c r="P8" s="521"/>
      <c r="Q8" s="522"/>
      <c r="R8" s="522"/>
    </row>
    <row r="9" spans="1:18" s="11" customFormat="1">
      <c r="A9" s="10">
        <v>2004</v>
      </c>
      <c r="B9" s="23">
        <v>9.5460000000000007E-3</v>
      </c>
      <c r="C9" s="25">
        <v>4.2270350071002902E-4</v>
      </c>
      <c r="D9" s="10">
        <v>0.1</v>
      </c>
      <c r="E9" s="26">
        <v>5.3156000000000011E-3</v>
      </c>
      <c r="F9" s="23">
        <v>0.13800000000000001</v>
      </c>
      <c r="G9" s="26">
        <v>1.0264025999999999E-2</v>
      </c>
      <c r="H9" s="24">
        <v>0.14599999999999999</v>
      </c>
      <c r="I9" s="26">
        <v>1.1016722E-2</v>
      </c>
      <c r="J9" s="24">
        <v>0.15</v>
      </c>
      <c r="K9" s="26">
        <v>1.1327549999999999E-2</v>
      </c>
      <c r="L9" s="23">
        <v>0.13800000000000001</v>
      </c>
      <c r="M9" s="26">
        <v>1.0264025999999999E-2</v>
      </c>
      <c r="N9" s="12">
        <v>1.3301499999999999</v>
      </c>
      <c r="O9" s="25">
        <v>8.6629610999999995E-2</v>
      </c>
      <c r="P9" s="521"/>
      <c r="Q9" s="522"/>
      <c r="R9" s="522"/>
    </row>
    <row r="10" spans="1:18">
      <c r="A10" s="5">
        <v>2005</v>
      </c>
      <c r="B10" s="23">
        <v>9.5460000000000007E-3</v>
      </c>
      <c r="C10" s="25">
        <v>4.2270350071002902E-4</v>
      </c>
      <c r="D10" s="12">
        <v>0.1</v>
      </c>
      <c r="E10" s="26">
        <v>5.3156000000000011E-3</v>
      </c>
      <c r="F10" s="23">
        <v>0.13800000000000001</v>
      </c>
      <c r="G10" s="26">
        <v>1.0264025999999999E-2</v>
      </c>
      <c r="H10" s="24">
        <v>0.14599999999999999</v>
      </c>
      <c r="I10" s="26">
        <v>1.1016722E-2</v>
      </c>
      <c r="J10" s="24">
        <v>0.15</v>
      </c>
      <c r="K10" s="26">
        <v>1.1327549999999999E-2</v>
      </c>
      <c r="L10" s="23">
        <v>0.13800000000000001</v>
      </c>
      <c r="M10" s="26">
        <v>1.0264025999999999E-2</v>
      </c>
      <c r="N10" s="12">
        <v>1.3301499999999999</v>
      </c>
      <c r="O10" s="25">
        <v>8.6629610999999995E-2</v>
      </c>
      <c r="P10" s="13"/>
      <c r="Q10" s="14"/>
      <c r="R10" s="14"/>
    </row>
    <row r="11" spans="1:18">
      <c r="A11" s="5">
        <v>2006</v>
      </c>
      <c r="B11" s="23">
        <v>9.5460000000000007E-3</v>
      </c>
      <c r="C11" s="25">
        <v>4.2270350071002902E-4</v>
      </c>
      <c r="D11" s="12">
        <v>0.1</v>
      </c>
      <c r="E11" s="26">
        <v>5.3156000000000011E-3</v>
      </c>
      <c r="F11" s="23">
        <v>0.13800000000000001</v>
      </c>
      <c r="G11" s="26">
        <v>1.0264025999999999E-2</v>
      </c>
      <c r="H11" s="24">
        <v>0.14599999999999999</v>
      </c>
      <c r="I11" s="26">
        <v>1.1016722E-2</v>
      </c>
      <c r="J11" s="24">
        <v>0.15</v>
      </c>
      <c r="K11" s="26">
        <v>1.1327549999999999E-2</v>
      </c>
      <c r="L11" s="23">
        <v>0.13800000000000001</v>
      </c>
      <c r="M11" s="26">
        <v>1.0264025999999999E-2</v>
      </c>
      <c r="N11" s="12">
        <v>1.3301499999999999</v>
      </c>
      <c r="O11" s="25">
        <v>8.6629610999999995E-2</v>
      </c>
      <c r="P11" s="13"/>
      <c r="Q11" s="14"/>
      <c r="R11" s="14"/>
    </row>
    <row r="12" spans="1:18">
      <c r="A12" s="5">
        <v>2007</v>
      </c>
      <c r="B12" s="23">
        <v>9.5460000000000007E-3</v>
      </c>
      <c r="C12" s="25">
        <v>4.2270350071002902E-4</v>
      </c>
      <c r="D12" s="12">
        <v>0.1</v>
      </c>
      <c r="E12" s="26">
        <v>5.3156000000000011E-3</v>
      </c>
      <c r="F12" s="23">
        <v>0.13800000000000001</v>
      </c>
      <c r="G12" s="26">
        <v>1.0264025999999999E-2</v>
      </c>
      <c r="H12" s="24">
        <v>0.14599999999999999</v>
      </c>
      <c r="I12" s="26">
        <v>1.1016722E-2</v>
      </c>
      <c r="J12" s="24">
        <v>0.15</v>
      </c>
      <c r="K12" s="26">
        <v>1.1327549999999999E-2</v>
      </c>
      <c r="L12" s="23">
        <v>0.13800000000000001</v>
      </c>
      <c r="M12" s="26">
        <v>1.0264025999999999E-2</v>
      </c>
      <c r="N12" s="12">
        <v>1.3301499999999999</v>
      </c>
      <c r="O12" s="25">
        <v>8.6629610999999995E-2</v>
      </c>
      <c r="P12" s="13"/>
      <c r="Q12" s="14"/>
      <c r="R12" s="14"/>
    </row>
    <row r="13" spans="1:18" s="19" customFormat="1">
      <c r="A13" s="15">
        <v>2008</v>
      </c>
      <c r="B13" s="23">
        <v>9.5460000000000007E-3</v>
      </c>
      <c r="C13" s="25">
        <v>4.2270350071002902E-4</v>
      </c>
      <c r="D13" s="16">
        <v>0.1</v>
      </c>
      <c r="E13" s="26">
        <v>5.3156000000000011E-3</v>
      </c>
      <c r="F13" s="23">
        <v>0.13800000000000001</v>
      </c>
      <c r="G13" s="26">
        <v>1.0264025999999999E-2</v>
      </c>
      <c r="H13" s="24">
        <v>0.14599999999999999</v>
      </c>
      <c r="I13" s="26">
        <v>1.1016722E-2</v>
      </c>
      <c r="J13" s="24">
        <v>0.15</v>
      </c>
      <c r="K13" s="26">
        <v>1.1327549999999999E-2</v>
      </c>
      <c r="L13" s="23">
        <v>0.13800000000000001</v>
      </c>
      <c r="M13" s="26">
        <v>1.0264025999999999E-2</v>
      </c>
      <c r="N13" s="12">
        <v>1.3301499999999999</v>
      </c>
      <c r="O13" s="25">
        <v>8.6629610999999995E-2</v>
      </c>
      <c r="P13" s="17"/>
      <c r="Q13" s="18"/>
      <c r="R13" s="18"/>
    </row>
    <row r="14" spans="1:18" s="21" customFormat="1">
      <c r="A14" s="16">
        <v>2009</v>
      </c>
      <c r="B14" s="23">
        <v>9.5460000000000007E-3</v>
      </c>
      <c r="C14" s="25">
        <v>4.2270350071002902E-4</v>
      </c>
      <c r="D14" s="16">
        <v>0.1</v>
      </c>
      <c r="E14" s="26">
        <v>5.3156000000000011E-3</v>
      </c>
      <c r="F14" s="23">
        <v>0.13800000000000001</v>
      </c>
      <c r="G14" s="26">
        <v>1.0264025999999999E-2</v>
      </c>
      <c r="H14" s="24">
        <v>0.14599999999999999</v>
      </c>
      <c r="I14" s="26">
        <v>1.1016722E-2</v>
      </c>
      <c r="J14" s="24">
        <v>0.15</v>
      </c>
      <c r="K14" s="26">
        <v>1.1327549999999999E-2</v>
      </c>
      <c r="L14" s="23">
        <v>0.13800000000000001</v>
      </c>
      <c r="M14" s="26">
        <v>1.0264025999999999E-2</v>
      </c>
      <c r="N14" s="12">
        <v>1.3301499999999999</v>
      </c>
      <c r="O14" s="25">
        <v>8.6629610999999995E-2</v>
      </c>
      <c r="P14" s="239"/>
      <c r="Q14" s="240"/>
      <c r="R14" s="240"/>
    </row>
    <row r="15" spans="1:18" s="1" customFormat="1">
      <c r="A15" s="9">
        <v>2010</v>
      </c>
      <c r="B15" s="23">
        <v>9.5460000000000007E-3</v>
      </c>
      <c r="C15" s="25">
        <v>4.2270350071002902E-4</v>
      </c>
      <c r="D15" s="12">
        <v>0.1</v>
      </c>
      <c r="E15" s="26">
        <v>5.3156000000000011E-3</v>
      </c>
      <c r="F15" s="23">
        <v>0.13800000000000001</v>
      </c>
      <c r="G15" s="26">
        <v>1.0264025999999999E-2</v>
      </c>
      <c r="H15" s="24">
        <v>0.14599999999999999</v>
      </c>
      <c r="I15" s="26">
        <v>1.1016722E-2</v>
      </c>
      <c r="J15" s="24">
        <v>0.15</v>
      </c>
      <c r="K15" s="26">
        <v>1.1327549999999999E-2</v>
      </c>
      <c r="L15" s="23">
        <v>0.13800000000000001</v>
      </c>
      <c r="M15" s="26">
        <v>1.0264025999999999E-2</v>
      </c>
      <c r="N15" s="12">
        <v>1.3301499999999999</v>
      </c>
      <c r="O15" s="25">
        <v>8.6629610999999995E-2</v>
      </c>
      <c r="P15" s="239"/>
      <c r="Q15" s="240"/>
      <c r="R15" s="240"/>
    </row>
    <row r="16" spans="1:18" s="1" customFormat="1">
      <c r="A16" s="9">
        <v>2011</v>
      </c>
      <c r="B16" s="23">
        <v>9.5460000000000007E-3</v>
      </c>
      <c r="C16" s="25">
        <v>4.2270350071002902E-4</v>
      </c>
      <c r="D16" s="12">
        <v>0.1</v>
      </c>
      <c r="E16" s="26">
        <v>5.3156000000000011E-3</v>
      </c>
      <c r="F16" s="23">
        <v>0.13800000000000001</v>
      </c>
      <c r="G16" s="26">
        <v>1.0264025999999999E-2</v>
      </c>
      <c r="H16" s="24">
        <v>0.14599999999999999</v>
      </c>
      <c r="I16" s="26">
        <v>1.1016722E-2</v>
      </c>
      <c r="J16" s="24">
        <v>0.15</v>
      </c>
      <c r="K16" s="26">
        <v>1.1327549999999999E-2</v>
      </c>
      <c r="L16" s="23">
        <v>0.13800000000000001</v>
      </c>
      <c r="M16" s="26">
        <v>1.0264025999999999E-2</v>
      </c>
      <c r="N16" s="12">
        <v>1.3301499999999999</v>
      </c>
      <c r="O16" s="25">
        <v>8.6629610999999995E-2</v>
      </c>
      <c r="P16" s="239"/>
      <c r="Q16" s="240"/>
      <c r="R16" s="240"/>
    </row>
    <row r="17" spans="1:18" s="21" customFormat="1">
      <c r="A17" s="20">
        <v>2012</v>
      </c>
      <c r="B17" s="23">
        <v>9.5460000000000007E-3</v>
      </c>
      <c r="C17" s="25">
        <v>4.2270350071002902E-4</v>
      </c>
      <c r="D17" s="16">
        <v>0.1</v>
      </c>
      <c r="E17" s="26">
        <v>5.3156000000000011E-3</v>
      </c>
      <c r="F17" s="23">
        <v>0.13800000000000001</v>
      </c>
      <c r="G17" s="26">
        <v>1.0264025999999999E-2</v>
      </c>
      <c r="H17" s="24">
        <v>0.14599999999999999</v>
      </c>
      <c r="I17" s="26">
        <v>1.1016722E-2</v>
      </c>
      <c r="J17" s="24">
        <v>0.15</v>
      </c>
      <c r="K17" s="26">
        <v>1.1327549999999999E-2</v>
      </c>
      <c r="L17" s="23">
        <v>0.13800000000000001</v>
      </c>
      <c r="M17" s="26">
        <v>1.0264025999999999E-2</v>
      </c>
      <c r="N17" s="12">
        <v>1.3301499999999999</v>
      </c>
      <c r="O17" s="25">
        <v>8.6629610999999995E-2</v>
      </c>
      <c r="P17" s="239"/>
      <c r="Q17" s="240"/>
      <c r="R17" s="240"/>
    </row>
    <row r="18" spans="1:18" s="1" customFormat="1">
      <c r="A18" s="9">
        <v>2013</v>
      </c>
      <c r="B18" s="23">
        <v>9.5460000000000007E-3</v>
      </c>
      <c r="C18" s="25">
        <v>4.2270350071002902E-4</v>
      </c>
      <c r="D18" s="12">
        <v>0.1</v>
      </c>
      <c r="E18" s="26">
        <v>5.3156000000000011E-3</v>
      </c>
      <c r="F18" s="23">
        <v>0.13800000000000001</v>
      </c>
      <c r="G18" s="26">
        <v>1.0264025999999999E-2</v>
      </c>
      <c r="H18" s="24">
        <v>0.14599999999999999</v>
      </c>
      <c r="I18" s="26">
        <v>1.1016722E-2</v>
      </c>
      <c r="J18" s="24">
        <v>0.15</v>
      </c>
      <c r="K18" s="26">
        <v>1.1327549999999999E-2</v>
      </c>
      <c r="L18" s="23">
        <v>0.13800000000000001</v>
      </c>
      <c r="M18" s="26">
        <v>1.0264025999999999E-2</v>
      </c>
      <c r="N18" s="12">
        <v>1.3301499999999999</v>
      </c>
      <c r="O18" s="25">
        <v>8.6629610999999995E-2</v>
      </c>
      <c r="P18" s="239"/>
      <c r="Q18" s="240"/>
      <c r="R18" s="240"/>
    </row>
    <row r="19" spans="1:18" s="1" customFormat="1">
      <c r="A19" s="9">
        <v>2014</v>
      </c>
      <c r="B19" s="23">
        <v>9.5460000000000007E-3</v>
      </c>
      <c r="C19" s="25">
        <v>4.2270350071002902E-4</v>
      </c>
      <c r="D19" s="12">
        <v>0.1</v>
      </c>
      <c r="E19" s="26">
        <v>5.3156000000000011E-3</v>
      </c>
      <c r="F19" s="23">
        <v>0.13800000000000001</v>
      </c>
      <c r="G19" s="26">
        <v>1.0264025999999999E-2</v>
      </c>
      <c r="H19" s="24">
        <v>0.14599999999999999</v>
      </c>
      <c r="I19" s="26">
        <v>1.1016722E-2</v>
      </c>
      <c r="J19" s="24">
        <v>0.15</v>
      </c>
      <c r="K19" s="26">
        <v>1.1327549999999999E-2</v>
      </c>
      <c r="L19" s="23">
        <v>0.13800000000000001</v>
      </c>
      <c r="M19" s="26">
        <v>1.0264025999999999E-2</v>
      </c>
      <c r="N19" s="12">
        <v>1.3301499999999999</v>
      </c>
      <c r="O19" s="25">
        <v>8.6629610999999995E-2</v>
      </c>
      <c r="P19" s="239"/>
      <c r="Q19" s="240"/>
      <c r="R19" s="240"/>
    </row>
    <row r="20" spans="1:18" s="1" customFormat="1">
      <c r="A20" s="9">
        <v>2015</v>
      </c>
      <c r="B20" s="23">
        <v>9.5460000000000007E-3</v>
      </c>
      <c r="C20" s="25">
        <v>4.2270350071002902E-4</v>
      </c>
      <c r="D20" s="12">
        <v>0.1</v>
      </c>
      <c r="E20" s="26">
        <v>5.3156000000000011E-3</v>
      </c>
      <c r="F20" s="23">
        <v>0.13800000000000001</v>
      </c>
      <c r="G20" s="26">
        <v>1.0264025999999999E-2</v>
      </c>
      <c r="H20" s="24">
        <v>0.14599999999999999</v>
      </c>
      <c r="I20" s="26">
        <v>1.1016722E-2</v>
      </c>
      <c r="J20" s="24">
        <v>0.15</v>
      </c>
      <c r="K20" s="26">
        <v>1.1327549999999999E-2</v>
      </c>
      <c r="L20" s="23">
        <v>0.13800000000000001</v>
      </c>
      <c r="M20" s="26">
        <v>1.0264025999999999E-2</v>
      </c>
      <c r="N20" s="12">
        <v>1.3301499999999999</v>
      </c>
      <c r="O20" s="25">
        <v>8.6629610999999995E-2</v>
      </c>
      <c r="P20" s="239"/>
      <c r="Q20" s="240"/>
      <c r="R20" s="240"/>
    </row>
    <row r="21" spans="1:18" s="1" customFormat="1">
      <c r="A21" s="9">
        <v>2016</v>
      </c>
      <c r="B21" s="23">
        <v>9.5460000000000007E-3</v>
      </c>
      <c r="C21" s="25">
        <v>4.2270350071002902E-4</v>
      </c>
      <c r="D21" s="12">
        <v>0.1</v>
      </c>
      <c r="E21" s="26">
        <v>5.3156000000000011E-3</v>
      </c>
      <c r="F21" s="23">
        <v>0.13800000000000001</v>
      </c>
      <c r="G21" s="26">
        <v>1.0264025999999999E-2</v>
      </c>
      <c r="H21" s="24">
        <v>0.14599999999999999</v>
      </c>
      <c r="I21" s="26">
        <v>1.1016722E-2</v>
      </c>
      <c r="J21" s="24">
        <v>0.15</v>
      </c>
      <c r="K21" s="26">
        <v>1.1327549999999999E-2</v>
      </c>
      <c r="L21" s="23">
        <v>0.13800000000000001</v>
      </c>
      <c r="M21" s="26">
        <v>1.0264025999999999E-2</v>
      </c>
      <c r="N21" s="12">
        <v>1.3301499999999999</v>
      </c>
      <c r="O21" s="25">
        <v>8.6629610999999995E-2</v>
      </c>
      <c r="P21" s="239"/>
      <c r="Q21" s="240"/>
      <c r="R21" s="240"/>
    </row>
    <row r="22" spans="1:18" s="1" customFormat="1">
      <c r="A22" s="9">
        <v>2017</v>
      </c>
      <c r="B22" s="23">
        <v>9.5460000000000007E-3</v>
      </c>
      <c r="C22" s="25">
        <v>4.2270350071002902E-4</v>
      </c>
      <c r="D22" s="12">
        <v>0.1</v>
      </c>
      <c r="E22" s="26">
        <v>5.3156000000000011E-3</v>
      </c>
      <c r="F22" s="23">
        <v>0.13800000000000001</v>
      </c>
      <c r="G22" s="26">
        <v>1.0264025999999999E-2</v>
      </c>
      <c r="H22" s="24">
        <v>0.14599999999999999</v>
      </c>
      <c r="I22" s="26">
        <v>1.1016722E-2</v>
      </c>
      <c r="J22" s="24">
        <v>0.15</v>
      </c>
      <c r="K22" s="26">
        <v>1.1327549999999999E-2</v>
      </c>
      <c r="L22" s="23">
        <v>0.13800000000000001</v>
      </c>
      <c r="M22" s="26">
        <v>1.0264025999999999E-2</v>
      </c>
      <c r="N22" s="12">
        <v>1.3301499999999999</v>
      </c>
      <c r="O22" s="25">
        <v>8.6629610999999995E-2</v>
      </c>
      <c r="P22" s="239"/>
      <c r="Q22" s="240"/>
      <c r="R22" s="240"/>
    </row>
    <row r="23" spans="1:18" s="1" customFormat="1">
      <c r="A23" s="9">
        <v>2018</v>
      </c>
      <c r="B23" s="23">
        <v>9.5460000000000007E-3</v>
      </c>
      <c r="C23" s="25">
        <v>4.2270350071002902E-4</v>
      </c>
      <c r="D23" s="12">
        <v>0.1</v>
      </c>
      <c r="E23" s="26">
        <v>5.3156000000000011E-3</v>
      </c>
      <c r="F23" s="23">
        <v>0.13800000000000001</v>
      </c>
      <c r="G23" s="26">
        <v>1.0264025999999999E-2</v>
      </c>
      <c r="H23" s="24">
        <v>0.14599999999999999</v>
      </c>
      <c r="I23" s="26">
        <v>1.1016722E-2</v>
      </c>
      <c r="J23" s="24">
        <v>0.15</v>
      </c>
      <c r="K23" s="26">
        <v>1.1327549999999999E-2</v>
      </c>
      <c r="L23" s="23">
        <v>0.13800000000000001</v>
      </c>
      <c r="M23" s="26">
        <v>1.0264025999999999E-2</v>
      </c>
      <c r="N23" s="12">
        <v>1.3301499999999999</v>
      </c>
      <c r="O23" s="25">
        <v>8.6629610999999995E-2</v>
      </c>
      <c r="P23" s="239"/>
      <c r="Q23" s="240"/>
      <c r="R23" s="240"/>
    </row>
    <row r="24" spans="1:18" s="1" customFormat="1">
      <c r="A24" s="9">
        <v>2019</v>
      </c>
      <c r="B24" s="23">
        <v>9.5460000000000007E-3</v>
      </c>
      <c r="C24" s="25">
        <v>4.2270350071002902E-4</v>
      </c>
      <c r="D24" s="12">
        <v>0.1</v>
      </c>
      <c r="E24" s="26">
        <v>5.3156000000000011E-3</v>
      </c>
      <c r="F24" s="23">
        <v>0.13800000000000001</v>
      </c>
      <c r="G24" s="26">
        <v>1.0264025999999999E-2</v>
      </c>
      <c r="H24" s="24">
        <v>0.14599999999999999</v>
      </c>
      <c r="I24" s="26">
        <v>1.1016722E-2</v>
      </c>
      <c r="J24" s="24">
        <v>0.15</v>
      </c>
      <c r="K24" s="26">
        <v>1.1327549999999999E-2</v>
      </c>
      <c r="L24" s="23">
        <v>0.13800000000000001</v>
      </c>
      <c r="M24" s="26">
        <v>1.0264025999999999E-2</v>
      </c>
      <c r="N24" s="12">
        <v>1.3301499999999999</v>
      </c>
      <c r="O24" s="25">
        <v>8.6629610999999995E-2</v>
      </c>
      <c r="P24" s="239"/>
      <c r="Q24" s="240"/>
      <c r="R24" s="240"/>
    </row>
    <row r="25" spans="1:18" s="1" customFormat="1">
      <c r="A25" s="9">
        <v>2020</v>
      </c>
      <c r="B25" s="23">
        <v>9.5460000000000007E-3</v>
      </c>
      <c r="C25" s="25">
        <v>4.2270350071002902E-4</v>
      </c>
      <c r="D25" s="12">
        <v>0.1</v>
      </c>
      <c r="E25" s="26">
        <v>5.3156000000000011E-3</v>
      </c>
      <c r="F25" s="23">
        <v>0.13800000000000001</v>
      </c>
      <c r="G25" s="26">
        <v>1.0264025999999999E-2</v>
      </c>
      <c r="H25" s="24">
        <v>0.14599999999999999</v>
      </c>
      <c r="I25" s="26">
        <v>1.1016722E-2</v>
      </c>
      <c r="J25" s="24">
        <v>0.15</v>
      </c>
      <c r="K25" s="26">
        <v>1.1327549999999999E-2</v>
      </c>
      <c r="L25" s="432">
        <v>0.13800000000000001</v>
      </c>
      <c r="M25" s="433">
        <v>1.0264025999999999E-2</v>
      </c>
      <c r="N25" s="434">
        <v>1.3301499999999999</v>
      </c>
      <c r="O25" s="435">
        <v>8.6629610999999995E-2</v>
      </c>
      <c r="P25" s="239"/>
      <c r="Q25" s="240"/>
      <c r="R25" s="240"/>
    </row>
    <row r="26" spans="1:18" s="7" customFormat="1">
      <c r="B26" s="33" t="s">
        <v>27</v>
      </c>
      <c r="C26" s="33"/>
      <c r="D26" s="33" t="s">
        <v>26</v>
      </c>
      <c r="E26" s="33"/>
      <c r="F26" s="33" t="s">
        <v>26</v>
      </c>
      <c r="G26" s="33"/>
      <c r="H26" s="33" t="s">
        <v>26</v>
      </c>
      <c r="I26" s="33"/>
      <c r="J26" s="33" t="s">
        <v>26</v>
      </c>
      <c r="K26" s="33"/>
      <c r="L26" s="33" t="s">
        <v>26</v>
      </c>
      <c r="M26" s="33"/>
      <c r="N26" s="33"/>
      <c r="O26" s="33"/>
    </row>
    <row r="27" spans="1:18" s="7" customFormat="1">
      <c r="B27" s="34"/>
      <c r="C27" s="34"/>
      <c r="D27" s="35">
        <v>5.3156000000000008</v>
      </c>
      <c r="E27" s="34"/>
      <c r="F27" s="35">
        <v>10.264025999999999</v>
      </c>
      <c r="G27" s="34"/>
      <c r="H27" s="35">
        <v>11.016722</v>
      </c>
      <c r="I27" s="34"/>
      <c r="J27" s="35">
        <v>11.327549999999999</v>
      </c>
      <c r="K27" s="34"/>
      <c r="L27" s="35">
        <v>12.413804481054338</v>
      </c>
      <c r="M27" s="34"/>
      <c r="N27" s="34"/>
      <c r="O27" s="34"/>
    </row>
    <row r="28" spans="1:18" s="7" customFormat="1">
      <c r="B28" s="34"/>
      <c r="C28" s="34"/>
      <c r="D28" s="34" t="s">
        <v>22</v>
      </c>
      <c r="E28" s="34"/>
      <c r="F28" s="34" t="s">
        <v>25</v>
      </c>
      <c r="G28" s="34"/>
      <c r="H28" s="34" t="s">
        <v>25</v>
      </c>
      <c r="I28" s="34"/>
      <c r="J28" s="34" t="s">
        <v>25</v>
      </c>
      <c r="K28" s="34"/>
      <c r="L28" s="34" t="s">
        <v>25</v>
      </c>
      <c r="M28" s="34"/>
      <c r="N28" s="34"/>
      <c r="O28" s="34"/>
    </row>
    <row r="29" spans="1:18" s="7" customFormat="1">
      <c r="B29" s="34"/>
      <c r="C29" s="34"/>
      <c r="D29" s="34"/>
      <c r="E29" s="36" t="s">
        <v>29</v>
      </c>
      <c r="F29" s="34"/>
      <c r="G29" s="34"/>
      <c r="H29" s="34"/>
      <c r="I29" s="34"/>
      <c r="J29" s="34"/>
      <c r="K29" s="34"/>
      <c r="L29" s="34"/>
      <c r="M29" s="34"/>
      <c r="N29" s="34"/>
      <c r="O29" s="34"/>
    </row>
    <row r="32" spans="1:18" s="2" customFormat="1">
      <c r="B32" s="225" t="s">
        <v>69</v>
      </c>
      <c r="C32" s="226">
        <f>VLOOKUP( Inventory!$K$7,A5:O25,3,FALSE)</f>
        <v>4.2270350071002902E-4</v>
      </c>
      <c r="N32" s="225" t="s">
        <v>69</v>
      </c>
      <c r="O32" s="226">
        <f>VLOOKUP( Inventory!$K$7,A5:O25,15,FALSE)</f>
        <v>8.6629610999999995E-2</v>
      </c>
    </row>
    <row r="33" spans="2:15" s="2" customFormat="1">
      <c r="B33" s="225" t="s">
        <v>70</v>
      </c>
      <c r="C33" s="227">
        <f>VLOOKUP( Inventory!$K$5,A5:O25,3,FALSE)</f>
        <v>4.2270350071002902E-4</v>
      </c>
      <c r="N33" s="225" t="s">
        <v>70</v>
      </c>
      <c r="O33" s="227">
        <f>VLOOKUP( Inventory!$K$5,A5:O25,15,FALSE)</f>
        <v>8.6629610999999995E-2</v>
      </c>
    </row>
    <row r="34" spans="2:15" s="2" customFormat="1" ht="29.25" customHeight="1">
      <c r="B34" s="229" t="s">
        <v>74</v>
      </c>
      <c r="C34" s="230">
        <f>-($C$32-$C$33)/$C$32</f>
        <v>0</v>
      </c>
      <c r="N34" s="229" t="s">
        <v>72</v>
      </c>
      <c r="O34" s="230">
        <f>-($O$32-$O$33)/$O$32</f>
        <v>0</v>
      </c>
    </row>
    <row r="35" spans="2:15" s="2" customFormat="1"/>
    <row r="36" spans="2:15" s="2" customFormat="1"/>
    <row r="37" spans="2:15" s="2" customFormat="1" ht="68.25" customHeight="1">
      <c r="B37" s="228" t="s">
        <v>84</v>
      </c>
      <c r="C37" s="2" t="str">
        <f>Summary!$AM$65</f>
        <v/>
      </c>
      <c r="N37" s="228" t="s">
        <v>75</v>
      </c>
      <c r="O37" s="2" t="str">
        <f>Summary!$AS$65</f>
        <v/>
      </c>
    </row>
    <row r="38" spans="2:15" s="2" customFormat="1"/>
    <row r="39" spans="2:15" s="2" customFormat="1" ht="51">
      <c r="B39" s="228" t="s">
        <v>71</v>
      </c>
      <c r="C39" s="2">
        <f>PRODUCT(C$34,C$37)</f>
        <v>0</v>
      </c>
      <c r="O39" s="2">
        <f>PRODUCT(O$34,O$37)</f>
        <v>0</v>
      </c>
    </row>
    <row r="40" spans="2:15" s="2" customFormat="1"/>
    <row r="42" spans="2:15" ht="51">
      <c r="B42" s="231" t="s">
        <v>73</v>
      </c>
      <c r="C42">
        <f>SUM(C39,O39)</f>
        <v>0</v>
      </c>
    </row>
  </sheetData>
  <mergeCells count="8">
    <mergeCell ref="P5:R9"/>
    <mergeCell ref="L3:M3"/>
    <mergeCell ref="N3:O3"/>
    <mergeCell ref="B3:C3"/>
    <mergeCell ref="D3:E3"/>
    <mergeCell ref="F3:G3"/>
    <mergeCell ref="H3:I3"/>
    <mergeCell ref="J3:K3"/>
  </mergeCells>
  <phoneticPr fontId="7" type="noConversion"/>
  <pageMargins left="0.75" right="0.75" top="1" bottom="1" header="0.5" footer="0.5"/>
  <pageSetup scale="45" orientation="portrait" horizontalDpi="1200" verticalDpi="1200" r:id="rId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H34"/>
  <sheetViews>
    <sheetView workbookViewId="0">
      <selection activeCell="E38" sqref="E38"/>
    </sheetView>
  </sheetViews>
  <sheetFormatPr defaultColWidth="8.85546875" defaultRowHeight="12.75"/>
  <cols>
    <col min="3" max="3" width="29" bestFit="1" customWidth="1"/>
    <col min="4" max="4" width="37.7109375" bestFit="1" customWidth="1"/>
    <col min="5" max="5" width="15.28515625" bestFit="1" customWidth="1"/>
    <col min="6" max="6" width="7" bestFit="1" customWidth="1"/>
    <col min="7" max="7" width="12.140625" bestFit="1" customWidth="1"/>
    <col min="8" max="8" width="15.42578125" bestFit="1" customWidth="1"/>
    <col min="9" max="9" width="9.42578125" bestFit="1" customWidth="1"/>
    <col min="11" max="11" width="9.42578125" bestFit="1" customWidth="1"/>
  </cols>
  <sheetData>
    <row r="1" spans="1:8">
      <c r="A1" s="338" t="s">
        <v>161</v>
      </c>
    </row>
    <row r="3" spans="1:8">
      <c r="A3" s="337" t="s">
        <v>162</v>
      </c>
    </row>
    <row r="4" spans="1:8">
      <c r="A4" s="337" t="s">
        <v>153</v>
      </c>
    </row>
    <row r="6" spans="1:8">
      <c r="A6" s="337" t="s">
        <v>132</v>
      </c>
      <c r="B6" s="337" t="s">
        <v>133</v>
      </c>
      <c r="C6" s="337" t="s">
        <v>134</v>
      </c>
    </row>
    <row r="7" spans="1:8">
      <c r="A7">
        <v>0.75</v>
      </c>
      <c r="B7">
        <v>0.1</v>
      </c>
      <c r="C7" s="337">
        <v>0.94579999999999997</v>
      </c>
    </row>
    <row r="8" spans="1:8">
      <c r="A8" s="338" t="s">
        <v>179</v>
      </c>
      <c r="C8" s="338" t="s">
        <v>156</v>
      </c>
      <c r="D8" s="338" t="s">
        <v>157</v>
      </c>
      <c r="E8" s="337" t="s">
        <v>139</v>
      </c>
      <c r="F8" s="337" t="s">
        <v>140</v>
      </c>
      <c r="G8" s="337" t="s">
        <v>159</v>
      </c>
      <c r="H8" s="337" t="s">
        <v>158</v>
      </c>
    </row>
    <row r="9" spans="1:8">
      <c r="A9" s="338" t="s">
        <v>136</v>
      </c>
      <c r="C9">
        <v>3.64</v>
      </c>
      <c r="D9" s="380">
        <f>(1-$A$7)*(1-$B$7)*C9</f>
        <v>0.81900000000000006</v>
      </c>
      <c r="E9" s="346">
        <f t="shared" ref="E9:E11" si="0">350*12</f>
        <v>4200</v>
      </c>
      <c r="F9">
        <f>D9*E9</f>
        <v>3439.8</v>
      </c>
      <c r="G9">
        <v>128500</v>
      </c>
      <c r="H9" s="344">
        <f>F9/(F9+G9)</f>
        <v>2.6070980856420886E-2</v>
      </c>
    </row>
    <row r="10" spans="1:8">
      <c r="A10" s="338" t="s">
        <v>135</v>
      </c>
      <c r="C10">
        <f>B31</f>
        <v>1.8509999999999998</v>
      </c>
      <c r="D10" s="380">
        <f t="shared" ref="D10:D11" si="1">(1-$A$7)*(1-$B$7)*C10</f>
        <v>0.41647499999999993</v>
      </c>
      <c r="E10" s="346">
        <f t="shared" si="0"/>
        <v>4200</v>
      </c>
      <c r="F10">
        <f t="shared" ref="F10:F11" si="2">D10*E10</f>
        <v>1749.1949999999997</v>
      </c>
      <c r="G10">
        <v>128500</v>
      </c>
      <c r="H10" s="344">
        <f t="shared" ref="H10:H11" si="3">F10/(F10+G10)</f>
        <v>1.3429603154169203E-2</v>
      </c>
    </row>
    <row r="11" spans="1:8">
      <c r="A11" s="338" t="s">
        <v>131</v>
      </c>
      <c r="C11">
        <v>1.2539</v>
      </c>
      <c r="D11" s="380">
        <f t="shared" si="1"/>
        <v>0.28212750000000003</v>
      </c>
      <c r="E11" s="346">
        <f t="shared" si="0"/>
        <v>4200</v>
      </c>
      <c r="F11">
        <f t="shared" si="2"/>
        <v>1184.9355</v>
      </c>
      <c r="G11">
        <v>128500</v>
      </c>
      <c r="H11" s="344">
        <f t="shared" si="3"/>
        <v>9.1370327280611563E-3</v>
      </c>
    </row>
    <row r="13" spans="1:8">
      <c r="A13" s="337" t="s">
        <v>149</v>
      </c>
    </row>
    <row r="14" spans="1:8">
      <c r="A14" s="337" t="s">
        <v>150</v>
      </c>
    </row>
    <row r="15" spans="1:8">
      <c r="A15">
        <v>0.48</v>
      </c>
      <c r="B15">
        <v>1.63</v>
      </c>
    </row>
    <row r="16" spans="1:8">
      <c r="A16">
        <v>0.52</v>
      </c>
      <c r="B16">
        <f>(0.8+0.62+1.3)/3</f>
        <v>0.90666666666666662</v>
      </c>
    </row>
    <row r="17" spans="1:2">
      <c r="B17" s="338">
        <f>SUMPRODUCT(A15:A16,B15:B16)</f>
        <v>1.2538666666666665</v>
      </c>
    </row>
    <row r="19" spans="1:2">
      <c r="A19" s="337" t="s">
        <v>141</v>
      </c>
    </row>
    <row r="20" spans="1:2">
      <c r="A20" s="343" t="s">
        <v>142</v>
      </c>
    </row>
    <row r="21" spans="1:2">
      <c r="A21">
        <v>0.01</v>
      </c>
      <c r="B21">
        <v>0</v>
      </c>
    </row>
    <row r="22" spans="1:2">
      <c r="A22">
        <v>0.03</v>
      </c>
      <c r="B22">
        <v>0</v>
      </c>
    </row>
    <row r="23" spans="1:2">
      <c r="A23">
        <v>0.06</v>
      </c>
      <c r="B23">
        <v>0</v>
      </c>
    </row>
    <row r="24" spans="1:2">
      <c r="A24">
        <v>0.03</v>
      </c>
      <c r="B24">
        <v>0</v>
      </c>
    </row>
    <row r="25" spans="1:2">
      <c r="A25">
        <v>0.46</v>
      </c>
      <c r="B25">
        <v>2.52</v>
      </c>
    </row>
    <row r="26" spans="1:2">
      <c r="A26">
        <v>7.0000000000000007E-2</v>
      </c>
      <c r="B26">
        <v>1.02</v>
      </c>
    </row>
    <row r="27" spans="1:2">
      <c r="A27">
        <v>0.22</v>
      </c>
      <c r="B27">
        <v>0.9</v>
      </c>
    </row>
    <row r="28" spans="1:2">
      <c r="A28">
        <v>0.08</v>
      </c>
      <c r="B28">
        <v>4.26</v>
      </c>
    </row>
    <row r="29" spans="1:2">
      <c r="A29">
        <v>0.03</v>
      </c>
      <c r="B29">
        <v>1.3</v>
      </c>
    </row>
    <row r="30" spans="1:2">
      <c r="A30">
        <v>0.01</v>
      </c>
      <c r="B30">
        <v>4.26</v>
      </c>
    </row>
    <row r="31" spans="1:2">
      <c r="A31">
        <f>SUM(A21:A30)</f>
        <v>1</v>
      </c>
      <c r="B31" s="338">
        <f>SUMPRODUCT(A21:A30,B21:B30)</f>
        <v>1.8509999999999998</v>
      </c>
    </row>
    <row r="33" spans="1:1">
      <c r="A33" s="337" t="s">
        <v>151</v>
      </c>
    </row>
    <row r="34" spans="1:1">
      <c r="A34" s="345" t="s">
        <v>152</v>
      </c>
    </row>
  </sheetData>
  <hyperlinks>
    <hyperlink ref="A34" r:id="rId1"/>
  </hyperlink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C15"/>
  <sheetViews>
    <sheetView workbookViewId="0">
      <selection activeCell="D34" sqref="D34"/>
    </sheetView>
  </sheetViews>
  <sheetFormatPr defaultColWidth="8.85546875" defaultRowHeight="12.75"/>
  <cols>
    <col min="1" max="1" width="31.42578125" customWidth="1"/>
    <col min="2" max="2" width="19.42578125" bestFit="1" customWidth="1"/>
    <col min="3" max="3" width="20" customWidth="1"/>
    <col min="4" max="4" width="19.42578125" bestFit="1" customWidth="1"/>
  </cols>
  <sheetData>
    <row r="1" spans="1:3">
      <c r="A1" s="338" t="s">
        <v>160</v>
      </c>
      <c r="B1" s="338"/>
    </row>
    <row r="3" spans="1:3">
      <c r="A3" s="338" t="s">
        <v>0</v>
      </c>
      <c r="B3" s="338" t="s">
        <v>146</v>
      </c>
      <c r="C3" s="338" t="s">
        <v>147</v>
      </c>
    </row>
    <row r="4" spans="1:3">
      <c r="A4" t="s">
        <v>167</v>
      </c>
      <c r="B4">
        <f>(8.78*0.9)+($B$8*0.1)</f>
        <v>8.4769999999999985</v>
      </c>
      <c r="C4" s="381">
        <f>B4/1000</f>
        <v>8.4769999999999984E-3</v>
      </c>
    </row>
    <row r="5" spans="1:3">
      <c r="A5" t="s">
        <v>145</v>
      </c>
      <c r="B5">
        <v>10.210000000000001</v>
      </c>
      <c r="C5" s="381">
        <f t="shared" ref="C5:C8" si="0">B5/1000</f>
        <v>1.021E-2</v>
      </c>
    </row>
    <row r="6" spans="1:3">
      <c r="A6" t="s">
        <v>164</v>
      </c>
      <c r="B6">
        <f>(9.45*0.2)+(B4*0.8)</f>
        <v>8.6715999999999998</v>
      </c>
      <c r="C6" s="381">
        <f t="shared" si="0"/>
        <v>8.6715999999999998E-3</v>
      </c>
    </row>
    <row r="7" spans="1:3">
      <c r="A7" s="337" t="s">
        <v>165</v>
      </c>
      <c r="B7">
        <f>(9.45*0.05)+(B4*0.95)</f>
        <v>8.5256499999999988</v>
      </c>
      <c r="C7" s="381">
        <f t="shared" si="0"/>
        <v>8.5256499999999992E-3</v>
      </c>
    </row>
    <row r="8" spans="1:3">
      <c r="A8" s="337" t="s">
        <v>178</v>
      </c>
      <c r="B8">
        <v>5.75</v>
      </c>
      <c r="C8" s="381">
        <f t="shared" si="0"/>
        <v>5.7499999999999999E-3</v>
      </c>
    </row>
    <row r="12" spans="1:3">
      <c r="C12" s="337"/>
    </row>
    <row r="13" spans="1:3">
      <c r="C13" s="337"/>
    </row>
    <row r="14" spans="1:3">
      <c r="A14" s="337" t="s">
        <v>155</v>
      </c>
      <c r="B14" s="337"/>
    </row>
    <row r="15" spans="1:3">
      <c r="A15" s="345" t="s">
        <v>154</v>
      </c>
      <c r="B15" s="345"/>
    </row>
  </sheetData>
  <hyperlinks>
    <hyperlink ref="A15" r:id="rId1"/>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AL330"/>
  <sheetViews>
    <sheetView workbookViewId="0">
      <selection activeCell="B9" sqref="B9"/>
    </sheetView>
  </sheetViews>
  <sheetFormatPr defaultColWidth="8.85546875" defaultRowHeight="12.75"/>
  <cols>
    <col min="1" max="1" width="8.42578125" style="39" customWidth="1"/>
    <col min="2" max="2" width="8.7109375" style="437" customWidth="1"/>
    <col min="3" max="3" width="9.140625" style="198" customWidth="1"/>
    <col min="4" max="4" width="112.42578125" style="195" customWidth="1"/>
    <col min="5" max="5" width="9.140625" customWidth="1"/>
  </cols>
  <sheetData>
    <row r="1" spans="1:38" ht="12" customHeight="1">
      <c r="A1" s="437"/>
      <c r="C1" s="196"/>
      <c r="D1" s="193"/>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row>
    <row r="2" spans="1:38" ht="17.25" customHeight="1">
      <c r="A2" s="437"/>
      <c r="B2" s="42"/>
      <c r="C2" s="197"/>
      <c r="D2" s="429"/>
      <c r="E2" s="42"/>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row>
    <row r="3" spans="1:38" ht="17.25" customHeight="1">
      <c r="A3" s="437"/>
      <c r="B3" s="42"/>
      <c r="C3" s="197"/>
      <c r="D3" s="194"/>
      <c r="E3" s="42"/>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row>
    <row r="4" spans="1:38" ht="17.25" customHeight="1">
      <c r="A4" s="437"/>
      <c r="B4" s="42"/>
      <c r="C4" s="199" t="s">
        <v>201</v>
      </c>
      <c r="D4" s="194"/>
      <c r="E4" s="42"/>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row>
    <row r="5" spans="1:38" ht="12.75" customHeight="1">
      <c r="A5" s="437"/>
      <c r="B5" s="42"/>
      <c r="C5" s="200" t="s">
        <v>108</v>
      </c>
      <c r="D5" s="194"/>
      <c r="E5" s="42"/>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1:38" ht="17.25" customHeight="1">
      <c r="A6" s="437"/>
      <c r="B6" s="42"/>
      <c r="C6" s="197"/>
      <c r="D6" s="194"/>
      <c r="E6" s="42"/>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row>
    <row r="7" spans="1:38" ht="56.25" customHeight="1">
      <c r="A7" s="437"/>
      <c r="B7" s="42"/>
      <c r="C7" s="197"/>
      <c r="D7" s="194"/>
      <c r="E7" s="42"/>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row>
    <row r="8" spans="1:38">
      <c r="A8" s="437"/>
      <c r="B8" s="420"/>
      <c r="C8" s="421"/>
      <c r="D8" s="202"/>
      <c r="E8" s="420"/>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row>
    <row r="9" spans="1:38" ht="15.75" customHeight="1">
      <c r="A9" s="437"/>
      <c r="B9" s="422"/>
      <c r="C9" s="456" t="s">
        <v>119</v>
      </c>
      <c r="D9" s="456"/>
      <c r="E9" s="422"/>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row>
    <row r="10" spans="1:38" ht="22.5" customHeight="1">
      <c r="A10" s="437"/>
      <c r="B10" s="422"/>
      <c r="C10" s="446" t="s">
        <v>120</v>
      </c>
      <c r="D10" s="457"/>
      <c r="E10" s="422"/>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row>
    <row r="11" spans="1:38" ht="19.5" customHeight="1">
      <c r="A11" s="437"/>
      <c r="B11" s="422"/>
      <c r="C11" s="446" t="s">
        <v>110</v>
      </c>
      <c r="D11" s="457"/>
      <c r="E11" s="422"/>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row>
    <row r="12" spans="1:38" ht="145.5" customHeight="1">
      <c r="A12" s="437"/>
      <c r="B12" s="422"/>
      <c r="C12" s="444" t="s">
        <v>123</v>
      </c>
      <c r="D12" s="444"/>
      <c r="E12" s="422"/>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row>
    <row r="13" spans="1:38" ht="23.25" customHeight="1">
      <c r="A13" s="437"/>
      <c r="B13" s="422"/>
      <c r="C13" s="446" t="s">
        <v>115</v>
      </c>
      <c r="D13" s="447"/>
      <c r="E13" s="422"/>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row>
    <row r="14" spans="1:38" ht="182.25" customHeight="1">
      <c r="A14" s="437"/>
      <c r="B14" s="422"/>
      <c r="C14" s="444" t="s">
        <v>125</v>
      </c>
      <c r="D14" s="445"/>
      <c r="E14" s="422"/>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row>
    <row r="15" spans="1:38" ht="12.75" customHeight="1">
      <c r="A15" s="437"/>
      <c r="B15" s="422"/>
      <c r="C15" s="446" t="s">
        <v>111</v>
      </c>
      <c r="D15" s="447"/>
      <c r="E15" s="422"/>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row>
    <row r="16" spans="1:38" ht="216" customHeight="1">
      <c r="A16" s="437"/>
      <c r="B16" s="422"/>
      <c r="C16" s="444" t="s">
        <v>199</v>
      </c>
      <c r="D16" s="445"/>
      <c r="E16" s="422"/>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row>
    <row r="17" spans="1:38" ht="12.75" customHeight="1">
      <c r="A17" s="437"/>
      <c r="B17" s="422"/>
      <c r="C17" s="446" t="s">
        <v>112</v>
      </c>
      <c r="D17" s="447"/>
      <c r="E17" s="422"/>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row>
    <row r="18" spans="1:38" ht="241.5" customHeight="1">
      <c r="A18" s="437"/>
      <c r="B18" s="422"/>
      <c r="C18" s="444" t="s">
        <v>124</v>
      </c>
      <c r="D18" s="445"/>
      <c r="E18" s="422"/>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row>
    <row r="19" spans="1:38" ht="12.75" customHeight="1">
      <c r="A19" s="437"/>
      <c r="B19" s="422"/>
      <c r="C19" s="446" t="s">
        <v>113</v>
      </c>
      <c r="D19" s="447"/>
      <c r="E19" s="422"/>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row>
    <row r="20" spans="1:38" ht="253.5" customHeight="1">
      <c r="A20" s="437"/>
      <c r="B20" s="422"/>
      <c r="C20" s="444" t="s">
        <v>121</v>
      </c>
      <c r="D20" s="445"/>
      <c r="E20" s="422"/>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row>
    <row r="21" spans="1:38" ht="12.75" customHeight="1">
      <c r="A21" s="437"/>
      <c r="B21" s="422"/>
      <c r="C21" s="446" t="s">
        <v>114</v>
      </c>
      <c r="D21" s="447"/>
      <c r="E21" s="422"/>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row>
    <row r="22" spans="1:38" ht="204" customHeight="1">
      <c r="A22" s="437"/>
      <c r="B22" s="422"/>
      <c r="C22" s="444" t="s">
        <v>198</v>
      </c>
      <c r="D22" s="445"/>
      <c r="E22" s="422"/>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row>
    <row r="23" spans="1:38">
      <c r="A23" s="437"/>
      <c r="B23" s="422"/>
      <c r="C23" s="445" t="s">
        <v>188</v>
      </c>
      <c r="D23" s="444"/>
      <c r="E23" s="422"/>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row>
    <row r="24" spans="1:38" ht="123.75" customHeight="1">
      <c r="A24" s="437"/>
      <c r="B24" s="422"/>
      <c r="C24" s="444" t="s">
        <v>189</v>
      </c>
      <c r="D24" s="444"/>
      <c r="E24" s="422"/>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row>
    <row r="25" spans="1:38">
      <c r="A25" s="437"/>
      <c r="B25" s="422"/>
      <c r="C25" s="445" t="s">
        <v>190</v>
      </c>
      <c r="D25" s="444"/>
      <c r="E25" s="422"/>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row>
    <row r="26" spans="1:38" ht="81" customHeight="1">
      <c r="A26" s="437"/>
      <c r="B26" s="422"/>
      <c r="C26" s="444" t="s">
        <v>191</v>
      </c>
      <c r="D26" s="444"/>
      <c r="E26" s="422"/>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row>
    <row r="27" spans="1:38" ht="12.75" customHeight="1">
      <c r="A27" s="437"/>
      <c r="B27" s="422"/>
      <c r="C27" s="446" t="s">
        <v>192</v>
      </c>
      <c r="D27" s="447"/>
      <c r="E27" s="422"/>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row>
    <row r="28" spans="1:38" ht="89.25" customHeight="1">
      <c r="A28" s="437"/>
      <c r="B28" s="422"/>
      <c r="C28" s="445" t="s">
        <v>193</v>
      </c>
      <c r="D28" s="445"/>
      <c r="E28" s="422"/>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row>
    <row r="29" spans="1:38" ht="15.75">
      <c r="A29" s="437"/>
      <c r="B29" s="423"/>
      <c r="C29" s="438" t="s">
        <v>85</v>
      </c>
      <c r="D29" s="438"/>
      <c r="E29" s="423"/>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row>
    <row r="30" spans="1:38" ht="39.75" customHeight="1">
      <c r="A30" s="437"/>
      <c r="B30" s="423"/>
      <c r="C30" s="439" t="s">
        <v>122</v>
      </c>
      <c r="D30" s="439"/>
      <c r="E30" s="423"/>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row>
    <row r="31" spans="1:38">
      <c r="A31" s="437"/>
      <c r="B31" s="442" t="s">
        <v>117</v>
      </c>
      <c r="C31" s="443"/>
      <c r="D31" s="443"/>
      <c r="E31" s="443"/>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row>
    <row r="32" spans="1:38" ht="15.75">
      <c r="A32" s="437"/>
      <c r="B32" s="436"/>
      <c r="C32" s="440" t="s">
        <v>118</v>
      </c>
      <c r="D32" s="440"/>
      <c r="E32" s="424"/>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row>
    <row r="33" spans="1:38">
      <c r="A33" s="437"/>
      <c r="B33" s="425"/>
      <c r="C33" s="441"/>
      <c r="D33" s="441"/>
      <c r="E33" s="425"/>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row>
    <row r="34" spans="1:38">
      <c r="A34" s="437"/>
      <c r="B34" s="425"/>
      <c r="C34" s="441"/>
      <c r="D34" s="441"/>
      <c r="E34" s="425"/>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row>
    <row r="35" spans="1:38">
      <c r="A35" s="437"/>
      <c r="B35" s="425"/>
      <c r="C35" s="441"/>
      <c r="D35" s="441"/>
      <c r="E35" s="425"/>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row>
    <row r="36" spans="1:38">
      <c r="A36" s="437"/>
      <c r="B36" s="425"/>
      <c r="C36" s="441"/>
      <c r="D36" s="441"/>
      <c r="E36" s="425"/>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row>
    <row r="37" spans="1:38">
      <c r="A37" s="437"/>
      <c r="B37" s="425"/>
      <c r="C37" s="441"/>
      <c r="D37" s="441"/>
      <c r="E37" s="425"/>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row>
    <row r="38" spans="1:38">
      <c r="A38" s="437"/>
      <c r="B38" s="425"/>
      <c r="C38" s="426"/>
      <c r="D38" s="236"/>
      <c r="E38" s="425"/>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row>
    <row r="39" spans="1:38">
      <c r="A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row>
    <row r="40" spans="1:38">
      <c r="A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row>
    <row r="41" spans="1:38">
      <c r="A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row>
    <row r="42" spans="1:38">
      <c r="A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row>
    <row r="43" spans="1:38">
      <c r="A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row>
    <row r="44" spans="1:38">
      <c r="A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row>
    <row r="45" spans="1:38">
      <c r="A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row>
    <row r="46" spans="1:38">
      <c r="A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row>
    <row r="47" spans="1:38">
      <c r="A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row>
    <row r="48" spans="1:38">
      <c r="A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row>
    <row r="49" spans="1:38">
      <c r="A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row>
    <row r="50" spans="1:38">
      <c r="A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row>
    <row r="51" spans="1:38">
      <c r="A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row>
    <row r="52" spans="1:38">
      <c r="A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row>
    <row r="53" spans="1:38">
      <c r="A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row>
    <row r="54" spans="1:38">
      <c r="A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row>
    <row r="55" spans="1:38">
      <c r="A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row>
    <row r="56" spans="1:38">
      <c r="A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row>
    <row r="57" spans="1:38">
      <c r="A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row>
    <row r="58" spans="1:38">
      <c r="A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row>
    <row r="59" spans="1:38">
      <c r="A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row>
    <row r="60" spans="1:38">
      <c r="A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row>
    <row r="61" spans="1:38">
      <c r="A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row>
    <row r="62" spans="1:38">
      <c r="A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row>
    <row r="63" spans="1:38">
      <c r="A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row>
    <row r="64" spans="1:38">
      <c r="A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row>
    <row r="65" spans="1:38">
      <c r="A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row>
    <row r="66" spans="1:38">
      <c r="A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row>
    <row r="67" spans="1:38">
      <c r="A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row>
    <row r="68" spans="1:38">
      <c r="A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row>
    <row r="69" spans="1:38">
      <c r="A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row>
    <row r="70" spans="1:38">
      <c r="A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row>
    <row r="71" spans="1:38">
      <c r="A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row>
    <row r="72" spans="1:38">
      <c r="A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row>
    <row r="73" spans="1:38">
      <c r="A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row>
    <row r="74" spans="1:38">
      <c r="A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row>
    <row r="75" spans="1:38">
      <c r="A75" s="43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row>
    <row r="76" spans="1:38">
      <c r="A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row>
    <row r="77" spans="1:38">
      <c r="A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row>
    <row r="78" spans="1:38">
      <c r="A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row>
    <row r="79" spans="1:38">
      <c r="A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row>
    <row r="80" spans="1:38">
      <c r="A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row>
    <row r="81" spans="1:38">
      <c r="A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row>
    <row r="82" spans="1:38">
      <c r="A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row>
    <row r="83" spans="1:38">
      <c r="A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row>
    <row r="84" spans="1:38">
      <c r="A84" s="437"/>
      <c r="C84" s="437"/>
      <c r="D84" s="437"/>
      <c r="E84" s="437"/>
      <c r="F84" s="437"/>
      <c r="G84" s="437"/>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row>
    <row r="85" spans="1:38">
      <c r="A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37"/>
      <c r="AK85" s="437"/>
      <c r="AL85" s="437"/>
    </row>
    <row r="86" spans="1:38">
      <c r="A86" s="437"/>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7"/>
    </row>
    <row r="87" spans="1:38">
      <c r="A87" s="43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row>
    <row r="88" spans="1:38">
      <c r="A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row>
    <row r="89" spans="1:38">
      <c r="A89" s="437"/>
      <c r="C89" s="437"/>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row>
    <row r="90" spans="1:38">
      <c r="A90" s="437"/>
      <c r="C90" s="437"/>
      <c r="D90" s="437"/>
      <c r="E90" s="437"/>
      <c r="F90" s="437"/>
      <c r="G90" s="437"/>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row>
    <row r="91" spans="1:38">
      <c r="A91" s="437"/>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row>
    <row r="92" spans="1:38">
      <c r="A92" s="437"/>
      <c r="C92" s="437"/>
      <c r="D92" s="437"/>
      <c r="E92" s="437"/>
      <c r="F92" s="437"/>
      <c r="G92" s="437"/>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row>
    <row r="93" spans="1:38">
      <c r="A93" s="437"/>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row>
    <row r="94" spans="1:38">
      <c r="A94" s="437"/>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row>
    <row r="95" spans="1:38">
      <c r="A95" s="437"/>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row>
    <row r="96" spans="1:38">
      <c r="A96" s="437"/>
      <c r="C96" s="437"/>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row>
    <row r="97" spans="1:38">
      <c r="A97" s="437"/>
      <c r="C97" s="437"/>
      <c r="D97" s="437"/>
      <c r="E97" s="437"/>
      <c r="F97" s="437"/>
      <c r="G97" s="437"/>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row>
    <row r="98" spans="1:38">
      <c r="A98" s="437"/>
      <c r="C98" s="437"/>
      <c r="D98" s="437"/>
      <c r="E98" s="437"/>
      <c r="F98" s="437"/>
      <c r="G98" s="437"/>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row>
    <row r="99" spans="1:38">
      <c r="A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row>
    <row r="100" spans="1:38">
      <c r="A100" s="437"/>
      <c r="C100" s="437"/>
      <c r="D100" s="437"/>
      <c r="E100" s="437"/>
      <c r="F100" s="437"/>
      <c r="G100" s="437"/>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row>
    <row r="101" spans="1:38">
      <c r="A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row>
    <row r="102" spans="1:38">
      <c r="A102" s="437"/>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row>
    <row r="103" spans="1:38">
      <c r="A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row>
    <row r="104" spans="1:38">
      <c r="A104" s="437"/>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row>
    <row r="105" spans="1:38">
      <c r="A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row>
    <row r="106" spans="1:38">
      <c r="A106" s="437"/>
      <c r="C106" s="437"/>
      <c r="D106" s="437"/>
      <c r="E106" s="437"/>
      <c r="F106" s="437"/>
      <c r="G106" s="437"/>
      <c r="H106" s="437"/>
      <c r="I106" s="437"/>
      <c r="J106" s="437"/>
      <c r="K106" s="437"/>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7"/>
      <c r="AI106" s="437"/>
      <c r="AJ106" s="437"/>
      <c r="AK106" s="437"/>
      <c r="AL106" s="437"/>
    </row>
    <row r="107" spans="1:38">
      <c r="A107" s="437"/>
      <c r="C107" s="437"/>
      <c r="D107" s="437"/>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c r="AA107" s="437"/>
      <c r="AB107" s="437"/>
      <c r="AC107" s="437"/>
      <c r="AD107" s="437"/>
      <c r="AE107" s="437"/>
      <c r="AF107" s="437"/>
      <c r="AG107" s="437"/>
      <c r="AH107" s="437"/>
      <c r="AI107" s="437"/>
      <c r="AJ107" s="437"/>
      <c r="AK107" s="437"/>
      <c r="AL107" s="437"/>
    </row>
    <row r="108" spans="1:38">
      <c r="A108" s="437"/>
      <c r="C108" s="437"/>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c r="AD108" s="437"/>
      <c r="AE108" s="437"/>
      <c r="AF108" s="437"/>
      <c r="AG108" s="437"/>
      <c r="AH108" s="437"/>
      <c r="AI108" s="437"/>
      <c r="AJ108" s="437"/>
      <c r="AK108" s="437"/>
      <c r="AL108" s="437"/>
    </row>
    <row r="109" spans="1:38">
      <c r="A109" s="437"/>
      <c r="C109" s="437"/>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37"/>
      <c r="AD109" s="437"/>
      <c r="AE109" s="437"/>
      <c r="AF109" s="437"/>
      <c r="AG109" s="437"/>
      <c r="AH109" s="437"/>
      <c r="AI109" s="437"/>
      <c r="AJ109" s="437"/>
      <c r="AK109" s="437"/>
      <c r="AL109" s="437"/>
    </row>
    <row r="110" spans="1:38">
      <c r="A110" s="437"/>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437"/>
      <c r="AJ110" s="437"/>
      <c r="AK110" s="437"/>
      <c r="AL110" s="437"/>
    </row>
    <row r="111" spans="1:38">
      <c r="A111" s="437"/>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437"/>
      <c r="AL111" s="437"/>
    </row>
    <row r="112" spans="1:38">
      <c r="A112" s="437"/>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437"/>
      <c r="AJ112" s="437"/>
      <c r="AK112" s="437"/>
      <c r="AL112" s="437"/>
    </row>
    <row r="113" spans="1:38">
      <c r="A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row>
    <row r="114" spans="1:38">
      <c r="A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437"/>
      <c r="AL114" s="437"/>
    </row>
    <row r="115" spans="1:38">
      <c r="A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row>
    <row r="116" spans="1:38">
      <c r="A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c r="AK116" s="437"/>
      <c r="AL116" s="437"/>
    </row>
    <row r="117" spans="1:38">
      <c r="A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437"/>
      <c r="AL117" s="437"/>
    </row>
    <row r="118" spans="1:38">
      <c r="A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c r="AK118" s="437"/>
      <c r="AL118" s="437"/>
    </row>
    <row r="119" spans="1:38">
      <c r="A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c r="AK119" s="437"/>
      <c r="AL119" s="437"/>
    </row>
    <row r="120" spans="1:38">
      <c r="A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437"/>
      <c r="AF120" s="437"/>
      <c r="AG120" s="437"/>
      <c r="AH120" s="437"/>
      <c r="AI120" s="437"/>
      <c r="AJ120" s="437"/>
      <c r="AK120" s="437"/>
      <c r="AL120" s="437"/>
    </row>
    <row r="121" spans="1:38">
      <c r="A121" s="437"/>
      <c r="C121" s="437"/>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row>
    <row r="122" spans="1:38">
      <c r="A122" s="437"/>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7"/>
      <c r="AD122" s="437"/>
      <c r="AE122" s="437"/>
      <c r="AF122" s="437"/>
      <c r="AG122" s="437"/>
      <c r="AH122" s="437"/>
      <c r="AI122" s="437"/>
      <c r="AJ122" s="437"/>
      <c r="AK122" s="437"/>
      <c r="AL122" s="437"/>
    </row>
    <row r="123" spans="1:38">
      <c r="A123" s="437"/>
      <c r="C123" s="437"/>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7"/>
    </row>
    <row r="124" spans="1:38">
      <c r="A124" s="437"/>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437"/>
      <c r="AJ124" s="437"/>
      <c r="AK124" s="437"/>
      <c r="AL124" s="437"/>
    </row>
    <row r="125" spans="1:38">
      <c r="A125" s="437"/>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437"/>
      <c r="AJ125" s="437"/>
      <c r="AK125" s="437"/>
      <c r="AL125" s="437"/>
    </row>
    <row r="126" spans="1:38">
      <c r="A126" s="437"/>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7"/>
    </row>
    <row r="127" spans="1:38">
      <c r="A127" s="437"/>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row>
    <row r="128" spans="1:38">
      <c r="A128" s="437"/>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437"/>
      <c r="AC128" s="437"/>
      <c r="AD128" s="437"/>
      <c r="AE128" s="437"/>
      <c r="AF128" s="437"/>
      <c r="AG128" s="437"/>
      <c r="AH128" s="437"/>
      <c r="AI128" s="437"/>
      <c r="AJ128" s="437"/>
      <c r="AK128" s="437"/>
      <c r="AL128" s="437"/>
    </row>
    <row r="129" spans="1:38">
      <c r="A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row>
    <row r="130" spans="1:38">
      <c r="A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row>
    <row r="131" spans="1:38">
      <c r="A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row>
    <row r="132" spans="1:38">
      <c r="A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row>
    <row r="133" spans="1:38">
      <c r="A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row>
    <row r="134" spans="1:38">
      <c r="A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c r="AD134" s="437"/>
      <c r="AE134" s="437"/>
      <c r="AF134" s="437"/>
      <c r="AG134" s="437"/>
      <c r="AH134" s="437"/>
      <c r="AI134" s="437"/>
      <c r="AJ134" s="437"/>
      <c r="AK134" s="437"/>
      <c r="AL134" s="437"/>
    </row>
    <row r="135" spans="1:38">
      <c r="A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row>
    <row r="136" spans="1:38">
      <c r="A136" s="437"/>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row>
    <row r="137" spans="1:38">
      <c r="A137" s="437"/>
      <c r="C137" s="437"/>
      <c r="D137" s="437"/>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437"/>
      <c r="AA137" s="437"/>
      <c r="AB137" s="437"/>
      <c r="AC137" s="437"/>
      <c r="AD137" s="437"/>
      <c r="AE137" s="437"/>
      <c r="AF137" s="437"/>
      <c r="AG137" s="437"/>
      <c r="AH137" s="437"/>
      <c r="AI137" s="437"/>
      <c r="AJ137" s="437"/>
      <c r="AK137" s="437"/>
      <c r="AL137" s="437"/>
    </row>
    <row r="138" spans="1:38">
      <c r="A138" s="437"/>
      <c r="C138" s="437"/>
      <c r="D138" s="437"/>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7"/>
      <c r="AD138" s="437"/>
      <c r="AE138" s="437"/>
      <c r="AF138" s="437"/>
      <c r="AG138" s="437"/>
      <c r="AH138" s="437"/>
      <c r="AI138" s="437"/>
      <c r="AJ138" s="437"/>
      <c r="AK138" s="437"/>
      <c r="AL138" s="437"/>
    </row>
    <row r="139" spans="1:38">
      <c r="A139" s="437"/>
      <c r="C139" s="437"/>
      <c r="D139" s="437"/>
      <c r="E139" s="437"/>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c r="AB139" s="437"/>
      <c r="AC139" s="437"/>
      <c r="AD139" s="437"/>
      <c r="AE139" s="437"/>
      <c r="AF139" s="437"/>
      <c r="AG139" s="437"/>
      <c r="AH139" s="437"/>
      <c r="AI139" s="437"/>
      <c r="AJ139" s="437"/>
      <c r="AK139" s="437"/>
      <c r="AL139" s="437"/>
    </row>
    <row r="140" spans="1:38">
      <c r="A140" s="437"/>
      <c r="C140" s="437"/>
      <c r="D140" s="437"/>
      <c r="E140" s="437"/>
      <c r="F140" s="437"/>
      <c r="G140" s="437"/>
      <c r="H140" s="437"/>
      <c r="I140" s="437"/>
      <c r="J140" s="437"/>
      <c r="K140" s="437"/>
      <c r="L140" s="437"/>
      <c r="M140" s="437"/>
      <c r="N140" s="437"/>
      <c r="O140" s="437"/>
      <c r="P140" s="437"/>
      <c r="Q140" s="437"/>
      <c r="R140" s="437"/>
      <c r="S140" s="437"/>
      <c r="T140" s="437"/>
      <c r="U140" s="437"/>
      <c r="V140" s="437"/>
      <c r="W140" s="437"/>
      <c r="X140" s="437"/>
      <c r="Y140" s="437"/>
      <c r="Z140" s="437"/>
      <c r="AA140" s="437"/>
      <c r="AB140" s="437"/>
      <c r="AC140" s="437"/>
      <c r="AD140" s="437"/>
      <c r="AE140" s="437"/>
      <c r="AF140" s="437"/>
      <c r="AG140" s="437"/>
      <c r="AH140" s="437"/>
      <c r="AI140" s="437"/>
      <c r="AJ140" s="437"/>
      <c r="AK140" s="437"/>
      <c r="AL140" s="437"/>
    </row>
    <row r="141" spans="1:38">
      <c r="A141" s="437"/>
      <c r="C141" s="437"/>
      <c r="D141" s="437"/>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437"/>
      <c r="AC141" s="437"/>
      <c r="AD141" s="437"/>
      <c r="AE141" s="437"/>
      <c r="AF141" s="437"/>
      <c r="AG141" s="437"/>
      <c r="AH141" s="437"/>
      <c r="AI141" s="437"/>
      <c r="AJ141" s="437"/>
      <c r="AK141" s="437"/>
      <c r="AL141" s="437"/>
    </row>
    <row r="142" spans="1:38">
      <c r="A142" s="437"/>
      <c r="C142" s="437"/>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c r="AD142" s="437"/>
      <c r="AE142" s="437"/>
      <c r="AF142" s="437"/>
      <c r="AG142" s="437"/>
      <c r="AH142" s="437"/>
      <c r="AI142" s="437"/>
      <c r="AJ142" s="437"/>
      <c r="AK142" s="437"/>
      <c r="AL142" s="437"/>
    </row>
    <row r="143" spans="1:38">
      <c r="A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row>
    <row r="144" spans="1:38">
      <c r="A144" s="437"/>
      <c r="C144" s="437"/>
      <c r="D144" s="437"/>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c r="AD144" s="437"/>
      <c r="AE144" s="437"/>
      <c r="AF144" s="437"/>
      <c r="AG144" s="437"/>
      <c r="AH144" s="437"/>
      <c r="AI144" s="437"/>
      <c r="AJ144" s="437"/>
      <c r="AK144" s="437"/>
      <c r="AL144" s="437"/>
    </row>
    <row r="145" spans="1:38">
      <c r="A145" s="437"/>
      <c r="C145" s="437"/>
      <c r="D145" s="437"/>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c r="AD145" s="437"/>
      <c r="AE145" s="437"/>
      <c r="AF145" s="437"/>
      <c r="AG145" s="437"/>
      <c r="AH145" s="437"/>
      <c r="AI145" s="437"/>
      <c r="AJ145" s="437"/>
      <c r="AK145" s="437"/>
      <c r="AL145" s="437"/>
    </row>
    <row r="146" spans="1:38">
      <c r="A146" s="437"/>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437"/>
      <c r="AJ146" s="437"/>
      <c r="AK146" s="437"/>
      <c r="AL146" s="437"/>
    </row>
    <row r="147" spans="1:38">
      <c r="A147" s="437"/>
      <c r="C147" s="437"/>
      <c r="D147" s="437"/>
      <c r="E147" s="437"/>
      <c r="F147" s="437"/>
      <c r="G147" s="437"/>
      <c r="H147" s="437"/>
      <c r="I147" s="437"/>
      <c r="J147" s="437"/>
      <c r="K147" s="437"/>
      <c r="L147" s="437"/>
      <c r="M147" s="437"/>
      <c r="N147" s="437"/>
      <c r="O147" s="437"/>
      <c r="P147" s="437"/>
      <c r="Q147" s="437"/>
      <c r="R147" s="437"/>
      <c r="S147" s="437"/>
      <c r="T147" s="437"/>
      <c r="U147" s="437"/>
      <c r="V147" s="437"/>
      <c r="W147" s="437"/>
      <c r="X147" s="437"/>
      <c r="Y147" s="437"/>
      <c r="Z147" s="437"/>
      <c r="AA147" s="437"/>
      <c r="AB147" s="437"/>
      <c r="AC147" s="437"/>
      <c r="AD147" s="437"/>
      <c r="AE147" s="437"/>
      <c r="AF147" s="437"/>
      <c r="AG147" s="437"/>
      <c r="AH147" s="437"/>
      <c r="AI147" s="437"/>
      <c r="AJ147" s="437"/>
      <c r="AK147" s="437"/>
      <c r="AL147" s="437"/>
    </row>
    <row r="148" spans="1:38">
      <c r="A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437"/>
      <c r="AJ148" s="437"/>
      <c r="AK148" s="437"/>
      <c r="AL148" s="437"/>
    </row>
    <row r="149" spans="1:38">
      <c r="A149" s="437"/>
      <c r="C149" s="437"/>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c r="AD149" s="437"/>
      <c r="AE149" s="437"/>
      <c r="AF149" s="437"/>
      <c r="AG149" s="437"/>
      <c r="AH149" s="437"/>
      <c r="AI149" s="437"/>
      <c r="AJ149" s="437"/>
      <c r="AK149" s="437"/>
      <c r="AL149" s="437"/>
    </row>
    <row r="150" spans="1:38">
      <c r="A150" s="437"/>
      <c r="C150" s="437"/>
      <c r="D150" s="437"/>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c r="AA150" s="437"/>
      <c r="AB150" s="437"/>
      <c r="AC150" s="437"/>
      <c r="AD150" s="437"/>
      <c r="AE150" s="437"/>
      <c r="AF150" s="437"/>
      <c r="AG150" s="437"/>
      <c r="AH150" s="437"/>
      <c r="AI150" s="437"/>
      <c r="AJ150" s="437"/>
      <c r="AK150" s="437"/>
      <c r="AL150" s="437"/>
    </row>
    <row r="151" spans="1:38">
      <c r="A151" s="437"/>
      <c r="C151" s="437"/>
      <c r="D151" s="437"/>
      <c r="E151" s="437"/>
      <c r="F151" s="437"/>
      <c r="G151" s="437"/>
      <c r="H151" s="437"/>
      <c r="I151" s="437"/>
      <c r="J151" s="437"/>
      <c r="K151" s="437"/>
      <c r="L151" s="437"/>
      <c r="M151" s="437"/>
      <c r="N151" s="437"/>
      <c r="O151" s="437"/>
      <c r="P151" s="437"/>
      <c r="Q151" s="437"/>
      <c r="R151" s="437"/>
      <c r="S151" s="437"/>
      <c r="T151" s="437"/>
      <c r="U151" s="437"/>
      <c r="V151" s="437"/>
      <c r="W151" s="437"/>
      <c r="X151" s="437"/>
      <c r="Y151" s="437"/>
      <c r="Z151" s="437"/>
      <c r="AA151" s="437"/>
      <c r="AB151" s="437"/>
      <c r="AC151" s="437"/>
      <c r="AD151" s="437"/>
      <c r="AE151" s="437"/>
      <c r="AF151" s="437"/>
      <c r="AG151" s="437"/>
      <c r="AH151" s="437"/>
      <c r="AI151" s="437"/>
      <c r="AJ151" s="437"/>
      <c r="AK151" s="437"/>
      <c r="AL151" s="437"/>
    </row>
    <row r="152" spans="1:38">
      <c r="A152" s="437"/>
      <c r="C152" s="437"/>
      <c r="D152" s="437"/>
      <c r="E152" s="437"/>
      <c r="F152" s="437"/>
      <c r="G152" s="437"/>
      <c r="H152" s="437"/>
      <c r="I152" s="437"/>
      <c r="J152" s="437"/>
      <c r="K152" s="437"/>
      <c r="L152" s="437"/>
      <c r="M152" s="437"/>
      <c r="N152" s="437"/>
      <c r="O152" s="437"/>
      <c r="P152" s="437"/>
      <c r="Q152" s="437"/>
      <c r="R152" s="437"/>
      <c r="S152" s="437"/>
      <c r="T152" s="437"/>
      <c r="U152" s="437"/>
      <c r="V152" s="437"/>
      <c r="W152" s="437"/>
      <c r="X152" s="437"/>
      <c r="Y152" s="437"/>
      <c r="Z152" s="437"/>
      <c r="AA152" s="437"/>
      <c r="AB152" s="437"/>
      <c r="AC152" s="437"/>
      <c r="AD152" s="437"/>
      <c r="AE152" s="437"/>
      <c r="AF152" s="437"/>
      <c r="AG152" s="437"/>
      <c r="AH152" s="437"/>
      <c r="AI152" s="437"/>
      <c r="AJ152" s="437"/>
      <c r="AK152" s="437"/>
      <c r="AL152" s="437"/>
    </row>
    <row r="153" spans="1:38">
      <c r="A153" s="437"/>
      <c r="C153" s="437"/>
      <c r="D153" s="437"/>
      <c r="E153" s="437"/>
      <c r="F153" s="437"/>
      <c r="G153" s="437"/>
      <c r="H153" s="437"/>
      <c r="I153" s="437"/>
      <c r="J153" s="437"/>
      <c r="K153" s="437"/>
      <c r="L153" s="437"/>
      <c r="M153" s="437"/>
      <c r="N153" s="437"/>
      <c r="O153" s="437"/>
      <c r="P153" s="437"/>
      <c r="Q153" s="437"/>
      <c r="R153" s="437"/>
      <c r="S153" s="437"/>
      <c r="T153" s="437"/>
      <c r="U153" s="437"/>
      <c r="V153" s="437"/>
      <c r="W153" s="437"/>
      <c r="X153" s="437"/>
      <c r="Y153" s="437"/>
      <c r="Z153" s="437"/>
      <c r="AA153" s="437"/>
      <c r="AB153" s="437"/>
      <c r="AC153" s="437"/>
      <c r="AD153" s="437"/>
      <c r="AE153" s="437"/>
      <c r="AF153" s="437"/>
      <c r="AG153" s="437"/>
      <c r="AH153" s="437"/>
      <c r="AI153" s="437"/>
      <c r="AJ153" s="437"/>
      <c r="AK153" s="437"/>
      <c r="AL153" s="437"/>
    </row>
    <row r="154" spans="1:38">
      <c r="A154" s="437"/>
      <c r="C154" s="437"/>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c r="AA154" s="437"/>
      <c r="AB154" s="437"/>
      <c r="AC154" s="437"/>
      <c r="AD154" s="437"/>
      <c r="AE154" s="437"/>
      <c r="AF154" s="437"/>
      <c r="AG154" s="437"/>
      <c r="AH154" s="437"/>
      <c r="AI154" s="437"/>
      <c r="AJ154" s="437"/>
      <c r="AK154" s="437"/>
      <c r="AL154" s="437"/>
    </row>
    <row r="155" spans="1:38">
      <c r="A155" s="437"/>
      <c r="C155" s="437"/>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c r="AB155" s="437"/>
      <c r="AC155" s="437"/>
      <c r="AD155" s="437"/>
      <c r="AE155" s="437"/>
      <c r="AF155" s="437"/>
      <c r="AG155" s="437"/>
      <c r="AH155" s="437"/>
      <c r="AI155" s="437"/>
      <c r="AJ155" s="437"/>
      <c r="AK155" s="437"/>
      <c r="AL155" s="437"/>
    </row>
    <row r="156" spans="1:38">
      <c r="A156" s="437"/>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c r="AD156" s="437"/>
      <c r="AE156" s="437"/>
      <c r="AF156" s="437"/>
      <c r="AG156" s="437"/>
      <c r="AH156" s="437"/>
      <c r="AI156" s="437"/>
      <c r="AJ156" s="437"/>
      <c r="AK156" s="437"/>
      <c r="AL156" s="437"/>
    </row>
    <row r="157" spans="1:38">
      <c r="A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37"/>
      <c r="AD157" s="437"/>
      <c r="AE157" s="437"/>
      <c r="AF157" s="437"/>
      <c r="AG157" s="437"/>
      <c r="AH157" s="437"/>
      <c r="AI157" s="437"/>
      <c r="AJ157" s="437"/>
      <c r="AK157" s="437"/>
      <c r="AL157" s="437"/>
    </row>
    <row r="158" spans="1:38">
      <c r="A158" s="437"/>
      <c r="C158" s="437"/>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c r="AA158" s="437"/>
      <c r="AB158" s="437"/>
      <c r="AC158" s="437"/>
      <c r="AD158" s="437"/>
      <c r="AE158" s="437"/>
      <c r="AF158" s="437"/>
      <c r="AG158" s="437"/>
      <c r="AH158" s="437"/>
      <c r="AI158" s="437"/>
      <c r="AJ158" s="437"/>
      <c r="AK158" s="437"/>
      <c r="AL158" s="437"/>
    </row>
    <row r="159" spans="1:38">
      <c r="A159" s="437"/>
      <c r="C159" s="437"/>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c r="AD159" s="437"/>
      <c r="AE159" s="437"/>
      <c r="AF159" s="437"/>
      <c r="AG159" s="437"/>
      <c r="AH159" s="437"/>
      <c r="AI159" s="437"/>
      <c r="AJ159" s="437"/>
      <c r="AK159" s="437"/>
      <c r="AL159" s="437"/>
    </row>
    <row r="160" spans="1:38">
      <c r="A160" s="437"/>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437"/>
    </row>
    <row r="161" spans="1:38">
      <c r="A161" s="437"/>
      <c r="C161" s="437"/>
      <c r="D161" s="437"/>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K161" s="437"/>
      <c r="AL161" s="437"/>
    </row>
    <row r="162" spans="1:38">
      <c r="A162" s="437"/>
      <c r="C162" s="437"/>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437"/>
      <c r="AJ162" s="437"/>
      <c r="AK162" s="437"/>
      <c r="AL162" s="437"/>
    </row>
    <row r="163" spans="1:38">
      <c r="A163" s="437"/>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c r="AA163" s="437"/>
      <c r="AB163" s="437"/>
      <c r="AC163" s="437"/>
      <c r="AD163" s="437"/>
      <c r="AE163" s="437"/>
      <c r="AF163" s="437"/>
      <c r="AG163" s="437"/>
      <c r="AH163" s="437"/>
      <c r="AI163" s="437"/>
      <c r="AJ163" s="437"/>
      <c r="AK163" s="437"/>
      <c r="AL163" s="437"/>
    </row>
    <row r="164" spans="1:38">
      <c r="A164" s="437"/>
      <c r="C164" s="437"/>
      <c r="D164" s="437"/>
      <c r="E164" s="437"/>
      <c r="F164" s="437"/>
      <c r="G164" s="437"/>
      <c r="H164" s="437"/>
      <c r="I164" s="437"/>
      <c r="J164" s="437"/>
      <c r="K164" s="437"/>
      <c r="L164" s="437"/>
      <c r="M164" s="437"/>
      <c r="N164" s="437"/>
      <c r="O164" s="437"/>
      <c r="P164" s="437"/>
      <c r="Q164" s="437"/>
      <c r="R164" s="437"/>
      <c r="S164" s="437"/>
      <c r="T164" s="437"/>
      <c r="U164" s="437"/>
      <c r="V164" s="437"/>
      <c r="W164" s="437"/>
      <c r="X164" s="437"/>
      <c r="Y164" s="437"/>
      <c r="Z164" s="437"/>
      <c r="AA164" s="437"/>
      <c r="AB164" s="437"/>
      <c r="AC164" s="437"/>
      <c r="AD164" s="437"/>
      <c r="AE164" s="437"/>
      <c r="AF164" s="437"/>
      <c r="AG164" s="437"/>
      <c r="AH164" s="437"/>
      <c r="AI164" s="437"/>
      <c r="AJ164" s="437"/>
      <c r="AK164" s="437"/>
      <c r="AL164" s="437"/>
    </row>
    <row r="165" spans="1:38">
      <c r="A165" s="437"/>
      <c r="C165" s="437"/>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7"/>
      <c r="AD165" s="437"/>
      <c r="AE165" s="437"/>
      <c r="AF165" s="437"/>
      <c r="AG165" s="437"/>
      <c r="AH165" s="437"/>
      <c r="AI165" s="437"/>
      <c r="AJ165" s="437"/>
      <c r="AK165" s="437"/>
      <c r="AL165" s="437"/>
    </row>
    <row r="166" spans="1:38">
      <c r="A166" s="437"/>
      <c r="C166" s="437"/>
      <c r="D166" s="437"/>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c r="AA166" s="437"/>
      <c r="AB166" s="437"/>
      <c r="AC166" s="437"/>
      <c r="AD166" s="437"/>
      <c r="AE166" s="437"/>
      <c r="AF166" s="437"/>
      <c r="AG166" s="437"/>
      <c r="AH166" s="437"/>
      <c r="AI166" s="437"/>
      <c r="AJ166" s="437"/>
      <c r="AK166" s="437"/>
      <c r="AL166" s="437"/>
    </row>
    <row r="167" spans="1:38">
      <c r="A167" s="437"/>
      <c r="C167" s="437"/>
      <c r="D167" s="437"/>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437"/>
      <c r="AJ167" s="437"/>
      <c r="AK167" s="437"/>
      <c r="AL167" s="437"/>
    </row>
    <row r="168" spans="1:38">
      <c r="A168" s="437"/>
      <c r="C168" s="437"/>
      <c r="D168" s="437"/>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c r="AD168" s="437"/>
      <c r="AE168" s="437"/>
      <c r="AF168" s="437"/>
      <c r="AG168" s="437"/>
      <c r="AH168" s="437"/>
      <c r="AI168" s="437"/>
      <c r="AJ168" s="437"/>
      <c r="AK168" s="437"/>
      <c r="AL168" s="437"/>
    </row>
    <row r="169" spans="1:38">
      <c r="A169" s="437"/>
      <c r="C169" s="437"/>
      <c r="D169" s="437"/>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c r="AA169" s="437"/>
      <c r="AB169" s="437"/>
      <c r="AC169" s="437"/>
      <c r="AD169" s="437"/>
      <c r="AE169" s="437"/>
      <c r="AF169" s="437"/>
      <c r="AG169" s="437"/>
      <c r="AH169" s="437"/>
      <c r="AI169" s="437"/>
      <c r="AJ169" s="437"/>
      <c r="AK169" s="437"/>
      <c r="AL169" s="437"/>
    </row>
    <row r="170" spans="1:38">
      <c r="A170" s="437"/>
      <c r="C170" s="437"/>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c r="AB170" s="437"/>
      <c r="AC170" s="437"/>
      <c r="AD170" s="437"/>
      <c r="AE170" s="437"/>
      <c r="AF170" s="437"/>
      <c r="AG170" s="437"/>
      <c r="AH170" s="437"/>
      <c r="AI170" s="437"/>
      <c r="AJ170" s="437"/>
      <c r="AK170" s="437"/>
      <c r="AL170" s="437"/>
    </row>
    <row r="171" spans="1:38">
      <c r="A171" s="437"/>
      <c r="C171" s="437"/>
      <c r="D171" s="437"/>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7"/>
      <c r="AD171" s="437"/>
      <c r="AE171" s="437"/>
      <c r="AF171" s="437"/>
      <c r="AG171" s="437"/>
      <c r="AH171" s="437"/>
      <c r="AI171" s="437"/>
      <c r="AJ171" s="437"/>
      <c r="AK171" s="437"/>
      <c r="AL171" s="437"/>
    </row>
    <row r="172" spans="1:38">
      <c r="A172" s="437"/>
      <c r="C172" s="437"/>
      <c r="D172" s="437"/>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437"/>
      <c r="AA172" s="437"/>
      <c r="AB172" s="437"/>
      <c r="AC172" s="437"/>
      <c r="AD172" s="437"/>
      <c r="AE172" s="437"/>
      <c r="AF172" s="437"/>
      <c r="AG172" s="437"/>
      <c r="AH172" s="437"/>
      <c r="AI172" s="437"/>
      <c r="AJ172" s="437"/>
      <c r="AK172" s="437"/>
      <c r="AL172" s="437"/>
    </row>
    <row r="173" spans="1:38">
      <c r="A173" s="437"/>
      <c r="C173" s="437"/>
      <c r="D173" s="437"/>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c r="AA173" s="437"/>
      <c r="AB173" s="437"/>
      <c r="AC173" s="437"/>
      <c r="AD173" s="437"/>
      <c r="AE173" s="437"/>
      <c r="AF173" s="437"/>
      <c r="AG173" s="437"/>
      <c r="AH173" s="437"/>
      <c r="AI173" s="437"/>
      <c r="AJ173" s="437"/>
      <c r="AK173" s="437"/>
      <c r="AL173" s="437"/>
    </row>
    <row r="174" spans="1:38">
      <c r="A174" s="437"/>
      <c r="C174" s="437"/>
      <c r="D174" s="437"/>
      <c r="E174" s="437"/>
      <c r="F174" s="437"/>
      <c r="G174" s="437"/>
      <c r="H174" s="437"/>
      <c r="I174" s="437"/>
      <c r="J174" s="437"/>
      <c r="K174" s="437"/>
      <c r="L174" s="437"/>
      <c r="M174" s="437"/>
      <c r="N174" s="437"/>
      <c r="O174" s="437"/>
      <c r="P174" s="437"/>
      <c r="Q174" s="437"/>
      <c r="R174" s="437"/>
      <c r="S174" s="437"/>
      <c r="T174" s="437"/>
      <c r="U174" s="437"/>
      <c r="V174" s="437"/>
      <c r="W174" s="437"/>
      <c r="X174" s="437"/>
      <c r="Y174" s="437"/>
      <c r="Z174" s="437"/>
      <c r="AA174" s="437"/>
      <c r="AB174" s="437"/>
      <c r="AC174" s="437"/>
      <c r="AD174" s="437"/>
      <c r="AE174" s="437"/>
      <c r="AF174" s="437"/>
      <c r="AG174" s="437"/>
      <c r="AH174" s="437"/>
      <c r="AI174" s="437"/>
      <c r="AJ174" s="437"/>
      <c r="AK174" s="437"/>
      <c r="AL174" s="437"/>
    </row>
    <row r="175" spans="1:38">
      <c r="A175" s="437"/>
      <c r="C175" s="437"/>
      <c r="D175" s="437"/>
      <c r="E175" s="437"/>
      <c r="F175" s="437"/>
      <c r="G175" s="437"/>
      <c r="H175" s="437"/>
      <c r="I175" s="437"/>
      <c r="J175" s="437"/>
      <c r="K175" s="437"/>
      <c r="L175" s="437"/>
      <c r="M175" s="437"/>
      <c r="N175" s="437"/>
      <c r="O175" s="437"/>
      <c r="P175" s="437"/>
      <c r="Q175" s="437"/>
      <c r="R175" s="437"/>
      <c r="S175" s="437"/>
      <c r="T175" s="437"/>
      <c r="U175" s="437"/>
      <c r="V175" s="437"/>
      <c r="W175" s="437"/>
      <c r="X175" s="437"/>
      <c r="Y175" s="437"/>
      <c r="Z175" s="437"/>
      <c r="AA175" s="437"/>
      <c r="AB175" s="437"/>
      <c r="AC175" s="437"/>
      <c r="AD175" s="437"/>
      <c r="AE175" s="437"/>
      <c r="AF175" s="437"/>
      <c r="AG175" s="437"/>
      <c r="AH175" s="437"/>
      <c r="AI175" s="437"/>
      <c r="AJ175" s="437"/>
      <c r="AK175" s="437"/>
      <c r="AL175" s="437"/>
    </row>
    <row r="176" spans="1:38">
      <c r="A176" s="437"/>
      <c r="C176" s="437"/>
      <c r="D176" s="437"/>
      <c r="E176" s="437"/>
      <c r="F176" s="437"/>
      <c r="G176" s="437"/>
      <c r="H176" s="437"/>
      <c r="I176" s="437"/>
      <c r="J176" s="437"/>
      <c r="K176" s="437"/>
      <c r="L176" s="437"/>
      <c r="M176" s="437"/>
      <c r="N176" s="437"/>
      <c r="O176" s="437"/>
      <c r="P176" s="437"/>
      <c r="Q176" s="437"/>
      <c r="R176" s="437"/>
      <c r="S176" s="437"/>
      <c r="T176" s="437"/>
      <c r="U176" s="437"/>
      <c r="V176" s="437"/>
      <c r="W176" s="437"/>
      <c r="X176" s="437"/>
      <c r="Y176" s="437"/>
      <c r="Z176" s="437"/>
      <c r="AA176" s="437"/>
      <c r="AB176" s="437"/>
      <c r="AC176" s="437"/>
      <c r="AD176" s="437"/>
      <c r="AE176" s="437"/>
      <c r="AF176" s="437"/>
      <c r="AG176" s="437"/>
      <c r="AH176" s="437"/>
      <c r="AI176" s="437"/>
      <c r="AJ176" s="437"/>
      <c r="AK176" s="437"/>
      <c r="AL176" s="437"/>
    </row>
    <row r="177" spans="1:38">
      <c r="A177" s="437"/>
      <c r="C177" s="437"/>
      <c r="D177" s="437"/>
      <c r="E177" s="437"/>
      <c r="F177" s="437"/>
      <c r="G177" s="437"/>
      <c r="H177" s="437"/>
      <c r="I177" s="437"/>
      <c r="J177" s="437"/>
      <c r="K177" s="437"/>
      <c r="L177" s="437"/>
      <c r="M177" s="437"/>
      <c r="N177" s="437"/>
      <c r="O177" s="437"/>
      <c r="P177" s="437"/>
      <c r="Q177" s="437"/>
      <c r="R177" s="437"/>
      <c r="S177" s="437"/>
      <c r="T177" s="437"/>
      <c r="U177" s="437"/>
      <c r="V177" s="437"/>
      <c r="W177" s="437"/>
      <c r="X177" s="437"/>
      <c r="Y177" s="437"/>
      <c r="Z177" s="437"/>
      <c r="AA177" s="437"/>
      <c r="AB177" s="437"/>
      <c r="AC177" s="437"/>
      <c r="AD177" s="437"/>
      <c r="AE177" s="437"/>
      <c r="AF177" s="437"/>
      <c r="AG177" s="437"/>
      <c r="AH177" s="437"/>
      <c r="AI177" s="437"/>
      <c r="AJ177" s="437"/>
      <c r="AK177" s="437"/>
      <c r="AL177" s="437"/>
    </row>
    <row r="178" spans="1:38">
      <c r="A178" s="437"/>
      <c r="C178" s="437"/>
      <c r="D178" s="437"/>
      <c r="E178" s="437"/>
      <c r="F178" s="437"/>
      <c r="G178" s="437"/>
      <c r="H178" s="437"/>
      <c r="I178" s="437"/>
      <c r="J178" s="437"/>
      <c r="K178" s="437"/>
      <c r="L178" s="437"/>
      <c r="M178" s="437"/>
      <c r="N178" s="437"/>
      <c r="O178" s="437"/>
      <c r="P178" s="437"/>
      <c r="Q178" s="437"/>
      <c r="R178" s="437"/>
      <c r="S178" s="437"/>
      <c r="T178" s="437"/>
      <c r="U178" s="437"/>
      <c r="V178" s="437"/>
      <c r="W178" s="437"/>
      <c r="X178" s="437"/>
      <c r="Y178" s="437"/>
      <c r="Z178" s="437"/>
      <c r="AA178" s="437"/>
      <c r="AB178" s="437"/>
      <c r="AC178" s="437"/>
      <c r="AD178" s="437"/>
      <c r="AE178" s="437"/>
      <c r="AF178" s="437"/>
      <c r="AG178" s="437"/>
      <c r="AH178" s="437"/>
      <c r="AI178" s="437"/>
      <c r="AJ178" s="437"/>
      <c r="AK178" s="437"/>
      <c r="AL178" s="437"/>
    </row>
    <row r="179" spans="1:38">
      <c r="A179" s="437"/>
      <c r="C179" s="437"/>
      <c r="D179" s="437"/>
      <c r="E179" s="437"/>
      <c r="F179" s="437"/>
      <c r="G179" s="437"/>
      <c r="H179" s="437"/>
      <c r="I179" s="437"/>
      <c r="J179" s="437"/>
      <c r="K179" s="437"/>
      <c r="L179" s="437"/>
      <c r="M179" s="437"/>
      <c r="N179" s="437"/>
      <c r="O179" s="437"/>
      <c r="P179" s="437"/>
      <c r="Q179" s="437"/>
      <c r="R179" s="437"/>
      <c r="S179" s="437"/>
      <c r="T179" s="437"/>
      <c r="U179" s="437"/>
      <c r="V179" s="437"/>
      <c r="W179" s="437"/>
      <c r="X179" s="437"/>
      <c r="Y179" s="437"/>
      <c r="Z179" s="437"/>
      <c r="AA179" s="437"/>
      <c r="AB179" s="437"/>
      <c r="AC179" s="437"/>
      <c r="AD179" s="437"/>
      <c r="AE179" s="437"/>
      <c r="AF179" s="437"/>
      <c r="AG179" s="437"/>
      <c r="AH179" s="437"/>
      <c r="AI179" s="437"/>
      <c r="AJ179" s="437"/>
      <c r="AK179" s="437"/>
      <c r="AL179" s="437"/>
    </row>
    <row r="180" spans="1:38">
      <c r="A180" s="437"/>
      <c r="C180" s="437"/>
      <c r="D180" s="437"/>
      <c r="E180" s="437"/>
      <c r="F180" s="437"/>
      <c r="G180" s="437"/>
      <c r="H180" s="437"/>
      <c r="I180" s="437"/>
      <c r="J180" s="437"/>
      <c r="K180" s="437"/>
      <c r="L180" s="437"/>
      <c r="M180" s="437"/>
      <c r="N180" s="437"/>
      <c r="O180" s="437"/>
      <c r="P180" s="437"/>
      <c r="Q180" s="437"/>
      <c r="R180" s="437"/>
      <c r="S180" s="437"/>
      <c r="T180" s="437"/>
      <c r="U180" s="437"/>
      <c r="V180" s="437"/>
      <c r="W180" s="437"/>
      <c r="X180" s="437"/>
      <c r="Y180" s="437"/>
      <c r="Z180" s="437"/>
      <c r="AA180" s="437"/>
      <c r="AB180" s="437"/>
      <c r="AC180" s="437"/>
      <c r="AD180" s="437"/>
      <c r="AE180" s="437"/>
      <c r="AF180" s="437"/>
      <c r="AG180" s="437"/>
      <c r="AH180" s="437"/>
      <c r="AI180" s="437"/>
      <c r="AJ180" s="437"/>
      <c r="AK180" s="437"/>
      <c r="AL180" s="437"/>
    </row>
    <row r="181" spans="1:38">
      <c r="A181" s="437"/>
      <c r="C181" s="437"/>
      <c r="D181" s="437"/>
      <c r="E181" s="437"/>
      <c r="F181" s="437"/>
      <c r="G181" s="437"/>
      <c r="H181" s="437"/>
      <c r="I181" s="437"/>
      <c r="J181" s="437"/>
      <c r="K181" s="437"/>
      <c r="L181" s="437"/>
      <c r="M181" s="437"/>
      <c r="N181" s="437"/>
      <c r="O181" s="437"/>
      <c r="P181" s="437"/>
      <c r="Q181" s="437"/>
      <c r="R181" s="437"/>
      <c r="S181" s="437"/>
      <c r="T181" s="437"/>
      <c r="U181" s="437"/>
      <c r="V181" s="437"/>
      <c r="W181" s="437"/>
      <c r="X181" s="437"/>
      <c r="Y181" s="437"/>
      <c r="Z181" s="437"/>
      <c r="AA181" s="437"/>
      <c r="AB181" s="437"/>
      <c r="AC181" s="437"/>
      <c r="AD181" s="437"/>
      <c r="AE181" s="437"/>
      <c r="AF181" s="437"/>
      <c r="AG181" s="437"/>
      <c r="AH181" s="437"/>
      <c r="AI181" s="437"/>
      <c r="AJ181" s="437"/>
      <c r="AK181" s="437"/>
      <c r="AL181" s="437"/>
    </row>
    <row r="182" spans="1:38">
      <c r="A182" s="437"/>
      <c r="C182" s="437"/>
      <c r="D182" s="437"/>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c r="AD182" s="437"/>
      <c r="AE182" s="437"/>
      <c r="AF182" s="437"/>
      <c r="AG182" s="437"/>
      <c r="AH182" s="437"/>
      <c r="AI182" s="437"/>
      <c r="AJ182" s="437"/>
      <c r="AK182" s="437"/>
      <c r="AL182" s="437"/>
    </row>
    <row r="183" spans="1:38">
      <c r="A183" s="437"/>
      <c r="C183" s="437"/>
      <c r="D183" s="437"/>
      <c r="E183" s="437"/>
      <c r="F183" s="437"/>
      <c r="G183" s="437"/>
      <c r="H183" s="437"/>
      <c r="I183" s="437"/>
      <c r="J183" s="437"/>
      <c r="K183" s="437"/>
      <c r="L183" s="437"/>
      <c r="M183" s="437"/>
      <c r="N183" s="437"/>
      <c r="O183" s="437"/>
      <c r="P183" s="437"/>
      <c r="Q183" s="437"/>
      <c r="R183" s="437"/>
      <c r="S183" s="437"/>
      <c r="T183" s="437"/>
      <c r="U183" s="437"/>
      <c r="V183" s="437"/>
      <c r="W183" s="437"/>
      <c r="X183" s="437"/>
      <c r="Y183" s="437"/>
      <c r="Z183" s="437"/>
      <c r="AA183" s="437"/>
      <c r="AB183" s="437"/>
      <c r="AC183" s="437"/>
      <c r="AD183" s="437"/>
      <c r="AE183" s="437"/>
      <c r="AF183" s="437"/>
      <c r="AG183" s="437"/>
      <c r="AH183" s="437"/>
      <c r="AI183" s="437"/>
      <c r="AJ183" s="437"/>
      <c r="AK183" s="437"/>
      <c r="AL183" s="437"/>
    </row>
    <row r="184" spans="1:38">
      <c r="A184" s="437"/>
      <c r="C184" s="437"/>
      <c r="D184" s="437"/>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c r="AA184" s="437"/>
      <c r="AB184" s="437"/>
      <c r="AC184" s="437"/>
      <c r="AD184" s="437"/>
      <c r="AE184" s="437"/>
      <c r="AF184" s="437"/>
      <c r="AG184" s="437"/>
      <c r="AH184" s="437"/>
      <c r="AI184" s="437"/>
      <c r="AJ184" s="437"/>
      <c r="AK184" s="437"/>
      <c r="AL184" s="437"/>
    </row>
    <row r="185" spans="1:38">
      <c r="A185" s="437"/>
      <c r="C185" s="437"/>
      <c r="D185" s="437"/>
      <c r="E185" s="437"/>
      <c r="F185" s="437"/>
      <c r="G185" s="437"/>
      <c r="H185" s="437"/>
      <c r="I185" s="437"/>
      <c r="J185" s="437"/>
      <c r="K185" s="437"/>
      <c r="L185" s="437"/>
      <c r="M185" s="437"/>
      <c r="N185" s="437"/>
      <c r="O185" s="437"/>
      <c r="P185" s="437"/>
      <c r="Q185" s="437"/>
      <c r="R185" s="437"/>
      <c r="S185" s="437"/>
      <c r="T185" s="437"/>
      <c r="U185" s="437"/>
      <c r="V185" s="437"/>
      <c r="W185" s="437"/>
      <c r="X185" s="437"/>
      <c r="Y185" s="437"/>
      <c r="Z185" s="437"/>
      <c r="AA185" s="437"/>
      <c r="AB185" s="437"/>
      <c r="AC185" s="437"/>
      <c r="AD185" s="437"/>
      <c r="AE185" s="437"/>
      <c r="AF185" s="437"/>
      <c r="AG185" s="437"/>
      <c r="AH185" s="437"/>
      <c r="AI185" s="437"/>
      <c r="AJ185" s="437"/>
      <c r="AK185" s="437"/>
      <c r="AL185" s="437"/>
    </row>
    <row r="186" spans="1:38">
      <c r="A186" s="437"/>
      <c r="C186" s="437"/>
      <c r="D186" s="437"/>
      <c r="E186" s="437"/>
      <c r="F186" s="437"/>
      <c r="G186" s="437"/>
      <c r="H186" s="437"/>
      <c r="I186" s="437"/>
      <c r="J186" s="437"/>
      <c r="K186" s="437"/>
      <c r="L186" s="437"/>
      <c r="M186" s="437"/>
      <c r="N186" s="437"/>
      <c r="O186" s="437"/>
      <c r="P186" s="437"/>
      <c r="Q186" s="437"/>
      <c r="R186" s="437"/>
      <c r="S186" s="437"/>
      <c r="T186" s="437"/>
      <c r="U186" s="437"/>
      <c r="V186" s="437"/>
      <c r="W186" s="437"/>
      <c r="X186" s="437"/>
      <c r="Y186" s="437"/>
      <c r="Z186" s="437"/>
      <c r="AA186" s="437"/>
      <c r="AB186" s="437"/>
      <c r="AC186" s="437"/>
      <c r="AD186" s="437"/>
      <c r="AE186" s="437"/>
      <c r="AF186" s="437"/>
      <c r="AG186" s="437"/>
      <c r="AH186" s="437"/>
      <c r="AI186" s="437"/>
      <c r="AJ186" s="437"/>
      <c r="AK186" s="437"/>
      <c r="AL186" s="437"/>
    </row>
    <row r="187" spans="1:38">
      <c r="A187" s="437"/>
      <c r="C187" s="437"/>
      <c r="D187" s="437"/>
      <c r="E187" s="437"/>
      <c r="F187" s="437"/>
      <c r="G187" s="437"/>
      <c r="H187" s="437"/>
      <c r="I187" s="437"/>
      <c r="J187" s="437"/>
      <c r="K187" s="437"/>
      <c r="L187" s="437"/>
      <c r="M187" s="437"/>
      <c r="N187" s="437"/>
      <c r="O187" s="437"/>
      <c r="P187" s="437"/>
      <c r="Q187" s="437"/>
      <c r="R187" s="437"/>
      <c r="S187" s="437"/>
      <c r="T187" s="437"/>
      <c r="U187" s="437"/>
      <c r="V187" s="437"/>
      <c r="W187" s="437"/>
      <c r="X187" s="437"/>
      <c r="Y187" s="437"/>
      <c r="Z187" s="437"/>
      <c r="AA187" s="437"/>
      <c r="AB187" s="437"/>
      <c r="AC187" s="437"/>
      <c r="AD187" s="437"/>
      <c r="AE187" s="437"/>
      <c r="AF187" s="437"/>
      <c r="AG187" s="437"/>
      <c r="AH187" s="437"/>
      <c r="AI187" s="437"/>
      <c r="AJ187" s="437"/>
      <c r="AK187" s="437"/>
      <c r="AL187" s="437"/>
    </row>
    <row r="188" spans="1:38">
      <c r="A188" s="437"/>
      <c r="C188" s="437"/>
      <c r="D188" s="437"/>
      <c r="E188" s="437"/>
      <c r="F188" s="437"/>
      <c r="G188" s="437"/>
      <c r="H188" s="437"/>
      <c r="I188" s="437"/>
      <c r="J188" s="437"/>
      <c r="K188" s="437"/>
      <c r="L188" s="437"/>
      <c r="M188" s="437"/>
      <c r="N188" s="437"/>
      <c r="O188" s="437"/>
      <c r="P188" s="437"/>
      <c r="Q188" s="437"/>
      <c r="R188" s="437"/>
      <c r="S188" s="437"/>
      <c r="T188" s="437"/>
      <c r="U188" s="437"/>
      <c r="V188" s="437"/>
      <c r="W188" s="437"/>
      <c r="X188" s="437"/>
      <c r="Y188" s="437"/>
      <c r="Z188" s="437"/>
      <c r="AA188" s="437"/>
      <c r="AB188" s="437"/>
      <c r="AC188" s="437"/>
      <c r="AD188" s="437"/>
      <c r="AE188" s="437"/>
      <c r="AF188" s="437"/>
      <c r="AG188" s="437"/>
      <c r="AH188" s="437"/>
      <c r="AI188" s="437"/>
      <c r="AJ188" s="437"/>
      <c r="AK188" s="437"/>
      <c r="AL188" s="437"/>
    </row>
    <row r="189" spans="1:38">
      <c r="A189" s="437"/>
      <c r="C189" s="437"/>
      <c r="D189" s="437"/>
      <c r="E189" s="437"/>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c r="AD189" s="437"/>
      <c r="AE189" s="437"/>
      <c r="AF189" s="437"/>
      <c r="AG189" s="437"/>
      <c r="AH189" s="437"/>
      <c r="AI189" s="437"/>
      <c r="AJ189" s="437"/>
      <c r="AK189" s="437"/>
      <c r="AL189" s="437"/>
    </row>
    <row r="190" spans="1:38">
      <c r="A190" s="437"/>
      <c r="C190" s="437"/>
      <c r="D190" s="437"/>
      <c r="E190" s="437"/>
      <c r="F190" s="437"/>
      <c r="G190" s="437"/>
      <c r="H190" s="437"/>
      <c r="I190" s="437"/>
      <c r="J190" s="437"/>
      <c r="K190" s="437"/>
      <c r="L190" s="437"/>
      <c r="M190" s="437"/>
      <c r="N190" s="437"/>
      <c r="O190" s="437"/>
      <c r="P190" s="437"/>
      <c r="Q190" s="437"/>
      <c r="R190" s="437"/>
      <c r="S190" s="437"/>
      <c r="T190" s="437"/>
      <c r="U190" s="437"/>
      <c r="V190" s="437"/>
      <c r="W190" s="437"/>
      <c r="X190" s="437"/>
      <c r="Y190" s="437"/>
      <c r="Z190" s="437"/>
      <c r="AA190" s="437"/>
      <c r="AB190" s="437"/>
      <c r="AC190" s="437"/>
      <c r="AD190" s="437"/>
      <c r="AE190" s="437"/>
      <c r="AF190" s="437"/>
      <c r="AG190" s="437"/>
      <c r="AH190" s="437"/>
      <c r="AI190" s="437"/>
      <c r="AJ190" s="437"/>
      <c r="AK190" s="437"/>
      <c r="AL190" s="437"/>
    </row>
    <row r="191" spans="1:38">
      <c r="A191" s="437"/>
      <c r="C191" s="437"/>
      <c r="D191" s="437"/>
      <c r="E191" s="437"/>
      <c r="F191" s="437"/>
      <c r="G191" s="437"/>
      <c r="H191" s="437"/>
      <c r="I191" s="437"/>
      <c r="J191" s="437"/>
      <c r="K191" s="437"/>
      <c r="L191" s="437"/>
      <c r="M191" s="437"/>
      <c r="N191" s="437"/>
      <c r="O191" s="437"/>
      <c r="P191" s="437"/>
      <c r="Q191" s="437"/>
      <c r="R191" s="437"/>
      <c r="S191" s="437"/>
      <c r="T191" s="437"/>
      <c r="U191" s="437"/>
      <c r="V191" s="437"/>
      <c r="W191" s="437"/>
      <c r="X191" s="437"/>
      <c r="Y191" s="437"/>
      <c r="Z191" s="437"/>
      <c r="AA191" s="437"/>
      <c r="AB191" s="437"/>
      <c r="AC191" s="437"/>
      <c r="AD191" s="437"/>
      <c r="AE191" s="437"/>
      <c r="AF191" s="437"/>
      <c r="AG191" s="437"/>
      <c r="AH191" s="437"/>
      <c r="AI191" s="437"/>
      <c r="AJ191" s="437"/>
      <c r="AK191" s="437"/>
      <c r="AL191" s="437"/>
    </row>
    <row r="192" spans="1:38">
      <c r="A192" s="437"/>
      <c r="C192" s="437"/>
      <c r="D192" s="437"/>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c r="AA192" s="437"/>
      <c r="AB192" s="437"/>
      <c r="AC192" s="437"/>
      <c r="AD192" s="437"/>
      <c r="AE192" s="437"/>
      <c r="AF192" s="437"/>
      <c r="AG192" s="437"/>
      <c r="AH192" s="437"/>
      <c r="AI192" s="437"/>
      <c r="AJ192" s="437"/>
      <c r="AK192" s="437"/>
      <c r="AL192" s="437"/>
    </row>
    <row r="193" spans="1:38">
      <c r="A193" s="437"/>
      <c r="C193" s="437"/>
      <c r="D193" s="437"/>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c r="AA193" s="437"/>
      <c r="AB193" s="437"/>
      <c r="AC193" s="437"/>
      <c r="AD193" s="437"/>
      <c r="AE193" s="437"/>
      <c r="AF193" s="437"/>
      <c r="AG193" s="437"/>
      <c r="AH193" s="437"/>
      <c r="AI193" s="437"/>
      <c r="AJ193" s="437"/>
      <c r="AK193" s="437"/>
      <c r="AL193" s="437"/>
    </row>
    <row r="194" spans="1:38">
      <c r="A194" s="437"/>
      <c r="C194" s="437"/>
      <c r="D194" s="437"/>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c r="AA194" s="437"/>
      <c r="AB194" s="437"/>
      <c r="AC194" s="437"/>
      <c r="AD194" s="437"/>
      <c r="AE194" s="437"/>
      <c r="AF194" s="437"/>
      <c r="AG194" s="437"/>
      <c r="AH194" s="437"/>
      <c r="AI194" s="437"/>
      <c r="AJ194" s="437"/>
      <c r="AK194" s="437"/>
      <c r="AL194" s="437"/>
    </row>
    <row r="195" spans="1:38">
      <c r="A195" s="437"/>
      <c r="C195" s="437"/>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437"/>
      <c r="AD195" s="437"/>
      <c r="AE195" s="437"/>
      <c r="AF195" s="437"/>
      <c r="AG195" s="437"/>
      <c r="AH195" s="437"/>
      <c r="AI195" s="437"/>
      <c r="AJ195" s="437"/>
      <c r="AK195" s="437"/>
      <c r="AL195" s="437"/>
    </row>
    <row r="196" spans="1:38">
      <c r="A196" s="437"/>
      <c r="C196" s="437"/>
      <c r="D196" s="437"/>
      <c r="E196" s="437"/>
      <c r="F196" s="437"/>
      <c r="G196" s="437"/>
      <c r="H196" s="437"/>
      <c r="I196" s="437"/>
      <c r="J196" s="437"/>
      <c r="K196" s="437"/>
      <c r="L196" s="437"/>
      <c r="M196" s="437"/>
      <c r="N196" s="437"/>
      <c r="O196" s="437"/>
      <c r="P196" s="437"/>
      <c r="Q196" s="437"/>
      <c r="R196" s="437"/>
      <c r="S196" s="437"/>
      <c r="T196" s="437"/>
      <c r="U196" s="437"/>
      <c r="V196" s="437"/>
      <c r="W196" s="437"/>
      <c r="X196" s="437"/>
      <c r="Y196" s="437"/>
      <c r="Z196" s="437"/>
      <c r="AA196" s="437"/>
      <c r="AB196" s="437"/>
      <c r="AC196" s="437"/>
      <c r="AD196" s="437"/>
      <c r="AE196" s="437"/>
      <c r="AF196" s="437"/>
      <c r="AG196" s="437"/>
      <c r="AH196" s="437"/>
      <c r="AI196" s="437"/>
      <c r="AJ196" s="437"/>
      <c r="AK196" s="437"/>
      <c r="AL196" s="437"/>
    </row>
    <row r="197" spans="1:38">
      <c r="A197" s="437"/>
      <c r="C197" s="437"/>
      <c r="D197" s="437"/>
      <c r="E197" s="437"/>
      <c r="F197" s="437"/>
      <c r="G197" s="437"/>
      <c r="H197" s="437"/>
      <c r="I197" s="437"/>
      <c r="J197" s="437"/>
      <c r="K197" s="437"/>
      <c r="L197" s="437"/>
      <c r="M197" s="437"/>
      <c r="N197" s="437"/>
      <c r="O197" s="437"/>
      <c r="P197" s="437"/>
      <c r="Q197" s="437"/>
      <c r="R197" s="437"/>
      <c r="S197" s="437"/>
      <c r="T197" s="437"/>
      <c r="U197" s="437"/>
      <c r="V197" s="437"/>
      <c r="W197" s="437"/>
      <c r="X197" s="437"/>
      <c r="Y197" s="437"/>
      <c r="Z197" s="437"/>
      <c r="AA197" s="437"/>
      <c r="AB197" s="437"/>
      <c r="AC197" s="437"/>
      <c r="AD197" s="437"/>
      <c r="AE197" s="437"/>
      <c r="AF197" s="437"/>
      <c r="AG197" s="437"/>
      <c r="AH197" s="437"/>
      <c r="AI197" s="437"/>
      <c r="AJ197" s="437"/>
      <c r="AK197" s="437"/>
      <c r="AL197" s="437"/>
    </row>
    <row r="198" spans="1:38">
      <c r="A198" s="437"/>
      <c r="C198" s="437"/>
      <c r="D198" s="437"/>
      <c r="E198" s="437"/>
      <c r="F198" s="437"/>
      <c r="G198" s="437"/>
      <c r="H198" s="437"/>
      <c r="I198" s="437"/>
      <c r="J198" s="437"/>
      <c r="K198" s="437"/>
      <c r="L198" s="437"/>
      <c r="M198" s="437"/>
      <c r="N198" s="437"/>
      <c r="O198" s="437"/>
      <c r="P198" s="437"/>
      <c r="Q198" s="437"/>
      <c r="R198" s="437"/>
      <c r="S198" s="437"/>
      <c r="T198" s="437"/>
      <c r="U198" s="437"/>
      <c r="V198" s="437"/>
      <c r="W198" s="437"/>
      <c r="X198" s="437"/>
      <c r="Y198" s="437"/>
      <c r="Z198" s="437"/>
      <c r="AA198" s="437"/>
      <c r="AB198" s="437"/>
      <c r="AC198" s="437"/>
      <c r="AD198" s="437"/>
      <c r="AE198" s="437"/>
      <c r="AF198" s="437"/>
      <c r="AG198" s="437"/>
      <c r="AH198" s="437"/>
      <c r="AI198" s="437"/>
      <c r="AJ198" s="437"/>
      <c r="AK198" s="437"/>
      <c r="AL198" s="437"/>
    </row>
    <row r="199" spans="1:38">
      <c r="A199" s="437"/>
      <c r="C199" s="437"/>
      <c r="D199" s="437"/>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c r="AA199" s="437"/>
      <c r="AB199" s="437"/>
      <c r="AC199" s="437"/>
      <c r="AD199" s="437"/>
      <c r="AE199" s="437"/>
      <c r="AF199" s="437"/>
      <c r="AG199" s="437"/>
      <c r="AH199" s="437"/>
      <c r="AI199" s="437"/>
      <c r="AJ199" s="437"/>
      <c r="AK199" s="437"/>
      <c r="AL199" s="437"/>
    </row>
    <row r="200" spans="1:38">
      <c r="A200" s="437"/>
      <c r="C200" s="437"/>
      <c r="D200" s="437"/>
      <c r="E200" s="437"/>
      <c r="F200" s="437"/>
      <c r="G200" s="437"/>
      <c r="H200" s="437"/>
      <c r="I200" s="437"/>
      <c r="J200" s="437"/>
      <c r="K200" s="437"/>
      <c r="L200" s="437"/>
      <c r="M200" s="437"/>
      <c r="N200" s="437"/>
      <c r="O200" s="437"/>
      <c r="P200" s="437"/>
      <c r="Q200" s="437"/>
      <c r="R200" s="437"/>
      <c r="S200" s="437"/>
      <c r="T200" s="437"/>
      <c r="U200" s="437"/>
      <c r="V200" s="437"/>
      <c r="W200" s="437"/>
      <c r="X200" s="437"/>
      <c r="Y200" s="437"/>
      <c r="Z200" s="437"/>
      <c r="AA200" s="437"/>
      <c r="AB200" s="437"/>
      <c r="AC200" s="437"/>
      <c r="AD200" s="437"/>
      <c r="AE200" s="437"/>
      <c r="AF200" s="437"/>
      <c r="AG200" s="437"/>
      <c r="AH200" s="437"/>
      <c r="AI200" s="437"/>
      <c r="AJ200" s="437"/>
      <c r="AK200" s="437"/>
      <c r="AL200" s="437"/>
    </row>
    <row r="201" spans="1:38">
      <c r="A201" s="437"/>
      <c r="C201" s="437"/>
      <c r="D201" s="437"/>
      <c r="E201" s="437"/>
      <c r="F201" s="437"/>
      <c r="G201" s="437"/>
      <c r="H201" s="437"/>
      <c r="I201" s="437"/>
      <c r="J201" s="437"/>
      <c r="K201" s="437"/>
      <c r="L201" s="437"/>
      <c r="M201" s="437"/>
      <c r="N201" s="437"/>
      <c r="O201" s="437"/>
      <c r="P201" s="437"/>
      <c r="Q201" s="437"/>
      <c r="R201" s="437"/>
      <c r="S201" s="437"/>
      <c r="T201" s="437"/>
      <c r="U201" s="437"/>
      <c r="V201" s="437"/>
      <c r="W201" s="437"/>
      <c r="X201" s="437"/>
      <c r="Y201" s="437"/>
      <c r="Z201" s="437"/>
      <c r="AA201" s="437"/>
      <c r="AB201" s="437"/>
      <c r="AC201" s="437"/>
      <c r="AD201" s="437"/>
      <c r="AE201" s="437"/>
      <c r="AF201" s="437"/>
      <c r="AG201" s="437"/>
      <c r="AH201" s="437"/>
      <c r="AI201" s="437"/>
      <c r="AJ201" s="437"/>
      <c r="AK201" s="437"/>
      <c r="AL201" s="437"/>
    </row>
    <row r="202" spans="1:38">
      <c r="A202" s="437"/>
      <c r="C202" s="437"/>
      <c r="D202" s="437"/>
      <c r="E202" s="437"/>
      <c r="F202" s="437"/>
      <c r="G202" s="437"/>
      <c r="H202" s="437"/>
      <c r="I202" s="437"/>
      <c r="J202" s="437"/>
      <c r="K202" s="437"/>
      <c r="L202" s="437"/>
      <c r="M202" s="437"/>
      <c r="N202" s="437"/>
      <c r="O202" s="437"/>
      <c r="P202" s="437"/>
      <c r="Q202" s="437"/>
      <c r="R202" s="437"/>
      <c r="S202" s="437"/>
      <c r="T202" s="437"/>
      <c r="U202" s="437"/>
      <c r="V202" s="437"/>
      <c r="W202" s="437"/>
      <c r="X202" s="437"/>
      <c r="Y202" s="437"/>
      <c r="Z202" s="437"/>
      <c r="AA202" s="437"/>
      <c r="AB202" s="437"/>
      <c r="AC202" s="437"/>
      <c r="AD202" s="437"/>
      <c r="AE202" s="437"/>
      <c r="AF202" s="437"/>
      <c r="AG202" s="437"/>
      <c r="AH202" s="437"/>
      <c r="AI202" s="437"/>
      <c r="AJ202" s="437"/>
      <c r="AK202" s="437"/>
      <c r="AL202" s="437"/>
    </row>
    <row r="203" spans="1:38">
      <c r="A203" s="437"/>
      <c r="C203" s="437"/>
      <c r="D203" s="437"/>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7"/>
      <c r="AA203" s="437"/>
      <c r="AB203" s="437"/>
      <c r="AC203" s="437"/>
      <c r="AD203" s="437"/>
      <c r="AE203" s="437"/>
      <c r="AF203" s="437"/>
      <c r="AG203" s="437"/>
      <c r="AH203" s="437"/>
      <c r="AI203" s="437"/>
      <c r="AJ203" s="437"/>
      <c r="AK203" s="437"/>
      <c r="AL203" s="437"/>
    </row>
    <row r="204" spans="1:38">
      <c r="A204" s="437"/>
      <c r="C204" s="437"/>
      <c r="D204" s="437"/>
      <c r="E204" s="437"/>
      <c r="F204" s="437"/>
      <c r="G204" s="437"/>
      <c r="H204" s="437"/>
      <c r="I204" s="437"/>
      <c r="J204" s="437"/>
      <c r="K204" s="437"/>
      <c r="L204" s="437"/>
      <c r="M204" s="437"/>
      <c r="N204" s="437"/>
      <c r="O204" s="437"/>
      <c r="P204" s="437"/>
      <c r="Q204" s="437"/>
      <c r="R204" s="437"/>
      <c r="S204" s="437"/>
      <c r="T204" s="437"/>
      <c r="U204" s="437"/>
      <c r="V204" s="437"/>
      <c r="W204" s="437"/>
      <c r="X204" s="437"/>
      <c r="Y204" s="437"/>
      <c r="Z204" s="437"/>
      <c r="AA204" s="437"/>
      <c r="AB204" s="437"/>
      <c r="AC204" s="437"/>
      <c r="AD204" s="437"/>
      <c r="AE204" s="437"/>
      <c r="AF204" s="437"/>
      <c r="AG204" s="437"/>
      <c r="AH204" s="437"/>
      <c r="AI204" s="437"/>
      <c r="AJ204" s="437"/>
      <c r="AK204" s="437"/>
      <c r="AL204" s="437"/>
    </row>
    <row r="205" spans="1:38">
      <c r="A205" s="437"/>
      <c r="C205" s="437"/>
      <c r="D205" s="437"/>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c r="AA205" s="437"/>
      <c r="AB205" s="437"/>
      <c r="AC205" s="437"/>
      <c r="AD205" s="437"/>
      <c r="AE205" s="437"/>
      <c r="AF205" s="437"/>
      <c r="AG205" s="437"/>
      <c r="AH205" s="437"/>
      <c r="AI205" s="437"/>
      <c r="AJ205" s="437"/>
      <c r="AK205" s="437"/>
      <c r="AL205" s="437"/>
    </row>
    <row r="206" spans="1:38">
      <c r="A206" s="437"/>
      <c r="C206" s="437"/>
      <c r="D206" s="437"/>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c r="AD206" s="437"/>
      <c r="AE206" s="437"/>
      <c r="AF206" s="437"/>
      <c r="AG206" s="437"/>
      <c r="AH206" s="437"/>
      <c r="AI206" s="437"/>
      <c r="AJ206" s="437"/>
      <c r="AK206" s="437"/>
      <c r="AL206" s="437"/>
    </row>
    <row r="207" spans="1:38">
      <c r="A207" s="437"/>
      <c r="C207" s="437"/>
      <c r="D207" s="437"/>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437"/>
      <c r="AJ207" s="437"/>
      <c r="AK207" s="437"/>
      <c r="AL207" s="437"/>
    </row>
    <row r="208" spans="1:38">
      <c r="A208" s="437"/>
      <c r="C208" s="437"/>
      <c r="D208" s="437"/>
      <c r="E208" s="437"/>
      <c r="F208" s="437"/>
      <c r="G208" s="437"/>
      <c r="H208" s="437"/>
      <c r="I208" s="437"/>
      <c r="J208" s="437"/>
      <c r="K208" s="437"/>
      <c r="L208" s="437"/>
      <c r="M208" s="437"/>
      <c r="N208" s="437"/>
      <c r="O208" s="437"/>
      <c r="P208" s="437"/>
      <c r="Q208" s="437"/>
      <c r="R208" s="437"/>
      <c r="S208" s="437"/>
      <c r="T208" s="437"/>
      <c r="U208" s="437"/>
      <c r="V208" s="437"/>
      <c r="W208" s="437"/>
      <c r="X208" s="437"/>
      <c r="Y208" s="437"/>
      <c r="Z208" s="437"/>
      <c r="AA208" s="437"/>
      <c r="AB208" s="437"/>
      <c r="AC208" s="437"/>
      <c r="AD208" s="437"/>
      <c r="AE208" s="437"/>
      <c r="AF208" s="437"/>
      <c r="AG208" s="437"/>
      <c r="AH208" s="437"/>
      <c r="AI208" s="437"/>
      <c r="AJ208" s="437"/>
      <c r="AK208" s="437"/>
      <c r="AL208" s="437"/>
    </row>
    <row r="209" spans="1:38">
      <c r="A209" s="437"/>
      <c r="C209" s="437"/>
      <c r="D209" s="437"/>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c r="AA209" s="437"/>
      <c r="AB209" s="437"/>
      <c r="AC209" s="437"/>
      <c r="AD209" s="437"/>
      <c r="AE209" s="437"/>
      <c r="AF209" s="437"/>
      <c r="AG209" s="437"/>
      <c r="AH209" s="437"/>
      <c r="AI209" s="437"/>
      <c r="AJ209" s="437"/>
      <c r="AK209" s="437"/>
      <c r="AL209" s="437"/>
    </row>
    <row r="210" spans="1:38">
      <c r="A210" s="437"/>
      <c r="C210" s="437"/>
      <c r="D210" s="437"/>
      <c r="E210" s="437"/>
      <c r="F210" s="437"/>
      <c r="G210" s="437"/>
      <c r="H210" s="437"/>
      <c r="I210" s="437"/>
      <c r="J210" s="437"/>
      <c r="K210" s="437"/>
      <c r="L210" s="437"/>
      <c r="M210" s="437"/>
      <c r="N210" s="437"/>
      <c r="O210" s="437"/>
      <c r="P210" s="437"/>
      <c r="Q210" s="437"/>
      <c r="R210" s="437"/>
      <c r="S210" s="437"/>
      <c r="T210" s="437"/>
      <c r="U210" s="437"/>
      <c r="V210" s="437"/>
      <c r="W210" s="437"/>
      <c r="X210" s="437"/>
      <c r="Y210" s="437"/>
      <c r="Z210" s="437"/>
      <c r="AA210" s="437"/>
      <c r="AB210" s="437"/>
      <c r="AC210" s="437"/>
      <c r="AD210" s="437"/>
      <c r="AE210" s="437"/>
      <c r="AF210" s="437"/>
      <c r="AG210" s="437"/>
      <c r="AH210" s="437"/>
      <c r="AI210" s="437"/>
      <c r="AJ210" s="437"/>
      <c r="AK210" s="437"/>
      <c r="AL210" s="437"/>
    </row>
    <row r="211" spans="1:38">
      <c r="A211" s="437"/>
      <c r="C211" s="437"/>
      <c r="D211" s="437"/>
      <c r="E211" s="437"/>
      <c r="F211" s="437"/>
      <c r="G211" s="437"/>
      <c r="H211" s="437"/>
      <c r="I211" s="437"/>
      <c r="J211" s="437"/>
      <c r="K211" s="437"/>
      <c r="L211" s="437"/>
      <c r="M211" s="437"/>
      <c r="N211" s="437"/>
      <c r="O211" s="437"/>
      <c r="P211" s="437"/>
      <c r="Q211" s="437"/>
      <c r="R211" s="437"/>
      <c r="S211" s="437"/>
      <c r="T211" s="437"/>
      <c r="U211" s="437"/>
      <c r="V211" s="437"/>
      <c r="W211" s="437"/>
      <c r="X211" s="437"/>
      <c r="Y211" s="437"/>
      <c r="Z211" s="437"/>
      <c r="AA211" s="437"/>
      <c r="AB211" s="437"/>
      <c r="AC211" s="437"/>
      <c r="AD211" s="437"/>
      <c r="AE211" s="437"/>
      <c r="AF211" s="437"/>
      <c r="AG211" s="437"/>
      <c r="AH211" s="437"/>
      <c r="AI211" s="437"/>
      <c r="AJ211" s="437"/>
      <c r="AK211" s="437"/>
      <c r="AL211" s="437"/>
    </row>
    <row r="212" spans="1:38">
      <c r="A212" s="437"/>
      <c r="C212" s="437"/>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7"/>
      <c r="Z212" s="437"/>
      <c r="AA212" s="437"/>
      <c r="AB212" s="437"/>
      <c r="AC212" s="437"/>
      <c r="AD212" s="437"/>
      <c r="AE212" s="437"/>
      <c r="AF212" s="437"/>
      <c r="AG212" s="437"/>
      <c r="AH212" s="437"/>
      <c r="AI212" s="437"/>
      <c r="AJ212" s="437"/>
      <c r="AK212" s="437"/>
      <c r="AL212" s="437"/>
    </row>
    <row r="213" spans="1:38">
      <c r="A213" s="437"/>
      <c r="C213" s="437"/>
      <c r="D213" s="437"/>
      <c r="E213" s="437"/>
      <c r="F213" s="437"/>
      <c r="G213" s="437"/>
      <c r="H213" s="437"/>
      <c r="I213" s="437"/>
      <c r="J213" s="437"/>
      <c r="K213" s="437"/>
      <c r="L213" s="437"/>
      <c r="M213" s="437"/>
      <c r="N213" s="437"/>
      <c r="O213" s="437"/>
      <c r="P213" s="437"/>
      <c r="Q213" s="437"/>
      <c r="R213" s="437"/>
      <c r="S213" s="437"/>
      <c r="T213" s="437"/>
      <c r="U213" s="437"/>
      <c r="V213" s="437"/>
      <c r="W213" s="437"/>
      <c r="X213" s="437"/>
      <c r="Y213" s="437"/>
      <c r="Z213" s="437"/>
      <c r="AA213" s="437"/>
      <c r="AB213" s="437"/>
      <c r="AC213" s="437"/>
      <c r="AD213" s="437"/>
      <c r="AE213" s="437"/>
      <c r="AF213" s="437"/>
      <c r="AG213" s="437"/>
      <c r="AH213" s="437"/>
      <c r="AI213" s="437"/>
      <c r="AJ213" s="437"/>
      <c r="AK213" s="437"/>
      <c r="AL213" s="437"/>
    </row>
    <row r="214" spans="1:38">
      <c r="A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row>
    <row r="215" spans="1:38">
      <c r="A215" s="437"/>
      <c r="C215" s="437"/>
      <c r="D215" s="437"/>
      <c r="E215" s="437"/>
      <c r="F215" s="437"/>
      <c r="G215" s="437"/>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row>
    <row r="216" spans="1:38">
      <c r="A216" s="437"/>
      <c r="C216" s="437"/>
      <c r="D216" s="437"/>
      <c r="E216" s="437"/>
      <c r="F216" s="437"/>
      <c r="G216" s="437"/>
      <c r="H216" s="437"/>
      <c r="I216" s="437"/>
      <c r="J216" s="437"/>
      <c r="K216" s="437"/>
      <c r="L216" s="437"/>
      <c r="M216" s="437"/>
      <c r="N216" s="437"/>
      <c r="O216" s="437"/>
      <c r="P216" s="437"/>
      <c r="Q216" s="437"/>
      <c r="R216" s="437"/>
      <c r="S216" s="437"/>
      <c r="T216" s="437"/>
      <c r="U216" s="437"/>
      <c r="V216" s="437"/>
      <c r="W216" s="437"/>
      <c r="X216" s="437"/>
      <c r="Y216" s="437"/>
      <c r="Z216" s="437"/>
      <c r="AA216" s="437"/>
      <c r="AB216" s="437"/>
      <c r="AC216" s="437"/>
      <c r="AD216" s="437"/>
      <c r="AE216" s="437"/>
      <c r="AF216" s="437"/>
      <c r="AG216" s="437"/>
      <c r="AH216" s="437"/>
      <c r="AI216" s="437"/>
      <c r="AJ216" s="437"/>
      <c r="AK216" s="437"/>
      <c r="AL216" s="437"/>
    </row>
    <row r="217" spans="1:38">
      <c r="A217" s="437"/>
      <c r="C217" s="437"/>
      <c r="D217" s="437"/>
      <c r="E217" s="437"/>
      <c r="F217" s="437"/>
      <c r="G217" s="437"/>
      <c r="H217" s="437"/>
      <c r="I217" s="437"/>
      <c r="J217" s="437"/>
      <c r="K217" s="437"/>
      <c r="L217" s="437"/>
      <c r="M217" s="437"/>
      <c r="N217" s="437"/>
      <c r="O217" s="437"/>
      <c r="P217" s="437"/>
      <c r="Q217" s="437"/>
      <c r="R217" s="437"/>
      <c r="S217" s="437"/>
      <c r="T217" s="437"/>
      <c r="U217" s="437"/>
      <c r="V217" s="437"/>
      <c r="W217" s="437"/>
      <c r="X217" s="437"/>
      <c r="Y217" s="437"/>
      <c r="Z217" s="437"/>
      <c r="AA217" s="437"/>
      <c r="AB217" s="437"/>
      <c r="AC217" s="437"/>
      <c r="AD217" s="437"/>
      <c r="AE217" s="437"/>
      <c r="AF217" s="437"/>
      <c r="AG217" s="437"/>
      <c r="AH217" s="437"/>
      <c r="AI217" s="437"/>
      <c r="AJ217" s="437"/>
      <c r="AK217" s="437"/>
      <c r="AL217" s="437"/>
    </row>
    <row r="218" spans="1:38">
      <c r="A218" s="437"/>
      <c r="C218" s="437"/>
      <c r="D218" s="437"/>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c r="AH218" s="437"/>
      <c r="AI218" s="437"/>
      <c r="AJ218" s="437"/>
      <c r="AK218" s="437"/>
      <c r="AL218" s="437"/>
    </row>
    <row r="219" spans="1:38">
      <c r="A219" s="437"/>
      <c r="C219" s="437"/>
      <c r="D219" s="437"/>
      <c r="E219" s="437"/>
      <c r="F219" s="437"/>
      <c r="G219" s="437"/>
      <c r="H219" s="437"/>
      <c r="I219" s="437"/>
      <c r="J219" s="437"/>
      <c r="K219" s="437"/>
      <c r="L219" s="437"/>
      <c r="M219" s="437"/>
      <c r="N219" s="437"/>
      <c r="O219" s="437"/>
      <c r="P219" s="437"/>
      <c r="Q219" s="437"/>
      <c r="R219" s="437"/>
      <c r="S219" s="437"/>
      <c r="T219" s="437"/>
      <c r="U219" s="437"/>
      <c r="V219" s="437"/>
      <c r="W219" s="437"/>
      <c r="X219" s="437"/>
      <c r="Y219" s="437"/>
      <c r="Z219" s="437"/>
      <c r="AA219" s="437"/>
      <c r="AB219" s="437"/>
      <c r="AC219" s="437"/>
      <c r="AD219" s="437"/>
      <c r="AE219" s="437"/>
      <c r="AF219" s="437"/>
      <c r="AG219" s="437"/>
      <c r="AH219" s="437"/>
      <c r="AI219" s="437"/>
      <c r="AJ219" s="437"/>
      <c r="AK219" s="437"/>
      <c r="AL219" s="437"/>
    </row>
    <row r="220" spans="1:38">
      <c r="A220" s="437"/>
      <c r="C220" s="437"/>
      <c r="D220" s="437"/>
      <c r="E220" s="437"/>
      <c r="F220" s="437"/>
      <c r="G220" s="437"/>
      <c r="H220" s="437"/>
      <c r="I220" s="437"/>
      <c r="J220" s="437"/>
      <c r="K220" s="437"/>
      <c r="L220" s="437"/>
      <c r="M220" s="437"/>
      <c r="N220" s="437"/>
      <c r="O220" s="437"/>
      <c r="P220" s="437"/>
      <c r="Q220" s="437"/>
      <c r="R220" s="437"/>
      <c r="S220" s="437"/>
      <c r="T220" s="437"/>
      <c r="U220" s="437"/>
      <c r="V220" s="437"/>
      <c r="W220" s="437"/>
      <c r="X220" s="437"/>
      <c r="Y220" s="437"/>
      <c r="Z220" s="437"/>
      <c r="AA220" s="437"/>
      <c r="AB220" s="437"/>
      <c r="AC220" s="437"/>
      <c r="AD220" s="437"/>
      <c r="AE220" s="437"/>
      <c r="AF220" s="437"/>
      <c r="AG220" s="437"/>
      <c r="AH220" s="437"/>
      <c r="AI220" s="437"/>
      <c r="AJ220" s="437"/>
      <c r="AK220" s="437"/>
      <c r="AL220" s="437"/>
    </row>
    <row r="221" spans="1:38">
      <c r="A221" s="437"/>
      <c r="C221" s="437"/>
      <c r="D221" s="437"/>
      <c r="E221" s="437"/>
      <c r="F221" s="437"/>
      <c r="G221" s="437"/>
      <c r="H221" s="437"/>
      <c r="I221" s="437"/>
      <c r="J221" s="437"/>
      <c r="K221" s="437"/>
      <c r="L221" s="437"/>
      <c r="M221" s="437"/>
      <c r="N221" s="437"/>
      <c r="O221" s="437"/>
      <c r="P221" s="437"/>
      <c r="Q221" s="437"/>
      <c r="R221" s="437"/>
      <c r="S221" s="437"/>
      <c r="T221" s="437"/>
      <c r="U221" s="437"/>
      <c r="V221" s="437"/>
      <c r="W221" s="437"/>
      <c r="X221" s="437"/>
      <c r="Y221" s="437"/>
      <c r="Z221" s="437"/>
      <c r="AA221" s="437"/>
      <c r="AB221" s="437"/>
      <c r="AC221" s="437"/>
      <c r="AD221" s="437"/>
      <c r="AE221" s="437"/>
      <c r="AF221" s="437"/>
      <c r="AG221" s="437"/>
      <c r="AH221" s="437"/>
      <c r="AI221" s="437"/>
      <c r="AJ221" s="437"/>
      <c r="AK221" s="437"/>
      <c r="AL221" s="437"/>
    </row>
    <row r="222" spans="1:38">
      <c r="A222" s="437"/>
      <c r="C222" s="437"/>
      <c r="D222" s="437"/>
      <c r="E222" s="437"/>
      <c r="F222" s="437"/>
      <c r="G222" s="437"/>
      <c r="H222" s="437"/>
      <c r="I222" s="437"/>
      <c r="J222" s="437"/>
      <c r="K222" s="437"/>
      <c r="L222" s="437"/>
      <c r="M222" s="437"/>
      <c r="N222" s="437"/>
      <c r="O222" s="437"/>
      <c r="P222" s="437"/>
      <c r="Q222" s="437"/>
      <c r="R222" s="437"/>
      <c r="S222" s="437"/>
      <c r="T222" s="437"/>
      <c r="U222" s="437"/>
      <c r="V222" s="437"/>
      <c r="W222" s="437"/>
      <c r="X222" s="437"/>
      <c r="Y222" s="437"/>
      <c r="Z222" s="437"/>
      <c r="AA222" s="437"/>
      <c r="AB222" s="437"/>
      <c r="AC222" s="437"/>
      <c r="AD222" s="437"/>
      <c r="AE222" s="437"/>
      <c r="AF222" s="437"/>
      <c r="AG222" s="437"/>
      <c r="AH222" s="437"/>
      <c r="AI222" s="437"/>
      <c r="AJ222" s="437"/>
      <c r="AK222" s="437"/>
      <c r="AL222" s="437"/>
    </row>
    <row r="223" spans="1:38">
      <c r="A223" s="437"/>
      <c r="C223" s="437"/>
      <c r="D223" s="437"/>
      <c r="E223" s="437"/>
      <c r="F223" s="437"/>
      <c r="G223" s="437"/>
      <c r="H223" s="437"/>
      <c r="I223" s="437"/>
      <c r="J223" s="437"/>
      <c r="K223" s="437"/>
      <c r="L223" s="437"/>
      <c r="M223" s="437"/>
      <c r="N223" s="437"/>
      <c r="O223" s="437"/>
      <c r="P223" s="437"/>
      <c r="Q223" s="437"/>
      <c r="R223" s="437"/>
      <c r="S223" s="437"/>
      <c r="T223" s="437"/>
      <c r="U223" s="437"/>
      <c r="V223" s="437"/>
      <c r="W223" s="437"/>
      <c r="X223" s="437"/>
      <c r="Y223" s="437"/>
      <c r="Z223" s="437"/>
      <c r="AA223" s="437"/>
      <c r="AB223" s="437"/>
      <c r="AC223" s="437"/>
      <c r="AD223" s="437"/>
      <c r="AE223" s="437"/>
      <c r="AF223" s="437"/>
      <c r="AG223" s="437"/>
      <c r="AH223" s="437"/>
      <c r="AI223" s="437"/>
      <c r="AJ223" s="437"/>
      <c r="AK223" s="437"/>
      <c r="AL223" s="437"/>
    </row>
    <row r="224" spans="1:38">
      <c r="A224" s="437"/>
      <c r="C224" s="437"/>
      <c r="D224" s="437"/>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c r="AA224" s="437"/>
      <c r="AB224" s="437"/>
      <c r="AC224" s="437"/>
      <c r="AD224" s="437"/>
      <c r="AE224" s="437"/>
      <c r="AF224" s="437"/>
      <c r="AG224" s="437"/>
      <c r="AH224" s="437"/>
      <c r="AI224" s="437"/>
      <c r="AJ224" s="437"/>
      <c r="AK224" s="437"/>
      <c r="AL224" s="437"/>
    </row>
    <row r="225" spans="1:38">
      <c r="A225" s="437"/>
      <c r="C225" s="437"/>
      <c r="D225" s="437"/>
      <c r="E225" s="437"/>
      <c r="F225" s="437"/>
      <c r="G225" s="437"/>
      <c r="H225" s="437"/>
      <c r="I225" s="437"/>
      <c r="J225" s="437"/>
      <c r="K225" s="437"/>
      <c r="L225" s="437"/>
      <c r="M225" s="437"/>
      <c r="N225" s="437"/>
      <c r="O225" s="437"/>
      <c r="P225" s="437"/>
      <c r="Q225" s="437"/>
      <c r="R225" s="437"/>
      <c r="S225" s="437"/>
      <c r="T225" s="437"/>
      <c r="U225" s="437"/>
      <c r="V225" s="437"/>
      <c r="W225" s="437"/>
      <c r="X225" s="437"/>
      <c r="Y225" s="437"/>
      <c r="Z225" s="437"/>
      <c r="AA225" s="437"/>
      <c r="AB225" s="437"/>
      <c r="AC225" s="437"/>
      <c r="AD225" s="437"/>
      <c r="AE225" s="437"/>
      <c r="AF225" s="437"/>
      <c r="AG225" s="437"/>
      <c r="AH225" s="437"/>
      <c r="AI225" s="437"/>
      <c r="AJ225" s="437"/>
      <c r="AK225" s="437"/>
      <c r="AL225" s="437"/>
    </row>
    <row r="226" spans="1:38">
      <c r="A226" s="437"/>
      <c r="C226" s="437"/>
      <c r="D226" s="437"/>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7"/>
      <c r="AD226" s="437"/>
      <c r="AE226" s="437"/>
      <c r="AF226" s="437"/>
      <c r="AG226" s="437"/>
      <c r="AH226" s="437"/>
      <c r="AI226" s="437"/>
      <c r="AJ226" s="437"/>
      <c r="AK226" s="437"/>
      <c r="AL226" s="437"/>
    </row>
    <row r="227" spans="1:38">
      <c r="A227" s="437"/>
      <c r="C227" s="437"/>
      <c r="D227" s="437"/>
      <c r="E227" s="437"/>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7"/>
      <c r="AD227" s="437"/>
      <c r="AE227" s="437"/>
      <c r="AF227" s="437"/>
      <c r="AG227" s="437"/>
      <c r="AH227" s="437"/>
      <c r="AI227" s="437"/>
      <c r="AJ227" s="437"/>
      <c r="AK227" s="437"/>
      <c r="AL227" s="437"/>
    </row>
    <row r="228" spans="1:38">
      <c r="A228" s="437"/>
      <c r="C228" s="437"/>
      <c r="D228" s="437"/>
      <c r="E228" s="437"/>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7"/>
      <c r="AD228" s="437"/>
      <c r="AE228" s="437"/>
      <c r="AF228" s="437"/>
      <c r="AG228" s="437"/>
      <c r="AH228" s="437"/>
      <c r="AI228" s="437"/>
      <c r="AJ228" s="437"/>
      <c r="AK228" s="437"/>
      <c r="AL228" s="437"/>
    </row>
    <row r="229" spans="1:38">
      <c r="A229" s="437"/>
      <c r="C229" s="437"/>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c r="AD229" s="437"/>
      <c r="AE229" s="437"/>
      <c r="AF229" s="437"/>
      <c r="AG229" s="437"/>
      <c r="AH229" s="437"/>
      <c r="AI229" s="437"/>
      <c r="AJ229" s="437"/>
      <c r="AK229" s="437"/>
      <c r="AL229" s="437"/>
    </row>
    <row r="230" spans="1:38">
      <c r="A230" s="437"/>
      <c r="C230" s="437"/>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7"/>
      <c r="AE230" s="437"/>
      <c r="AF230" s="437"/>
      <c r="AG230" s="437"/>
      <c r="AH230" s="437"/>
      <c r="AI230" s="437"/>
      <c r="AJ230" s="437"/>
      <c r="AK230" s="437"/>
      <c r="AL230" s="437"/>
    </row>
    <row r="231" spans="1:38">
      <c r="A231" s="437"/>
      <c r="C231" s="437"/>
      <c r="D231" s="437"/>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c r="AA231" s="437"/>
      <c r="AB231" s="437"/>
      <c r="AC231" s="437"/>
      <c r="AD231" s="437"/>
      <c r="AE231" s="437"/>
      <c r="AF231" s="437"/>
      <c r="AG231" s="437"/>
      <c r="AH231" s="437"/>
      <c r="AI231" s="437"/>
      <c r="AJ231" s="437"/>
      <c r="AK231" s="437"/>
      <c r="AL231" s="437"/>
    </row>
    <row r="232" spans="1:38">
      <c r="A232" s="437"/>
      <c r="C232" s="437"/>
      <c r="D232" s="437"/>
      <c r="E232" s="437"/>
      <c r="F232" s="437"/>
      <c r="G232" s="437"/>
      <c r="H232" s="437"/>
      <c r="I232" s="437"/>
      <c r="J232" s="437"/>
      <c r="K232" s="437"/>
      <c r="L232" s="437"/>
      <c r="M232" s="437"/>
      <c r="N232" s="437"/>
      <c r="O232" s="437"/>
      <c r="P232" s="437"/>
      <c r="Q232" s="437"/>
      <c r="R232" s="437"/>
      <c r="S232" s="437"/>
      <c r="T232" s="437"/>
      <c r="U232" s="437"/>
      <c r="V232" s="437"/>
      <c r="W232" s="437"/>
      <c r="X232" s="437"/>
      <c r="Y232" s="437"/>
      <c r="Z232" s="437"/>
      <c r="AA232" s="437"/>
      <c r="AB232" s="437"/>
      <c r="AC232" s="437"/>
      <c r="AD232" s="437"/>
      <c r="AE232" s="437"/>
      <c r="AF232" s="437"/>
      <c r="AG232" s="437"/>
      <c r="AH232" s="437"/>
      <c r="AI232" s="437"/>
      <c r="AJ232" s="437"/>
      <c r="AK232" s="437"/>
      <c r="AL232" s="437"/>
    </row>
    <row r="233" spans="1:38">
      <c r="A233" s="437"/>
      <c r="C233" s="437"/>
      <c r="D233" s="437"/>
      <c r="E233" s="437"/>
      <c r="F233" s="437"/>
      <c r="G233" s="437"/>
      <c r="H233" s="437"/>
      <c r="I233" s="437"/>
      <c r="J233" s="437"/>
      <c r="K233" s="437"/>
      <c r="L233" s="437"/>
      <c r="M233" s="437"/>
      <c r="N233" s="437"/>
      <c r="O233" s="437"/>
      <c r="P233" s="437"/>
      <c r="Q233" s="437"/>
      <c r="R233" s="437"/>
      <c r="S233" s="437"/>
      <c r="T233" s="437"/>
      <c r="U233" s="437"/>
      <c r="V233" s="437"/>
      <c r="W233" s="437"/>
      <c r="X233" s="437"/>
      <c r="Y233" s="437"/>
      <c r="Z233" s="437"/>
      <c r="AA233" s="437"/>
      <c r="AB233" s="437"/>
      <c r="AC233" s="437"/>
      <c r="AD233" s="437"/>
      <c r="AE233" s="437"/>
      <c r="AF233" s="437"/>
      <c r="AG233" s="437"/>
      <c r="AH233" s="437"/>
      <c r="AI233" s="437"/>
      <c r="AJ233" s="437"/>
      <c r="AK233" s="437"/>
      <c r="AL233" s="437"/>
    </row>
    <row r="234" spans="1:38">
      <c r="A234" s="437"/>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c r="AA234" s="437"/>
      <c r="AB234" s="437"/>
      <c r="AC234" s="437"/>
      <c r="AD234" s="437"/>
      <c r="AE234" s="437"/>
      <c r="AF234" s="437"/>
      <c r="AG234" s="437"/>
      <c r="AH234" s="437"/>
      <c r="AI234" s="437"/>
      <c r="AJ234" s="437"/>
      <c r="AK234" s="437"/>
      <c r="AL234" s="437"/>
    </row>
    <row r="235" spans="1:38">
      <c r="A235" s="437"/>
      <c r="C235" s="437"/>
      <c r="D235" s="437"/>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c r="AA235" s="437"/>
      <c r="AB235" s="437"/>
      <c r="AC235" s="437"/>
      <c r="AD235" s="437"/>
      <c r="AE235" s="437"/>
      <c r="AF235" s="437"/>
      <c r="AG235" s="437"/>
      <c r="AH235" s="437"/>
      <c r="AI235" s="437"/>
      <c r="AJ235" s="437"/>
      <c r="AK235" s="437"/>
      <c r="AL235" s="437"/>
    </row>
    <row r="236" spans="1:38">
      <c r="A236" s="437"/>
      <c r="C236" s="437"/>
      <c r="D236" s="437"/>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7"/>
      <c r="AB236" s="437"/>
      <c r="AC236" s="437"/>
      <c r="AD236" s="437"/>
      <c r="AE236" s="437"/>
      <c r="AF236" s="437"/>
      <c r="AG236" s="437"/>
      <c r="AH236" s="437"/>
      <c r="AI236" s="437"/>
      <c r="AJ236" s="437"/>
      <c r="AK236" s="437"/>
      <c r="AL236" s="437"/>
    </row>
    <row r="237" spans="1:38">
      <c r="A237" s="437"/>
      <c r="C237" s="437"/>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7"/>
      <c r="AD237" s="437"/>
      <c r="AE237" s="437"/>
      <c r="AF237" s="437"/>
      <c r="AG237" s="437"/>
      <c r="AH237" s="437"/>
      <c r="AI237" s="437"/>
      <c r="AJ237" s="437"/>
      <c r="AK237" s="437"/>
      <c r="AL237" s="437"/>
    </row>
    <row r="238" spans="1:38">
      <c r="A238" s="437"/>
      <c r="C238" s="437"/>
      <c r="D238" s="437"/>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7"/>
      <c r="AD238" s="437"/>
      <c r="AE238" s="437"/>
      <c r="AF238" s="437"/>
      <c r="AG238" s="437"/>
      <c r="AH238" s="437"/>
      <c r="AI238" s="437"/>
      <c r="AJ238" s="437"/>
      <c r="AK238" s="437"/>
      <c r="AL238" s="437"/>
    </row>
    <row r="239" spans="1:38">
      <c r="A239" s="437"/>
      <c r="C239" s="437"/>
      <c r="D239" s="437"/>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c r="AA239" s="437"/>
      <c r="AB239" s="437"/>
      <c r="AC239" s="437"/>
      <c r="AD239" s="437"/>
      <c r="AE239" s="437"/>
      <c r="AF239" s="437"/>
      <c r="AG239" s="437"/>
      <c r="AH239" s="437"/>
      <c r="AI239" s="437"/>
      <c r="AJ239" s="437"/>
      <c r="AK239" s="437"/>
      <c r="AL239" s="437"/>
    </row>
    <row r="240" spans="1:38">
      <c r="A240" s="437"/>
      <c r="C240" s="437"/>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7"/>
      <c r="AD240" s="437"/>
      <c r="AE240" s="437"/>
      <c r="AF240" s="437"/>
      <c r="AG240" s="437"/>
      <c r="AH240" s="437"/>
      <c r="AI240" s="437"/>
      <c r="AJ240" s="437"/>
      <c r="AK240" s="437"/>
      <c r="AL240" s="437"/>
    </row>
    <row r="241" spans="1:38">
      <c r="A241" s="437"/>
      <c r="C241" s="437"/>
      <c r="D241" s="437"/>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7"/>
      <c r="AB241" s="437"/>
      <c r="AC241" s="437"/>
      <c r="AD241" s="437"/>
      <c r="AE241" s="437"/>
      <c r="AF241" s="437"/>
      <c r="AG241" s="437"/>
      <c r="AH241" s="437"/>
      <c r="AI241" s="437"/>
      <c r="AJ241" s="437"/>
      <c r="AK241" s="437"/>
      <c r="AL241" s="437"/>
    </row>
    <row r="242" spans="1:38">
      <c r="A242" s="437"/>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c r="AD242" s="437"/>
      <c r="AE242" s="437"/>
      <c r="AF242" s="437"/>
      <c r="AG242" s="437"/>
      <c r="AH242" s="437"/>
      <c r="AI242" s="437"/>
      <c r="AJ242" s="437"/>
      <c r="AK242" s="437"/>
      <c r="AL242" s="437"/>
    </row>
    <row r="243" spans="1:38">
      <c r="A243" s="437"/>
      <c r="C243" s="437"/>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c r="AD243" s="437"/>
      <c r="AE243" s="437"/>
      <c r="AF243" s="437"/>
      <c r="AG243" s="437"/>
      <c r="AH243" s="437"/>
      <c r="AI243" s="437"/>
      <c r="AJ243" s="437"/>
      <c r="AK243" s="437"/>
      <c r="AL243" s="437"/>
    </row>
    <row r="244" spans="1:38">
      <c r="A244" s="437"/>
      <c r="C244" s="437"/>
      <c r="D244" s="437"/>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c r="AA244" s="437"/>
      <c r="AB244" s="437"/>
      <c r="AC244" s="437"/>
      <c r="AD244" s="437"/>
      <c r="AE244" s="437"/>
      <c r="AF244" s="437"/>
      <c r="AG244" s="437"/>
      <c r="AH244" s="437"/>
      <c r="AI244" s="437"/>
      <c r="AJ244" s="437"/>
      <c r="AK244" s="437"/>
      <c r="AL244" s="437"/>
    </row>
    <row r="245" spans="1:38">
      <c r="A245" s="437"/>
      <c r="C245" s="437"/>
      <c r="D245" s="437"/>
      <c r="E245" s="437"/>
      <c r="F245" s="437"/>
      <c r="G245" s="437"/>
      <c r="H245" s="437"/>
      <c r="I245" s="437"/>
      <c r="J245" s="437"/>
      <c r="K245" s="437"/>
      <c r="L245" s="437"/>
      <c r="M245" s="437"/>
      <c r="N245" s="437"/>
      <c r="O245" s="437"/>
      <c r="P245" s="437"/>
      <c r="Q245" s="437"/>
      <c r="R245" s="437"/>
      <c r="S245" s="437"/>
      <c r="T245" s="437"/>
      <c r="U245" s="437"/>
      <c r="V245" s="437"/>
      <c r="W245" s="437"/>
      <c r="X245" s="437"/>
      <c r="Y245" s="437"/>
      <c r="Z245" s="437"/>
      <c r="AA245" s="437"/>
      <c r="AB245" s="437"/>
      <c r="AC245" s="437"/>
      <c r="AD245" s="437"/>
      <c r="AE245" s="437"/>
      <c r="AF245" s="437"/>
      <c r="AG245" s="437"/>
      <c r="AH245" s="437"/>
      <c r="AI245" s="437"/>
      <c r="AJ245" s="437"/>
      <c r="AK245" s="437"/>
      <c r="AL245" s="437"/>
    </row>
    <row r="246" spans="1:38">
      <c r="A246" s="437"/>
      <c r="C246" s="437"/>
      <c r="D246" s="437"/>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c r="AB246" s="437"/>
      <c r="AC246" s="437"/>
      <c r="AD246" s="437"/>
      <c r="AE246" s="437"/>
      <c r="AF246" s="437"/>
      <c r="AG246" s="437"/>
      <c r="AH246" s="437"/>
      <c r="AI246" s="437"/>
      <c r="AJ246" s="437"/>
      <c r="AK246" s="437"/>
      <c r="AL246" s="437"/>
    </row>
    <row r="247" spans="1:38">
      <c r="A247" s="437"/>
      <c r="C247" s="437"/>
      <c r="D247" s="437"/>
      <c r="E247" s="437"/>
      <c r="F247" s="437"/>
      <c r="G247" s="437"/>
      <c r="H247" s="437"/>
      <c r="I247" s="437"/>
      <c r="J247" s="437"/>
      <c r="K247" s="437"/>
      <c r="L247" s="437"/>
      <c r="M247" s="437"/>
      <c r="N247" s="437"/>
      <c r="O247" s="437"/>
      <c r="P247" s="437"/>
      <c r="Q247" s="437"/>
      <c r="R247" s="437"/>
      <c r="S247" s="437"/>
      <c r="T247" s="437"/>
      <c r="U247" s="437"/>
      <c r="V247" s="437"/>
      <c r="W247" s="437"/>
      <c r="X247" s="437"/>
      <c r="Y247" s="437"/>
      <c r="Z247" s="437"/>
      <c r="AA247" s="437"/>
      <c r="AB247" s="437"/>
      <c r="AC247" s="437"/>
      <c r="AD247" s="437"/>
      <c r="AE247" s="437"/>
      <c r="AF247" s="437"/>
      <c r="AG247" s="437"/>
      <c r="AH247" s="437"/>
      <c r="AI247" s="437"/>
      <c r="AJ247" s="437"/>
      <c r="AK247" s="437"/>
      <c r="AL247" s="437"/>
    </row>
    <row r="248" spans="1:38">
      <c r="A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c r="AD248" s="437"/>
      <c r="AE248" s="437"/>
      <c r="AF248" s="437"/>
      <c r="AG248" s="437"/>
      <c r="AH248" s="437"/>
      <c r="AI248" s="437"/>
      <c r="AJ248" s="437"/>
      <c r="AK248" s="437"/>
      <c r="AL248" s="437"/>
    </row>
    <row r="249" spans="1:38">
      <c r="A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c r="AH249" s="437"/>
      <c r="AI249" s="437"/>
      <c r="AJ249" s="437"/>
      <c r="AK249" s="437"/>
      <c r="AL249" s="437"/>
    </row>
    <row r="250" spans="1:38">
      <c r="A250" s="437"/>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7"/>
      <c r="AD250" s="437"/>
      <c r="AE250" s="437"/>
      <c r="AF250" s="437"/>
      <c r="AG250" s="437"/>
      <c r="AH250" s="437"/>
      <c r="AI250" s="437"/>
      <c r="AJ250" s="437"/>
      <c r="AK250" s="437"/>
      <c r="AL250" s="437"/>
    </row>
    <row r="251" spans="1:38">
      <c r="A251" s="437"/>
      <c r="C251" s="437"/>
      <c r="D251" s="437"/>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c r="AD251" s="437"/>
      <c r="AE251" s="437"/>
      <c r="AF251" s="437"/>
      <c r="AG251" s="437"/>
      <c r="AH251" s="437"/>
      <c r="AI251" s="437"/>
      <c r="AJ251" s="437"/>
      <c r="AK251" s="437"/>
      <c r="AL251" s="437"/>
    </row>
    <row r="252" spans="1:38">
      <c r="A252" s="437"/>
      <c r="C252" s="437"/>
      <c r="D252" s="437"/>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c r="AA252" s="437"/>
      <c r="AB252" s="437"/>
      <c r="AC252" s="437"/>
      <c r="AD252" s="437"/>
      <c r="AE252" s="437"/>
      <c r="AF252" s="437"/>
      <c r="AG252" s="437"/>
      <c r="AH252" s="437"/>
      <c r="AI252" s="437"/>
      <c r="AJ252" s="437"/>
      <c r="AK252" s="437"/>
      <c r="AL252" s="437"/>
    </row>
    <row r="253" spans="1:38">
      <c r="A253" s="437"/>
      <c r="C253" s="437"/>
      <c r="D253" s="437"/>
      <c r="E253" s="437"/>
      <c r="F253" s="437"/>
      <c r="G253" s="437"/>
      <c r="H253" s="437"/>
      <c r="I253" s="437"/>
      <c r="J253" s="437"/>
      <c r="K253" s="437"/>
      <c r="L253" s="437"/>
      <c r="M253" s="437"/>
      <c r="N253" s="437"/>
      <c r="O253" s="437"/>
      <c r="P253" s="437"/>
      <c r="Q253" s="437"/>
      <c r="R253" s="437"/>
      <c r="S253" s="437"/>
      <c r="T253" s="437"/>
      <c r="U253" s="437"/>
      <c r="V253" s="437"/>
      <c r="W253" s="437"/>
      <c r="X253" s="437"/>
      <c r="Y253" s="437"/>
      <c r="Z253" s="437"/>
      <c r="AA253" s="437"/>
      <c r="AB253" s="437"/>
      <c r="AC253" s="437"/>
      <c r="AD253" s="437"/>
      <c r="AE253" s="437"/>
      <c r="AF253" s="437"/>
      <c r="AG253" s="437"/>
      <c r="AH253" s="437"/>
      <c r="AI253" s="437"/>
      <c r="AJ253" s="437"/>
      <c r="AK253" s="437"/>
      <c r="AL253" s="437"/>
    </row>
    <row r="254" spans="1:38">
      <c r="A254" s="437"/>
      <c r="C254" s="437"/>
      <c r="D254" s="437"/>
      <c r="E254" s="437"/>
      <c r="F254" s="437"/>
      <c r="G254" s="437"/>
      <c r="H254" s="437"/>
      <c r="I254" s="437"/>
      <c r="J254" s="437"/>
      <c r="K254" s="437"/>
      <c r="L254" s="437"/>
      <c r="M254" s="437"/>
      <c r="N254" s="437"/>
      <c r="O254" s="437"/>
      <c r="P254" s="437"/>
      <c r="Q254" s="437"/>
      <c r="R254" s="437"/>
      <c r="S254" s="437"/>
      <c r="T254" s="437"/>
      <c r="U254" s="437"/>
      <c r="V254" s="437"/>
      <c r="W254" s="437"/>
      <c r="X254" s="437"/>
      <c r="Y254" s="437"/>
      <c r="Z254" s="437"/>
      <c r="AA254" s="437"/>
      <c r="AB254" s="437"/>
      <c r="AC254" s="437"/>
      <c r="AD254" s="437"/>
      <c r="AE254" s="437"/>
      <c r="AF254" s="437"/>
      <c r="AG254" s="437"/>
      <c r="AH254" s="437"/>
      <c r="AI254" s="437"/>
      <c r="AJ254" s="437"/>
      <c r="AK254" s="437"/>
      <c r="AL254" s="437"/>
    </row>
    <row r="255" spans="1:38">
      <c r="A255" s="437"/>
      <c r="C255" s="437"/>
      <c r="D255" s="437"/>
      <c r="E255" s="437"/>
      <c r="F255" s="437"/>
      <c r="G255" s="437"/>
      <c r="H255" s="437"/>
      <c r="I255" s="437"/>
      <c r="J255" s="437"/>
      <c r="K255" s="437"/>
      <c r="L255" s="437"/>
      <c r="M255" s="437"/>
      <c r="N255" s="437"/>
      <c r="O255" s="437"/>
      <c r="P255" s="437"/>
      <c r="Q255" s="437"/>
      <c r="R255" s="437"/>
      <c r="S255" s="437"/>
      <c r="T255" s="437"/>
      <c r="U255" s="437"/>
      <c r="V255" s="437"/>
      <c r="W255" s="437"/>
      <c r="X255" s="437"/>
      <c r="Y255" s="437"/>
      <c r="Z255" s="437"/>
      <c r="AA255" s="437"/>
      <c r="AB255" s="437"/>
      <c r="AC255" s="437"/>
      <c r="AD255" s="437"/>
      <c r="AE255" s="437"/>
      <c r="AF255" s="437"/>
      <c r="AG255" s="437"/>
      <c r="AH255" s="437"/>
      <c r="AI255" s="437"/>
      <c r="AJ255" s="437"/>
      <c r="AK255" s="437"/>
      <c r="AL255" s="437"/>
    </row>
    <row r="256" spans="1:38">
      <c r="A256" s="437"/>
      <c r="C256" s="437"/>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c r="AH256" s="437"/>
      <c r="AI256" s="437"/>
      <c r="AJ256" s="437"/>
      <c r="AK256" s="437"/>
      <c r="AL256" s="437"/>
    </row>
    <row r="257" spans="1:38">
      <c r="A257" s="437"/>
      <c r="C257" s="437"/>
      <c r="D257" s="437"/>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c r="AA257" s="437"/>
      <c r="AB257" s="437"/>
      <c r="AC257" s="437"/>
      <c r="AD257" s="437"/>
      <c r="AE257" s="437"/>
      <c r="AF257" s="437"/>
      <c r="AG257" s="437"/>
      <c r="AH257" s="437"/>
      <c r="AI257" s="437"/>
      <c r="AJ257" s="437"/>
      <c r="AK257" s="437"/>
      <c r="AL257" s="437"/>
    </row>
    <row r="258" spans="1:38">
      <c r="A258" s="437"/>
      <c r="C258" s="437"/>
      <c r="D258" s="437"/>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7"/>
      <c r="AB258" s="437"/>
      <c r="AC258" s="437"/>
      <c r="AD258" s="437"/>
      <c r="AE258" s="437"/>
      <c r="AF258" s="437"/>
      <c r="AG258" s="437"/>
      <c r="AH258" s="437"/>
      <c r="AI258" s="437"/>
      <c r="AJ258" s="437"/>
      <c r="AK258" s="437"/>
      <c r="AL258" s="437"/>
    </row>
    <row r="259" spans="1:38">
      <c r="A259" s="437"/>
      <c r="C259" s="437"/>
      <c r="D259" s="437"/>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c r="AA259" s="437"/>
      <c r="AB259" s="437"/>
      <c r="AC259" s="437"/>
      <c r="AD259" s="437"/>
      <c r="AE259" s="437"/>
      <c r="AF259" s="437"/>
      <c r="AG259" s="437"/>
      <c r="AH259" s="437"/>
      <c r="AI259" s="437"/>
      <c r="AJ259" s="437"/>
      <c r="AK259" s="437"/>
      <c r="AL259" s="437"/>
    </row>
    <row r="260" spans="1:38">
      <c r="A260" s="437"/>
      <c r="C260" s="437"/>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437"/>
      <c r="AJ260" s="437"/>
      <c r="AK260" s="437"/>
      <c r="AL260" s="437"/>
    </row>
    <row r="261" spans="1:38">
      <c r="A261" s="437"/>
      <c r="C261" s="437"/>
      <c r="D261" s="437"/>
      <c r="E261" s="437"/>
      <c r="F261" s="437"/>
      <c r="G261" s="437"/>
      <c r="H261" s="437"/>
      <c r="I261" s="437"/>
      <c r="J261" s="437"/>
      <c r="K261" s="437"/>
      <c r="L261" s="437"/>
      <c r="M261" s="437"/>
      <c r="N261" s="437"/>
      <c r="O261" s="437"/>
      <c r="P261" s="437"/>
      <c r="Q261" s="437"/>
      <c r="R261" s="437"/>
      <c r="S261" s="437"/>
      <c r="T261" s="437"/>
      <c r="U261" s="437"/>
      <c r="V261" s="437"/>
      <c r="W261" s="437"/>
      <c r="X261" s="437"/>
      <c r="Y261" s="437"/>
      <c r="Z261" s="437"/>
      <c r="AA261" s="437"/>
      <c r="AB261" s="437"/>
      <c r="AC261" s="437"/>
      <c r="AD261" s="437"/>
      <c r="AE261" s="437"/>
      <c r="AF261" s="437"/>
      <c r="AG261" s="437"/>
      <c r="AH261" s="437"/>
      <c r="AI261" s="437"/>
      <c r="AJ261" s="437"/>
      <c r="AK261" s="437"/>
      <c r="AL261" s="437"/>
    </row>
    <row r="262" spans="1:38">
      <c r="A262" s="437"/>
      <c r="C262" s="437"/>
      <c r="D262" s="437"/>
      <c r="E262" s="437"/>
      <c r="F262" s="437"/>
      <c r="G262" s="437"/>
      <c r="H262" s="437"/>
      <c r="I262" s="437"/>
      <c r="J262" s="437"/>
      <c r="K262" s="437"/>
      <c r="L262" s="437"/>
      <c r="M262" s="437"/>
      <c r="N262" s="437"/>
      <c r="O262" s="437"/>
      <c r="P262" s="437"/>
      <c r="Q262" s="437"/>
      <c r="R262" s="437"/>
      <c r="S262" s="437"/>
      <c r="T262" s="437"/>
      <c r="U262" s="437"/>
      <c r="V262" s="437"/>
      <c r="W262" s="437"/>
      <c r="X262" s="437"/>
      <c r="Y262" s="437"/>
      <c r="Z262" s="437"/>
      <c r="AA262" s="437"/>
      <c r="AB262" s="437"/>
      <c r="AC262" s="437"/>
      <c r="AD262" s="437"/>
      <c r="AE262" s="437"/>
      <c r="AF262" s="437"/>
      <c r="AG262" s="437"/>
      <c r="AH262" s="437"/>
      <c r="AI262" s="437"/>
      <c r="AJ262" s="437"/>
      <c r="AK262" s="437"/>
      <c r="AL262" s="437"/>
    </row>
    <row r="263" spans="1:38">
      <c r="A263" s="437"/>
      <c r="C263" s="437"/>
      <c r="D263" s="437"/>
      <c r="E263" s="437"/>
      <c r="F263" s="437"/>
      <c r="G263" s="437"/>
      <c r="H263" s="437"/>
      <c r="I263" s="437"/>
      <c r="J263" s="437"/>
      <c r="K263" s="437"/>
      <c r="L263" s="437"/>
      <c r="M263" s="437"/>
      <c r="N263" s="437"/>
      <c r="O263" s="437"/>
      <c r="P263" s="437"/>
      <c r="Q263" s="437"/>
      <c r="R263" s="437"/>
      <c r="S263" s="437"/>
      <c r="T263" s="437"/>
      <c r="U263" s="437"/>
      <c r="V263" s="437"/>
      <c r="W263" s="437"/>
      <c r="X263" s="437"/>
      <c r="Y263" s="437"/>
      <c r="Z263" s="437"/>
      <c r="AA263" s="437"/>
      <c r="AB263" s="437"/>
      <c r="AC263" s="437"/>
      <c r="AD263" s="437"/>
      <c r="AE263" s="437"/>
      <c r="AF263" s="437"/>
      <c r="AG263" s="437"/>
      <c r="AH263" s="437"/>
      <c r="AI263" s="437"/>
      <c r="AJ263" s="437"/>
      <c r="AK263" s="437"/>
      <c r="AL263" s="437"/>
    </row>
    <row r="264" spans="1:38">
      <c r="A264" s="437"/>
      <c r="C264" s="437"/>
      <c r="D264" s="437"/>
      <c r="E264" s="437"/>
      <c r="F264" s="437"/>
      <c r="G264" s="437"/>
      <c r="H264" s="437"/>
      <c r="I264" s="437"/>
      <c r="J264" s="437"/>
      <c r="K264" s="437"/>
      <c r="L264" s="437"/>
      <c r="M264" s="437"/>
      <c r="N264" s="437"/>
      <c r="O264" s="437"/>
      <c r="P264" s="437"/>
      <c r="Q264" s="437"/>
      <c r="R264" s="437"/>
      <c r="S264" s="437"/>
      <c r="T264" s="437"/>
      <c r="U264" s="437"/>
      <c r="V264" s="437"/>
      <c r="W264" s="437"/>
      <c r="X264" s="437"/>
      <c r="Y264" s="437"/>
      <c r="Z264" s="437"/>
      <c r="AA264" s="437"/>
      <c r="AB264" s="437"/>
      <c r="AC264" s="437"/>
      <c r="AD264" s="437"/>
      <c r="AE264" s="437"/>
      <c r="AF264" s="437"/>
      <c r="AG264" s="437"/>
      <c r="AH264" s="437"/>
      <c r="AI264" s="437"/>
      <c r="AJ264" s="437"/>
      <c r="AK264" s="437"/>
      <c r="AL264" s="437"/>
    </row>
    <row r="265" spans="1:38">
      <c r="A265" s="437"/>
      <c r="C265" s="437"/>
      <c r="D265" s="437"/>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c r="AA265" s="437"/>
      <c r="AB265" s="437"/>
      <c r="AC265" s="437"/>
      <c r="AD265" s="437"/>
      <c r="AE265" s="437"/>
      <c r="AF265" s="437"/>
      <c r="AG265" s="437"/>
      <c r="AH265" s="437"/>
      <c r="AI265" s="437"/>
      <c r="AJ265" s="437"/>
      <c r="AK265" s="437"/>
      <c r="AL265" s="437"/>
    </row>
    <row r="266" spans="1:38">
      <c r="A266" s="437"/>
      <c r="C266" s="437"/>
      <c r="D266" s="437"/>
      <c r="E266" s="437"/>
      <c r="F266" s="437"/>
      <c r="G266" s="437"/>
      <c r="H266" s="437"/>
      <c r="I266" s="437"/>
      <c r="J266" s="437"/>
      <c r="K266" s="437"/>
      <c r="L266" s="437"/>
      <c r="M266" s="437"/>
      <c r="N266" s="437"/>
      <c r="O266" s="437"/>
      <c r="P266" s="437"/>
      <c r="Q266" s="437"/>
      <c r="R266" s="437"/>
      <c r="S266" s="437"/>
      <c r="T266" s="437"/>
      <c r="U266" s="437"/>
      <c r="V266" s="437"/>
      <c r="W266" s="437"/>
      <c r="X266" s="437"/>
      <c r="Y266" s="437"/>
      <c r="Z266" s="437"/>
      <c r="AA266" s="437"/>
      <c r="AB266" s="437"/>
      <c r="AC266" s="437"/>
      <c r="AD266" s="437"/>
      <c r="AE266" s="437"/>
      <c r="AF266" s="437"/>
      <c r="AG266" s="437"/>
      <c r="AH266" s="437"/>
      <c r="AI266" s="437"/>
      <c r="AJ266" s="437"/>
      <c r="AK266" s="437"/>
      <c r="AL266" s="437"/>
    </row>
    <row r="267" spans="1:38">
      <c r="A267" s="437"/>
      <c r="C267" s="437"/>
      <c r="D267" s="437"/>
      <c r="E267" s="437"/>
      <c r="F267" s="437"/>
      <c r="G267" s="437"/>
      <c r="H267" s="437"/>
      <c r="I267" s="437"/>
      <c r="J267" s="437"/>
      <c r="K267" s="437"/>
      <c r="L267" s="437"/>
      <c r="M267" s="437"/>
      <c r="N267" s="437"/>
      <c r="O267" s="437"/>
      <c r="P267" s="437"/>
      <c r="Q267" s="437"/>
      <c r="R267" s="437"/>
      <c r="S267" s="437"/>
      <c r="T267" s="437"/>
      <c r="U267" s="437"/>
      <c r="V267" s="437"/>
      <c r="W267" s="437"/>
      <c r="X267" s="437"/>
      <c r="Y267" s="437"/>
      <c r="Z267" s="437"/>
      <c r="AA267" s="437"/>
      <c r="AB267" s="437"/>
      <c r="AC267" s="437"/>
      <c r="AD267" s="437"/>
      <c r="AE267" s="437"/>
      <c r="AF267" s="437"/>
      <c r="AG267" s="437"/>
      <c r="AH267" s="437"/>
      <c r="AI267" s="437"/>
      <c r="AJ267" s="437"/>
      <c r="AK267" s="437"/>
      <c r="AL267" s="437"/>
    </row>
    <row r="268" spans="1:38">
      <c r="A268" s="437"/>
      <c r="C268" s="437"/>
      <c r="D268" s="437"/>
      <c r="E268" s="437"/>
      <c r="F268" s="437"/>
      <c r="G268" s="437"/>
      <c r="H268" s="437"/>
      <c r="I268" s="437"/>
      <c r="J268" s="437"/>
      <c r="K268" s="437"/>
      <c r="L268" s="437"/>
      <c r="M268" s="437"/>
      <c r="N268" s="437"/>
      <c r="O268" s="437"/>
      <c r="P268" s="437"/>
      <c r="Q268" s="437"/>
      <c r="R268" s="437"/>
      <c r="S268" s="437"/>
      <c r="T268" s="437"/>
      <c r="U268" s="437"/>
      <c r="V268" s="437"/>
      <c r="W268" s="437"/>
      <c r="X268" s="437"/>
      <c r="Y268" s="437"/>
      <c r="Z268" s="437"/>
      <c r="AA268" s="437"/>
      <c r="AB268" s="437"/>
      <c r="AC268" s="437"/>
      <c r="AD268" s="437"/>
      <c r="AE268" s="437"/>
      <c r="AF268" s="437"/>
      <c r="AG268" s="437"/>
      <c r="AH268" s="437"/>
      <c r="AI268" s="437"/>
      <c r="AJ268" s="437"/>
      <c r="AK268" s="437"/>
      <c r="AL268" s="437"/>
    </row>
    <row r="269" spans="1:38">
      <c r="A269" s="437"/>
      <c r="C269" s="437"/>
      <c r="D269" s="437"/>
      <c r="E269" s="437"/>
      <c r="F269" s="437"/>
      <c r="G269" s="437"/>
      <c r="H269" s="437"/>
      <c r="I269" s="437"/>
      <c r="J269" s="437"/>
      <c r="K269" s="437"/>
      <c r="L269" s="437"/>
      <c r="M269" s="437"/>
      <c r="N269" s="437"/>
      <c r="O269" s="437"/>
      <c r="P269" s="437"/>
      <c r="Q269" s="437"/>
      <c r="R269" s="437"/>
      <c r="S269" s="437"/>
      <c r="T269" s="437"/>
      <c r="U269" s="437"/>
      <c r="V269" s="437"/>
      <c r="W269" s="437"/>
      <c r="X269" s="437"/>
      <c r="Y269" s="437"/>
      <c r="Z269" s="437"/>
      <c r="AA269" s="437"/>
      <c r="AB269" s="437"/>
      <c r="AC269" s="437"/>
      <c r="AD269" s="437"/>
      <c r="AE269" s="437"/>
      <c r="AF269" s="437"/>
      <c r="AG269" s="437"/>
      <c r="AH269" s="437"/>
      <c r="AI269" s="437"/>
      <c r="AJ269" s="437"/>
      <c r="AK269" s="437"/>
      <c r="AL269" s="437"/>
    </row>
    <row r="270" spans="1:38">
      <c r="A270" s="437"/>
      <c r="C270" s="437"/>
      <c r="D270" s="437"/>
      <c r="E270" s="437"/>
      <c r="F270" s="437"/>
      <c r="G270" s="437"/>
      <c r="H270" s="437"/>
      <c r="I270" s="437"/>
      <c r="J270" s="437"/>
      <c r="K270" s="437"/>
      <c r="L270" s="437"/>
      <c r="M270" s="437"/>
      <c r="N270" s="437"/>
      <c r="O270" s="437"/>
      <c r="P270" s="437"/>
      <c r="Q270" s="437"/>
      <c r="R270" s="437"/>
      <c r="S270" s="437"/>
      <c r="T270" s="437"/>
      <c r="U270" s="437"/>
      <c r="V270" s="437"/>
      <c r="W270" s="437"/>
      <c r="X270" s="437"/>
      <c r="Y270" s="437"/>
      <c r="Z270" s="437"/>
      <c r="AA270" s="437"/>
      <c r="AB270" s="437"/>
      <c r="AC270" s="437"/>
      <c r="AD270" s="437"/>
      <c r="AE270" s="437"/>
      <c r="AF270" s="437"/>
      <c r="AG270" s="437"/>
      <c r="AH270" s="437"/>
      <c r="AI270" s="437"/>
      <c r="AJ270" s="437"/>
      <c r="AK270" s="437"/>
      <c r="AL270" s="437"/>
    </row>
    <row r="271" spans="1:38">
      <c r="A271" s="437"/>
      <c r="C271" s="437"/>
      <c r="D271" s="437"/>
      <c r="E271" s="437"/>
      <c r="F271" s="437"/>
      <c r="G271" s="437"/>
      <c r="H271" s="437"/>
      <c r="I271" s="437"/>
      <c r="J271" s="437"/>
      <c r="K271" s="437"/>
      <c r="L271" s="437"/>
      <c r="M271" s="437"/>
      <c r="N271" s="437"/>
      <c r="O271" s="437"/>
      <c r="P271" s="437"/>
      <c r="Q271" s="437"/>
      <c r="R271" s="437"/>
      <c r="S271" s="437"/>
      <c r="T271" s="437"/>
      <c r="U271" s="437"/>
      <c r="V271" s="437"/>
      <c r="W271" s="437"/>
      <c r="X271" s="437"/>
      <c r="Y271" s="437"/>
      <c r="Z271" s="437"/>
      <c r="AA271" s="437"/>
      <c r="AB271" s="437"/>
      <c r="AC271" s="437"/>
      <c r="AD271" s="437"/>
      <c r="AE271" s="437"/>
      <c r="AF271" s="437"/>
      <c r="AG271" s="437"/>
      <c r="AH271" s="437"/>
      <c r="AI271" s="437"/>
      <c r="AJ271" s="437"/>
      <c r="AK271" s="437"/>
      <c r="AL271" s="437"/>
    </row>
    <row r="272" spans="1:38">
      <c r="A272" s="437"/>
      <c r="C272" s="437"/>
      <c r="D272" s="437"/>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c r="AA272" s="437"/>
      <c r="AB272" s="437"/>
      <c r="AC272" s="437"/>
      <c r="AD272" s="437"/>
      <c r="AE272" s="437"/>
      <c r="AF272" s="437"/>
      <c r="AG272" s="437"/>
      <c r="AH272" s="437"/>
      <c r="AI272" s="437"/>
      <c r="AJ272" s="437"/>
      <c r="AK272" s="437"/>
      <c r="AL272" s="437"/>
    </row>
    <row r="273" spans="1:38">
      <c r="A273" s="437"/>
      <c r="C273" s="437"/>
      <c r="D273" s="437"/>
      <c r="E273" s="437"/>
      <c r="F273" s="437"/>
      <c r="G273" s="437"/>
      <c r="H273" s="437"/>
      <c r="I273" s="437"/>
      <c r="J273" s="437"/>
      <c r="K273" s="437"/>
      <c r="L273" s="437"/>
      <c r="M273" s="437"/>
      <c r="N273" s="437"/>
      <c r="O273" s="437"/>
      <c r="P273" s="437"/>
      <c r="Q273" s="437"/>
      <c r="R273" s="437"/>
      <c r="S273" s="437"/>
      <c r="T273" s="437"/>
      <c r="U273" s="437"/>
      <c r="V273" s="437"/>
      <c r="W273" s="437"/>
      <c r="X273" s="437"/>
      <c r="Y273" s="437"/>
      <c r="Z273" s="437"/>
      <c r="AA273" s="437"/>
      <c r="AB273" s="437"/>
      <c r="AC273" s="437"/>
      <c r="AD273" s="437"/>
      <c r="AE273" s="437"/>
      <c r="AF273" s="437"/>
      <c r="AG273" s="437"/>
      <c r="AH273" s="437"/>
      <c r="AI273" s="437"/>
      <c r="AJ273" s="437"/>
      <c r="AK273" s="437"/>
      <c r="AL273" s="437"/>
    </row>
    <row r="274" spans="1:38">
      <c r="A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c r="AH274" s="437"/>
      <c r="AI274" s="437"/>
      <c r="AJ274" s="437"/>
      <c r="AK274" s="437"/>
      <c r="AL274" s="437"/>
    </row>
    <row r="275" spans="1:38">
      <c r="A275" s="437"/>
      <c r="C275" s="437"/>
      <c r="D275" s="437"/>
      <c r="E275" s="437"/>
      <c r="F275" s="437"/>
      <c r="G275" s="437"/>
      <c r="H275" s="437"/>
      <c r="I275" s="437"/>
      <c r="J275" s="437"/>
      <c r="K275" s="437"/>
      <c r="L275" s="437"/>
      <c r="M275" s="437"/>
      <c r="N275" s="437"/>
      <c r="O275" s="437"/>
      <c r="P275" s="437"/>
      <c r="Q275" s="437"/>
      <c r="R275" s="437"/>
      <c r="S275" s="437"/>
      <c r="T275" s="437"/>
      <c r="U275" s="437"/>
      <c r="V275" s="437"/>
      <c r="W275" s="437"/>
      <c r="X275" s="437"/>
      <c r="Y275" s="437"/>
      <c r="Z275" s="437"/>
      <c r="AA275" s="437"/>
      <c r="AB275" s="437"/>
      <c r="AC275" s="437"/>
      <c r="AD275" s="437"/>
      <c r="AE275" s="437"/>
      <c r="AF275" s="437"/>
      <c r="AG275" s="437"/>
      <c r="AH275" s="437"/>
      <c r="AI275" s="437"/>
      <c r="AJ275" s="437"/>
      <c r="AK275" s="437"/>
      <c r="AL275" s="437"/>
    </row>
    <row r="276" spans="1:38">
      <c r="A276" s="437"/>
      <c r="C276" s="437"/>
      <c r="D276" s="437"/>
      <c r="E276" s="437"/>
      <c r="F276" s="437"/>
      <c r="G276" s="437"/>
      <c r="H276" s="437"/>
      <c r="I276" s="437"/>
      <c r="J276" s="437"/>
      <c r="K276" s="437"/>
      <c r="L276" s="437"/>
      <c r="M276" s="437"/>
      <c r="N276" s="437"/>
      <c r="O276" s="437"/>
      <c r="P276" s="437"/>
      <c r="Q276" s="437"/>
      <c r="R276" s="437"/>
      <c r="S276" s="437"/>
      <c r="T276" s="437"/>
      <c r="U276" s="437"/>
      <c r="V276" s="437"/>
      <c r="W276" s="437"/>
      <c r="X276" s="437"/>
      <c r="Y276" s="437"/>
      <c r="Z276" s="437"/>
      <c r="AA276" s="437"/>
      <c r="AB276" s="437"/>
      <c r="AC276" s="437"/>
      <c r="AD276" s="437"/>
      <c r="AE276" s="437"/>
      <c r="AF276" s="437"/>
      <c r="AG276" s="437"/>
      <c r="AH276" s="437"/>
      <c r="AI276" s="437"/>
      <c r="AJ276" s="437"/>
      <c r="AK276" s="437"/>
      <c r="AL276" s="437"/>
    </row>
    <row r="277" spans="1:38">
      <c r="A277" s="437"/>
      <c r="C277" s="437"/>
      <c r="D277" s="437"/>
      <c r="E277" s="437"/>
      <c r="F277" s="437"/>
      <c r="G277" s="437"/>
      <c r="H277" s="437"/>
      <c r="I277" s="437"/>
      <c r="J277" s="437"/>
      <c r="K277" s="437"/>
      <c r="L277" s="437"/>
      <c r="M277" s="437"/>
      <c r="N277" s="437"/>
      <c r="O277" s="437"/>
      <c r="P277" s="437"/>
      <c r="Q277" s="437"/>
      <c r="R277" s="437"/>
      <c r="S277" s="437"/>
      <c r="T277" s="437"/>
      <c r="U277" s="437"/>
      <c r="V277" s="437"/>
      <c r="W277" s="437"/>
      <c r="X277" s="437"/>
      <c r="Y277" s="437"/>
      <c r="Z277" s="437"/>
      <c r="AA277" s="437"/>
      <c r="AB277" s="437"/>
      <c r="AC277" s="437"/>
      <c r="AD277" s="437"/>
      <c r="AE277" s="437"/>
      <c r="AF277" s="437"/>
      <c r="AG277" s="437"/>
      <c r="AH277" s="437"/>
      <c r="AI277" s="437"/>
      <c r="AJ277" s="437"/>
      <c r="AK277" s="437"/>
      <c r="AL277" s="437"/>
    </row>
    <row r="278" spans="1:38">
      <c r="A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437"/>
      <c r="AJ278" s="437"/>
      <c r="AK278" s="437"/>
      <c r="AL278" s="437"/>
    </row>
    <row r="279" spans="1:38">
      <c r="A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437"/>
      <c r="AK279" s="437"/>
      <c r="AL279" s="437"/>
    </row>
    <row r="280" spans="1:38">
      <c r="A280" s="437"/>
      <c r="C280" s="437"/>
      <c r="D280" s="437"/>
      <c r="E280" s="437"/>
      <c r="F280" s="437"/>
      <c r="G280" s="437"/>
      <c r="H280" s="437"/>
      <c r="I280" s="437"/>
      <c r="J280" s="437"/>
      <c r="K280" s="437"/>
      <c r="L280" s="437"/>
      <c r="M280" s="437"/>
      <c r="N280" s="437"/>
      <c r="O280" s="437"/>
      <c r="P280" s="437"/>
      <c r="Q280" s="437"/>
      <c r="R280" s="437"/>
      <c r="S280" s="437"/>
      <c r="T280" s="437"/>
      <c r="U280" s="437"/>
      <c r="V280" s="437"/>
      <c r="W280" s="437"/>
      <c r="X280" s="437"/>
      <c r="Y280" s="437"/>
      <c r="Z280" s="437"/>
      <c r="AA280" s="437"/>
      <c r="AB280" s="437"/>
      <c r="AC280" s="437"/>
      <c r="AD280" s="437"/>
      <c r="AE280" s="437"/>
      <c r="AF280" s="437"/>
      <c r="AG280" s="437"/>
      <c r="AH280" s="437"/>
      <c r="AI280" s="437"/>
      <c r="AJ280" s="437"/>
      <c r="AK280" s="437"/>
      <c r="AL280" s="437"/>
    </row>
    <row r="281" spans="1:38">
      <c r="A281" s="437"/>
      <c r="C281" s="437"/>
      <c r="D281" s="437"/>
      <c r="E281" s="437"/>
      <c r="F281" s="437"/>
      <c r="G281" s="437"/>
      <c r="H281" s="437"/>
      <c r="I281" s="437"/>
      <c r="J281" s="437"/>
      <c r="K281" s="437"/>
      <c r="L281" s="437"/>
      <c r="M281" s="437"/>
      <c r="N281" s="437"/>
      <c r="O281" s="437"/>
      <c r="P281" s="437"/>
      <c r="Q281" s="437"/>
      <c r="R281" s="437"/>
      <c r="S281" s="437"/>
      <c r="T281" s="437"/>
      <c r="U281" s="437"/>
      <c r="V281" s="437"/>
      <c r="W281" s="437"/>
      <c r="X281" s="437"/>
      <c r="Y281" s="437"/>
      <c r="Z281" s="437"/>
      <c r="AA281" s="437"/>
      <c r="AB281" s="437"/>
      <c r="AC281" s="437"/>
      <c r="AD281" s="437"/>
      <c r="AE281" s="437"/>
      <c r="AF281" s="437"/>
      <c r="AG281" s="437"/>
      <c r="AH281" s="437"/>
      <c r="AI281" s="437"/>
      <c r="AJ281" s="437"/>
      <c r="AK281" s="437"/>
      <c r="AL281" s="437"/>
    </row>
    <row r="282" spans="1:38">
      <c r="A282" s="437"/>
      <c r="C282" s="437"/>
      <c r="D282" s="437"/>
      <c r="E282" s="437"/>
      <c r="F282" s="437"/>
      <c r="G282" s="437"/>
      <c r="H282" s="437"/>
      <c r="I282" s="437"/>
      <c r="J282" s="437"/>
      <c r="K282" s="437"/>
      <c r="L282" s="437"/>
      <c r="M282" s="437"/>
      <c r="N282" s="437"/>
      <c r="O282" s="437"/>
      <c r="P282" s="437"/>
      <c r="Q282" s="437"/>
      <c r="R282" s="437"/>
      <c r="S282" s="437"/>
      <c r="T282" s="437"/>
      <c r="U282" s="437"/>
      <c r="V282" s="437"/>
      <c r="W282" s="437"/>
      <c r="X282" s="437"/>
      <c r="Y282" s="437"/>
      <c r="Z282" s="437"/>
      <c r="AA282" s="437"/>
      <c r="AB282" s="437"/>
      <c r="AC282" s="437"/>
      <c r="AD282" s="437"/>
      <c r="AE282" s="437"/>
      <c r="AF282" s="437"/>
      <c r="AG282" s="437"/>
      <c r="AH282" s="437"/>
      <c r="AI282" s="437"/>
      <c r="AJ282" s="437"/>
      <c r="AK282" s="437"/>
      <c r="AL282" s="437"/>
    </row>
    <row r="283" spans="1:38">
      <c r="A283" s="437"/>
      <c r="C283" s="437"/>
      <c r="D283" s="437"/>
      <c r="E283" s="437"/>
      <c r="F283" s="437"/>
      <c r="G283" s="437"/>
      <c r="H283" s="437"/>
      <c r="I283" s="437"/>
      <c r="J283" s="437"/>
      <c r="K283" s="437"/>
      <c r="L283" s="437"/>
      <c r="M283" s="437"/>
      <c r="N283" s="437"/>
      <c r="O283" s="437"/>
      <c r="P283" s="437"/>
      <c r="Q283" s="437"/>
      <c r="R283" s="437"/>
      <c r="S283" s="437"/>
      <c r="T283" s="437"/>
      <c r="U283" s="437"/>
      <c r="V283" s="437"/>
      <c r="W283" s="437"/>
      <c r="X283" s="437"/>
      <c r="Y283" s="437"/>
      <c r="Z283" s="437"/>
      <c r="AA283" s="437"/>
      <c r="AB283" s="437"/>
      <c r="AC283" s="437"/>
      <c r="AD283" s="437"/>
      <c r="AE283" s="437"/>
      <c r="AF283" s="437"/>
      <c r="AG283" s="437"/>
      <c r="AH283" s="437"/>
      <c r="AI283" s="437"/>
      <c r="AJ283" s="437"/>
      <c r="AK283" s="437"/>
      <c r="AL283" s="437"/>
    </row>
    <row r="284" spans="1:38">
      <c r="A284" s="437"/>
      <c r="C284" s="437"/>
      <c r="D284" s="437"/>
      <c r="E284" s="437"/>
      <c r="F284" s="437"/>
      <c r="G284" s="437"/>
      <c r="H284" s="437"/>
      <c r="I284" s="437"/>
      <c r="J284" s="437"/>
      <c r="K284" s="437"/>
      <c r="L284" s="437"/>
      <c r="M284" s="437"/>
      <c r="N284" s="437"/>
      <c r="O284" s="437"/>
      <c r="P284" s="437"/>
      <c r="Q284" s="437"/>
      <c r="R284" s="437"/>
      <c r="S284" s="437"/>
      <c r="T284" s="437"/>
      <c r="U284" s="437"/>
      <c r="V284" s="437"/>
      <c r="W284" s="437"/>
      <c r="X284" s="437"/>
      <c r="Y284" s="437"/>
      <c r="Z284" s="437"/>
      <c r="AA284" s="437"/>
      <c r="AB284" s="437"/>
      <c r="AC284" s="437"/>
      <c r="AD284" s="437"/>
      <c r="AE284" s="437"/>
      <c r="AF284" s="437"/>
      <c r="AG284" s="437"/>
      <c r="AH284" s="437"/>
      <c r="AI284" s="437"/>
      <c r="AJ284" s="437"/>
      <c r="AK284" s="437"/>
      <c r="AL284" s="437"/>
    </row>
    <row r="285" spans="1:38">
      <c r="A285" s="437"/>
      <c r="C285" s="437"/>
      <c r="D285" s="437"/>
      <c r="E285" s="437"/>
      <c r="F285" s="437"/>
      <c r="G285" s="437"/>
      <c r="H285" s="437"/>
      <c r="I285" s="437"/>
      <c r="J285" s="437"/>
      <c r="K285" s="437"/>
      <c r="L285" s="437"/>
      <c r="M285" s="437"/>
      <c r="N285" s="437"/>
      <c r="O285" s="437"/>
      <c r="P285" s="437"/>
      <c r="Q285" s="437"/>
      <c r="R285" s="437"/>
      <c r="S285" s="437"/>
      <c r="T285" s="437"/>
      <c r="U285" s="437"/>
      <c r="V285" s="437"/>
      <c r="W285" s="437"/>
      <c r="X285" s="437"/>
      <c r="Y285" s="437"/>
      <c r="Z285" s="437"/>
      <c r="AA285" s="437"/>
      <c r="AB285" s="437"/>
      <c r="AC285" s="437"/>
      <c r="AD285" s="437"/>
      <c r="AE285" s="437"/>
      <c r="AF285" s="437"/>
      <c r="AG285" s="437"/>
      <c r="AH285" s="437"/>
      <c r="AI285" s="437"/>
      <c r="AJ285" s="437"/>
      <c r="AK285" s="437"/>
      <c r="AL285" s="437"/>
    </row>
    <row r="286" spans="1:38">
      <c r="A286" s="437"/>
      <c r="C286" s="437"/>
      <c r="D286" s="437"/>
      <c r="E286" s="437"/>
      <c r="F286" s="437"/>
      <c r="G286" s="437"/>
      <c r="H286" s="437"/>
      <c r="I286" s="437"/>
      <c r="J286" s="437"/>
      <c r="K286" s="437"/>
      <c r="L286" s="437"/>
      <c r="M286" s="437"/>
      <c r="N286" s="437"/>
      <c r="O286" s="437"/>
      <c r="P286" s="437"/>
      <c r="Q286" s="437"/>
      <c r="R286" s="437"/>
      <c r="S286" s="437"/>
      <c r="T286" s="437"/>
      <c r="U286" s="437"/>
      <c r="V286" s="437"/>
      <c r="W286" s="437"/>
      <c r="X286" s="437"/>
      <c r="Y286" s="437"/>
      <c r="Z286" s="437"/>
      <c r="AA286" s="437"/>
      <c r="AB286" s="437"/>
      <c r="AC286" s="437"/>
      <c r="AD286" s="437"/>
      <c r="AE286" s="437"/>
      <c r="AF286" s="437"/>
      <c r="AG286" s="437"/>
      <c r="AH286" s="437"/>
      <c r="AI286" s="437"/>
      <c r="AJ286" s="437"/>
      <c r="AK286" s="437"/>
      <c r="AL286" s="437"/>
    </row>
    <row r="287" spans="1:38">
      <c r="A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c r="AH287" s="437"/>
      <c r="AI287" s="437"/>
      <c r="AJ287" s="437"/>
      <c r="AK287" s="437"/>
      <c r="AL287" s="437"/>
    </row>
    <row r="288" spans="1:38">
      <c r="A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c r="AH288" s="437"/>
      <c r="AI288" s="437"/>
      <c r="AJ288" s="437"/>
      <c r="AK288" s="437"/>
      <c r="AL288" s="437"/>
    </row>
    <row r="289" spans="1:38">
      <c r="A289" s="437"/>
      <c r="C289" s="437"/>
      <c r="D289" s="437"/>
      <c r="E289" s="437"/>
      <c r="F289" s="437"/>
      <c r="G289" s="437"/>
      <c r="H289" s="437"/>
      <c r="I289" s="437"/>
      <c r="J289" s="437"/>
      <c r="K289" s="437"/>
      <c r="L289" s="437"/>
      <c r="M289" s="437"/>
      <c r="N289" s="437"/>
      <c r="O289" s="437"/>
      <c r="P289" s="437"/>
      <c r="Q289" s="437"/>
      <c r="R289" s="437"/>
      <c r="S289" s="437"/>
      <c r="T289" s="437"/>
      <c r="U289" s="437"/>
      <c r="V289" s="437"/>
      <c r="W289" s="437"/>
      <c r="X289" s="437"/>
      <c r="Y289" s="437"/>
      <c r="Z289" s="437"/>
      <c r="AA289" s="437"/>
      <c r="AB289" s="437"/>
      <c r="AC289" s="437"/>
      <c r="AD289" s="437"/>
      <c r="AE289" s="437"/>
      <c r="AF289" s="437"/>
      <c r="AG289" s="437"/>
      <c r="AH289" s="437"/>
      <c r="AI289" s="437"/>
      <c r="AJ289" s="437"/>
      <c r="AK289" s="437"/>
      <c r="AL289" s="437"/>
    </row>
    <row r="290" spans="1:38">
      <c r="A290" s="437"/>
      <c r="C290" s="437"/>
      <c r="D290" s="437"/>
      <c r="E290" s="437"/>
      <c r="F290" s="437"/>
      <c r="G290" s="437"/>
      <c r="H290" s="437"/>
      <c r="I290" s="437"/>
      <c r="J290" s="437"/>
      <c r="K290" s="437"/>
      <c r="L290" s="437"/>
      <c r="M290" s="437"/>
      <c r="N290" s="437"/>
      <c r="O290" s="437"/>
      <c r="P290" s="437"/>
      <c r="Q290" s="437"/>
      <c r="R290" s="437"/>
      <c r="S290" s="437"/>
      <c r="T290" s="437"/>
      <c r="U290" s="437"/>
      <c r="V290" s="437"/>
      <c r="W290" s="437"/>
      <c r="X290" s="437"/>
      <c r="Y290" s="437"/>
      <c r="Z290" s="437"/>
      <c r="AA290" s="437"/>
      <c r="AB290" s="437"/>
      <c r="AC290" s="437"/>
      <c r="AD290" s="437"/>
      <c r="AE290" s="437"/>
      <c r="AF290" s="437"/>
      <c r="AG290" s="437"/>
      <c r="AH290" s="437"/>
      <c r="AI290" s="437"/>
      <c r="AJ290" s="437"/>
      <c r="AK290" s="437"/>
      <c r="AL290" s="437"/>
    </row>
    <row r="291" spans="1:38">
      <c r="A291" s="437"/>
      <c r="C291" s="437"/>
      <c r="D291" s="437"/>
      <c r="E291" s="437"/>
      <c r="F291" s="437"/>
      <c r="G291" s="437"/>
      <c r="H291" s="437"/>
      <c r="I291" s="437"/>
      <c r="J291" s="437"/>
      <c r="K291" s="437"/>
      <c r="L291" s="437"/>
      <c r="M291" s="437"/>
      <c r="N291" s="437"/>
      <c r="O291" s="437"/>
      <c r="P291" s="437"/>
      <c r="Q291" s="437"/>
      <c r="R291" s="437"/>
      <c r="S291" s="437"/>
      <c r="T291" s="437"/>
      <c r="U291" s="437"/>
      <c r="V291" s="437"/>
      <c r="W291" s="437"/>
      <c r="X291" s="437"/>
      <c r="Y291" s="437"/>
      <c r="Z291" s="437"/>
      <c r="AA291" s="437"/>
      <c r="AB291" s="437"/>
      <c r="AC291" s="437"/>
      <c r="AD291" s="437"/>
      <c r="AE291" s="437"/>
      <c r="AF291" s="437"/>
      <c r="AG291" s="437"/>
      <c r="AH291" s="437"/>
      <c r="AI291" s="437"/>
      <c r="AJ291" s="437"/>
      <c r="AK291" s="437"/>
      <c r="AL291" s="437"/>
    </row>
    <row r="292" spans="1:38">
      <c r="A292" s="437"/>
      <c r="C292" s="437"/>
      <c r="D292" s="437"/>
      <c r="E292" s="437"/>
      <c r="F292" s="437"/>
      <c r="G292" s="437"/>
      <c r="H292" s="437"/>
      <c r="I292" s="437"/>
      <c r="J292" s="437"/>
      <c r="K292" s="437"/>
      <c r="L292" s="437"/>
      <c r="M292" s="437"/>
      <c r="N292" s="437"/>
      <c r="O292" s="437"/>
      <c r="P292" s="437"/>
      <c r="Q292" s="437"/>
      <c r="R292" s="437"/>
      <c r="S292" s="437"/>
      <c r="T292" s="437"/>
      <c r="U292" s="437"/>
      <c r="V292" s="437"/>
      <c r="W292" s="437"/>
      <c r="X292" s="437"/>
      <c r="Y292" s="437"/>
      <c r="Z292" s="437"/>
      <c r="AA292" s="437"/>
      <c r="AB292" s="437"/>
      <c r="AC292" s="437"/>
      <c r="AD292" s="437"/>
      <c r="AE292" s="437"/>
      <c r="AF292" s="437"/>
      <c r="AG292" s="437"/>
      <c r="AH292" s="437"/>
      <c r="AI292" s="437"/>
      <c r="AJ292" s="437"/>
      <c r="AK292" s="437"/>
      <c r="AL292" s="437"/>
    </row>
    <row r="293" spans="1:38">
      <c r="A293" s="437"/>
      <c r="C293" s="437"/>
      <c r="D293" s="437"/>
      <c r="E293" s="437"/>
      <c r="F293" s="437"/>
      <c r="G293" s="437"/>
      <c r="H293" s="437"/>
      <c r="I293" s="437"/>
      <c r="J293" s="437"/>
      <c r="K293" s="437"/>
      <c r="L293" s="437"/>
      <c r="M293" s="437"/>
      <c r="N293" s="437"/>
      <c r="O293" s="437"/>
      <c r="P293" s="437"/>
      <c r="Q293" s="437"/>
      <c r="R293" s="437"/>
      <c r="S293" s="437"/>
      <c r="T293" s="437"/>
      <c r="U293" s="437"/>
      <c r="V293" s="437"/>
      <c r="W293" s="437"/>
      <c r="X293" s="437"/>
      <c r="Y293" s="437"/>
      <c r="Z293" s="437"/>
      <c r="AA293" s="437"/>
      <c r="AB293" s="437"/>
      <c r="AC293" s="437"/>
      <c r="AD293" s="437"/>
      <c r="AE293" s="437"/>
      <c r="AF293" s="437"/>
      <c r="AG293" s="437"/>
      <c r="AH293" s="437"/>
      <c r="AI293" s="437"/>
      <c r="AJ293" s="437"/>
      <c r="AK293" s="437"/>
      <c r="AL293" s="437"/>
    </row>
    <row r="294" spans="1:38">
      <c r="A294" s="437"/>
      <c r="C294" s="437"/>
      <c r="D294" s="437"/>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7"/>
      <c r="AH294" s="437"/>
      <c r="AI294" s="437"/>
      <c r="AJ294" s="437"/>
      <c r="AK294" s="437"/>
      <c r="AL294" s="437"/>
    </row>
    <row r="295" spans="1:38">
      <c r="A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437"/>
      <c r="AK295" s="437"/>
      <c r="AL295" s="437"/>
    </row>
    <row r="296" spans="1:38">
      <c r="A296" s="437"/>
      <c r="C296" s="437"/>
      <c r="D296" s="437"/>
      <c r="E296" s="437"/>
      <c r="F296" s="437"/>
      <c r="G296" s="437"/>
      <c r="H296" s="437"/>
      <c r="I296" s="437"/>
      <c r="J296" s="437"/>
      <c r="K296" s="437"/>
      <c r="L296" s="437"/>
      <c r="M296" s="437"/>
      <c r="N296" s="437"/>
      <c r="O296" s="437"/>
      <c r="P296" s="437"/>
      <c r="Q296" s="437"/>
      <c r="R296" s="437"/>
      <c r="S296" s="437"/>
      <c r="T296" s="437"/>
      <c r="U296" s="437"/>
      <c r="V296" s="437"/>
      <c r="W296" s="437"/>
      <c r="X296" s="437"/>
      <c r="Y296" s="437"/>
      <c r="Z296" s="437"/>
      <c r="AA296" s="437"/>
      <c r="AB296" s="437"/>
      <c r="AC296" s="437"/>
      <c r="AD296" s="437"/>
      <c r="AE296" s="437"/>
      <c r="AF296" s="437"/>
      <c r="AG296" s="437"/>
      <c r="AH296" s="437"/>
      <c r="AI296" s="437"/>
      <c r="AJ296" s="437"/>
      <c r="AK296" s="437"/>
      <c r="AL296" s="437"/>
    </row>
    <row r="297" spans="1:38">
      <c r="A297" s="437"/>
      <c r="C297" s="437"/>
      <c r="D297" s="437"/>
      <c r="E297" s="437"/>
      <c r="F297" s="437"/>
      <c r="G297" s="437"/>
      <c r="H297" s="437"/>
      <c r="I297" s="437"/>
      <c r="J297" s="437"/>
      <c r="K297" s="437"/>
      <c r="L297" s="437"/>
      <c r="M297" s="437"/>
      <c r="N297" s="437"/>
      <c r="O297" s="437"/>
      <c r="P297" s="437"/>
      <c r="Q297" s="437"/>
      <c r="R297" s="437"/>
      <c r="S297" s="437"/>
      <c r="T297" s="437"/>
      <c r="U297" s="437"/>
      <c r="V297" s="437"/>
      <c r="W297" s="437"/>
      <c r="X297" s="437"/>
      <c r="Y297" s="437"/>
      <c r="Z297" s="437"/>
      <c r="AA297" s="437"/>
      <c r="AB297" s="437"/>
      <c r="AC297" s="437"/>
      <c r="AD297" s="437"/>
      <c r="AE297" s="437"/>
      <c r="AF297" s="437"/>
      <c r="AG297" s="437"/>
      <c r="AH297" s="437"/>
      <c r="AI297" s="437"/>
      <c r="AJ297" s="437"/>
      <c r="AK297" s="437"/>
      <c r="AL297" s="437"/>
    </row>
    <row r="298" spans="1:38">
      <c r="A298" s="437"/>
      <c r="C298" s="437"/>
      <c r="D298" s="437"/>
      <c r="E298" s="437"/>
      <c r="F298" s="437"/>
      <c r="G298" s="437"/>
      <c r="H298" s="437"/>
      <c r="I298" s="437"/>
      <c r="J298" s="437"/>
      <c r="K298" s="437"/>
      <c r="L298" s="437"/>
      <c r="M298" s="437"/>
      <c r="N298" s="437"/>
      <c r="O298" s="437"/>
      <c r="P298" s="437"/>
      <c r="Q298" s="437"/>
      <c r="R298" s="437"/>
      <c r="S298" s="437"/>
      <c r="T298" s="437"/>
      <c r="U298" s="437"/>
      <c r="V298" s="437"/>
      <c r="W298" s="437"/>
      <c r="X298" s="437"/>
      <c r="Y298" s="437"/>
      <c r="Z298" s="437"/>
      <c r="AA298" s="437"/>
      <c r="AB298" s="437"/>
      <c r="AC298" s="437"/>
      <c r="AD298" s="437"/>
      <c r="AE298" s="437"/>
      <c r="AF298" s="437"/>
      <c r="AG298" s="437"/>
      <c r="AH298" s="437"/>
      <c r="AI298" s="437"/>
      <c r="AJ298" s="437"/>
      <c r="AK298" s="437"/>
      <c r="AL298" s="437"/>
    </row>
    <row r="299" spans="1:38">
      <c r="A299" s="437"/>
      <c r="C299" s="437"/>
      <c r="D299" s="437"/>
      <c r="E299" s="437"/>
      <c r="F299" s="437"/>
      <c r="G299" s="437"/>
      <c r="H299" s="437"/>
      <c r="I299" s="437"/>
      <c r="J299" s="437"/>
      <c r="K299" s="437"/>
      <c r="L299" s="437"/>
      <c r="M299" s="437"/>
      <c r="N299" s="437"/>
      <c r="O299" s="437"/>
      <c r="P299" s="437"/>
      <c r="Q299" s="437"/>
      <c r="R299" s="437"/>
      <c r="S299" s="437"/>
      <c r="T299" s="437"/>
      <c r="U299" s="437"/>
      <c r="V299" s="437"/>
      <c r="W299" s="437"/>
      <c r="X299" s="437"/>
      <c r="Y299" s="437"/>
      <c r="Z299" s="437"/>
      <c r="AA299" s="437"/>
      <c r="AB299" s="437"/>
      <c r="AC299" s="437"/>
      <c r="AD299" s="437"/>
      <c r="AE299" s="437"/>
      <c r="AF299" s="437"/>
      <c r="AG299" s="437"/>
      <c r="AH299" s="437"/>
      <c r="AI299" s="437"/>
      <c r="AJ299" s="437"/>
      <c r="AK299" s="437"/>
      <c r="AL299" s="437"/>
    </row>
    <row r="300" spans="1:38">
      <c r="A300" s="437"/>
      <c r="C300" s="437"/>
      <c r="D300" s="437"/>
      <c r="E300" s="437"/>
      <c r="F300" s="437"/>
      <c r="G300" s="437"/>
      <c r="H300" s="437"/>
      <c r="I300" s="437"/>
      <c r="J300" s="437"/>
      <c r="K300" s="437"/>
      <c r="L300" s="437"/>
      <c r="M300" s="437"/>
      <c r="N300" s="437"/>
      <c r="O300" s="437"/>
      <c r="P300" s="437"/>
      <c r="Q300" s="437"/>
      <c r="R300" s="437"/>
      <c r="S300" s="437"/>
      <c r="T300" s="437"/>
      <c r="U300" s="437"/>
      <c r="V300" s="437"/>
      <c r="W300" s="437"/>
      <c r="X300" s="437"/>
      <c r="Y300" s="437"/>
      <c r="Z300" s="437"/>
      <c r="AA300" s="437"/>
      <c r="AB300" s="437"/>
      <c r="AC300" s="437"/>
      <c r="AD300" s="437"/>
      <c r="AE300" s="437"/>
      <c r="AF300" s="437"/>
      <c r="AG300" s="437"/>
      <c r="AH300" s="437"/>
      <c r="AI300" s="437"/>
      <c r="AJ300" s="437"/>
      <c r="AK300" s="437"/>
      <c r="AL300" s="437"/>
    </row>
    <row r="301" spans="1:38">
      <c r="A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437"/>
      <c r="AJ301" s="437"/>
      <c r="AK301" s="437"/>
      <c r="AL301" s="437"/>
    </row>
    <row r="302" spans="1:38">
      <c r="A302" s="437"/>
      <c r="C302" s="437"/>
      <c r="D302" s="437"/>
      <c r="E302" s="437"/>
      <c r="F302" s="437"/>
      <c r="G302" s="437"/>
      <c r="H302" s="437"/>
      <c r="I302" s="437"/>
      <c r="J302" s="437"/>
      <c r="K302" s="437"/>
      <c r="L302" s="437"/>
      <c r="M302" s="437"/>
      <c r="N302" s="437"/>
      <c r="O302" s="437"/>
      <c r="P302" s="437"/>
      <c r="Q302" s="437"/>
      <c r="R302" s="437"/>
      <c r="S302" s="437"/>
      <c r="T302" s="437"/>
      <c r="U302" s="437"/>
      <c r="V302" s="437"/>
      <c r="W302" s="437"/>
      <c r="X302" s="437"/>
      <c r="Y302" s="437"/>
      <c r="Z302" s="437"/>
      <c r="AA302" s="437"/>
      <c r="AB302" s="437"/>
      <c r="AC302" s="437"/>
      <c r="AD302" s="437"/>
      <c r="AE302" s="437"/>
      <c r="AF302" s="437"/>
      <c r="AG302" s="437"/>
      <c r="AH302" s="437"/>
      <c r="AI302" s="437"/>
      <c r="AJ302" s="437"/>
      <c r="AK302" s="437"/>
      <c r="AL302" s="437"/>
    </row>
    <row r="303" spans="1:38">
      <c r="A303" s="437"/>
      <c r="C303" s="437"/>
      <c r="D303" s="437"/>
      <c r="E303" s="437"/>
      <c r="F303" s="437"/>
      <c r="G303" s="437"/>
      <c r="H303" s="437"/>
      <c r="I303" s="437"/>
      <c r="J303" s="437"/>
      <c r="K303" s="437"/>
      <c r="L303" s="437"/>
      <c r="M303" s="437"/>
      <c r="N303" s="437"/>
      <c r="O303" s="437"/>
      <c r="P303" s="437"/>
      <c r="Q303" s="437"/>
      <c r="R303" s="437"/>
      <c r="S303" s="437"/>
      <c r="T303" s="437"/>
      <c r="U303" s="437"/>
      <c r="V303" s="437"/>
      <c r="W303" s="437"/>
      <c r="X303" s="437"/>
      <c r="Y303" s="437"/>
      <c r="Z303" s="437"/>
      <c r="AA303" s="437"/>
      <c r="AB303" s="437"/>
      <c r="AC303" s="437"/>
      <c r="AD303" s="437"/>
      <c r="AE303" s="437"/>
      <c r="AF303" s="437"/>
      <c r="AG303" s="437"/>
      <c r="AH303" s="437"/>
      <c r="AI303" s="437"/>
      <c r="AJ303" s="437"/>
      <c r="AK303" s="437"/>
      <c r="AL303" s="437"/>
    </row>
    <row r="304" spans="1:38">
      <c r="A304" s="437"/>
      <c r="C304" s="437"/>
      <c r="D304" s="437"/>
      <c r="E304" s="437"/>
      <c r="F304" s="437"/>
      <c r="G304" s="437"/>
      <c r="H304" s="437"/>
      <c r="I304" s="437"/>
      <c r="J304" s="437"/>
      <c r="K304" s="437"/>
      <c r="L304" s="437"/>
      <c r="M304" s="437"/>
      <c r="N304" s="437"/>
      <c r="O304" s="437"/>
      <c r="P304" s="437"/>
      <c r="Q304" s="437"/>
      <c r="R304" s="437"/>
      <c r="S304" s="437"/>
      <c r="T304" s="437"/>
      <c r="U304" s="437"/>
      <c r="V304" s="437"/>
      <c r="W304" s="437"/>
      <c r="X304" s="437"/>
      <c r="Y304" s="437"/>
      <c r="Z304" s="437"/>
      <c r="AA304" s="437"/>
      <c r="AB304" s="437"/>
      <c r="AC304" s="437"/>
      <c r="AD304" s="437"/>
      <c r="AE304" s="437"/>
      <c r="AF304" s="437"/>
      <c r="AG304" s="437"/>
      <c r="AH304" s="437"/>
      <c r="AI304" s="437"/>
      <c r="AJ304" s="437"/>
      <c r="AK304" s="437"/>
      <c r="AL304" s="437"/>
    </row>
    <row r="305" spans="1:38">
      <c r="A305" s="437"/>
      <c r="C305" s="437"/>
      <c r="D305" s="437"/>
      <c r="E305" s="437"/>
      <c r="F305" s="437"/>
      <c r="G305" s="437"/>
      <c r="H305" s="437"/>
      <c r="I305" s="437"/>
      <c r="J305" s="437"/>
      <c r="K305" s="437"/>
      <c r="L305" s="437"/>
      <c r="M305" s="437"/>
      <c r="N305" s="437"/>
      <c r="O305" s="437"/>
      <c r="P305" s="437"/>
      <c r="Q305" s="437"/>
      <c r="R305" s="437"/>
      <c r="S305" s="437"/>
      <c r="T305" s="437"/>
      <c r="U305" s="437"/>
      <c r="V305" s="437"/>
      <c r="W305" s="437"/>
      <c r="X305" s="437"/>
      <c r="Y305" s="437"/>
      <c r="Z305" s="437"/>
      <c r="AA305" s="437"/>
      <c r="AB305" s="437"/>
      <c r="AC305" s="437"/>
      <c r="AD305" s="437"/>
      <c r="AE305" s="437"/>
      <c r="AF305" s="437"/>
      <c r="AG305" s="437"/>
      <c r="AH305" s="437"/>
      <c r="AI305" s="437"/>
      <c r="AJ305" s="437"/>
      <c r="AK305" s="437"/>
      <c r="AL305" s="437"/>
    </row>
    <row r="306" spans="1:38">
      <c r="A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7"/>
      <c r="AK306" s="437"/>
      <c r="AL306" s="437"/>
    </row>
    <row r="307" spans="1:38">
      <c r="A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437"/>
      <c r="AK307" s="437"/>
      <c r="AL307" s="437"/>
    </row>
    <row r="308" spans="1:38">
      <c r="A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437"/>
      <c r="AJ308" s="437"/>
      <c r="AK308" s="437"/>
      <c r="AL308" s="437"/>
    </row>
    <row r="309" spans="1:38">
      <c r="A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437"/>
      <c r="AJ309" s="437"/>
      <c r="AK309" s="437"/>
      <c r="AL309" s="437"/>
    </row>
    <row r="310" spans="1:38">
      <c r="A310" s="437"/>
      <c r="C310" s="437"/>
      <c r="D310" s="437"/>
      <c r="E310" s="437"/>
      <c r="F310" s="437"/>
      <c r="G310" s="437"/>
      <c r="H310" s="437"/>
      <c r="I310" s="437"/>
      <c r="J310" s="437"/>
      <c r="K310" s="437"/>
      <c r="L310" s="437"/>
      <c r="M310" s="437"/>
      <c r="N310" s="437"/>
      <c r="O310" s="437"/>
      <c r="P310" s="437"/>
      <c r="Q310" s="437"/>
      <c r="R310" s="437"/>
      <c r="S310" s="437"/>
      <c r="T310" s="437"/>
      <c r="U310" s="437"/>
      <c r="V310" s="437"/>
      <c r="W310" s="437"/>
      <c r="X310" s="437"/>
      <c r="Y310" s="437"/>
      <c r="Z310" s="437"/>
      <c r="AA310" s="437"/>
      <c r="AB310" s="437"/>
      <c r="AC310" s="437"/>
      <c r="AD310" s="437"/>
      <c r="AE310" s="437"/>
      <c r="AF310" s="437"/>
      <c r="AG310" s="437"/>
      <c r="AH310" s="437"/>
      <c r="AI310" s="437"/>
      <c r="AJ310" s="437"/>
      <c r="AK310" s="437"/>
      <c r="AL310" s="437"/>
    </row>
    <row r="311" spans="1:38">
      <c r="A311" s="437"/>
      <c r="C311" s="437"/>
      <c r="D311" s="437"/>
      <c r="E311" s="437"/>
      <c r="F311" s="437"/>
      <c r="G311" s="437"/>
      <c r="H311" s="437"/>
      <c r="I311" s="437"/>
      <c r="J311" s="437"/>
      <c r="K311" s="437"/>
      <c r="L311" s="437"/>
      <c r="M311" s="437"/>
      <c r="N311" s="437"/>
      <c r="O311" s="437"/>
      <c r="P311" s="437"/>
      <c r="Q311" s="437"/>
      <c r="R311" s="437"/>
      <c r="S311" s="437"/>
      <c r="T311" s="437"/>
      <c r="U311" s="437"/>
      <c r="V311" s="437"/>
      <c r="W311" s="437"/>
      <c r="X311" s="437"/>
      <c r="Y311" s="437"/>
      <c r="Z311" s="437"/>
      <c r="AA311" s="437"/>
      <c r="AB311" s="437"/>
      <c r="AC311" s="437"/>
      <c r="AD311" s="437"/>
      <c r="AE311" s="437"/>
      <c r="AF311" s="437"/>
      <c r="AG311" s="437"/>
      <c r="AH311" s="437"/>
      <c r="AI311" s="437"/>
      <c r="AJ311" s="437"/>
      <c r="AK311" s="437"/>
      <c r="AL311" s="437"/>
    </row>
    <row r="312" spans="1:38">
      <c r="A312" s="437"/>
      <c r="C312" s="437"/>
      <c r="D312" s="437"/>
      <c r="E312" s="437"/>
      <c r="F312" s="437"/>
      <c r="G312" s="437"/>
      <c r="H312" s="437"/>
      <c r="I312" s="437"/>
      <c r="J312" s="437"/>
      <c r="K312" s="437"/>
      <c r="L312" s="437"/>
      <c r="M312" s="437"/>
      <c r="N312" s="437"/>
      <c r="O312" s="437"/>
      <c r="P312" s="437"/>
      <c r="Q312" s="437"/>
      <c r="R312" s="437"/>
      <c r="S312" s="437"/>
      <c r="T312" s="437"/>
      <c r="U312" s="437"/>
      <c r="V312" s="437"/>
      <c r="W312" s="437"/>
      <c r="X312" s="437"/>
      <c r="Y312" s="437"/>
      <c r="Z312" s="437"/>
      <c r="AA312" s="437"/>
      <c r="AB312" s="437"/>
      <c r="AC312" s="437"/>
      <c r="AD312" s="437"/>
      <c r="AE312" s="437"/>
      <c r="AF312" s="437"/>
      <c r="AG312" s="437"/>
      <c r="AH312" s="437"/>
      <c r="AI312" s="437"/>
      <c r="AJ312" s="437"/>
      <c r="AK312" s="437"/>
      <c r="AL312" s="437"/>
    </row>
    <row r="313" spans="1:38">
      <c r="A313" s="437"/>
      <c r="C313" s="437"/>
      <c r="D313" s="437"/>
      <c r="E313" s="437"/>
      <c r="F313" s="437"/>
      <c r="G313" s="437"/>
      <c r="H313" s="437"/>
      <c r="I313" s="437"/>
      <c r="J313" s="437"/>
      <c r="K313" s="437"/>
      <c r="L313" s="437"/>
      <c r="M313" s="437"/>
      <c r="N313" s="437"/>
      <c r="O313" s="437"/>
      <c r="P313" s="437"/>
      <c r="Q313" s="437"/>
      <c r="R313" s="437"/>
      <c r="S313" s="437"/>
      <c r="T313" s="437"/>
      <c r="U313" s="437"/>
      <c r="V313" s="437"/>
      <c r="W313" s="437"/>
      <c r="X313" s="437"/>
      <c r="Y313" s="437"/>
      <c r="Z313" s="437"/>
      <c r="AA313" s="437"/>
      <c r="AB313" s="437"/>
      <c r="AC313" s="437"/>
      <c r="AD313" s="437"/>
      <c r="AE313" s="437"/>
      <c r="AF313" s="437"/>
      <c r="AG313" s="437"/>
      <c r="AH313" s="437"/>
      <c r="AI313" s="437"/>
      <c r="AJ313" s="437"/>
      <c r="AK313" s="437"/>
      <c r="AL313" s="437"/>
    </row>
    <row r="314" spans="1:38">
      <c r="A314" s="437"/>
      <c r="C314" s="437"/>
      <c r="D314" s="437"/>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437"/>
      <c r="AJ314" s="437"/>
      <c r="AK314" s="437"/>
      <c r="AL314" s="437"/>
    </row>
    <row r="315" spans="1:38">
      <c r="A315" s="437"/>
      <c r="C315" s="437"/>
      <c r="D315" s="437"/>
      <c r="E315" s="437"/>
      <c r="F315" s="437"/>
      <c r="G315" s="437"/>
      <c r="H315" s="437"/>
      <c r="I315" s="437"/>
      <c r="J315" s="437"/>
      <c r="K315" s="437"/>
      <c r="L315" s="437"/>
      <c r="M315" s="437"/>
      <c r="N315" s="437"/>
      <c r="O315" s="437"/>
      <c r="P315" s="437"/>
      <c r="Q315" s="437"/>
      <c r="R315" s="437"/>
      <c r="S315" s="437"/>
      <c r="T315" s="437"/>
      <c r="U315" s="437"/>
      <c r="V315" s="437"/>
      <c r="W315" s="437"/>
      <c r="X315" s="437"/>
      <c r="Y315" s="437"/>
      <c r="Z315" s="437"/>
      <c r="AA315" s="437"/>
      <c r="AB315" s="437"/>
      <c r="AC315" s="437"/>
      <c r="AD315" s="437"/>
      <c r="AE315" s="437"/>
      <c r="AF315" s="437"/>
      <c r="AG315" s="437"/>
      <c r="AH315" s="437"/>
      <c r="AI315" s="437"/>
      <c r="AJ315" s="437"/>
      <c r="AK315" s="437"/>
      <c r="AL315" s="437"/>
    </row>
    <row r="316" spans="1:38">
      <c r="A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7"/>
      <c r="AD316" s="437"/>
      <c r="AE316" s="437"/>
      <c r="AF316" s="437"/>
      <c r="AG316" s="437"/>
      <c r="AH316" s="437"/>
      <c r="AI316" s="437"/>
      <c r="AJ316" s="437"/>
      <c r="AK316" s="437"/>
      <c r="AL316" s="437"/>
    </row>
    <row r="317" spans="1:38">
      <c r="A317" s="437"/>
      <c r="C317" s="437"/>
      <c r="D317" s="437"/>
      <c r="E317" s="437"/>
      <c r="F317" s="437"/>
      <c r="G317" s="437"/>
      <c r="H317" s="437"/>
      <c r="I317" s="437"/>
      <c r="J317" s="437"/>
      <c r="K317" s="437"/>
      <c r="L317" s="437"/>
      <c r="M317" s="437"/>
      <c r="N317" s="437"/>
      <c r="O317" s="437"/>
      <c r="P317" s="437"/>
      <c r="Q317" s="437"/>
      <c r="R317" s="437"/>
      <c r="S317" s="437"/>
      <c r="T317" s="437"/>
      <c r="U317" s="437"/>
      <c r="V317" s="437"/>
      <c r="W317" s="437"/>
      <c r="X317" s="437"/>
      <c r="Y317" s="437"/>
      <c r="Z317" s="437"/>
      <c r="AA317" s="437"/>
      <c r="AB317" s="437"/>
      <c r="AC317" s="437"/>
      <c r="AD317" s="437"/>
      <c r="AE317" s="437"/>
      <c r="AF317" s="437"/>
      <c r="AG317" s="437"/>
      <c r="AH317" s="437"/>
      <c r="AI317" s="437"/>
      <c r="AJ317" s="437"/>
      <c r="AK317" s="437"/>
      <c r="AL317" s="437"/>
    </row>
    <row r="318" spans="1:38">
      <c r="A318" s="437"/>
      <c r="C318" s="437"/>
      <c r="D318" s="437"/>
      <c r="E318" s="437"/>
      <c r="F318" s="437"/>
      <c r="G318" s="437"/>
      <c r="H318" s="437"/>
      <c r="I318" s="437"/>
      <c r="J318" s="437"/>
      <c r="K318" s="437"/>
      <c r="L318" s="437"/>
      <c r="M318" s="437"/>
      <c r="N318" s="437"/>
      <c r="O318" s="437"/>
      <c r="P318" s="437"/>
      <c r="Q318" s="437"/>
      <c r="R318" s="437"/>
      <c r="S318" s="437"/>
      <c r="T318" s="437"/>
      <c r="U318" s="437"/>
      <c r="V318" s="437"/>
      <c r="W318" s="437"/>
      <c r="X318" s="437"/>
      <c r="Y318" s="437"/>
      <c r="Z318" s="437"/>
      <c r="AA318" s="437"/>
      <c r="AB318" s="437"/>
      <c r="AC318" s="437"/>
      <c r="AD318" s="437"/>
      <c r="AE318" s="437"/>
      <c r="AF318" s="437"/>
      <c r="AG318" s="437"/>
      <c r="AH318" s="437"/>
      <c r="AI318" s="437"/>
      <c r="AJ318" s="437"/>
      <c r="AK318" s="437"/>
      <c r="AL318" s="437"/>
    </row>
    <row r="319" spans="1:38">
      <c r="A319" s="437"/>
      <c r="C319" s="437"/>
      <c r="D319" s="437"/>
      <c r="E319" s="437"/>
      <c r="F319" s="437"/>
      <c r="G319" s="437"/>
      <c r="H319" s="437"/>
      <c r="I319" s="437"/>
      <c r="J319" s="437"/>
      <c r="K319" s="437"/>
      <c r="L319" s="437"/>
      <c r="M319" s="437"/>
      <c r="N319" s="437"/>
      <c r="O319" s="437"/>
      <c r="P319" s="437"/>
      <c r="Q319" s="437"/>
      <c r="R319" s="437"/>
      <c r="S319" s="437"/>
      <c r="T319" s="437"/>
      <c r="U319" s="437"/>
      <c r="V319" s="437"/>
      <c r="W319" s="437"/>
      <c r="X319" s="437"/>
      <c r="Y319" s="437"/>
      <c r="Z319" s="437"/>
      <c r="AA319" s="437"/>
      <c r="AB319" s="437"/>
      <c r="AC319" s="437"/>
      <c r="AD319" s="437"/>
      <c r="AE319" s="437"/>
      <c r="AF319" s="437"/>
      <c r="AG319" s="437"/>
      <c r="AH319" s="437"/>
      <c r="AI319" s="437"/>
      <c r="AJ319" s="437"/>
      <c r="AK319" s="437"/>
      <c r="AL319" s="437"/>
    </row>
    <row r="320" spans="1:38">
      <c r="A320" s="437"/>
      <c r="C320" s="437"/>
      <c r="D320" s="437"/>
      <c r="E320" s="437"/>
      <c r="F320" s="437"/>
      <c r="G320" s="437"/>
      <c r="H320" s="437"/>
      <c r="I320" s="437"/>
      <c r="J320" s="437"/>
      <c r="K320" s="437"/>
      <c r="L320" s="437"/>
      <c r="M320" s="437"/>
      <c r="N320" s="437"/>
      <c r="O320" s="437"/>
      <c r="P320" s="437"/>
      <c r="Q320" s="437"/>
      <c r="R320" s="437"/>
      <c r="S320" s="437"/>
      <c r="T320" s="437"/>
      <c r="U320" s="437"/>
      <c r="V320" s="437"/>
      <c r="W320" s="437"/>
      <c r="X320" s="437"/>
      <c r="Y320" s="437"/>
      <c r="Z320" s="437"/>
      <c r="AA320" s="437"/>
      <c r="AB320" s="437"/>
      <c r="AC320" s="437"/>
      <c r="AD320" s="437"/>
      <c r="AE320" s="437"/>
      <c r="AF320" s="437"/>
      <c r="AG320" s="437"/>
      <c r="AH320" s="437"/>
      <c r="AI320" s="437"/>
      <c r="AJ320" s="437"/>
      <c r="AK320" s="437"/>
      <c r="AL320" s="437"/>
    </row>
    <row r="321" spans="1:38">
      <c r="A321" s="437"/>
      <c r="C321" s="437"/>
      <c r="D321" s="437"/>
      <c r="E321" s="437"/>
      <c r="F321" s="437"/>
      <c r="G321" s="437"/>
      <c r="H321" s="437"/>
      <c r="I321" s="437"/>
      <c r="J321" s="437"/>
      <c r="K321" s="437"/>
      <c r="L321" s="437"/>
      <c r="M321" s="437"/>
      <c r="N321" s="437"/>
      <c r="O321" s="437"/>
      <c r="P321" s="437"/>
      <c r="Q321" s="437"/>
      <c r="R321" s="437"/>
      <c r="S321" s="437"/>
      <c r="T321" s="437"/>
      <c r="U321" s="437"/>
      <c r="V321" s="437"/>
      <c r="W321" s="437"/>
      <c r="X321" s="437"/>
      <c r="Y321" s="437"/>
      <c r="Z321" s="437"/>
      <c r="AA321" s="437"/>
      <c r="AB321" s="437"/>
      <c r="AC321" s="437"/>
      <c r="AD321" s="437"/>
      <c r="AE321" s="437"/>
      <c r="AF321" s="437"/>
      <c r="AG321" s="437"/>
      <c r="AH321" s="437"/>
      <c r="AI321" s="437"/>
      <c r="AJ321" s="437"/>
      <c r="AK321" s="437"/>
      <c r="AL321" s="437"/>
    </row>
    <row r="322" spans="1:38">
      <c r="A322" s="437"/>
      <c r="C322" s="437"/>
      <c r="D322" s="437"/>
      <c r="E322" s="437"/>
      <c r="F322" s="437"/>
      <c r="G322" s="437"/>
      <c r="H322" s="437"/>
      <c r="I322" s="437"/>
      <c r="J322" s="437"/>
      <c r="K322" s="437"/>
      <c r="L322" s="437"/>
      <c r="M322" s="437"/>
      <c r="N322" s="437"/>
      <c r="O322" s="437"/>
      <c r="P322" s="437"/>
      <c r="Q322" s="437"/>
      <c r="R322" s="437"/>
      <c r="S322" s="437"/>
      <c r="T322" s="437"/>
      <c r="U322" s="437"/>
      <c r="V322" s="437"/>
      <c r="W322" s="437"/>
      <c r="X322" s="437"/>
      <c r="Y322" s="437"/>
      <c r="Z322" s="437"/>
      <c r="AA322" s="437"/>
      <c r="AB322" s="437"/>
      <c r="AC322" s="437"/>
      <c r="AD322" s="437"/>
      <c r="AE322" s="437"/>
      <c r="AF322" s="437"/>
      <c r="AG322" s="437"/>
      <c r="AH322" s="437"/>
      <c r="AI322" s="437"/>
      <c r="AJ322" s="437"/>
      <c r="AK322" s="437"/>
      <c r="AL322" s="437"/>
    </row>
    <row r="323" spans="1:38">
      <c r="A323" s="437"/>
      <c r="C323" s="437"/>
      <c r="D323" s="437"/>
      <c r="E323" s="437"/>
      <c r="F323" s="437"/>
      <c r="G323" s="437"/>
      <c r="H323" s="437"/>
      <c r="I323" s="437"/>
      <c r="J323" s="437"/>
      <c r="K323" s="437"/>
      <c r="L323" s="437"/>
      <c r="M323" s="437"/>
      <c r="N323" s="437"/>
      <c r="O323" s="437"/>
      <c r="P323" s="437"/>
      <c r="Q323" s="437"/>
      <c r="R323" s="437"/>
      <c r="S323" s="437"/>
      <c r="T323" s="437"/>
      <c r="U323" s="437"/>
      <c r="V323" s="437"/>
      <c r="W323" s="437"/>
      <c r="X323" s="437"/>
      <c r="Y323" s="437"/>
      <c r="Z323" s="437"/>
      <c r="AA323" s="437"/>
      <c r="AB323" s="437"/>
      <c r="AC323" s="437"/>
      <c r="AD323" s="437"/>
      <c r="AE323" s="437"/>
      <c r="AF323" s="437"/>
      <c r="AG323" s="437"/>
      <c r="AH323" s="437"/>
      <c r="AI323" s="437"/>
      <c r="AJ323" s="437"/>
      <c r="AK323" s="437"/>
      <c r="AL323" s="437"/>
    </row>
    <row r="324" spans="1:38">
      <c r="A324" s="437"/>
      <c r="C324" s="437"/>
      <c r="D324" s="437"/>
      <c r="E324" s="437"/>
      <c r="F324" s="437"/>
      <c r="G324" s="437"/>
      <c r="H324" s="437"/>
      <c r="I324" s="437"/>
      <c r="J324" s="437"/>
      <c r="K324" s="437"/>
      <c r="L324" s="437"/>
      <c r="M324" s="437"/>
      <c r="N324" s="437"/>
      <c r="O324" s="437"/>
      <c r="P324" s="437"/>
      <c r="Q324" s="437"/>
      <c r="R324" s="437"/>
      <c r="S324" s="437"/>
      <c r="T324" s="437"/>
      <c r="U324" s="437"/>
      <c r="V324" s="437"/>
      <c r="W324" s="437"/>
      <c r="X324" s="437"/>
      <c r="Y324" s="437"/>
      <c r="Z324" s="437"/>
      <c r="AA324" s="437"/>
      <c r="AB324" s="437"/>
      <c r="AC324" s="437"/>
      <c r="AD324" s="437"/>
      <c r="AE324" s="437"/>
      <c r="AF324" s="437"/>
      <c r="AG324" s="437"/>
      <c r="AH324" s="437"/>
      <c r="AI324" s="437"/>
      <c r="AJ324" s="437"/>
      <c r="AK324" s="437"/>
      <c r="AL324" s="437"/>
    </row>
    <row r="325" spans="1:38">
      <c r="A325" s="437"/>
      <c r="C325" s="437"/>
      <c r="D325" s="437"/>
      <c r="E325" s="437"/>
      <c r="F325" s="437"/>
      <c r="G325" s="437"/>
      <c r="H325" s="437"/>
      <c r="I325" s="437"/>
      <c r="J325" s="437"/>
      <c r="K325" s="437"/>
      <c r="L325" s="437"/>
      <c r="M325" s="437"/>
      <c r="N325" s="437"/>
      <c r="O325" s="437"/>
      <c r="P325" s="437"/>
      <c r="Q325" s="437"/>
      <c r="R325" s="437"/>
      <c r="S325" s="437"/>
      <c r="T325" s="437"/>
      <c r="U325" s="437"/>
      <c r="V325" s="437"/>
      <c r="W325" s="437"/>
      <c r="X325" s="437"/>
      <c r="Y325" s="437"/>
      <c r="Z325" s="437"/>
      <c r="AA325" s="437"/>
      <c r="AB325" s="437"/>
      <c r="AC325" s="437"/>
      <c r="AD325" s="437"/>
      <c r="AE325" s="437"/>
      <c r="AF325" s="437"/>
      <c r="AG325" s="437"/>
      <c r="AH325" s="437"/>
      <c r="AI325" s="437"/>
      <c r="AJ325" s="437"/>
      <c r="AK325" s="437"/>
      <c r="AL325" s="437"/>
    </row>
    <row r="326" spans="1:38">
      <c r="A326" s="437"/>
      <c r="C326" s="437"/>
      <c r="D326" s="437"/>
      <c r="E326" s="437"/>
      <c r="F326" s="437"/>
      <c r="G326" s="437"/>
      <c r="H326" s="437"/>
      <c r="I326" s="437"/>
      <c r="J326" s="437"/>
      <c r="K326" s="437"/>
      <c r="L326" s="437"/>
      <c r="M326" s="437"/>
      <c r="N326" s="437"/>
      <c r="O326" s="437"/>
      <c r="P326" s="437"/>
      <c r="Q326" s="437"/>
      <c r="R326" s="437"/>
      <c r="S326" s="437"/>
      <c r="T326" s="437"/>
      <c r="U326" s="437"/>
      <c r="V326" s="437"/>
      <c r="W326" s="437"/>
      <c r="X326" s="437"/>
      <c r="Y326" s="437"/>
      <c r="Z326" s="437"/>
      <c r="AA326" s="437"/>
      <c r="AB326" s="437"/>
      <c r="AC326" s="437"/>
      <c r="AD326" s="437"/>
      <c r="AE326" s="437"/>
      <c r="AF326" s="437"/>
      <c r="AG326" s="437"/>
      <c r="AH326" s="437"/>
      <c r="AI326" s="437"/>
      <c r="AJ326" s="437"/>
      <c r="AK326" s="437"/>
      <c r="AL326" s="437"/>
    </row>
    <row r="327" spans="1:38">
      <c r="A327" s="437"/>
      <c r="C327" s="437"/>
      <c r="D327" s="437"/>
      <c r="E327" s="437"/>
      <c r="F327" s="437"/>
      <c r="G327" s="437"/>
      <c r="H327" s="437"/>
      <c r="I327" s="437"/>
      <c r="J327" s="437"/>
      <c r="K327" s="437"/>
      <c r="L327" s="437"/>
      <c r="M327" s="437"/>
      <c r="N327" s="437"/>
      <c r="O327" s="437"/>
      <c r="P327" s="437"/>
      <c r="Q327" s="437"/>
      <c r="R327" s="437"/>
      <c r="S327" s="437"/>
      <c r="T327" s="437"/>
      <c r="U327" s="437"/>
      <c r="V327" s="437"/>
      <c r="W327" s="437"/>
      <c r="X327" s="437"/>
      <c r="Y327" s="437"/>
      <c r="Z327" s="437"/>
      <c r="AA327" s="437"/>
      <c r="AB327" s="437"/>
      <c r="AC327" s="437"/>
      <c r="AD327" s="437"/>
      <c r="AE327" s="437"/>
      <c r="AF327" s="437"/>
      <c r="AG327" s="437"/>
      <c r="AH327" s="437"/>
      <c r="AI327" s="437"/>
      <c r="AJ327" s="437"/>
      <c r="AK327" s="437"/>
      <c r="AL327" s="437"/>
    </row>
    <row r="328" spans="1:38">
      <c r="A328" s="437"/>
      <c r="C328" s="437"/>
      <c r="D328" s="437"/>
      <c r="E328" s="437"/>
      <c r="F328" s="437"/>
      <c r="G328" s="437"/>
      <c r="H328" s="437"/>
      <c r="I328" s="437"/>
      <c r="J328" s="437"/>
      <c r="K328" s="437"/>
      <c r="L328" s="437"/>
      <c r="M328" s="437"/>
      <c r="N328" s="437"/>
      <c r="O328" s="437"/>
      <c r="P328" s="437"/>
      <c r="Q328" s="437"/>
      <c r="R328" s="437"/>
      <c r="S328" s="437"/>
      <c r="T328" s="437"/>
      <c r="U328" s="437"/>
      <c r="V328" s="437"/>
      <c r="W328" s="437"/>
      <c r="X328" s="437"/>
      <c r="Y328" s="437"/>
      <c r="Z328" s="437"/>
      <c r="AA328" s="437"/>
      <c r="AB328" s="437"/>
      <c r="AC328" s="437"/>
      <c r="AD328" s="437"/>
      <c r="AE328" s="437"/>
      <c r="AF328" s="437"/>
      <c r="AG328" s="437"/>
      <c r="AH328" s="437"/>
      <c r="AI328" s="437"/>
      <c r="AJ328" s="437"/>
      <c r="AK328" s="437"/>
      <c r="AL328" s="437"/>
    </row>
    <row r="329" spans="1:38">
      <c r="A329" s="437"/>
      <c r="C329" s="437"/>
      <c r="D329" s="437"/>
      <c r="E329" s="437"/>
      <c r="F329" s="437"/>
      <c r="G329" s="437"/>
      <c r="H329" s="437"/>
      <c r="I329" s="437"/>
      <c r="J329" s="437"/>
      <c r="K329" s="437"/>
      <c r="L329" s="437"/>
      <c r="M329" s="437"/>
      <c r="N329" s="437"/>
      <c r="O329" s="437"/>
      <c r="P329" s="437"/>
      <c r="Q329" s="437"/>
      <c r="R329" s="437"/>
      <c r="S329" s="437"/>
      <c r="T329" s="437"/>
      <c r="U329" s="437"/>
      <c r="V329" s="437"/>
      <c r="W329" s="437"/>
      <c r="X329" s="437"/>
      <c r="Y329" s="437"/>
      <c r="Z329" s="437"/>
      <c r="AA329" s="437"/>
      <c r="AB329" s="437"/>
      <c r="AC329" s="437"/>
      <c r="AD329" s="437"/>
      <c r="AE329" s="437"/>
      <c r="AF329" s="437"/>
      <c r="AG329" s="437"/>
      <c r="AH329" s="437"/>
      <c r="AI329" s="437"/>
      <c r="AJ329" s="437"/>
      <c r="AK329" s="437"/>
      <c r="AL329" s="437"/>
    </row>
    <row r="330" spans="1:38">
      <c r="A330" s="437"/>
      <c r="C330" s="437"/>
      <c r="D330" s="437"/>
      <c r="E330" s="437"/>
      <c r="F330" s="437"/>
      <c r="G330" s="437"/>
      <c r="H330" s="437"/>
      <c r="I330" s="437"/>
      <c r="J330" s="437"/>
      <c r="K330" s="437"/>
      <c r="L330" s="437"/>
      <c r="M330" s="437"/>
      <c r="N330" s="437"/>
      <c r="O330" s="437"/>
      <c r="P330" s="437"/>
      <c r="Q330" s="437"/>
      <c r="R330" s="437"/>
      <c r="S330" s="437"/>
      <c r="T330" s="437"/>
      <c r="U330" s="437"/>
      <c r="V330" s="437"/>
      <c r="W330" s="437"/>
      <c r="X330" s="437"/>
      <c r="Y330" s="437"/>
      <c r="Z330" s="437"/>
      <c r="AA330" s="437"/>
      <c r="AB330" s="437"/>
      <c r="AC330" s="437"/>
      <c r="AD330" s="437"/>
      <c r="AE330" s="437"/>
      <c r="AF330" s="437"/>
      <c r="AG330" s="437"/>
      <c r="AH330" s="437"/>
      <c r="AI330" s="437"/>
      <c r="AJ330" s="437"/>
      <c r="AK330" s="437"/>
      <c r="AL330" s="437"/>
    </row>
  </sheetData>
  <sheetProtection password="C5E0" sheet="1" objects="1" scenarios="1"/>
  <mergeCells count="29">
    <mergeCell ref="C36:D36"/>
    <mergeCell ref="C37:D37"/>
    <mergeCell ref="C30:D30"/>
    <mergeCell ref="B31:E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C9:D9"/>
    <mergeCell ref="C10:D10"/>
    <mergeCell ref="C11: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Inventory</vt:lpstr>
      <vt:lpstr>Summary</vt:lpstr>
      <vt:lpstr>Campus</vt:lpstr>
      <vt:lpstr>Graphs</vt:lpstr>
      <vt:lpstr>Coefficients</vt:lpstr>
      <vt:lpstr>Waste Coeff.</vt:lpstr>
      <vt:lpstr>Fleets Coeff.</vt:lpstr>
      <vt:lpstr>Notes</vt:lpstr>
      <vt:lpstr>baseline_year</vt:lpstr>
      <vt:lpstr>Baseline_year2</vt:lpstr>
      <vt:lpstr>Inventory!Extract</vt:lpstr>
      <vt:lpstr>Campus!Print_Area</vt:lpstr>
      <vt:lpstr>Coefficients!Print_Area</vt:lpstr>
      <vt:lpstr>Graphs!Print_Area</vt:lpstr>
      <vt:lpstr>Instructions!Print_Area</vt:lpstr>
      <vt:lpstr>Inventory!Print_Area</vt:lpstr>
      <vt:lpstr>Summary!Print_Area</vt:lpstr>
      <vt:lpstr>submission_year</vt:lpstr>
    </vt:vector>
  </TitlesOfParts>
  <Company>Office Of The Mayor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dc:creator>
  <cp:lastModifiedBy>JTatum</cp:lastModifiedBy>
  <cp:lastPrinted>2012-05-24T18:50:44Z</cp:lastPrinted>
  <dcterms:created xsi:type="dcterms:W3CDTF">2010-07-16T18:20:43Z</dcterms:created>
  <dcterms:modified xsi:type="dcterms:W3CDTF">2013-08-28T20:21:35Z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