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omments1.xml" ContentType="application/vnd.openxmlformats-officedocument.spreadsheetml.comments+xml"/>
  <Override PartName="/xl/charts/chart11.xml" ContentType="application/vnd.openxmlformats-officedocument.drawingml.chart+xml"/>
  <Override PartName="/xl/drawings/drawing14.xml" ContentType="application/vnd.openxmlformats-officedocument.drawing+xml"/>
  <Override PartName="/xl/comments2.xml" ContentType="application/vnd.openxmlformats-officedocument.spreadsheetml.comments+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495" yWindow="6360" windowWidth="16290" windowHeight="1485" tabRatio="843"/>
  </bookViews>
  <sheets>
    <sheet name="PAGE 1" sheetId="1" r:id="rId1"/>
    <sheet name="Page 2" sheetId="13" r:id="rId2"/>
    <sheet name="Page 3" sheetId="93" r:id="rId3"/>
    <sheet name="Page 4 CH" sheetId="67" r:id="rId4"/>
    <sheet name="Page 5" sheetId="2" r:id="rId5"/>
    <sheet name="Page 6" sheetId="92" r:id="rId6"/>
    <sheet name="Page 7 CH" sheetId="66" r:id="rId7"/>
    <sheet name="Page 8" sheetId="61" r:id="rId8"/>
    <sheet name="Page 9" sheetId="3" r:id="rId9"/>
    <sheet name="Page 10" sheetId="4" r:id="rId10"/>
    <sheet name="Page 11" sheetId="68" r:id="rId11"/>
    <sheet name="Page 12" sheetId="69" r:id="rId12"/>
    <sheet name="Page 13" sheetId="75" r:id="rId13"/>
    <sheet name="Page 14" sheetId="76" r:id="rId14"/>
    <sheet name="Page 15" sheetId="6" r:id="rId15"/>
    <sheet name="Page 16" sheetId="53" r:id="rId16"/>
    <sheet name="Page 17" sheetId="7" r:id="rId17"/>
    <sheet name="Page 18" sheetId="72" r:id="rId18"/>
    <sheet name="Page 19" sheetId="87" r:id="rId19"/>
    <sheet name="Page 20" sheetId="71" r:id="rId20"/>
    <sheet name="Page 21" sheetId="88" r:id="rId21"/>
    <sheet name="Page 22" sheetId="8" r:id="rId22"/>
    <sheet name="Page 23" sheetId="9" r:id="rId23"/>
    <sheet name="Page 24" sheetId="10" r:id="rId24"/>
    <sheet name="Page 25" sheetId="17" r:id="rId25"/>
    <sheet name="Page 26" sheetId="18" r:id="rId26"/>
    <sheet name="Page 27" sheetId="19" r:id="rId27"/>
    <sheet name="Page 28" sheetId="34" r:id="rId28"/>
    <sheet name="Page 29" sheetId="35" r:id="rId29"/>
    <sheet name="Page 30" sheetId="36" r:id="rId30"/>
    <sheet name="Page 31" sheetId="57" r:id="rId31"/>
    <sheet name="Page 31 (2)" sheetId="96" r:id="rId32"/>
    <sheet name="Page 32" sheetId="95" r:id="rId33"/>
    <sheet name="Page 33" sheetId="51" r:id="rId34"/>
    <sheet name="Page 34" sheetId="52" r:id="rId35"/>
    <sheet name="Page 35" sheetId="94" r:id="rId36"/>
  </sheets>
  <definedNames>
    <definedName name="_xlnm.Print_Area" localSheetId="0">'PAGE 1'!$A$1:$G$28</definedName>
    <definedName name="_xlnm.Print_Area" localSheetId="9">'Page 10'!$A$1:$G$50</definedName>
    <definedName name="_xlnm.Print_Area" localSheetId="14">'Page 15'!$A$1:$E$28</definedName>
    <definedName name="_xlnm.Print_Area" localSheetId="15">'Page 16'!$A$1:$E$10</definedName>
    <definedName name="_xlnm.Print_Area" localSheetId="16">'Page 17'!$A$1:$E$35</definedName>
    <definedName name="_xlnm.Print_Area" localSheetId="1">'Page 2'!$A$1:$D$8</definedName>
    <definedName name="_xlnm.Print_Area" localSheetId="21">'Page 22'!$A$1:$M$25</definedName>
    <definedName name="_xlnm.Print_Area" localSheetId="22">'Page 23'!$A$1:$M$30</definedName>
    <definedName name="_xlnm.Print_Area" localSheetId="23">'Page 24'!$A$1:$M$28</definedName>
    <definedName name="_xlnm.Print_Area" localSheetId="24">'Page 25'!$A$1:$I$25</definedName>
    <definedName name="_xlnm.Print_Area" localSheetId="25">'Page 26'!$A$1:$I$30</definedName>
    <definedName name="_xlnm.Print_Area" localSheetId="26">'Page 27'!$A$1:$I$28</definedName>
    <definedName name="_xlnm.Print_Area" localSheetId="27">'Page 28'!$A$1:$E$32</definedName>
    <definedName name="_xlnm.Print_Area" localSheetId="28">'Page 29'!$A$1:$E$30</definedName>
    <definedName name="_xlnm.Print_Area" localSheetId="2">'Page 3'!$A$1:$G$21</definedName>
    <definedName name="_xlnm.Print_Area" localSheetId="29">'Page 30'!$A$1:$E$28</definedName>
    <definedName name="_xlnm.Print_Area" localSheetId="30">'Page 31'!$A$1:$C$46</definedName>
    <definedName name="_xlnm.Print_Area" localSheetId="31">'Page 31 (2)'!$A$1:$C$46</definedName>
    <definedName name="_xlnm.Print_Area" localSheetId="33">'Page 33'!$A$1:$C$16</definedName>
    <definedName name="_xlnm.Print_Area" localSheetId="34">'Page 34'!$A$1:$C$43</definedName>
    <definedName name="_xlnm.Print_Area" localSheetId="4">'Page 5'!$A$1:$G$20</definedName>
    <definedName name="_xlnm.Print_Area" localSheetId="5">'Page 6'!$A$1:$G$20</definedName>
    <definedName name="_xlnm.Print_Area" localSheetId="7">'Page 8'!$B$1:$G$10</definedName>
    <definedName name="_xlnm.Print_Area" localSheetId="8">'Page 9'!$A$1:$G$41</definedName>
  </definedNames>
  <calcPr calcId="144525"/>
</workbook>
</file>

<file path=xl/calcChain.xml><?xml version="1.0" encoding="utf-8"?>
<calcChain xmlns="http://schemas.openxmlformats.org/spreadsheetml/2006/main">
  <c r="T5" i="52" l="1"/>
  <c r="S5" i="52"/>
  <c r="B40" i="96"/>
  <c r="B41" i="96"/>
  <c r="B43" i="96"/>
  <c r="B42" i="96"/>
  <c r="B13" i="96"/>
  <c r="B18" i="96" s="1"/>
  <c r="B15" i="96"/>
  <c r="B11" i="96"/>
  <c r="B10" i="96"/>
  <c r="M80" i="96"/>
  <c r="I80" i="96"/>
  <c r="P76" i="96"/>
  <c r="P78" i="96" s="1"/>
  <c r="O76" i="96"/>
  <c r="O78" i="96" s="1"/>
  <c r="N76" i="96"/>
  <c r="N78" i="96" s="1"/>
  <c r="M76" i="96"/>
  <c r="M78" i="96" s="1"/>
  <c r="L76" i="96"/>
  <c r="L78" i="96" s="1"/>
  <c r="K76" i="96"/>
  <c r="K78" i="96" s="1"/>
  <c r="J76" i="96"/>
  <c r="J78" i="96" s="1"/>
  <c r="I76" i="96"/>
  <c r="I78" i="96" s="1"/>
  <c r="G76" i="96"/>
  <c r="G78" i="96" s="1"/>
  <c r="G80" i="96" s="1"/>
  <c r="F76" i="96"/>
  <c r="F78" i="96" s="1"/>
  <c r="F80" i="96" s="1"/>
  <c r="E76" i="96"/>
  <c r="E78" i="96" s="1"/>
  <c r="E80" i="96" s="1"/>
  <c r="P70" i="96"/>
  <c r="P80" i="96" s="1"/>
  <c r="O70" i="96"/>
  <c r="O79" i="96" s="1"/>
  <c r="N70" i="96"/>
  <c r="N79" i="96" s="1"/>
  <c r="M70" i="96"/>
  <c r="M79" i="96" s="1"/>
  <c r="L70" i="96"/>
  <c r="L80" i="96" s="1"/>
  <c r="K70" i="96"/>
  <c r="K79" i="96" s="1"/>
  <c r="J70" i="96"/>
  <c r="J79" i="96" s="1"/>
  <c r="I70" i="96"/>
  <c r="I79" i="96" s="1"/>
  <c r="G70" i="96"/>
  <c r="G79" i="96" s="1"/>
  <c r="F70" i="96"/>
  <c r="F79" i="96" s="1"/>
  <c r="E70" i="96"/>
  <c r="E79" i="96" s="1"/>
  <c r="Q44" i="96"/>
  <c r="P44" i="96"/>
  <c r="O44" i="96"/>
  <c r="N44" i="96"/>
  <c r="M44" i="96"/>
  <c r="L44" i="96"/>
  <c r="K44" i="96"/>
  <c r="J44" i="96"/>
  <c r="I44" i="96"/>
  <c r="H44" i="96"/>
  <c r="G44" i="96"/>
  <c r="F44" i="96"/>
  <c r="E44" i="96"/>
  <c r="R43" i="96"/>
  <c r="C43" i="96"/>
  <c r="R42" i="96"/>
  <c r="C42" i="96"/>
  <c r="R41" i="96"/>
  <c r="C41" i="96"/>
  <c r="R40" i="96"/>
  <c r="C40" i="96"/>
  <c r="R39" i="96"/>
  <c r="C39" i="96"/>
  <c r="B39" i="96"/>
  <c r="R38" i="96"/>
  <c r="C38" i="96"/>
  <c r="B38" i="96"/>
  <c r="R37" i="96"/>
  <c r="C37" i="96"/>
  <c r="R36" i="96"/>
  <c r="R35" i="96"/>
  <c r="C35" i="96"/>
  <c r="B35" i="96"/>
  <c r="R34" i="96"/>
  <c r="R33" i="96"/>
  <c r="C33" i="96"/>
  <c r="B33" i="96"/>
  <c r="B44" i="96" s="1"/>
  <c r="R30" i="96"/>
  <c r="G29" i="96"/>
  <c r="S19" i="96"/>
  <c r="R19" i="96"/>
  <c r="C19" i="96"/>
  <c r="B19" i="96"/>
  <c r="Q18" i="96"/>
  <c r="P18" i="96"/>
  <c r="P20" i="96" s="1"/>
  <c r="O18" i="96"/>
  <c r="O20" i="96" s="1"/>
  <c r="N18" i="96"/>
  <c r="N20" i="96" s="1"/>
  <c r="M18" i="96"/>
  <c r="L18" i="96"/>
  <c r="L20" i="96" s="1"/>
  <c r="K18" i="96"/>
  <c r="K20" i="96" s="1"/>
  <c r="J18" i="96"/>
  <c r="J20" i="96" s="1"/>
  <c r="I18" i="96"/>
  <c r="H18" i="96"/>
  <c r="H20" i="96" s="1"/>
  <c r="H22" i="96" s="1"/>
  <c r="G18" i="96"/>
  <c r="F18" i="96"/>
  <c r="E18" i="96"/>
  <c r="R17" i="96"/>
  <c r="S17" i="96" s="1"/>
  <c r="C17" i="96"/>
  <c r="B17" i="96"/>
  <c r="R16" i="96"/>
  <c r="S16" i="96" s="1"/>
  <c r="C16" i="96"/>
  <c r="B16" i="96"/>
  <c r="R15" i="96"/>
  <c r="S15" i="96" s="1"/>
  <c r="C15" i="96"/>
  <c r="R14" i="96"/>
  <c r="S14" i="96" s="1"/>
  <c r="C14" i="96"/>
  <c r="B14" i="96"/>
  <c r="R13" i="96"/>
  <c r="S13" i="96" s="1"/>
  <c r="C13" i="96"/>
  <c r="Q12" i="96"/>
  <c r="Q20" i="96" s="1"/>
  <c r="P12" i="96"/>
  <c r="P22" i="96" s="1"/>
  <c r="O12" i="96"/>
  <c r="O22" i="96" s="1"/>
  <c r="N12" i="96"/>
  <c r="N22" i="96" s="1"/>
  <c r="M12" i="96"/>
  <c r="M20" i="96" s="1"/>
  <c r="L12" i="96"/>
  <c r="L22" i="96" s="1"/>
  <c r="K12" i="96"/>
  <c r="K22" i="96" s="1"/>
  <c r="J12" i="96"/>
  <c r="J22" i="96" s="1"/>
  <c r="I12" i="96"/>
  <c r="I20" i="96" s="1"/>
  <c r="H12" i="96"/>
  <c r="H21" i="96" s="1"/>
  <c r="G12" i="96"/>
  <c r="F12" i="96"/>
  <c r="F21" i="96" s="1"/>
  <c r="E12" i="96"/>
  <c r="E20" i="96" s="1"/>
  <c r="R11" i="96"/>
  <c r="C11" i="96"/>
  <c r="R10" i="96"/>
  <c r="C10" i="96"/>
  <c r="U9" i="96"/>
  <c r="T9" i="96"/>
  <c r="R9" i="96"/>
  <c r="C9" i="96"/>
  <c r="S9" i="96" s="1"/>
  <c r="B9" i="96"/>
  <c r="U8" i="96"/>
  <c r="U10" i="96" s="1"/>
  <c r="T8" i="96"/>
  <c r="R8" i="96"/>
  <c r="S8" i="96" s="1"/>
  <c r="C8" i="96"/>
  <c r="B8" i="96"/>
  <c r="S7" i="96"/>
  <c r="S6" i="96"/>
  <c r="R6" i="96"/>
  <c r="C6" i="96"/>
  <c r="B6" i="96"/>
  <c r="B12" i="96" s="1"/>
  <c r="I1" i="96"/>
  <c r="C44" i="96" l="1"/>
  <c r="R44" i="96"/>
  <c r="B21" i="96"/>
  <c r="G21" i="96"/>
  <c r="C18" i="96"/>
  <c r="T10" i="96"/>
  <c r="R18" i="96"/>
  <c r="S11" i="96"/>
  <c r="S10" i="96"/>
  <c r="G20" i="96"/>
  <c r="G22" i="96" s="1"/>
  <c r="B20" i="96"/>
  <c r="B22" i="96" s="1"/>
  <c r="E22" i="96"/>
  <c r="F20" i="96"/>
  <c r="F22" i="96" s="1"/>
  <c r="E21" i="96"/>
  <c r="I21" i="96"/>
  <c r="M21" i="96"/>
  <c r="Q21" i="96"/>
  <c r="I22" i="96"/>
  <c r="M22" i="96"/>
  <c r="Q22" i="96"/>
  <c r="I46" i="96"/>
  <c r="I47" i="96" s="1"/>
  <c r="L79" i="96"/>
  <c r="P79" i="96"/>
  <c r="J21" i="96"/>
  <c r="N21" i="96"/>
  <c r="H29" i="96"/>
  <c r="R29" i="96" s="1"/>
  <c r="R70" i="96"/>
  <c r="R76" i="96"/>
  <c r="J80" i="96"/>
  <c r="N80" i="96"/>
  <c r="C12" i="96"/>
  <c r="R12" i="96"/>
  <c r="K21" i="96"/>
  <c r="O21" i="96"/>
  <c r="K80" i="96"/>
  <c r="O80" i="96"/>
  <c r="L21" i="96"/>
  <c r="P21" i="96"/>
  <c r="H29" i="57"/>
  <c r="G29" i="57"/>
  <c r="F44" i="57"/>
  <c r="B43" i="57"/>
  <c r="B42" i="57"/>
  <c r="B41" i="57"/>
  <c r="B40" i="57"/>
  <c r="B18" i="57"/>
  <c r="B12" i="57"/>
  <c r="B20" i="57" s="1"/>
  <c r="B22" i="57" s="1"/>
  <c r="B19" i="57"/>
  <c r="B17" i="57"/>
  <c r="B16" i="57"/>
  <c r="B15" i="57"/>
  <c r="B14" i="57"/>
  <c r="B13" i="57"/>
  <c r="B11" i="57"/>
  <c r="B10" i="57"/>
  <c r="B9" i="57"/>
  <c r="B8" i="57"/>
  <c r="B6" i="57"/>
  <c r="M6" i="17"/>
  <c r="O6" i="17"/>
  <c r="M7" i="17"/>
  <c r="O7" i="17"/>
  <c r="M8" i="17"/>
  <c r="O8" i="17"/>
  <c r="M9" i="17"/>
  <c r="O9" i="17"/>
  <c r="M10" i="17"/>
  <c r="O10" i="17"/>
  <c r="M11" i="17"/>
  <c r="O11" i="17"/>
  <c r="M12" i="17"/>
  <c r="O12" i="17"/>
  <c r="M13" i="17"/>
  <c r="O13" i="17"/>
  <c r="M14" i="17"/>
  <c r="O14" i="17"/>
  <c r="M15" i="17"/>
  <c r="O15" i="17"/>
  <c r="M16" i="17"/>
  <c r="O16" i="17"/>
  <c r="M17" i="17"/>
  <c r="O17" i="17"/>
  <c r="M18" i="17"/>
  <c r="O18" i="17"/>
  <c r="M19" i="17"/>
  <c r="O19" i="17"/>
  <c r="M20" i="17"/>
  <c r="O20" i="17"/>
  <c r="M21" i="17"/>
  <c r="O21" i="17"/>
  <c r="M22" i="17"/>
  <c r="O22" i="17"/>
  <c r="M23" i="17"/>
  <c r="O23" i="17"/>
  <c r="Y55" i="9"/>
  <c r="E26" i="6"/>
  <c r="C26" i="6"/>
  <c r="B13" i="2"/>
  <c r="B12" i="2"/>
  <c r="B11" i="2"/>
  <c r="B10" i="2"/>
  <c r="B9" i="2"/>
  <c r="B8" i="2"/>
  <c r="B7" i="2"/>
  <c r="C47" i="93"/>
  <c r="C46" i="93"/>
  <c r="C45" i="93"/>
  <c r="C44" i="93"/>
  <c r="C43" i="93"/>
  <c r="C42" i="93"/>
  <c r="C41" i="93"/>
  <c r="C40" i="93"/>
  <c r="C39" i="93"/>
  <c r="C38" i="93"/>
  <c r="C37" i="93"/>
  <c r="C36" i="93"/>
  <c r="C35" i="93"/>
  <c r="C34" i="93"/>
  <c r="B13" i="93"/>
  <c r="F13" i="93" s="1"/>
  <c r="G13" i="93" s="1"/>
  <c r="B12" i="93"/>
  <c r="F12" i="93" s="1"/>
  <c r="G12" i="93" s="1"/>
  <c r="B11" i="93"/>
  <c r="B10" i="93"/>
  <c r="B9" i="93"/>
  <c r="F9" i="93" s="1"/>
  <c r="G9" i="93" s="1"/>
  <c r="B8" i="93"/>
  <c r="B7" i="93"/>
  <c r="B6" i="93"/>
  <c r="B8" i="13"/>
  <c r="B22" i="93" s="1"/>
  <c r="D36" i="92"/>
  <c r="E6" i="93"/>
  <c r="F7" i="93"/>
  <c r="G7" i="93" s="1"/>
  <c r="E7" i="93"/>
  <c r="F8" i="93"/>
  <c r="G8" i="93" s="1"/>
  <c r="E8" i="93"/>
  <c r="E9" i="93"/>
  <c r="E10" i="93"/>
  <c r="E11" i="93"/>
  <c r="E12" i="93"/>
  <c r="E13" i="93"/>
  <c r="B14" i="93"/>
  <c r="E14" i="93"/>
  <c r="B15" i="93"/>
  <c r="E15" i="93"/>
  <c r="F15" i="93"/>
  <c r="G15" i="93" s="1"/>
  <c r="B16" i="93"/>
  <c r="F16" i="93" s="1"/>
  <c r="G16" i="93" s="1"/>
  <c r="E16" i="93"/>
  <c r="B17" i="93"/>
  <c r="F17" i="93" s="1"/>
  <c r="G17" i="93" s="1"/>
  <c r="E17" i="93"/>
  <c r="B18" i="93"/>
  <c r="E18" i="93"/>
  <c r="B19" i="93"/>
  <c r="E19" i="93"/>
  <c r="F19" i="93"/>
  <c r="G19" i="93" s="1"/>
  <c r="B20" i="93"/>
  <c r="F20" i="93" s="1"/>
  <c r="G20" i="93" s="1"/>
  <c r="E20" i="93"/>
  <c r="B19" i="92"/>
  <c r="B18" i="92"/>
  <c r="B17" i="92"/>
  <c r="B16" i="92"/>
  <c r="B15" i="92"/>
  <c r="B14" i="92"/>
  <c r="B13" i="92"/>
  <c r="B12" i="92"/>
  <c r="B11" i="92"/>
  <c r="B10" i="92"/>
  <c r="B9" i="92"/>
  <c r="B8" i="92"/>
  <c r="B7" i="92"/>
  <c r="B6" i="92"/>
  <c r="D21" i="2"/>
  <c r="M27" i="2"/>
  <c r="M26" i="2"/>
  <c r="M25" i="2"/>
  <c r="M24" i="2"/>
  <c r="M23" i="2"/>
  <c r="M22" i="2"/>
  <c r="M21" i="2"/>
  <c r="M20" i="2"/>
  <c r="M19" i="2"/>
  <c r="M18" i="2"/>
  <c r="M17" i="2"/>
  <c r="M16" i="2"/>
  <c r="M15" i="2"/>
  <c r="M14" i="2"/>
  <c r="M13" i="2"/>
  <c r="M12" i="2"/>
  <c r="M11" i="2"/>
  <c r="M10" i="2"/>
  <c r="M9" i="2"/>
  <c r="M8" i="2"/>
  <c r="B6" i="2" s="1"/>
  <c r="F26" i="1"/>
  <c r="E52" i="3"/>
  <c r="E51" i="3"/>
  <c r="E50" i="3"/>
  <c r="E49" i="3"/>
  <c r="E48" i="3"/>
  <c r="F77" i="3"/>
  <c r="G77" i="3"/>
  <c r="F78" i="3"/>
  <c r="G78" i="3"/>
  <c r="F79" i="3"/>
  <c r="G79" i="3"/>
  <c r="F80" i="3"/>
  <c r="G80" i="3"/>
  <c r="C21" i="96" l="1"/>
  <c r="S18" i="96"/>
  <c r="I24" i="96"/>
  <c r="C20" i="96"/>
  <c r="C22" i="96" s="1"/>
  <c r="S12" i="96"/>
  <c r="R21" i="96"/>
  <c r="R20" i="96"/>
  <c r="R78" i="96"/>
  <c r="F11" i="93"/>
  <c r="G11" i="93" s="1"/>
  <c r="E21" i="93"/>
  <c r="B21" i="93"/>
  <c r="C10" i="93" s="1"/>
  <c r="F18" i="93"/>
  <c r="G18" i="93" s="1"/>
  <c r="F14" i="93"/>
  <c r="G14" i="93" s="1"/>
  <c r="F10" i="93"/>
  <c r="G10" i="93" s="1"/>
  <c r="F6" i="93"/>
  <c r="G6" i="93" s="1"/>
  <c r="F35" i="6"/>
  <c r="B35" i="6"/>
  <c r="F34" i="6"/>
  <c r="F33" i="6"/>
  <c r="F32" i="6"/>
  <c r="F19" i="92"/>
  <c r="G19" i="92" s="1"/>
  <c r="F13" i="92"/>
  <c r="G13" i="92" s="1"/>
  <c r="F8" i="92"/>
  <c r="G8" i="92" s="1"/>
  <c r="F18" i="92"/>
  <c r="G18" i="92" s="1"/>
  <c r="F16" i="92"/>
  <c r="G16" i="92" s="1"/>
  <c r="S20" i="96" l="1"/>
  <c r="R22" i="96"/>
  <c r="I25" i="96"/>
  <c r="C18" i="93"/>
  <c r="C6" i="93"/>
  <c r="C7" i="93"/>
  <c r="C11" i="93"/>
  <c r="C15" i="93"/>
  <c r="C19" i="93"/>
  <c r="F21" i="93"/>
  <c r="G21" i="93" s="1"/>
  <c r="C8" i="93"/>
  <c r="C12" i="93"/>
  <c r="C16" i="93"/>
  <c r="C9" i="93"/>
  <c r="C13" i="93"/>
  <c r="C17" i="93"/>
  <c r="C20" i="93"/>
  <c r="C14" i="93"/>
  <c r="F12" i="92"/>
  <c r="G12" i="92" s="1"/>
  <c r="F6" i="92"/>
  <c r="G6" i="92" s="1"/>
  <c r="F9" i="92"/>
  <c r="G9" i="92" s="1"/>
  <c r="F17" i="92"/>
  <c r="G17" i="92" s="1"/>
  <c r="F10" i="92"/>
  <c r="G10" i="92" s="1"/>
  <c r="F14" i="92"/>
  <c r="G14" i="92" s="1"/>
  <c r="F7" i="92"/>
  <c r="G7" i="92" s="1"/>
  <c r="F11" i="92"/>
  <c r="G11" i="92" s="1"/>
  <c r="F15" i="92"/>
  <c r="G15" i="92" s="1"/>
  <c r="B20" i="92"/>
  <c r="C16" i="92" s="1"/>
  <c r="F9" i="61"/>
  <c r="E9" i="61"/>
  <c r="F8" i="61"/>
  <c r="E8" i="61"/>
  <c r="C21" i="93" l="1"/>
  <c r="F25" i="1"/>
  <c r="F20" i="92"/>
  <c r="G20" i="92" s="1"/>
  <c r="C19" i="92"/>
  <c r="E20" i="92"/>
  <c r="C13" i="92"/>
  <c r="C20" i="92"/>
  <c r="C8" i="92"/>
  <c r="C12" i="92"/>
  <c r="C18" i="92"/>
  <c r="C9" i="92"/>
  <c r="C7" i="92"/>
  <c r="C14" i="92"/>
  <c r="C6" i="92"/>
  <c r="C15" i="92"/>
  <c r="C17" i="92"/>
  <c r="C11" i="92"/>
  <c r="C10" i="92"/>
  <c r="B18" i="2" l="1"/>
  <c r="J34" i="4"/>
  <c r="L34" i="4"/>
  <c r="C43" i="57" l="1"/>
  <c r="C42" i="57"/>
  <c r="C41" i="57"/>
  <c r="C40" i="57"/>
  <c r="C39" i="57"/>
  <c r="C38" i="57"/>
  <c r="C37" i="57"/>
  <c r="C35" i="57"/>
  <c r="C33" i="57"/>
  <c r="C44" i="57" l="1"/>
  <c r="B39" i="57"/>
  <c r="B38" i="57"/>
  <c r="B35" i="57"/>
  <c r="B33" i="57"/>
  <c r="P44" i="57"/>
  <c r="P12" i="57"/>
  <c r="P22" i="57" s="1"/>
  <c r="P18" i="57"/>
  <c r="Q44" i="57"/>
  <c r="Q12" i="57"/>
  <c r="Q18" i="57"/>
  <c r="Q20" i="57" s="1"/>
  <c r="C6" i="57"/>
  <c r="B44" i="57" l="1"/>
  <c r="Q22" i="57"/>
  <c r="B21" i="57"/>
  <c r="Q21" i="57"/>
  <c r="P20" i="57"/>
  <c r="P21" i="57"/>
  <c r="B14" i="2" l="1"/>
  <c r="B15" i="2"/>
  <c r="B16" i="2"/>
  <c r="B17" i="2"/>
  <c r="B19" i="2"/>
  <c r="B20" i="2" l="1"/>
  <c r="B21" i="2" s="1"/>
  <c r="I10" i="53" l="1"/>
  <c r="D9" i="53"/>
  <c r="D8" i="53"/>
  <c r="D7" i="53"/>
  <c r="D6" i="53"/>
  <c r="B9" i="53"/>
  <c r="B8" i="53"/>
  <c r="B7" i="53"/>
  <c r="B6" i="53"/>
  <c r="G10" i="53"/>
  <c r="B10" i="53" s="1"/>
  <c r="F7" i="61"/>
  <c r="F6" i="61"/>
  <c r="E7" i="61"/>
  <c r="J17" i="6" l="1"/>
  <c r="D10" i="53" l="1"/>
  <c r="F43" i="52" l="1"/>
  <c r="F42" i="52"/>
  <c r="F41" i="52"/>
  <c r="F40" i="52"/>
  <c r="F39" i="52"/>
  <c r="F38" i="52"/>
  <c r="F37" i="52"/>
  <c r="F36" i="52"/>
  <c r="F35" i="52"/>
  <c r="M28" i="2" l="1"/>
  <c r="C11" i="57"/>
  <c r="B34" i="4"/>
  <c r="Y40" i="8" l="1"/>
  <c r="L14" i="9" l="1"/>
  <c r="D27" i="36"/>
  <c r="D26" i="36"/>
  <c r="D25" i="36"/>
  <c r="D24" i="36"/>
  <c r="D23" i="36"/>
  <c r="D22" i="36"/>
  <c r="D21" i="36"/>
  <c r="B27" i="36"/>
  <c r="B26" i="36"/>
  <c r="B25" i="36"/>
  <c r="B24" i="36"/>
  <c r="B23" i="36"/>
  <c r="B22" i="36"/>
  <c r="B21" i="36"/>
  <c r="D27" i="35"/>
  <c r="B27" i="35"/>
  <c r="B6" i="35"/>
  <c r="E6" i="61" l="1"/>
  <c r="K80" i="57" l="1"/>
  <c r="P76" i="57"/>
  <c r="O76" i="57"/>
  <c r="N76" i="57"/>
  <c r="M76" i="57"/>
  <c r="M78" i="57" s="1"/>
  <c r="L76" i="57"/>
  <c r="K76" i="57"/>
  <c r="J76" i="57"/>
  <c r="I76" i="57"/>
  <c r="I78" i="57" s="1"/>
  <c r="G76" i="57"/>
  <c r="F76" i="57"/>
  <c r="E76" i="57"/>
  <c r="P70" i="57"/>
  <c r="P79" i="57" s="1"/>
  <c r="O70" i="57"/>
  <c r="O79" i="57" s="1"/>
  <c r="N70" i="57"/>
  <c r="N79" i="57" s="1"/>
  <c r="M70" i="57"/>
  <c r="L70" i="57"/>
  <c r="L79" i="57" s="1"/>
  <c r="K70" i="57"/>
  <c r="K79" i="57" s="1"/>
  <c r="J70" i="57"/>
  <c r="J79" i="57" s="1"/>
  <c r="I70" i="57"/>
  <c r="G70" i="57"/>
  <c r="G79" i="57" s="1"/>
  <c r="F70" i="57"/>
  <c r="F79" i="57" s="1"/>
  <c r="E70" i="57"/>
  <c r="E79" i="57" s="1"/>
  <c r="O44" i="57"/>
  <c r="N44" i="57"/>
  <c r="M44" i="57"/>
  <c r="L44" i="57"/>
  <c r="K44" i="57"/>
  <c r="J44" i="57"/>
  <c r="I44" i="57"/>
  <c r="H44" i="57"/>
  <c r="G44" i="57"/>
  <c r="E44" i="57"/>
  <c r="R43" i="57"/>
  <c r="R42" i="57"/>
  <c r="R41" i="57"/>
  <c r="R40" i="57"/>
  <c r="R39" i="57"/>
  <c r="R38" i="57"/>
  <c r="R37" i="57"/>
  <c r="R36" i="57"/>
  <c r="R35" i="57"/>
  <c r="R34" i="57"/>
  <c r="R33" i="57"/>
  <c r="R30" i="57"/>
  <c r="R29" i="57"/>
  <c r="R19" i="57"/>
  <c r="C19" i="57"/>
  <c r="O18" i="57"/>
  <c r="N18" i="57"/>
  <c r="M18" i="57"/>
  <c r="L18" i="57"/>
  <c r="K18" i="57"/>
  <c r="J18" i="57"/>
  <c r="I18" i="57"/>
  <c r="H18" i="57"/>
  <c r="G18" i="57"/>
  <c r="F18" i="57"/>
  <c r="E18" i="57"/>
  <c r="R17" i="57"/>
  <c r="C17" i="57"/>
  <c r="R16" i="57"/>
  <c r="C16" i="57"/>
  <c r="R15" i="57"/>
  <c r="C15" i="57"/>
  <c r="R14" i="57"/>
  <c r="C14" i="57"/>
  <c r="R13" i="57"/>
  <c r="C13" i="57"/>
  <c r="O12" i="57"/>
  <c r="N12" i="57"/>
  <c r="M12" i="57"/>
  <c r="L12" i="57"/>
  <c r="K12" i="57"/>
  <c r="J12" i="57"/>
  <c r="I12" i="57"/>
  <c r="H12" i="57"/>
  <c r="G12" i="57"/>
  <c r="G21" i="57" s="1"/>
  <c r="F12" i="57"/>
  <c r="E12" i="57"/>
  <c r="R11" i="57"/>
  <c r="R10" i="57"/>
  <c r="C10" i="57"/>
  <c r="U9" i="57"/>
  <c r="T9" i="57"/>
  <c r="R9" i="57"/>
  <c r="C9" i="57"/>
  <c r="U8" i="57"/>
  <c r="T8" i="57"/>
  <c r="R8" i="57"/>
  <c r="C8" i="57"/>
  <c r="S7" i="57"/>
  <c r="R6" i="57"/>
  <c r="I1" i="57"/>
  <c r="I79" i="57" l="1"/>
  <c r="M79" i="57"/>
  <c r="E78" i="57"/>
  <c r="E80" i="57" s="1"/>
  <c r="J78" i="57"/>
  <c r="N78" i="57"/>
  <c r="L80" i="57"/>
  <c r="F78" i="57"/>
  <c r="F80" i="57" s="1"/>
  <c r="K78" i="57"/>
  <c r="O78" i="57"/>
  <c r="O80" i="57"/>
  <c r="G78" i="57"/>
  <c r="G80" i="57" s="1"/>
  <c r="L78" i="57"/>
  <c r="P78" i="57"/>
  <c r="P80" i="57"/>
  <c r="G20" i="57"/>
  <c r="G22" i="57" s="1"/>
  <c r="H20" i="57"/>
  <c r="H22" i="57" s="1"/>
  <c r="L20" i="57"/>
  <c r="F20" i="57"/>
  <c r="F22" i="57" s="1"/>
  <c r="F21" i="57"/>
  <c r="S19" i="57"/>
  <c r="O22" i="57"/>
  <c r="O20" i="57"/>
  <c r="N22" i="57"/>
  <c r="N20" i="57"/>
  <c r="M21" i="57"/>
  <c r="C18" i="57"/>
  <c r="L22" i="57"/>
  <c r="L21" i="57"/>
  <c r="K22" i="57"/>
  <c r="K20" i="57"/>
  <c r="S6" i="57"/>
  <c r="S17" i="57"/>
  <c r="J22" i="57"/>
  <c r="S11" i="57"/>
  <c r="J20" i="57"/>
  <c r="S9" i="57"/>
  <c r="C12" i="57"/>
  <c r="I46" i="57"/>
  <c r="R18" i="57"/>
  <c r="S14" i="57"/>
  <c r="S13" i="57"/>
  <c r="U10" i="57"/>
  <c r="S10" i="57"/>
  <c r="S8" i="57"/>
  <c r="T10" i="57"/>
  <c r="I22" i="57"/>
  <c r="S16" i="57"/>
  <c r="H21" i="57"/>
  <c r="S15" i="57"/>
  <c r="E21" i="57"/>
  <c r="K21" i="57"/>
  <c r="O21" i="57"/>
  <c r="I80" i="57"/>
  <c r="M80" i="57"/>
  <c r="E20" i="57"/>
  <c r="M20" i="57"/>
  <c r="R44" i="57"/>
  <c r="R70" i="57"/>
  <c r="R76" i="57"/>
  <c r="J80" i="57"/>
  <c r="N80" i="57"/>
  <c r="I21" i="57"/>
  <c r="M22" i="57"/>
  <c r="R12" i="57"/>
  <c r="I20" i="57"/>
  <c r="J21" i="57"/>
  <c r="N21" i="57"/>
  <c r="R78" i="57" l="1"/>
  <c r="I24" i="57"/>
  <c r="C21" i="57"/>
  <c r="I47" i="57"/>
  <c r="C20" i="57"/>
  <c r="S18" i="57"/>
  <c r="R21" i="57"/>
  <c r="S12" i="57"/>
  <c r="R20" i="57"/>
  <c r="E22" i="57"/>
  <c r="I25" i="57" l="1"/>
  <c r="C22" i="57"/>
  <c r="S20" i="57"/>
  <c r="R22" i="57"/>
  <c r="M3" i="18"/>
  <c r="M2" i="18"/>
  <c r="M1" i="18"/>
  <c r="L56" i="35" l="1"/>
  <c r="M43" i="34"/>
  <c r="B27" i="19"/>
  <c r="X39" i="19"/>
  <c r="X19" i="19"/>
  <c r="B27" i="18"/>
  <c r="W57" i="18"/>
  <c r="Y42" i="17"/>
  <c r="B27" i="9"/>
  <c r="X12" i="10"/>
  <c r="B27" i="10"/>
  <c r="X39" i="10"/>
  <c r="E9" i="53" l="1"/>
  <c r="C8" i="53" l="1"/>
  <c r="G12" i="53"/>
  <c r="E8" i="53"/>
  <c r="E7" i="53"/>
  <c r="C9" i="53"/>
  <c r="C6" i="53"/>
  <c r="C7" i="53"/>
  <c r="E6" i="53"/>
  <c r="E10" i="53" l="1"/>
  <c r="C10" i="53"/>
  <c r="O68" i="52"/>
  <c r="N68" i="52"/>
  <c r="M68" i="52"/>
  <c r="L68" i="52"/>
  <c r="K68" i="52"/>
  <c r="K70" i="52" s="1"/>
  <c r="J68" i="52"/>
  <c r="J70" i="52" s="1"/>
  <c r="I68" i="52"/>
  <c r="H68" i="52"/>
  <c r="G68" i="52"/>
  <c r="F68" i="52"/>
  <c r="E68" i="52"/>
  <c r="O62" i="52"/>
  <c r="O71" i="52" s="1"/>
  <c r="N62" i="52"/>
  <c r="N71" i="52" s="1"/>
  <c r="M62" i="52"/>
  <c r="M72" i="52" s="1"/>
  <c r="L62" i="52"/>
  <c r="K62" i="52"/>
  <c r="J62" i="52"/>
  <c r="I62" i="52"/>
  <c r="H62" i="52"/>
  <c r="G62" i="52"/>
  <c r="F62" i="52"/>
  <c r="E62" i="52"/>
  <c r="E71" i="52" s="1"/>
  <c r="P20" i="52"/>
  <c r="O20" i="52"/>
  <c r="N20" i="52"/>
  <c r="M20" i="52"/>
  <c r="L20" i="52"/>
  <c r="K20" i="52"/>
  <c r="J20" i="52"/>
  <c r="I20" i="52"/>
  <c r="H20" i="52"/>
  <c r="G20" i="52"/>
  <c r="P14" i="52"/>
  <c r="O14" i="52"/>
  <c r="N14" i="52"/>
  <c r="M14" i="52"/>
  <c r="L14" i="52"/>
  <c r="K14" i="52"/>
  <c r="J14" i="52"/>
  <c r="I14" i="52"/>
  <c r="H14" i="52"/>
  <c r="G14" i="52"/>
  <c r="H1" i="52"/>
  <c r="O71" i="51"/>
  <c r="N71" i="51"/>
  <c r="M71" i="51"/>
  <c r="M73" i="51" s="1"/>
  <c r="L71" i="51"/>
  <c r="K71" i="51"/>
  <c r="J71" i="51"/>
  <c r="I71" i="51"/>
  <c r="I73" i="51" s="1"/>
  <c r="H71" i="51"/>
  <c r="G71" i="51"/>
  <c r="F71" i="51"/>
  <c r="E71" i="51"/>
  <c r="E73" i="51" s="1"/>
  <c r="E75" i="51" s="1"/>
  <c r="O65" i="51"/>
  <c r="O75" i="51" s="1"/>
  <c r="N65" i="51"/>
  <c r="N74" i="51" s="1"/>
  <c r="M65" i="51"/>
  <c r="L65" i="51"/>
  <c r="L74" i="51" s="1"/>
  <c r="K65" i="51"/>
  <c r="K75" i="51" s="1"/>
  <c r="J65" i="51"/>
  <c r="J74" i="51" s="1"/>
  <c r="I65" i="51"/>
  <c r="H65" i="51"/>
  <c r="H74" i="51" s="1"/>
  <c r="G65" i="51"/>
  <c r="G74" i="51" s="1"/>
  <c r="F65" i="51"/>
  <c r="F74" i="51" s="1"/>
  <c r="E65" i="51"/>
  <c r="H39" i="51"/>
  <c r="F38" i="51"/>
  <c r="Q33" i="51"/>
  <c r="R33" i="51" s="1"/>
  <c r="C33" i="51"/>
  <c r="P32" i="51"/>
  <c r="P34" i="51" s="1"/>
  <c r="O32" i="51"/>
  <c r="O34" i="51" s="1"/>
  <c r="N32" i="51"/>
  <c r="M32" i="51"/>
  <c r="L32" i="51"/>
  <c r="L34" i="51" s="1"/>
  <c r="K32" i="51"/>
  <c r="K34" i="51" s="1"/>
  <c r="J32" i="51"/>
  <c r="I32" i="51"/>
  <c r="H32" i="51"/>
  <c r="H34" i="51" s="1"/>
  <c r="G32" i="51"/>
  <c r="G34" i="51" s="1"/>
  <c r="G36" i="51" s="1"/>
  <c r="F32" i="51"/>
  <c r="E32" i="51"/>
  <c r="B32" i="51"/>
  <c r="Q31" i="51"/>
  <c r="R31" i="51" s="1"/>
  <c r="C31" i="51"/>
  <c r="Q30" i="51"/>
  <c r="C30" i="51"/>
  <c r="R30" i="51" s="1"/>
  <c r="Q29" i="51"/>
  <c r="R29" i="51" s="1"/>
  <c r="C29" i="51"/>
  <c r="P28" i="51"/>
  <c r="O28" i="51"/>
  <c r="O36" i="51" s="1"/>
  <c r="N28" i="51"/>
  <c r="N35" i="51" s="1"/>
  <c r="M28" i="51"/>
  <c r="M36" i="51" s="1"/>
  <c r="L28" i="51"/>
  <c r="K28" i="51"/>
  <c r="K36" i="51" s="1"/>
  <c r="J28" i="51"/>
  <c r="J35" i="51" s="1"/>
  <c r="I28" i="51"/>
  <c r="I36" i="51" s="1"/>
  <c r="H28" i="51"/>
  <c r="G28" i="51"/>
  <c r="F28" i="51"/>
  <c r="F35" i="51" s="1"/>
  <c r="E28" i="51"/>
  <c r="E35" i="51" s="1"/>
  <c r="Q27" i="51"/>
  <c r="C27" i="51"/>
  <c r="B27" i="51"/>
  <c r="Q26" i="51"/>
  <c r="C26" i="51"/>
  <c r="R26" i="51" s="1"/>
  <c r="T25" i="51"/>
  <c r="S25" i="51"/>
  <c r="Q25" i="51"/>
  <c r="C25" i="51"/>
  <c r="T24" i="51"/>
  <c r="T26" i="51" s="1"/>
  <c r="S24" i="51"/>
  <c r="S26" i="51" s="1"/>
  <c r="Q24" i="51"/>
  <c r="C24" i="51"/>
  <c r="R23" i="51"/>
  <c r="Q22" i="51"/>
  <c r="R22" i="51" s="1"/>
  <c r="C22" i="51"/>
  <c r="B22" i="51"/>
  <c r="H1" i="51"/>
  <c r="F71" i="52" l="1"/>
  <c r="G71" i="52"/>
  <c r="I70" i="52"/>
  <c r="H70" i="52"/>
  <c r="H71" i="52"/>
  <c r="E70" i="52"/>
  <c r="E72" i="52" s="1"/>
  <c r="L71" i="52"/>
  <c r="M70" i="52"/>
  <c r="L70" i="52"/>
  <c r="I72" i="52"/>
  <c r="N70" i="52"/>
  <c r="J71" i="52"/>
  <c r="G70" i="52"/>
  <c r="G72" i="52" s="1"/>
  <c r="O70" i="52"/>
  <c r="M71" i="52"/>
  <c r="F70" i="52"/>
  <c r="F72" i="52" s="1"/>
  <c r="I71" i="52"/>
  <c r="K71" i="52"/>
  <c r="G35" i="51"/>
  <c r="C28" i="51"/>
  <c r="R24" i="51"/>
  <c r="R25" i="51"/>
  <c r="R27" i="51"/>
  <c r="H36" i="51"/>
  <c r="L36" i="51"/>
  <c r="P36" i="51"/>
  <c r="Q32" i="51"/>
  <c r="I34" i="51"/>
  <c r="M34" i="51"/>
  <c r="E74" i="51"/>
  <c r="I74" i="51"/>
  <c r="M74" i="51"/>
  <c r="F73" i="51"/>
  <c r="F75" i="51" s="1"/>
  <c r="J73" i="51"/>
  <c r="N73" i="51"/>
  <c r="B28" i="51"/>
  <c r="B35" i="51" s="1"/>
  <c r="C32" i="51"/>
  <c r="C34" i="51" s="1"/>
  <c r="F34" i="51"/>
  <c r="F36" i="51" s="1"/>
  <c r="J34" i="51"/>
  <c r="N34" i="51"/>
  <c r="G73" i="51"/>
  <c r="G75" i="51" s="1"/>
  <c r="K73" i="51"/>
  <c r="O73" i="51"/>
  <c r="H73" i="51"/>
  <c r="L73" i="51"/>
  <c r="B34" i="51"/>
  <c r="K35" i="51"/>
  <c r="O35" i="51"/>
  <c r="J36" i="51"/>
  <c r="N36" i="51"/>
  <c r="K74" i="51"/>
  <c r="O74" i="51"/>
  <c r="H75" i="51"/>
  <c r="L75" i="51"/>
  <c r="J72" i="52"/>
  <c r="N72" i="52"/>
  <c r="H35" i="51"/>
  <c r="L35" i="51"/>
  <c r="P35" i="51"/>
  <c r="Q65" i="51"/>
  <c r="Q71" i="51"/>
  <c r="I75" i="51"/>
  <c r="M75" i="51"/>
  <c r="K72" i="52"/>
  <c r="O72" i="52"/>
  <c r="Q28" i="51"/>
  <c r="E34" i="51"/>
  <c r="I35" i="51"/>
  <c r="M35" i="51"/>
  <c r="J75" i="51"/>
  <c r="N75" i="51"/>
  <c r="H72" i="52"/>
  <c r="L72" i="52"/>
  <c r="C35" i="51" l="1"/>
  <c r="Q73" i="51"/>
  <c r="R32" i="51"/>
  <c r="E36" i="51"/>
  <c r="Q34" i="51"/>
  <c r="R28" i="51"/>
  <c r="Q35" i="51"/>
  <c r="Q36" i="51" l="1"/>
  <c r="R34" i="51"/>
  <c r="B12" i="7" l="1"/>
  <c r="Z6" i="9" l="1"/>
  <c r="D21" i="4"/>
  <c r="B23" i="6" l="1"/>
  <c r="B27" i="3" l="1"/>
  <c r="J19" i="6" l="1"/>
  <c r="L27" i="3" l="1"/>
  <c r="L28" i="3" s="1"/>
  <c r="C5" i="13" l="1"/>
  <c r="C6" i="2" l="1"/>
  <c r="F20" i="1"/>
  <c r="D13" i="3"/>
  <c r="C71" i="3" s="1"/>
  <c r="F18" i="1" l="1"/>
  <c r="H17" i="6" l="1"/>
  <c r="V17" i="6" l="1"/>
  <c r="V19" i="6"/>
  <c r="D22" i="6" l="1"/>
  <c r="B22" i="6"/>
  <c r="D29" i="7"/>
  <c r="B40" i="19" s="1"/>
  <c r="B29" i="7"/>
  <c r="D28" i="3" l="1"/>
  <c r="D29" i="3"/>
  <c r="D41" i="3" l="1"/>
  <c r="G81" i="3" s="1"/>
  <c r="D12" i="3"/>
  <c r="N14" i="18" l="1"/>
  <c r="O14" i="19"/>
  <c r="L14" i="8"/>
  <c r="R17" i="6" l="1"/>
  <c r="H19" i="6" l="1"/>
  <c r="L12" i="3" l="1"/>
  <c r="L13" i="3" s="1"/>
  <c r="Z22" i="8" l="1"/>
  <c r="B13" i="3" l="1"/>
  <c r="B12" i="3"/>
  <c r="J12" i="3"/>
  <c r="J13" i="3" s="1"/>
  <c r="F13" i="3" l="1"/>
  <c r="B6" i="10" l="1"/>
  <c r="H6" i="9"/>
  <c r="Z14" i="8"/>
  <c r="Z16" i="8"/>
  <c r="D6" i="6"/>
  <c r="B41" i="6" s="1"/>
  <c r="B6" i="6"/>
  <c r="B32" i="6" s="1"/>
  <c r="D48" i="4"/>
  <c r="B48" i="4"/>
  <c r="D36" i="4"/>
  <c r="B36" i="4"/>
  <c r="D22" i="4"/>
  <c r="B22" i="4"/>
  <c r="B29" i="3"/>
  <c r="D14" i="3"/>
  <c r="B14" i="3"/>
  <c r="F48" i="4" l="1"/>
  <c r="F22" i="4"/>
  <c r="G22" i="4" s="1"/>
  <c r="D22" i="34" l="1"/>
  <c r="B22" i="34"/>
  <c r="D21" i="34"/>
  <c r="B21" i="34"/>
  <c r="D20" i="34"/>
  <c r="B20" i="34"/>
  <c r="L29" i="9"/>
  <c r="J29" i="9"/>
  <c r="H29" i="9"/>
  <c r="F29" i="9"/>
  <c r="D29" i="9"/>
  <c r="B29" i="9"/>
  <c r="L28" i="9"/>
  <c r="J28" i="9"/>
  <c r="H28" i="9"/>
  <c r="F28" i="9"/>
  <c r="D28" i="9"/>
  <c r="B28" i="9"/>
  <c r="L27" i="9"/>
  <c r="J27" i="9"/>
  <c r="H27" i="9"/>
  <c r="F27" i="9"/>
  <c r="D27" i="9"/>
  <c r="L26" i="9"/>
  <c r="J26" i="9"/>
  <c r="H26" i="9"/>
  <c r="F26" i="9"/>
  <c r="D26" i="9"/>
  <c r="B26" i="9"/>
  <c r="L25" i="9"/>
  <c r="J25" i="9"/>
  <c r="H25" i="9"/>
  <c r="F25" i="9"/>
  <c r="D25" i="9"/>
  <c r="B25" i="9"/>
  <c r="L24" i="9"/>
  <c r="J24" i="9"/>
  <c r="H24" i="9"/>
  <c r="F24" i="9"/>
  <c r="D24" i="9"/>
  <c r="B24" i="9"/>
  <c r="L23" i="9"/>
  <c r="J23" i="9"/>
  <c r="H23" i="9"/>
  <c r="F23" i="9"/>
  <c r="D23" i="9"/>
  <c r="B23" i="9"/>
  <c r="L22" i="9"/>
  <c r="J22" i="9"/>
  <c r="H22" i="9"/>
  <c r="F22" i="9"/>
  <c r="D22" i="9"/>
  <c r="B22" i="9"/>
  <c r="L21" i="9"/>
  <c r="J21" i="9"/>
  <c r="H21" i="9"/>
  <c r="F21" i="9"/>
  <c r="D21" i="9"/>
  <c r="B21" i="9"/>
  <c r="L20" i="9"/>
  <c r="J20" i="9"/>
  <c r="H20" i="9"/>
  <c r="F20" i="9"/>
  <c r="D20" i="9"/>
  <c r="B20" i="9"/>
  <c r="L20" i="8"/>
  <c r="J20" i="8"/>
  <c r="H20" i="8"/>
  <c r="F20" i="8"/>
  <c r="D20" i="8"/>
  <c r="B20" i="8"/>
  <c r="B21" i="8"/>
  <c r="D21" i="8"/>
  <c r="F21" i="8"/>
  <c r="H21" i="8"/>
  <c r="J21" i="8"/>
  <c r="L21" i="8"/>
  <c r="B22" i="8"/>
  <c r="D22" i="8"/>
  <c r="F22" i="8"/>
  <c r="H22" i="8"/>
  <c r="J22" i="8"/>
  <c r="L22" i="8"/>
  <c r="E21" i="34" l="1"/>
  <c r="M27" i="9"/>
  <c r="E20" i="34"/>
  <c r="E22" i="34"/>
  <c r="M22" i="9"/>
  <c r="M26" i="9"/>
  <c r="C22" i="34"/>
  <c r="M25" i="9"/>
  <c r="M21" i="9"/>
  <c r="C20" i="8"/>
  <c r="M29" i="9"/>
  <c r="M24" i="9"/>
  <c r="M28" i="9"/>
  <c r="M20" i="9"/>
  <c r="M23" i="9"/>
  <c r="G20" i="8"/>
  <c r="G21" i="8"/>
  <c r="E21" i="8"/>
  <c r="K20" i="8"/>
  <c r="C22" i="8"/>
  <c r="E22" i="8"/>
  <c r="M20" i="8"/>
  <c r="C20" i="34"/>
  <c r="G20" i="34" s="1"/>
  <c r="C21" i="34"/>
  <c r="C20" i="9"/>
  <c r="G20" i="9"/>
  <c r="K20" i="9"/>
  <c r="C21" i="9"/>
  <c r="G21" i="9"/>
  <c r="K21" i="9"/>
  <c r="C22" i="9"/>
  <c r="G22" i="9"/>
  <c r="K22" i="9"/>
  <c r="C23" i="9"/>
  <c r="G23" i="9"/>
  <c r="K23" i="9"/>
  <c r="C24" i="9"/>
  <c r="G24" i="9"/>
  <c r="K24" i="9"/>
  <c r="C25" i="9"/>
  <c r="G25" i="9"/>
  <c r="K25" i="9"/>
  <c r="C26" i="9"/>
  <c r="G26" i="9"/>
  <c r="K26" i="9"/>
  <c r="C28" i="9"/>
  <c r="G28" i="9"/>
  <c r="K28" i="9"/>
  <c r="C29" i="9"/>
  <c r="G29" i="9"/>
  <c r="K29" i="9"/>
  <c r="E20" i="9"/>
  <c r="I20" i="9"/>
  <c r="E21" i="9"/>
  <c r="I21" i="9"/>
  <c r="E22" i="9"/>
  <c r="I22" i="9"/>
  <c r="E23" i="9"/>
  <c r="I23" i="9"/>
  <c r="E24" i="9"/>
  <c r="I24" i="9"/>
  <c r="E25" i="9"/>
  <c r="I25" i="9"/>
  <c r="E26" i="9"/>
  <c r="I26" i="9"/>
  <c r="E28" i="9"/>
  <c r="I28" i="9"/>
  <c r="E29" i="9"/>
  <c r="I29" i="9"/>
  <c r="E20" i="8"/>
  <c r="I20" i="8"/>
  <c r="K22" i="8"/>
  <c r="G22" i="8"/>
  <c r="K21" i="8"/>
  <c r="C21" i="8"/>
  <c r="M22" i="8"/>
  <c r="I22" i="8"/>
  <c r="M21" i="8"/>
  <c r="I21" i="8"/>
  <c r="G21" i="34" l="1"/>
  <c r="O28" i="9"/>
  <c r="G22" i="34"/>
  <c r="O29" i="9"/>
  <c r="O24" i="9"/>
  <c r="O20" i="9"/>
  <c r="O25" i="9"/>
  <c r="O21" i="9"/>
  <c r="O26" i="9"/>
  <c r="O22" i="9"/>
  <c r="O23" i="9"/>
  <c r="O22" i="8"/>
  <c r="O21" i="8"/>
  <c r="O20" i="8"/>
  <c r="C27" i="9"/>
  <c r="K27" i="9"/>
  <c r="I27" i="9"/>
  <c r="E27" i="9"/>
  <c r="G27" i="9"/>
  <c r="D22" i="35"/>
  <c r="B22" i="35"/>
  <c r="D20" i="35"/>
  <c r="B20" i="35"/>
  <c r="B22" i="19"/>
  <c r="D22" i="19"/>
  <c r="F22" i="19"/>
  <c r="H22" i="19"/>
  <c r="H20" i="18"/>
  <c r="F20" i="18"/>
  <c r="D20" i="18"/>
  <c r="B20" i="18"/>
  <c r="H20" i="17"/>
  <c r="F20" i="17"/>
  <c r="D20" i="17"/>
  <c r="B20" i="17"/>
  <c r="N20" i="17" l="1"/>
  <c r="P20" i="17"/>
  <c r="O27" i="9"/>
  <c r="E20" i="35"/>
  <c r="E22" i="36"/>
  <c r="E22" i="35"/>
  <c r="C22" i="36"/>
  <c r="C22" i="35"/>
  <c r="C20" i="35"/>
  <c r="G20" i="35" s="1"/>
  <c r="H22" i="18"/>
  <c r="F22" i="18"/>
  <c r="D22" i="18"/>
  <c r="B22" i="18"/>
  <c r="B6" i="18"/>
  <c r="H22" i="17"/>
  <c r="F22" i="17"/>
  <c r="D22" i="17"/>
  <c r="B22" i="17"/>
  <c r="B6" i="17"/>
  <c r="L22" i="10"/>
  <c r="J22" i="10"/>
  <c r="H22" i="10"/>
  <c r="F22" i="10"/>
  <c r="D22" i="10"/>
  <c r="B22" i="10"/>
  <c r="B21" i="10"/>
  <c r="Z7" i="9"/>
  <c r="P22" i="17" l="1"/>
  <c r="N22" i="17"/>
  <c r="G22" i="35"/>
  <c r="G22" i="36"/>
  <c r="G22" i="10"/>
  <c r="M22" i="10"/>
  <c r="C22" i="10"/>
  <c r="K22" i="10"/>
  <c r="I22" i="10"/>
  <c r="E22" i="10"/>
  <c r="O22" i="10" l="1"/>
  <c r="G13" i="3" l="1"/>
  <c r="B28" i="3"/>
  <c r="E38" i="3"/>
  <c r="B6" i="36"/>
  <c r="D6" i="36"/>
  <c r="B7" i="36"/>
  <c r="D7" i="36"/>
  <c r="B8" i="36"/>
  <c r="D8" i="36"/>
  <c r="B9" i="36"/>
  <c r="D9" i="36"/>
  <c r="B10" i="36"/>
  <c r="D10" i="36"/>
  <c r="K12" i="36"/>
  <c r="L12" i="36"/>
  <c r="M12" i="36"/>
  <c r="D6" i="35"/>
  <c r="B7" i="35"/>
  <c r="D7" i="35"/>
  <c r="B8" i="35"/>
  <c r="D8" i="35"/>
  <c r="B9" i="35"/>
  <c r="D9" i="35"/>
  <c r="B10" i="35"/>
  <c r="D10" i="35"/>
  <c r="B11" i="35"/>
  <c r="D11" i="35"/>
  <c r="B12" i="35"/>
  <c r="D12" i="35"/>
  <c r="B13" i="35"/>
  <c r="D13" i="35"/>
  <c r="B14" i="35"/>
  <c r="D14" i="35"/>
  <c r="B15" i="35"/>
  <c r="D15" i="35"/>
  <c r="B16" i="35"/>
  <c r="D16" i="35"/>
  <c r="B17" i="35"/>
  <c r="D17" i="35"/>
  <c r="B18" i="35"/>
  <c r="D18" i="35"/>
  <c r="B19" i="35"/>
  <c r="D19" i="35"/>
  <c r="B21" i="35"/>
  <c r="D21" i="35"/>
  <c r="B23" i="35"/>
  <c r="D23" i="35"/>
  <c r="B24" i="35"/>
  <c r="D24" i="35"/>
  <c r="B25" i="35"/>
  <c r="D25" i="35"/>
  <c r="B26" i="35"/>
  <c r="D26" i="35"/>
  <c r="B28" i="35"/>
  <c r="D28" i="35"/>
  <c r="B29" i="35"/>
  <c r="D29" i="35"/>
  <c r="B6" i="34"/>
  <c r="D6" i="34"/>
  <c r="B7" i="34"/>
  <c r="D7" i="34"/>
  <c r="B8" i="34"/>
  <c r="D8" i="34"/>
  <c r="B9" i="34"/>
  <c r="D9" i="34"/>
  <c r="B10" i="34"/>
  <c r="D10" i="34"/>
  <c r="B11" i="34"/>
  <c r="D11" i="34"/>
  <c r="B12" i="34"/>
  <c r="D12" i="34"/>
  <c r="B13" i="34"/>
  <c r="D13" i="34"/>
  <c r="B14" i="34"/>
  <c r="D14" i="34"/>
  <c r="B15" i="34"/>
  <c r="D15" i="34"/>
  <c r="B16" i="34"/>
  <c r="D16" i="34"/>
  <c r="B17" i="34"/>
  <c r="D17" i="34"/>
  <c r="B18" i="34"/>
  <c r="D18" i="34"/>
  <c r="B19" i="34"/>
  <c r="D19" i="34"/>
  <c r="B6" i="19"/>
  <c r="D6" i="19"/>
  <c r="F6" i="19"/>
  <c r="H6" i="19"/>
  <c r="M6" i="19"/>
  <c r="O6" i="19"/>
  <c r="B7" i="19"/>
  <c r="D7" i="19"/>
  <c r="F7" i="19"/>
  <c r="H7" i="19"/>
  <c r="M7" i="19"/>
  <c r="O7" i="19"/>
  <c r="B8" i="19"/>
  <c r="D8" i="19"/>
  <c r="F8" i="19"/>
  <c r="H8" i="19"/>
  <c r="M8" i="19"/>
  <c r="O8" i="19"/>
  <c r="B9" i="19"/>
  <c r="D9" i="19"/>
  <c r="F9" i="19"/>
  <c r="H9" i="19"/>
  <c r="M9" i="19"/>
  <c r="O9" i="19"/>
  <c r="B10" i="19"/>
  <c r="D10" i="19"/>
  <c r="F10" i="19"/>
  <c r="H10" i="19"/>
  <c r="M10" i="19"/>
  <c r="O10" i="19"/>
  <c r="B21" i="19"/>
  <c r="D21" i="19"/>
  <c r="F21" i="19"/>
  <c r="H21" i="19"/>
  <c r="M21" i="19"/>
  <c r="O21" i="19"/>
  <c r="M22" i="19"/>
  <c r="O22" i="19"/>
  <c r="B23" i="19"/>
  <c r="D23" i="19"/>
  <c r="F23" i="19"/>
  <c r="H23" i="19"/>
  <c r="M23" i="19"/>
  <c r="O23" i="19"/>
  <c r="B24" i="19"/>
  <c r="D24" i="19"/>
  <c r="F24" i="19"/>
  <c r="H24" i="19"/>
  <c r="M24" i="19"/>
  <c r="O24" i="19"/>
  <c r="B25" i="19"/>
  <c r="D25" i="19"/>
  <c r="F25" i="19"/>
  <c r="H25" i="19"/>
  <c r="M25" i="19"/>
  <c r="O25" i="19"/>
  <c r="B26" i="19"/>
  <c r="D26" i="19"/>
  <c r="F26" i="19"/>
  <c r="H26" i="19"/>
  <c r="M26" i="19"/>
  <c r="O26" i="19"/>
  <c r="D27" i="19"/>
  <c r="F27" i="19"/>
  <c r="H27" i="19"/>
  <c r="M27" i="19"/>
  <c r="O27" i="19"/>
  <c r="D6" i="18"/>
  <c r="F6" i="18"/>
  <c r="H6" i="18"/>
  <c r="L6" i="18"/>
  <c r="N6" i="18"/>
  <c r="B7" i="18"/>
  <c r="D7" i="18"/>
  <c r="F7" i="18"/>
  <c r="H7" i="18"/>
  <c r="L7" i="18"/>
  <c r="N7" i="18"/>
  <c r="B8" i="18"/>
  <c r="D8" i="18"/>
  <c r="F8" i="18"/>
  <c r="H8" i="18"/>
  <c r="L8" i="18"/>
  <c r="N8" i="18"/>
  <c r="B9" i="18"/>
  <c r="D9" i="18"/>
  <c r="F9" i="18"/>
  <c r="H9" i="18"/>
  <c r="L9" i="18"/>
  <c r="N9" i="18"/>
  <c r="B10" i="18"/>
  <c r="D10" i="18"/>
  <c r="F10" i="18"/>
  <c r="H10" i="18"/>
  <c r="L10" i="18"/>
  <c r="N10" i="18"/>
  <c r="B11" i="18"/>
  <c r="D11" i="18"/>
  <c r="F11" i="18"/>
  <c r="H11" i="18"/>
  <c r="L11" i="18"/>
  <c r="N11" i="18"/>
  <c r="B12" i="18"/>
  <c r="D12" i="18"/>
  <c r="F12" i="18"/>
  <c r="H12" i="18"/>
  <c r="L12" i="18"/>
  <c r="N12" i="18"/>
  <c r="B13" i="18"/>
  <c r="D13" i="18"/>
  <c r="F13" i="18"/>
  <c r="H13" i="18"/>
  <c r="L13" i="18"/>
  <c r="N13" i="18"/>
  <c r="B14" i="18"/>
  <c r="D14" i="18"/>
  <c r="F14" i="18"/>
  <c r="H14" i="18"/>
  <c r="L14" i="18"/>
  <c r="B15" i="18"/>
  <c r="D15" i="18"/>
  <c r="F15" i="18"/>
  <c r="H15" i="18"/>
  <c r="L15" i="18"/>
  <c r="N15" i="18"/>
  <c r="B16" i="18"/>
  <c r="D16" i="18"/>
  <c r="F16" i="18"/>
  <c r="H16" i="18"/>
  <c r="L16" i="18"/>
  <c r="N16" i="18"/>
  <c r="B17" i="18"/>
  <c r="D17" i="18"/>
  <c r="F17" i="18"/>
  <c r="H17" i="18"/>
  <c r="L17" i="18"/>
  <c r="N17" i="18"/>
  <c r="B18" i="18"/>
  <c r="D18" i="18"/>
  <c r="F18" i="18"/>
  <c r="H18" i="18"/>
  <c r="L18" i="18"/>
  <c r="N18" i="18"/>
  <c r="B19" i="18"/>
  <c r="D19" i="18"/>
  <c r="F19" i="18"/>
  <c r="H19" i="18"/>
  <c r="L19" i="18"/>
  <c r="N19" i="18"/>
  <c r="L20" i="18"/>
  <c r="N20" i="18"/>
  <c r="B21" i="18"/>
  <c r="D21" i="18"/>
  <c r="F21" i="18"/>
  <c r="H21" i="18"/>
  <c r="L21" i="18"/>
  <c r="N21" i="18"/>
  <c r="L22" i="18"/>
  <c r="N22" i="18"/>
  <c r="B23" i="18"/>
  <c r="D23" i="18"/>
  <c r="F23" i="18"/>
  <c r="H23" i="18"/>
  <c r="L23" i="18"/>
  <c r="N23" i="18"/>
  <c r="B24" i="18"/>
  <c r="D24" i="18"/>
  <c r="F24" i="18"/>
  <c r="H24" i="18"/>
  <c r="L24" i="18"/>
  <c r="N24" i="18"/>
  <c r="B25" i="18"/>
  <c r="D25" i="18"/>
  <c r="F25" i="18"/>
  <c r="H25" i="18"/>
  <c r="L25" i="18"/>
  <c r="N25" i="18"/>
  <c r="B26" i="18"/>
  <c r="D26" i="18"/>
  <c r="F26" i="18"/>
  <c r="H26" i="18"/>
  <c r="L26" i="18"/>
  <c r="N26" i="18"/>
  <c r="D27" i="18"/>
  <c r="F27" i="18"/>
  <c r="H27" i="18"/>
  <c r="L27" i="18"/>
  <c r="N27" i="18"/>
  <c r="B28" i="18"/>
  <c r="D28" i="18"/>
  <c r="F28" i="18"/>
  <c r="H28" i="18"/>
  <c r="L28" i="18"/>
  <c r="N28" i="18"/>
  <c r="B29" i="18"/>
  <c r="D29" i="18"/>
  <c r="F29" i="18"/>
  <c r="H29" i="18"/>
  <c r="L29" i="18"/>
  <c r="N29" i="18"/>
  <c r="D6" i="17"/>
  <c r="F6" i="17"/>
  <c r="H6" i="17"/>
  <c r="B7" i="17"/>
  <c r="D7" i="17"/>
  <c r="F7" i="17"/>
  <c r="H7" i="17"/>
  <c r="B8" i="17"/>
  <c r="D8" i="17"/>
  <c r="F8" i="17"/>
  <c r="H8" i="17"/>
  <c r="B9" i="17"/>
  <c r="D9" i="17"/>
  <c r="F9" i="17"/>
  <c r="H9" i="17"/>
  <c r="B10" i="17"/>
  <c r="D10" i="17"/>
  <c r="F10" i="17"/>
  <c r="H10" i="17"/>
  <c r="B11" i="17"/>
  <c r="D11" i="17"/>
  <c r="F11" i="17"/>
  <c r="H11" i="17"/>
  <c r="B12" i="17"/>
  <c r="D12" i="17"/>
  <c r="F12" i="17"/>
  <c r="H12" i="17"/>
  <c r="B13" i="17"/>
  <c r="D13" i="17"/>
  <c r="F13" i="17"/>
  <c r="H13" i="17"/>
  <c r="B14" i="17"/>
  <c r="D14" i="17"/>
  <c r="F14" i="17"/>
  <c r="H14" i="17"/>
  <c r="B15" i="17"/>
  <c r="D15" i="17"/>
  <c r="F15" i="17"/>
  <c r="H15" i="17"/>
  <c r="B16" i="17"/>
  <c r="D16" i="17"/>
  <c r="F16" i="17"/>
  <c r="H16" i="17"/>
  <c r="B17" i="17"/>
  <c r="D17" i="17"/>
  <c r="F17" i="17"/>
  <c r="H17" i="17"/>
  <c r="B18" i="17"/>
  <c r="D18" i="17"/>
  <c r="F18" i="17"/>
  <c r="H18" i="17"/>
  <c r="B19" i="17"/>
  <c r="D19" i="17"/>
  <c r="F19" i="17"/>
  <c r="H19" i="17"/>
  <c r="B21" i="17"/>
  <c r="D21" i="17"/>
  <c r="F21" i="17"/>
  <c r="H21" i="17"/>
  <c r="D6" i="10"/>
  <c r="F6" i="10"/>
  <c r="H6" i="10"/>
  <c r="J6" i="10"/>
  <c r="L6" i="10"/>
  <c r="B7" i="10"/>
  <c r="D7" i="10"/>
  <c r="F7" i="10"/>
  <c r="H7" i="10"/>
  <c r="J7" i="10"/>
  <c r="L7" i="10"/>
  <c r="B8" i="10"/>
  <c r="D8" i="10"/>
  <c r="F8" i="10"/>
  <c r="H8" i="10"/>
  <c r="J8" i="10"/>
  <c r="L8" i="10"/>
  <c r="B9" i="10"/>
  <c r="D9" i="10"/>
  <c r="F9" i="10"/>
  <c r="H9" i="10"/>
  <c r="J9" i="10"/>
  <c r="L9" i="10"/>
  <c r="B10" i="10"/>
  <c r="D10" i="10"/>
  <c r="F10" i="10"/>
  <c r="H10" i="10"/>
  <c r="J10" i="10"/>
  <c r="L10" i="10"/>
  <c r="D21" i="10"/>
  <c r="F21" i="10"/>
  <c r="H21" i="10"/>
  <c r="J21" i="10"/>
  <c r="L21" i="10"/>
  <c r="B23" i="10"/>
  <c r="D23" i="10"/>
  <c r="F23" i="10"/>
  <c r="H23" i="10"/>
  <c r="J23" i="10"/>
  <c r="L23" i="10"/>
  <c r="B24" i="10"/>
  <c r="D24" i="10"/>
  <c r="F24" i="10"/>
  <c r="H24" i="10"/>
  <c r="J24" i="10"/>
  <c r="L24" i="10"/>
  <c r="B25" i="10"/>
  <c r="D25" i="10"/>
  <c r="F25" i="10"/>
  <c r="H25" i="10"/>
  <c r="J25" i="10"/>
  <c r="L25" i="10"/>
  <c r="B26" i="10"/>
  <c r="D26" i="10"/>
  <c r="F26" i="10"/>
  <c r="H26" i="10"/>
  <c r="J26" i="10"/>
  <c r="L26" i="10"/>
  <c r="D27" i="10"/>
  <c r="F27" i="10"/>
  <c r="H27" i="10"/>
  <c r="J27" i="10"/>
  <c r="L27" i="10"/>
  <c r="R29" i="10"/>
  <c r="S29" i="10"/>
  <c r="T29" i="10"/>
  <c r="U29" i="10"/>
  <c r="V29" i="10"/>
  <c r="W29" i="10"/>
  <c r="B6" i="9"/>
  <c r="D6" i="9"/>
  <c r="F6" i="9"/>
  <c r="J6" i="9"/>
  <c r="L6" i="9"/>
  <c r="B7" i="9"/>
  <c r="D7" i="9"/>
  <c r="F7" i="9"/>
  <c r="H7" i="9"/>
  <c r="J7" i="9"/>
  <c r="L7" i="9"/>
  <c r="B8" i="9"/>
  <c r="D8" i="9"/>
  <c r="F8" i="9"/>
  <c r="H8" i="9"/>
  <c r="J8" i="9"/>
  <c r="L8" i="9"/>
  <c r="Z8" i="9"/>
  <c r="B9" i="9"/>
  <c r="D9" i="9"/>
  <c r="F9" i="9"/>
  <c r="H9" i="9"/>
  <c r="J9" i="9"/>
  <c r="L9" i="9"/>
  <c r="Z9" i="9"/>
  <c r="B10" i="9"/>
  <c r="D10" i="9"/>
  <c r="F10" i="9"/>
  <c r="H10" i="9"/>
  <c r="J10" i="9"/>
  <c r="L10" i="9"/>
  <c r="Z10" i="9"/>
  <c r="B11" i="9"/>
  <c r="D11" i="9"/>
  <c r="F11" i="9"/>
  <c r="H11" i="9"/>
  <c r="J11" i="9"/>
  <c r="L11" i="9"/>
  <c r="Z11" i="9"/>
  <c r="B12" i="9"/>
  <c r="D12" i="9"/>
  <c r="F12" i="9"/>
  <c r="H12" i="9"/>
  <c r="J12" i="9"/>
  <c r="L12" i="9"/>
  <c r="Z12" i="9"/>
  <c r="B13" i="9"/>
  <c r="D13" i="9"/>
  <c r="F13" i="9"/>
  <c r="H13" i="9"/>
  <c r="J13" i="9"/>
  <c r="L13" i="9"/>
  <c r="Z13" i="9"/>
  <c r="B14" i="9"/>
  <c r="D14" i="9"/>
  <c r="F14" i="9"/>
  <c r="H14" i="9"/>
  <c r="J14" i="9"/>
  <c r="Z14" i="9"/>
  <c r="B15" i="9"/>
  <c r="D15" i="9"/>
  <c r="F15" i="9"/>
  <c r="H15" i="9"/>
  <c r="J15" i="9"/>
  <c r="L15" i="9"/>
  <c r="Z15" i="9"/>
  <c r="B16" i="9"/>
  <c r="D16" i="9"/>
  <c r="F16" i="9"/>
  <c r="H16" i="9"/>
  <c r="J16" i="9"/>
  <c r="L16" i="9"/>
  <c r="Z16" i="9"/>
  <c r="B17" i="9"/>
  <c r="D17" i="9"/>
  <c r="F17" i="9"/>
  <c r="H17" i="9"/>
  <c r="J17" i="9"/>
  <c r="L17" i="9"/>
  <c r="Z17" i="9"/>
  <c r="B18" i="9"/>
  <c r="D18" i="9"/>
  <c r="F18" i="9"/>
  <c r="H18" i="9"/>
  <c r="J18" i="9"/>
  <c r="L18" i="9"/>
  <c r="Z18" i="9"/>
  <c r="B19" i="9"/>
  <c r="D19" i="9"/>
  <c r="F19" i="9"/>
  <c r="H19" i="9"/>
  <c r="J19" i="9"/>
  <c r="L19" i="9"/>
  <c r="Z19" i="9"/>
  <c r="Z20" i="9"/>
  <c r="Z21" i="9"/>
  <c r="Z22" i="9"/>
  <c r="Z23" i="9"/>
  <c r="Z24" i="9"/>
  <c r="Z25" i="9"/>
  <c r="Z26" i="9"/>
  <c r="Z27" i="9"/>
  <c r="Z28" i="9"/>
  <c r="Z29" i="9"/>
  <c r="S31" i="9"/>
  <c r="T31" i="9"/>
  <c r="U31" i="9"/>
  <c r="V31" i="9"/>
  <c r="W31" i="9"/>
  <c r="X31" i="9"/>
  <c r="B6" i="8"/>
  <c r="D6" i="8"/>
  <c r="F6" i="8"/>
  <c r="H6" i="8"/>
  <c r="J6" i="8"/>
  <c r="L6" i="8"/>
  <c r="Z6" i="8"/>
  <c r="B7" i="8"/>
  <c r="D7" i="8"/>
  <c r="F7" i="8"/>
  <c r="H7" i="8"/>
  <c r="J7" i="8"/>
  <c r="L7" i="8"/>
  <c r="Z7" i="8"/>
  <c r="B8" i="8"/>
  <c r="D8" i="8"/>
  <c r="F8" i="8"/>
  <c r="H8" i="8"/>
  <c r="J8" i="8"/>
  <c r="L8" i="8"/>
  <c r="Z8" i="8"/>
  <c r="B9" i="8"/>
  <c r="D9" i="8"/>
  <c r="F9" i="8"/>
  <c r="H9" i="8"/>
  <c r="J9" i="8"/>
  <c r="L9" i="8"/>
  <c r="Z9" i="8"/>
  <c r="B10" i="8"/>
  <c r="D10" i="8"/>
  <c r="F10" i="8"/>
  <c r="H10" i="8"/>
  <c r="J10" i="8"/>
  <c r="L10" i="8"/>
  <c r="Z10" i="8"/>
  <c r="B11" i="8"/>
  <c r="D11" i="8"/>
  <c r="F11" i="8"/>
  <c r="H11" i="8"/>
  <c r="J11" i="8"/>
  <c r="L11" i="8"/>
  <c r="Z11" i="8"/>
  <c r="B12" i="8"/>
  <c r="D12" i="8"/>
  <c r="F12" i="8"/>
  <c r="H12" i="8"/>
  <c r="J12" i="8"/>
  <c r="L12" i="8"/>
  <c r="Z12" i="8"/>
  <c r="B13" i="8"/>
  <c r="D13" i="8"/>
  <c r="F13" i="8"/>
  <c r="H13" i="8"/>
  <c r="J13" i="8"/>
  <c r="L13" i="8"/>
  <c r="Z13" i="8"/>
  <c r="B14" i="8"/>
  <c r="D14" i="8"/>
  <c r="F14" i="8"/>
  <c r="H14" i="8"/>
  <c r="J14" i="8"/>
  <c r="B15" i="8"/>
  <c r="D15" i="8"/>
  <c r="F15" i="8"/>
  <c r="H15" i="8"/>
  <c r="J15" i="8"/>
  <c r="L15" i="8"/>
  <c r="Z15" i="8"/>
  <c r="B16" i="8"/>
  <c r="D16" i="8"/>
  <c r="F16" i="8"/>
  <c r="H16" i="8"/>
  <c r="J16" i="8"/>
  <c r="L16" i="8"/>
  <c r="B17" i="8"/>
  <c r="D17" i="8"/>
  <c r="F17" i="8"/>
  <c r="H17" i="8"/>
  <c r="J17" i="8"/>
  <c r="L17" i="8"/>
  <c r="Z17" i="8"/>
  <c r="B18" i="8"/>
  <c r="D18" i="8"/>
  <c r="F18" i="8"/>
  <c r="H18" i="8"/>
  <c r="J18" i="8"/>
  <c r="L18" i="8"/>
  <c r="Z18" i="8"/>
  <c r="B19" i="8"/>
  <c r="D19" i="8"/>
  <c r="F19" i="8"/>
  <c r="H19" i="8"/>
  <c r="J19" i="8"/>
  <c r="L19" i="8"/>
  <c r="Z19" i="8"/>
  <c r="Z20" i="8"/>
  <c r="Z21" i="8"/>
  <c r="B6" i="7"/>
  <c r="D6" i="7"/>
  <c r="B7" i="7"/>
  <c r="D7" i="7"/>
  <c r="B8" i="7"/>
  <c r="D8" i="7"/>
  <c r="B9" i="7"/>
  <c r="D9" i="7"/>
  <c r="B11" i="7"/>
  <c r="D11" i="7"/>
  <c r="D12" i="7"/>
  <c r="B14" i="7"/>
  <c r="D14" i="7"/>
  <c r="B15" i="7"/>
  <c r="D15" i="7"/>
  <c r="B16" i="7"/>
  <c r="D16" i="7"/>
  <c r="B17" i="7"/>
  <c r="D17" i="7"/>
  <c r="B23" i="7"/>
  <c r="D23" i="7"/>
  <c r="B24" i="7"/>
  <c r="D24" i="7"/>
  <c r="B30" i="7"/>
  <c r="D30" i="7"/>
  <c r="D40" i="19" s="1"/>
  <c r="B31" i="7"/>
  <c r="D31" i="7"/>
  <c r="F40" i="19" s="1"/>
  <c r="B32" i="7"/>
  <c r="D32" i="7"/>
  <c r="H40" i="19" s="1"/>
  <c r="B7" i="6"/>
  <c r="B33" i="6" s="1"/>
  <c r="D7" i="6"/>
  <c r="B42" i="6" s="1"/>
  <c r="B8" i="6"/>
  <c r="B34" i="6" s="1"/>
  <c r="D8" i="6"/>
  <c r="B9" i="6"/>
  <c r="D9" i="6"/>
  <c r="B10" i="6"/>
  <c r="D10" i="6"/>
  <c r="B44" i="6" s="1"/>
  <c r="R10" i="6"/>
  <c r="S10" i="6"/>
  <c r="B15" i="6"/>
  <c r="F12" i="1" s="1"/>
  <c r="D15" i="6"/>
  <c r="R16" i="6"/>
  <c r="S16" i="6"/>
  <c r="B16" i="6"/>
  <c r="F13" i="1" s="1"/>
  <c r="D16" i="6"/>
  <c r="D23" i="6"/>
  <c r="B24" i="6"/>
  <c r="D24" i="6"/>
  <c r="B25" i="6"/>
  <c r="D25" i="6"/>
  <c r="F16" i="4"/>
  <c r="G16" i="4" s="1"/>
  <c r="F17" i="4"/>
  <c r="G17" i="4" s="1"/>
  <c r="F18" i="4"/>
  <c r="G18" i="4" s="1"/>
  <c r="F19" i="4"/>
  <c r="G19" i="4" s="1"/>
  <c r="B20" i="4"/>
  <c r="C17" i="4" s="1"/>
  <c r="D20" i="4"/>
  <c r="E17" i="4" s="1"/>
  <c r="B21" i="4"/>
  <c r="F30" i="4"/>
  <c r="G30" i="4" s="1"/>
  <c r="F31" i="4"/>
  <c r="G31" i="4" s="1"/>
  <c r="F32" i="4"/>
  <c r="G32" i="4" s="1"/>
  <c r="F33" i="4"/>
  <c r="G33" i="4" s="1"/>
  <c r="C31" i="4"/>
  <c r="D34" i="4"/>
  <c r="E31" i="4" s="1"/>
  <c r="B35" i="4"/>
  <c r="D35" i="4"/>
  <c r="F44" i="4"/>
  <c r="G44" i="4" s="1"/>
  <c r="F45" i="4"/>
  <c r="G45" i="4" s="1"/>
  <c r="F46" i="4"/>
  <c r="G46" i="4" s="1"/>
  <c r="F47" i="4"/>
  <c r="G47" i="4" s="1"/>
  <c r="C47" i="4"/>
  <c r="E47" i="4"/>
  <c r="F8" i="3"/>
  <c r="G8" i="3" s="1"/>
  <c r="F9" i="3"/>
  <c r="G9" i="3" s="1"/>
  <c r="F10" i="3"/>
  <c r="G10" i="3" s="1"/>
  <c r="F11" i="3"/>
  <c r="G11" i="3" s="1"/>
  <c r="C9" i="3"/>
  <c r="E9" i="3"/>
  <c r="F23" i="3"/>
  <c r="G23" i="3" s="1"/>
  <c r="F24" i="3"/>
  <c r="G24" i="3" s="1"/>
  <c r="F25" i="3"/>
  <c r="G25" i="3" s="1"/>
  <c r="F26" i="3"/>
  <c r="G26" i="3" s="1"/>
  <c r="C24" i="3"/>
  <c r="D27" i="3"/>
  <c r="J27" i="3"/>
  <c r="J28" i="3" s="1"/>
  <c r="F29" i="3"/>
  <c r="G29" i="3" s="1"/>
  <c r="F37" i="3"/>
  <c r="G37" i="3" s="1"/>
  <c r="F38" i="3"/>
  <c r="G38" i="3" s="1"/>
  <c r="F39" i="3"/>
  <c r="G39" i="3" s="1"/>
  <c r="F40" i="3"/>
  <c r="G40" i="3" s="1"/>
  <c r="F8" i="2"/>
  <c r="G8" i="2" s="1"/>
  <c r="F9" i="2"/>
  <c r="G9" i="2" s="1"/>
  <c r="F10" i="2"/>
  <c r="G10" i="2" s="1"/>
  <c r="F11" i="2"/>
  <c r="G11" i="2" s="1"/>
  <c r="F12" i="2"/>
  <c r="G12" i="2" s="1"/>
  <c r="F13" i="2"/>
  <c r="G13" i="2" s="1"/>
  <c r="F14" i="2"/>
  <c r="G14" i="2" s="1"/>
  <c r="F15" i="2"/>
  <c r="G15" i="2" s="1"/>
  <c r="F16" i="2"/>
  <c r="G16" i="2" s="1"/>
  <c r="F17" i="2"/>
  <c r="G17" i="2" s="1"/>
  <c r="F18" i="2"/>
  <c r="F19" i="2"/>
  <c r="G19" i="2" s="1"/>
  <c r="F19" i="1"/>
  <c r="F21" i="1" s="1"/>
  <c r="F6" i="2"/>
  <c r="G6" i="2" s="1"/>
  <c r="E20" i="2"/>
  <c r="N6" i="17" l="1"/>
  <c r="P6" i="17"/>
  <c r="N21" i="17"/>
  <c r="P21" i="17"/>
  <c r="P19" i="17"/>
  <c r="N19" i="17"/>
  <c r="P18" i="17"/>
  <c r="N18" i="17"/>
  <c r="N17" i="17"/>
  <c r="P17" i="17"/>
  <c r="N16" i="17"/>
  <c r="P16" i="17"/>
  <c r="P15" i="17"/>
  <c r="N15" i="17"/>
  <c r="P14" i="17"/>
  <c r="N14" i="17"/>
  <c r="N13" i="17"/>
  <c r="P13" i="17"/>
  <c r="N12" i="17"/>
  <c r="P12" i="17"/>
  <c r="P11" i="17"/>
  <c r="N11" i="17"/>
  <c r="P10" i="17"/>
  <c r="N10" i="17"/>
  <c r="N9" i="17"/>
  <c r="P9" i="17"/>
  <c r="N8" i="17"/>
  <c r="P8" i="17"/>
  <c r="P7" i="17"/>
  <c r="N7" i="17"/>
  <c r="F11" i="1"/>
  <c r="B37" i="6"/>
  <c r="B43" i="6"/>
  <c r="B36" i="6"/>
  <c r="B56" i="6"/>
  <c r="B52" i="6"/>
  <c r="H36" i="10"/>
  <c r="J36" i="10"/>
  <c r="D36" i="10"/>
  <c r="L36" i="10"/>
  <c r="F36" i="10"/>
  <c r="B46" i="6"/>
  <c r="D7" i="4"/>
  <c r="E7" i="4" s="1"/>
  <c r="E25" i="3"/>
  <c r="M11" i="19"/>
  <c r="O11" i="19"/>
  <c r="M28" i="19"/>
  <c r="O28" i="19"/>
  <c r="D17" i="6"/>
  <c r="B55" i="6" s="1"/>
  <c r="E22" i="19"/>
  <c r="C22" i="19"/>
  <c r="I22" i="19"/>
  <c r="G22" i="19"/>
  <c r="N30" i="18"/>
  <c r="B30" i="35"/>
  <c r="B33" i="36" s="1"/>
  <c r="D38" i="36"/>
  <c r="D42" i="36"/>
  <c r="B38" i="36"/>
  <c r="B42" i="36"/>
  <c r="B30" i="9"/>
  <c r="M20" i="18"/>
  <c r="L30" i="18"/>
  <c r="E27" i="36"/>
  <c r="E27" i="35"/>
  <c r="I27" i="10"/>
  <c r="B25" i="7"/>
  <c r="C23" i="7" s="1"/>
  <c r="D25" i="7"/>
  <c r="E23" i="7" s="1"/>
  <c r="G27" i="19"/>
  <c r="O27" i="18"/>
  <c r="I22" i="17"/>
  <c r="E22" i="17"/>
  <c r="G22" i="17"/>
  <c r="C22" i="17"/>
  <c r="I20" i="17"/>
  <c r="E20" i="17"/>
  <c r="G20" i="17"/>
  <c r="C20" i="17"/>
  <c r="S17" i="6"/>
  <c r="E26" i="35"/>
  <c r="E19" i="34"/>
  <c r="E11" i="34"/>
  <c r="E7" i="34"/>
  <c r="E16" i="4"/>
  <c r="E10" i="36"/>
  <c r="C6" i="36"/>
  <c r="I24" i="19"/>
  <c r="B41" i="3"/>
  <c r="F81" i="3" s="1"/>
  <c r="F35" i="4"/>
  <c r="G35" i="4" s="1"/>
  <c r="E24" i="35"/>
  <c r="E10" i="35"/>
  <c r="E6" i="34"/>
  <c r="E8" i="36"/>
  <c r="C6" i="34"/>
  <c r="N23" i="19"/>
  <c r="E9" i="36"/>
  <c r="E19" i="35"/>
  <c r="E15" i="35"/>
  <c r="C11" i="35"/>
  <c r="C7" i="35"/>
  <c r="E17" i="35"/>
  <c r="C9" i="35"/>
  <c r="C16" i="34"/>
  <c r="E12" i="34"/>
  <c r="H28" i="19"/>
  <c r="H31" i="19" s="1"/>
  <c r="F11" i="19"/>
  <c r="F30" i="19" s="1"/>
  <c r="G14" i="18"/>
  <c r="C21" i="36"/>
  <c r="E21" i="36"/>
  <c r="C28" i="35"/>
  <c r="G28" i="35" s="1"/>
  <c r="E30" i="4"/>
  <c r="D4" i="4"/>
  <c r="E4" i="4" s="1"/>
  <c r="D11" i="6"/>
  <c r="F43" i="6" s="1"/>
  <c r="B11" i="6"/>
  <c r="E43" i="6" s="1"/>
  <c r="C24" i="36"/>
  <c r="C27" i="36"/>
  <c r="E6" i="36"/>
  <c r="C9" i="36"/>
  <c r="C10" i="36"/>
  <c r="E7" i="36"/>
  <c r="E21" i="35"/>
  <c r="E25" i="35"/>
  <c r="E28" i="35"/>
  <c r="C10" i="35"/>
  <c r="E6" i="35"/>
  <c r="E15" i="34"/>
  <c r="C11" i="34"/>
  <c r="C14" i="34"/>
  <c r="E13" i="34"/>
  <c r="C9" i="34"/>
  <c r="N10" i="19"/>
  <c r="E7" i="19"/>
  <c r="I22" i="18"/>
  <c r="C22" i="18"/>
  <c r="E22" i="18"/>
  <c r="G22" i="18"/>
  <c r="G20" i="18"/>
  <c r="E20" i="18"/>
  <c r="I20" i="18"/>
  <c r="C20" i="18"/>
  <c r="O13" i="18"/>
  <c r="M10" i="18"/>
  <c r="E28" i="18"/>
  <c r="E11" i="18"/>
  <c r="E6" i="17"/>
  <c r="K26" i="10"/>
  <c r="K11" i="8"/>
  <c r="M18" i="9"/>
  <c r="E6" i="8"/>
  <c r="B23" i="8"/>
  <c r="G8" i="8"/>
  <c r="B17" i="6"/>
  <c r="B51" i="6" s="1"/>
  <c r="F7" i="2"/>
  <c r="G7" i="2" s="1"/>
  <c r="C26" i="36"/>
  <c r="E23" i="36"/>
  <c r="B28" i="36"/>
  <c r="B32" i="36" s="1"/>
  <c r="C23" i="36"/>
  <c r="B11" i="36"/>
  <c r="B31" i="36" s="1"/>
  <c r="C7" i="36"/>
  <c r="C8" i="36"/>
  <c r="D11" i="36"/>
  <c r="D31" i="36" s="1"/>
  <c r="C19" i="35"/>
  <c r="E7" i="35"/>
  <c r="E23" i="35"/>
  <c r="E29" i="35"/>
  <c r="E8" i="35"/>
  <c r="C15" i="35"/>
  <c r="C26" i="35"/>
  <c r="C23" i="35"/>
  <c r="E14" i="35"/>
  <c r="E12" i="35"/>
  <c r="C21" i="35"/>
  <c r="E16" i="35"/>
  <c r="C13" i="35"/>
  <c r="E18" i="35"/>
  <c r="C6" i="35"/>
  <c r="C12" i="35"/>
  <c r="C29" i="35"/>
  <c r="E13" i="35"/>
  <c r="C25" i="35"/>
  <c r="C17" i="35"/>
  <c r="G17" i="35" s="1"/>
  <c r="C14" i="35"/>
  <c r="D30" i="35"/>
  <c r="D33" i="36" s="1"/>
  <c r="C8" i="35"/>
  <c r="C24" i="35"/>
  <c r="C16" i="35"/>
  <c r="E9" i="35"/>
  <c r="C18" i="35"/>
  <c r="E10" i="34"/>
  <c r="E8" i="34"/>
  <c r="C17" i="34"/>
  <c r="C15" i="34"/>
  <c r="C7" i="34"/>
  <c r="G7" i="34" s="1"/>
  <c r="P21" i="19"/>
  <c r="C26" i="19"/>
  <c r="D28" i="19"/>
  <c r="D31" i="19" s="1"/>
  <c r="C24" i="19"/>
  <c r="I21" i="19"/>
  <c r="N9" i="19"/>
  <c r="P6" i="19"/>
  <c r="G8" i="19"/>
  <c r="G7" i="19"/>
  <c r="P7" i="19"/>
  <c r="O17" i="18"/>
  <c r="I27" i="18"/>
  <c r="C23" i="18"/>
  <c r="M21" i="18"/>
  <c r="C10" i="18"/>
  <c r="O14" i="18"/>
  <c r="C19" i="18"/>
  <c r="C11" i="18"/>
  <c r="I26" i="18"/>
  <c r="O18" i="18"/>
  <c r="I28" i="18"/>
  <c r="O15" i="18"/>
  <c r="M14" i="18"/>
  <c r="G24" i="18"/>
  <c r="E18" i="18"/>
  <c r="E10" i="18"/>
  <c r="O10" i="18"/>
  <c r="G29" i="18"/>
  <c r="G26" i="18"/>
  <c r="M16" i="18"/>
  <c r="H30" i="18"/>
  <c r="H32" i="19" s="1"/>
  <c r="M8" i="18"/>
  <c r="I7" i="18"/>
  <c r="C17" i="18"/>
  <c r="J11" i="10"/>
  <c r="J30" i="10" s="1"/>
  <c r="C10" i="9"/>
  <c r="K9" i="9"/>
  <c r="K8" i="9"/>
  <c r="E18" i="4"/>
  <c r="E19" i="4"/>
  <c r="F28" i="3"/>
  <c r="G28" i="3" s="1"/>
  <c r="F14" i="3"/>
  <c r="G14" i="3" s="1"/>
  <c r="E25" i="36"/>
  <c r="E26" i="36"/>
  <c r="D28" i="36"/>
  <c r="D32" i="36" s="1"/>
  <c r="E11" i="35"/>
  <c r="C12" i="34"/>
  <c r="C19" i="34"/>
  <c r="E17" i="34"/>
  <c r="C10" i="34"/>
  <c r="E9" i="34"/>
  <c r="B23" i="34"/>
  <c r="B34" i="36" s="1"/>
  <c r="C13" i="34"/>
  <c r="C8" i="34"/>
  <c r="E16" i="34"/>
  <c r="E21" i="17"/>
  <c r="G19" i="17"/>
  <c r="G18" i="17"/>
  <c r="E8" i="17"/>
  <c r="I9" i="17"/>
  <c r="E16" i="17"/>
  <c r="C13" i="17"/>
  <c r="G10" i="17"/>
  <c r="I21" i="17"/>
  <c r="C15" i="17"/>
  <c r="E14" i="17"/>
  <c r="I11" i="17"/>
  <c r="E6" i="10"/>
  <c r="I25" i="10"/>
  <c r="L28" i="10"/>
  <c r="L31" i="10" s="1"/>
  <c r="M21" i="10"/>
  <c r="G25" i="10"/>
  <c r="M24" i="10"/>
  <c r="H11" i="10"/>
  <c r="H30" i="10" s="1"/>
  <c r="J28" i="10"/>
  <c r="J31" i="10" s="1"/>
  <c r="G24" i="10"/>
  <c r="K8" i="10"/>
  <c r="E7" i="10"/>
  <c r="C10" i="10"/>
  <c r="E10" i="10"/>
  <c r="I6" i="10"/>
  <c r="E10" i="8"/>
  <c r="M11" i="8"/>
  <c r="E7" i="8"/>
  <c r="E9" i="8"/>
  <c r="M8" i="8"/>
  <c r="C16" i="8"/>
  <c r="M14" i="8"/>
  <c r="E13" i="8"/>
  <c r="C6" i="8"/>
  <c r="E14" i="8"/>
  <c r="I12" i="8"/>
  <c r="C25" i="36"/>
  <c r="E24" i="36"/>
  <c r="D23" i="34"/>
  <c r="D34" i="36" s="1"/>
  <c r="E14" i="34"/>
  <c r="C18" i="34"/>
  <c r="E18" i="34"/>
  <c r="C8" i="19"/>
  <c r="I8" i="19"/>
  <c r="N7" i="19"/>
  <c r="I9" i="19"/>
  <c r="G10" i="19"/>
  <c r="G26" i="19"/>
  <c r="N26" i="19"/>
  <c r="G25" i="19"/>
  <c r="I26" i="19"/>
  <c r="N21" i="19"/>
  <c r="E24" i="19"/>
  <c r="I27" i="19"/>
  <c r="E26" i="19"/>
  <c r="E21" i="19"/>
  <c r="P25" i="19"/>
  <c r="E27" i="19"/>
  <c r="G24" i="19"/>
  <c r="N27" i="19"/>
  <c r="P24" i="19"/>
  <c r="C23" i="19"/>
  <c r="G18" i="9"/>
  <c r="G25" i="18"/>
  <c r="G21" i="18"/>
  <c r="I16" i="18"/>
  <c r="I12" i="18"/>
  <c r="C25" i="18"/>
  <c r="C18" i="18"/>
  <c r="C7" i="18"/>
  <c r="E26" i="18"/>
  <c r="C26" i="18"/>
  <c r="C14" i="18"/>
  <c r="M11" i="18"/>
  <c r="G10" i="18"/>
  <c r="G9" i="18"/>
  <c r="O21" i="18"/>
  <c r="M26" i="18"/>
  <c r="E13" i="18"/>
  <c r="M9" i="18"/>
  <c r="O24" i="18"/>
  <c r="E9" i="18"/>
  <c r="I23" i="18"/>
  <c r="O11" i="18"/>
  <c r="G23" i="18"/>
  <c r="G19" i="18"/>
  <c r="C16" i="18"/>
  <c r="F30" i="18"/>
  <c r="F32" i="19" s="1"/>
  <c r="E25" i="18"/>
  <c r="G6" i="18"/>
  <c r="O25" i="18"/>
  <c r="M13" i="18"/>
  <c r="C24" i="18"/>
  <c r="O6" i="18"/>
  <c r="G13" i="18"/>
  <c r="E29" i="18"/>
  <c r="G28" i="18"/>
  <c r="M25" i="18"/>
  <c r="M24" i="18"/>
  <c r="C15" i="18"/>
  <c r="I11" i="18"/>
  <c r="E8" i="18"/>
  <c r="D30" i="18"/>
  <c r="D32" i="19" s="1"/>
  <c r="G18" i="18"/>
  <c r="G17" i="18"/>
  <c r="C13" i="18"/>
  <c r="C8" i="18"/>
  <c r="E7" i="18"/>
  <c r="G7" i="17"/>
  <c r="C17" i="17"/>
  <c r="E7" i="17"/>
  <c r="C18" i="17"/>
  <c r="E17" i="17"/>
  <c r="G14" i="17"/>
  <c r="C19" i="17"/>
  <c r="E12" i="17"/>
  <c r="C6" i="17"/>
  <c r="E15" i="17"/>
  <c r="C8" i="17"/>
  <c r="G21" i="17"/>
  <c r="H23" i="17"/>
  <c r="H33" i="19" s="1"/>
  <c r="C12" i="17"/>
  <c r="G12" i="17"/>
  <c r="F23" i="17"/>
  <c r="F33" i="19" s="1"/>
  <c r="I19" i="17"/>
  <c r="C21" i="17"/>
  <c r="I12" i="17"/>
  <c r="C11" i="17"/>
  <c r="E10" i="17"/>
  <c r="G13" i="17"/>
  <c r="D23" i="17"/>
  <c r="D33" i="19" s="1"/>
  <c r="C9" i="17"/>
  <c r="K9" i="17" s="1"/>
  <c r="C10" i="17"/>
  <c r="K10" i="17" s="1"/>
  <c r="I10" i="17"/>
  <c r="I14" i="17"/>
  <c r="G6" i="17"/>
  <c r="H28" i="10"/>
  <c r="H31" i="10" s="1"/>
  <c r="C26" i="10"/>
  <c r="C25" i="10"/>
  <c r="E26" i="10"/>
  <c r="C21" i="10"/>
  <c r="D28" i="10"/>
  <c r="D31" i="10" s="1"/>
  <c r="C23" i="10"/>
  <c r="G23" i="10"/>
  <c r="I23" i="10"/>
  <c r="K24" i="10"/>
  <c r="G26" i="10"/>
  <c r="K25" i="10"/>
  <c r="E24" i="10"/>
  <c r="F28" i="10"/>
  <c r="F31" i="10" s="1"/>
  <c r="E8" i="10"/>
  <c r="F11" i="10"/>
  <c r="F30" i="10" s="1"/>
  <c r="B11" i="10"/>
  <c r="C9" i="10"/>
  <c r="I9" i="10"/>
  <c r="E9" i="10"/>
  <c r="I7" i="10"/>
  <c r="G10" i="10"/>
  <c r="M7" i="10"/>
  <c r="C6" i="10"/>
  <c r="G8" i="10"/>
  <c r="L11" i="10"/>
  <c r="L30" i="10" s="1"/>
  <c r="M9" i="10"/>
  <c r="M8" i="10"/>
  <c r="C7" i="10"/>
  <c r="K11" i="9"/>
  <c r="E13" i="9"/>
  <c r="I6" i="9"/>
  <c r="I10" i="9"/>
  <c r="C12" i="9"/>
  <c r="G7" i="9"/>
  <c r="I8" i="9"/>
  <c r="G11" i="9"/>
  <c r="M9" i="9"/>
  <c r="C16" i="9"/>
  <c r="L30" i="9"/>
  <c r="L32" i="10" s="1"/>
  <c r="K13" i="9"/>
  <c r="C13" i="9"/>
  <c r="G13" i="9"/>
  <c r="C7" i="9"/>
  <c r="M8" i="9"/>
  <c r="G9" i="9"/>
  <c r="G10" i="9"/>
  <c r="M13" i="9"/>
  <c r="I19" i="9"/>
  <c r="J30" i="9"/>
  <c r="J32" i="10" s="1"/>
  <c r="C11" i="9"/>
  <c r="I13" i="9"/>
  <c r="E6" i="9"/>
  <c r="I11" i="9"/>
  <c r="M12" i="9"/>
  <c r="E7" i="9"/>
  <c r="M7" i="9"/>
  <c r="K6" i="9"/>
  <c r="I18" i="9"/>
  <c r="K14" i="9"/>
  <c r="K12" i="9"/>
  <c r="E11" i="9"/>
  <c r="K10" i="9"/>
  <c r="I9" i="9"/>
  <c r="E8" i="9"/>
  <c r="K7" i="9"/>
  <c r="G6" i="9"/>
  <c r="K17" i="9"/>
  <c r="D30" i="9"/>
  <c r="D32" i="10" s="1"/>
  <c r="M10" i="9"/>
  <c r="E10" i="9"/>
  <c r="M19" i="9"/>
  <c r="K18" i="9"/>
  <c r="C15" i="9"/>
  <c r="K13" i="8"/>
  <c r="G18" i="8"/>
  <c r="K17" i="8"/>
  <c r="G10" i="8"/>
  <c r="M9" i="8"/>
  <c r="I15" i="8"/>
  <c r="M12" i="8"/>
  <c r="I18" i="8"/>
  <c r="C12" i="8"/>
  <c r="E11" i="8"/>
  <c r="I10" i="8"/>
  <c r="H23" i="8"/>
  <c r="H33" i="10" s="1"/>
  <c r="M19" i="8"/>
  <c r="J23" i="8"/>
  <c r="J33" i="10" s="1"/>
  <c r="C13" i="8"/>
  <c r="G12" i="8"/>
  <c r="F23" i="8"/>
  <c r="F33" i="10" s="1"/>
  <c r="G7" i="8"/>
  <c r="M6" i="8"/>
  <c r="I9" i="8"/>
  <c r="E8" i="8"/>
  <c r="C7" i="8"/>
  <c r="L23" i="8"/>
  <c r="L33" i="10" s="1"/>
  <c r="C14" i="8"/>
  <c r="M15" i="8"/>
  <c r="I17" i="8"/>
  <c r="E16" i="8"/>
  <c r="B10" i="7"/>
  <c r="B13" i="7" s="1"/>
  <c r="F36" i="4"/>
  <c r="G36" i="4" s="1"/>
  <c r="C46" i="4"/>
  <c r="C45" i="4"/>
  <c r="F21" i="4"/>
  <c r="G21" i="4" s="1"/>
  <c r="F20" i="4"/>
  <c r="G20" i="4" s="1"/>
  <c r="C32" i="4"/>
  <c r="E32" i="4"/>
  <c r="E33" i="4"/>
  <c r="C8" i="3"/>
  <c r="C26" i="3"/>
  <c r="C23" i="3"/>
  <c r="C25" i="3"/>
  <c r="E23" i="3"/>
  <c r="E8" i="3"/>
  <c r="E39" i="3"/>
  <c r="E37" i="3"/>
  <c r="E40" i="3"/>
  <c r="F34" i="4"/>
  <c r="G34" i="4" s="1"/>
  <c r="C30" i="4"/>
  <c r="C33" i="4"/>
  <c r="C19" i="4"/>
  <c r="C18" i="4"/>
  <c r="C16" i="4"/>
  <c r="P27" i="19"/>
  <c r="E25" i="19"/>
  <c r="P22" i="19"/>
  <c r="C25" i="19"/>
  <c r="E23" i="19"/>
  <c r="N22" i="19"/>
  <c r="B28" i="19"/>
  <c r="B31" i="19" s="1"/>
  <c r="G23" i="19"/>
  <c r="I23" i="19"/>
  <c r="N25" i="19"/>
  <c r="F28" i="19"/>
  <c r="F31" i="19" s="1"/>
  <c r="C27" i="19"/>
  <c r="G21" i="19"/>
  <c r="C21" i="19"/>
  <c r="P23" i="19"/>
  <c r="I25" i="19"/>
  <c r="N24" i="19"/>
  <c r="P26" i="19"/>
  <c r="I10" i="19"/>
  <c r="E10" i="19"/>
  <c r="G6" i="19"/>
  <c r="P10" i="19"/>
  <c r="B11" i="19"/>
  <c r="B30" i="19" s="1"/>
  <c r="I7" i="19"/>
  <c r="N6" i="19"/>
  <c r="C6" i="19"/>
  <c r="C10" i="19"/>
  <c r="I6" i="19"/>
  <c r="C7" i="19"/>
  <c r="P8" i="19"/>
  <c r="N8" i="19"/>
  <c r="D11" i="19"/>
  <c r="D30" i="19" s="1"/>
  <c r="H11" i="19"/>
  <c r="H30" i="19" s="1"/>
  <c r="C9" i="19"/>
  <c r="G9" i="19"/>
  <c r="E9" i="19"/>
  <c r="E6" i="19"/>
  <c r="P9" i="19"/>
  <c r="E8" i="19"/>
  <c r="I6" i="18"/>
  <c r="O26" i="18"/>
  <c r="I25" i="18"/>
  <c r="E16" i="18"/>
  <c r="E23" i="18"/>
  <c r="G27" i="18"/>
  <c r="C28" i="18"/>
  <c r="K28" i="18" s="1"/>
  <c r="M7" i="18"/>
  <c r="G11" i="18"/>
  <c r="G16" i="18"/>
  <c r="O19" i="18"/>
  <c r="O7" i="18"/>
  <c r="I24" i="18"/>
  <c r="G12" i="18"/>
  <c r="M23" i="18"/>
  <c r="I14" i="18"/>
  <c r="M18" i="18"/>
  <c r="O9" i="18"/>
  <c r="I13" i="18"/>
  <c r="C21" i="18"/>
  <c r="O23" i="18"/>
  <c r="I15" i="18"/>
  <c r="M6" i="18"/>
  <c r="I8" i="18"/>
  <c r="M28" i="18"/>
  <c r="M19" i="18"/>
  <c r="O29" i="18"/>
  <c r="E24" i="18"/>
  <c r="E12" i="18"/>
  <c r="I19" i="18"/>
  <c r="G7" i="18"/>
  <c r="C6" i="18"/>
  <c r="E14" i="18"/>
  <c r="C9" i="18"/>
  <c r="E17" i="18"/>
  <c r="M29" i="18"/>
  <c r="C12" i="18"/>
  <c r="E15" i="18"/>
  <c r="O22" i="18"/>
  <c r="E21" i="18"/>
  <c r="I21" i="18"/>
  <c r="G15" i="18"/>
  <c r="O20" i="18"/>
  <c r="M12" i="18"/>
  <c r="G8" i="18"/>
  <c r="M15" i="18"/>
  <c r="I10" i="18"/>
  <c r="I18" i="18"/>
  <c r="M22" i="18"/>
  <c r="I9" i="18"/>
  <c r="I17" i="18"/>
  <c r="C29" i="18"/>
  <c r="I29" i="18"/>
  <c r="O16" i="18"/>
  <c r="E19" i="18"/>
  <c r="O12" i="18"/>
  <c r="M17" i="18"/>
  <c r="E6" i="18"/>
  <c r="O8" i="18"/>
  <c r="C27" i="18"/>
  <c r="O28" i="18"/>
  <c r="G11" i="17"/>
  <c r="G16" i="17"/>
  <c r="G17" i="17"/>
  <c r="B23" i="17"/>
  <c r="C7" i="17"/>
  <c r="E13" i="17"/>
  <c r="I8" i="17"/>
  <c r="I6" i="17"/>
  <c r="G9" i="17"/>
  <c r="I17" i="17"/>
  <c r="G15" i="17"/>
  <c r="C16" i="17"/>
  <c r="K16" i="17" s="1"/>
  <c r="I18" i="17"/>
  <c r="I13" i="17"/>
  <c r="I7" i="17"/>
  <c r="E11" i="17"/>
  <c r="I16" i="17"/>
  <c r="E9" i="17"/>
  <c r="E18" i="17"/>
  <c r="E19" i="17"/>
  <c r="C14" i="17"/>
  <c r="K14" i="17" s="1"/>
  <c r="I15" i="17"/>
  <c r="G8" i="17"/>
  <c r="K21" i="10"/>
  <c r="C24" i="10"/>
  <c r="I21" i="10"/>
  <c r="E25" i="10"/>
  <c r="I24" i="10"/>
  <c r="K23" i="10"/>
  <c r="E21" i="10"/>
  <c r="M23" i="10"/>
  <c r="M26" i="10"/>
  <c r="I26" i="10"/>
  <c r="M25" i="10"/>
  <c r="E23" i="10"/>
  <c r="G21" i="10"/>
  <c r="M10" i="10"/>
  <c r="K10" i="10"/>
  <c r="M6" i="10"/>
  <c r="G6" i="10"/>
  <c r="D11" i="10"/>
  <c r="D30" i="10" s="1"/>
  <c r="G9" i="10"/>
  <c r="C8" i="10"/>
  <c r="G7" i="10"/>
  <c r="K7" i="10"/>
  <c r="I10" i="10"/>
  <c r="K9" i="10"/>
  <c r="K6" i="10"/>
  <c r="I8" i="10"/>
  <c r="G17" i="9"/>
  <c r="F30" i="9"/>
  <c r="F32" i="10" s="1"/>
  <c r="E19" i="9"/>
  <c r="M17" i="9"/>
  <c r="G19" i="9"/>
  <c r="G16" i="9"/>
  <c r="M11" i="9"/>
  <c r="M16" i="9"/>
  <c r="C6" i="9"/>
  <c r="E9" i="9"/>
  <c r="I7" i="9"/>
  <c r="K19" i="9"/>
  <c r="E16" i="9"/>
  <c r="K15" i="9"/>
  <c r="M14" i="9"/>
  <c r="K16" i="9"/>
  <c r="H30" i="9"/>
  <c r="H32" i="10" s="1"/>
  <c r="G12" i="9"/>
  <c r="E12" i="9"/>
  <c r="E17" i="9"/>
  <c r="C14" i="9"/>
  <c r="C8" i="9"/>
  <c r="M6" i="9"/>
  <c r="G15" i="9"/>
  <c r="G14" i="9"/>
  <c r="E15" i="9"/>
  <c r="C17" i="9"/>
  <c r="C18" i="9"/>
  <c r="E14" i="9"/>
  <c r="I12" i="9"/>
  <c r="C9" i="9"/>
  <c r="G8" i="9"/>
  <c r="I16" i="9"/>
  <c r="I14" i="9"/>
  <c r="C19" i="9"/>
  <c r="E18" i="9"/>
  <c r="I15" i="9"/>
  <c r="I17" i="9"/>
  <c r="M15" i="9"/>
  <c r="K6" i="8"/>
  <c r="M17" i="8"/>
  <c r="D23" i="8"/>
  <c r="D33" i="10" s="1"/>
  <c r="I11" i="8"/>
  <c r="E19" i="8"/>
  <c r="G15" i="8"/>
  <c r="C15" i="8"/>
  <c r="C11" i="8"/>
  <c r="K12" i="8"/>
  <c r="K16" i="8"/>
  <c r="I16" i="8"/>
  <c r="K10" i="8"/>
  <c r="M10" i="8"/>
  <c r="G13" i="8"/>
  <c r="G17" i="8"/>
  <c r="I7" i="8"/>
  <c r="G6" i="8"/>
  <c r="K8" i="8"/>
  <c r="I19" i="8"/>
  <c r="C18" i="8"/>
  <c r="E17" i="8"/>
  <c r="M16" i="8"/>
  <c r="G11" i="8"/>
  <c r="C10" i="8"/>
  <c r="G9" i="8"/>
  <c r="I8" i="8"/>
  <c r="K7" i="8"/>
  <c r="M13" i="8"/>
  <c r="C17" i="8"/>
  <c r="M7" i="8"/>
  <c r="K18" i="8"/>
  <c r="K19" i="8"/>
  <c r="C19" i="8"/>
  <c r="G14" i="8"/>
  <c r="C8" i="8"/>
  <c r="E18" i="8"/>
  <c r="G19" i="8"/>
  <c r="I13" i="8"/>
  <c r="E12" i="8"/>
  <c r="K9" i="8"/>
  <c r="G16" i="8"/>
  <c r="K15" i="8"/>
  <c r="I6" i="8"/>
  <c r="E15" i="8"/>
  <c r="K14" i="8"/>
  <c r="C9" i="8"/>
  <c r="I14" i="8"/>
  <c r="M18" i="8"/>
  <c r="D10" i="7"/>
  <c r="E26" i="3"/>
  <c r="F27" i="3"/>
  <c r="G27" i="3" s="1"/>
  <c r="E24" i="3"/>
  <c r="F12" i="3"/>
  <c r="G12" i="3" s="1"/>
  <c r="C10" i="3"/>
  <c r="C11" i="3"/>
  <c r="E10" i="3"/>
  <c r="E11" i="3"/>
  <c r="G48" i="4"/>
  <c r="C44" i="4"/>
  <c r="E44" i="4"/>
  <c r="E45" i="4"/>
  <c r="E46" i="4"/>
  <c r="K8" i="17" l="1"/>
  <c r="K19" i="17"/>
  <c r="K11" i="17"/>
  <c r="K18" i="17"/>
  <c r="K7" i="17"/>
  <c r="K21" i="17"/>
  <c r="K12" i="17"/>
  <c r="K17" i="17"/>
  <c r="K13" i="17"/>
  <c r="B33" i="19"/>
  <c r="P23" i="17"/>
  <c r="M27" i="17"/>
  <c r="N23" i="17"/>
  <c r="K6" i="17"/>
  <c r="K15" i="17"/>
  <c r="K20" i="17"/>
  <c r="K22" i="17"/>
  <c r="E42" i="6"/>
  <c r="B50" i="6"/>
  <c r="B49" i="6" s="1"/>
  <c r="E41" i="6"/>
  <c r="E44" i="6"/>
  <c r="B54" i="6"/>
  <c r="F41" i="6"/>
  <c r="F42" i="6"/>
  <c r="B57" i="6"/>
  <c r="B48" i="6" s="1"/>
  <c r="G12" i="34"/>
  <c r="G11" i="34"/>
  <c r="F10" i="1"/>
  <c r="F14" i="1" s="1"/>
  <c r="C15" i="6"/>
  <c r="E16" i="6"/>
  <c r="B45" i="6"/>
  <c r="C39" i="3"/>
  <c r="G6" i="34"/>
  <c r="G7" i="36"/>
  <c r="G15" i="35"/>
  <c r="G14" i="35"/>
  <c r="D19" i="6"/>
  <c r="G10" i="36"/>
  <c r="G13" i="34"/>
  <c r="K26" i="18"/>
  <c r="J34" i="10"/>
  <c r="J40" i="10" s="1"/>
  <c r="G8" i="36"/>
  <c r="G29" i="35"/>
  <c r="G24" i="35"/>
  <c r="G26" i="35"/>
  <c r="G8" i="35"/>
  <c r="G18" i="34"/>
  <c r="G10" i="34"/>
  <c r="G19" i="34"/>
  <c r="G9" i="34"/>
  <c r="K27" i="19"/>
  <c r="K22" i="19"/>
  <c r="K12" i="18"/>
  <c r="K22" i="18"/>
  <c r="O24" i="10"/>
  <c r="G25" i="36"/>
  <c r="G27" i="36"/>
  <c r="G21" i="36"/>
  <c r="G23" i="35"/>
  <c r="G18" i="35"/>
  <c r="G6" i="35"/>
  <c r="G21" i="35"/>
  <c r="G10" i="35"/>
  <c r="G19" i="35"/>
  <c r="G17" i="34"/>
  <c r="G8" i="34"/>
  <c r="G15" i="34"/>
  <c r="G14" i="34"/>
  <c r="K10" i="19"/>
  <c r="K7" i="19"/>
  <c r="O21" i="10"/>
  <c r="O9" i="9"/>
  <c r="F34" i="10"/>
  <c r="F40" i="10" s="1"/>
  <c r="D34" i="10"/>
  <c r="D40" i="10" s="1"/>
  <c r="O8" i="9"/>
  <c r="H34" i="10"/>
  <c r="H40" i="10" s="1"/>
  <c r="O13" i="8"/>
  <c r="L34" i="10"/>
  <c r="L40" i="10" s="1"/>
  <c r="O11" i="8"/>
  <c r="G24" i="36"/>
  <c r="G26" i="36"/>
  <c r="G23" i="36"/>
  <c r="G9" i="36"/>
  <c r="G6" i="36"/>
  <c r="G25" i="35"/>
  <c r="G16" i="35"/>
  <c r="G7" i="35"/>
  <c r="G11" i="35"/>
  <c r="G13" i="35"/>
  <c r="G9" i="35"/>
  <c r="G12" i="35"/>
  <c r="D36" i="36"/>
  <c r="D44" i="36" s="1"/>
  <c r="G16" i="34"/>
  <c r="K21" i="19"/>
  <c r="D13" i="7"/>
  <c r="D18" i="7" s="1"/>
  <c r="B36" i="10"/>
  <c r="E11" i="6"/>
  <c r="K26" i="19"/>
  <c r="K25" i="19"/>
  <c r="K23" i="19"/>
  <c r="K24" i="19"/>
  <c r="K9" i="19"/>
  <c r="K6" i="19"/>
  <c r="M31" i="19"/>
  <c r="K8" i="19"/>
  <c r="K29" i="18"/>
  <c r="K24" i="18"/>
  <c r="K25" i="18"/>
  <c r="K23" i="18"/>
  <c r="D35" i="19"/>
  <c r="D42" i="19" s="1"/>
  <c r="F35" i="19"/>
  <c r="F42" i="19" s="1"/>
  <c r="K14" i="18"/>
  <c r="K18" i="18"/>
  <c r="K17" i="18"/>
  <c r="K10" i="18"/>
  <c r="K20" i="18"/>
  <c r="K9" i="18"/>
  <c r="K15" i="18"/>
  <c r="K11" i="18"/>
  <c r="K8" i="18"/>
  <c r="K16" i="18"/>
  <c r="K19" i="18"/>
  <c r="K6" i="18"/>
  <c r="K21" i="18"/>
  <c r="K13" i="18"/>
  <c r="K7" i="18"/>
  <c r="H35" i="19"/>
  <c r="H42" i="19" s="1"/>
  <c r="O23" i="10"/>
  <c r="O25" i="10"/>
  <c r="O26" i="10"/>
  <c r="O6" i="10"/>
  <c r="O7" i="10"/>
  <c r="B30" i="10"/>
  <c r="M29" i="10"/>
  <c r="O8" i="10"/>
  <c r="O10" i="10"/>
  <c r="O9" i="10"/>
  <c r="O19" i="9"/>
  <c r="O18" i="9"/>
  <c r="O17" i="9"/>
  <c r="O7" i="9"/>
  <c r="O11" i="9"/>
  <c r="O16" i="9"/>
  <c r="O10" i="9"/>
  <c r="O14" i="9"/>
  <c r="O6" i="9"/>
  <c r="O15" i="9"/>
  <c r="O13" i="9"/>
  <c r="O12" i="9"/>
  <c r="M32" i="9"/>
  <c r="M32" i="10" s="1"/>
  <c r="B32" i="10"/>
  <c r="O19" i="8"/>
  <c r="O17" i="8"/>
  <c r="O18" i="8"/>
  <c r="O15" i="8"/>
  <c r="O16" i="8"/>
  <c r="O7" i="8"/>
  <c r="O8" i="8"/>
  <c r="O12" i="8"/>
  <c r="O9" i="8"/>
  <c r="O14" i="8"/>
  <c r="O6" i="8"/>
  <c r="O10" i="8"/>
  <c r="B33" i="10"/>
  <c r="M31" i="10"/>
  <c r="M32" i="19"/>
  <c r="C27" i="35"/>
  <c r="G27" i="35" s="1"/>
  <c r="B30" i="18"/>
  <c r="B32" i="19" s="1"/>
  <c r="B35" i="19" s="1"/>
  <c r="B42" i="19" s="1"/>
  <c r="K27" i="10"/>
  <c r="C27" i="10"/>
  <c r="B28" i="10"/>
  <c r="I28" i="10" s="1"/>
  <c r="M27" i="10"/>
  <c r="E27" i="10"/>
  <c r="G27" i="10"/>
  <c r="C24" i="7"/>
  <c r="C25" i="7" s="1"/>
  <c r="C11" i="6"/>
  <c r="E27" i="18"/>
  <c r="K27" i="18" s="1"/>
  <c r="M27" i="18"/>
  <c r="E24" i="7"/>
  <c r="E25" i="7" s="1"/>
  <c r="E15" i="6"/>
  <c r="E17" i="6" s="1"/>
  <c r="C16" i="6"/>
  <c r="C17" i="6" s="1"/>
  <c r="E6" i="6"/>
  <c r="B19" i="6"/>
  <c r="C38" i="3"/>
  <c r="E27" i="3"/>
  <c r="F41" i="3"/>
  <c r="G41" i="3" s="1"/>
  <c r="C40" i="3"/>
  <c r="C37" i="3"/>
  <c r="E20" i="4"/>
  <c r="C12" i="3"/>
  <c r="C10" i="6"/>
  <c r="C8" i="6"/>
  <c r="C9" i="6"/>
  <c r="F44" i="6" s="1"/>
  <c r="C28" i="36"/>
  <c r="C23" i="8"/>
  <c r="C16" i="2"/>
  <c r="C19" i="2"/>
  <c r="C7" i="2"/>
  <c r="C20" i="2"/>
  <c r="F20" i="2"/>
  <c r="C11" i="2"/>
  <c r="C13" i="2"/>
  <c r="C17" i="2"/>
  <c r="C9" i="2"/>
  <c r="C18" i="2"/>
  <c r="C10" i="2"/>
  <c r="C8" i="2"/>
  <c r="C15" i="2"/>
  <c r="C14" i="2"/>
  <c r="C12" i="2"/>
  <c r="C7" i="6"/>
  <c r="C6" i="6"/>
  <c r="E28" i="36"/>
  <c r="C11" i="36"/>
  <c r="E11" i="36"/>
  <c r="C30" i="35"/>
  <c r="E8" i="6"/>
  <c r="C20" i="4"/>
  <c r="C27" i="3"/>
  <c r="E12" i="3"/>
  <c r="K23" i="8"/>
  <c r="C23" i="34"/>
  <c r="M23" i="8"/>
  <c r="G23" i="8"/>
  <c r="E23" i="34"/>
  <c r="I11" i="10"/>
  <c r="G30" i="9"/>
  <c r="M30" i="9"/>
  <c r="I23" i="8"/>
  <c r="E23" i="8"/>
  <c r="C34" i="4"/>
  <c r="E34" i="4"/>
  <c r="C28" i="19"/>
  <c r="G28" i="19"/>
  <c r="P28" i="19"/>
  <c r="N28" i="19"/>
  <c r="E28" i="19"/>
  <c r="I28" i="19"/>
  <c r="G11" i="19"/>
  <c r="C11" i="19"/>
  <c r="P11" i="19"/>
  <c r="N11" i="19"/>
  <c r="I11" i="19"/>
  <c r="E11" i="19"/>
  <c r="C23" i="17"/>
  <c r="K23" i="17" s="1"/>
  <c r="G23" i="17"/>
  <c r="I23" i="17"/>
  <c r="E23" i="17"/>
  <c r="M11" i="10"/>
  <c r="C11" i="10"/>
  <c r="K11" i="10"/>
  <c r="G11" i="10"/>
  <c r="E11" i="10"/>
  <c r="E30" i="9"/>
  <c r="K30" i="9"/>
  <c r="C30" i="9"/>
  <c r="I30" i="9"/>
  <c r="B18" i="7"/>
  <c r="E10" i="6"/>
  <c r="E7" i="6"/>
  <c r="E9" i="6"/>
  <c r="E35" i="6" l="1"/>
  <c r="E32" i="6"/>
  <c r="E34" i="6"/>
  <c r="E33" i="6"/>
  <c r="C37" i="6"/>
  <c r="C32" i="6"/>
  <c r="C34" i="6"/>
  <c r="C35" i="6"/>
  <c r="C33" i="6"/>
  <c r="C36" i="6"/>
  <c r="C56" i="6"/>
  <c r="C52" i="6"/>
  <c r="G20" i="2"/>
  <c r="D28" i="6"/>
  <c r="E19" i="6" s="1"/>
  <c r="G11" i="36"/>
  <c r="G23" i="34"/>
  <c r="E28" i="10"/>
  <c r="G28" i="10"/>
  <c r="C28" i="10"/>
  <c r="M28" i="10"/>
  <c r="O27" i="10"/>
  <c r="K28" i="10"/>
  <c r="G28" i="36"/>
  <c r="E30" i="35"/>
  <c r="G30" i="35" s="1"/>
  <c r="B36" i="36"/>
  <c r="B44" i="36" s="1"/>
  <c r="E13" i="7"/>
  <c r="M35" i="10"/>
  <c r="B28" i="6"/>
  <c r="C22" i="6" s="1"/>
  <c r="K28" i="19"/>
  <c r="K11" i="19"/>
  <c r="M30" i="10"/>
  <c r="M33" i="10" s="1"/>
  <c r="B31" i="10"/>
  <c r="B34" i="10" s="1"/>
  <c r="B40" i="10" s="1"/>
  <c r="O11" i="10"/>
  <c r="O30" i="9"/>
  <c r="O23" i="8"/>
  <c r="C30" i="18"/>
  <c r="L32" i="18"/>
  <c r="I30" i="18"/>
  <c r="E30" i="18"/>
  <c r="M30" i="18"/>
  <c r="O30" i="18"/>
  <c r="G30" i="18"/>
  <c r="D34" i="7"/>
  <c r="C13" i="7"/>
  <c r="B34" i="7"/>
  <c r="C29" i="7" s="1"/>
  <c r="F27" i="1"/>
  <c r="C8" i="13"/>
  <c r="C6" i="13"/>
  <c r="C7" i="13"/>
  <c r="E18" i="7"/>
  <c r="E9" i="7"/>
  <c r="E8" i="7"/>
  <c r="E17" i="7"/>
  <c r="E6" i="7"/>
  <c r="E12" i="7"/>
  <c r="E14" i="7"/>
  <c r="E7" i="7"/>
  <c r="E16" i="7"/>
  <c r="E10" i="7"/>
  <c r="E15" i="7"/>
  <c r="E11" i="7"/>
  <c r="C18" i="7"/>
  <c r="C6" i="7"/>
  <c r="C17" i="7"/>
  <c r="C8" i="7"/>
  <c r="C12" i="7"/>
  <c r="C9" i="7"/>
  <c r="C14" i="7"/>
  <c r="C16" i="7"/>
  <c r="C7" i="7"/>
  <c r="C15" i="7"/>
  <c r="C10" i="7"/>
  <c r="C11" i="7"/>
  <c r="C54" i="6" l="1"/>
  <c r="C55" i="6"/>
  <c r="C41" i="6"/>
  <c r="C42" i="6"/>
  <c r="C43" i="6"/>
  <c r="C44" i="6"/>
  <c r="C46" i="6"/>
  <c r="C50" i="6"/>
  <c r="C45" i="6"/>
  <c r="C51" i="6"/>
  <c r="E22" i="6"/>
  <c r="O28" i="10"/>
  <c r="K30" i="18"/>
  <c r="E23" i="6"/>
  <c r="E24" i="6"/>
  <c r="C23" i="6"/>
  <c r="C19" i="6"/>
  <c r="C25" i="6"/>
  <c r="C24" i="6"/>
  <c r="E25" i="6"/>
  <c r="E29" i="7"/>
  <c r="E30" i="7"/>
  <c r="E32" i="7"/>
  <c r="E31" i="7"/>
  <c r="C32" i="7"/>
  <c r="C30" i="7"/>
  <c r="C31" i="7"/>
</calcChain>
</file>

<file path=xl/comments1.xml><?xml version="1.0" encoding="utf-8"?>
<comments xmlns="http://schemas.openxmlformats.org/spreadsheetml/2006/main">
  <authors>
    <author>Marcos Soler</author>
  </authors>
  <commentList>
    <comment ref="K6" authorId="0">
      <text>
        <r>
          <rPr>
            <b/>
            <sz val="9"/>
            <color indexed="81"/>
            <rFont val="Tahoma"/>
            <family val="2"/>
          </rPr>
          <t>Marcos Soler:</t>
        </r>
        <r>
          <rPr>
            <sz val="9"/>
            <color indexed="81"/>
            <rFont val="Tahoma"/>
            <family val="2"/>
          </rPr>
          <t xml:space="preserve">
case closed originally as CD but PD is now reporting Trial</t>
        </r>
      </text>
    </comment>
    <comment ref="K16" authorId="0">
      <text>
        <r>
          <rPr>
            <b/>
            <sz val="9"/>
            <color indexed="81"/>
            <rFont val="Tahoma"/>
            <family val="2"/>
          </rPr>
          <t>Marcos Soler:</t>
        </r>
        <r>
          <rPr>
            <sz val="9"/>
            <color indexed="81"/>
            <rFont val="Tahoma"/>
            <family val="2"/>
          </rPr>
          <t xml:space="preserve">
Initially reported in December but corrected to June</t>
        </r>
      </text>
    </comment>
  </commentList>
</comments>
</file>

<file path=xl/comments2.xml><?xml version="1.0" encoding="utf-8"?>
<comments xmlns="http://schemas.openxmlformats.org/spreadsheetml/2006/main">
  <authors>
    <author>Marcos Soler</author>
  </authors>
  <commentList>
    <comment ref="K6" authorId="0">
      <text>
        <r>
          <rPr>
            <b/>
            <sz val="9"/>
            <color indexed="81"/>
            <rFont val="Tahoma"/>
            <family val="2"/>
          </rPr>
          <t>Marcos Soler:</t>
        </r>
        <r>
          <rPr>
            <sz val="9"/>
            <color indexed="81"/>
            <rFont val="Tahoma"/>
            <family val="2"/>
          </rPr>
          <t xml:space="preserve">
case closed originally as CD but PD is now reporting Trial</t>
        </r>
      </text>
    </comment>
    <comment ref="K16" authorId="0">
      <text>
        <r>
          <rPr>
            <b/>
            <sz val="9"/>
            <color indexed="81"/>
            <rFont val="Tahoma"/>
            <family val="2"/>
          </rPr>
          <t>Marcos Soler:</t>
        </r>
        <r>
          <rPr>
            <sz val="9"/>
            <color indexed="81"/>
            <rFont val="Tahoma"/>
            <family val="2"/>
          </rPr>
          <t xml:space="preserve">
Initially reported in December but corrected to June</t>
        </r>
      </text>
    </comment>
  </commentList>
</comments>
</file>

<file path=xl/sharedStrings.xml><?xml version="1.0" encoding="utf-8"?>
<sst xmlns="http://schemas.openxmlformats.org/spreadsheetml/2006/main" count="1919" uniqueCount="545">
  <si>
    <t>EXECUTIVE DIRECTOR’S REPORT</t>
  </si>
  <si>
    <t>FULL INVESTIGATIONS</t>
  </si>
  <si>
    <t>MEDIATIONS</t>
  </si>
  <si>
    <t>MEDIATION ATTEMPTED</t>
  </si>
  <si>
    <t xml:space="preserve">           </t>
  </si>
  <si>
    <t xml:space="preserve">   </t>
  </si>
  <si>
    <t>B. INTAKE</t>
  </si>
  <si>
    <t>CIVILIAN COMPLAINT REVIEW BOARD</t>
  </si>
  <si>
    <t xml:space="preserve">CHIEF OF DEPARTMENT’S OFFICE (OCD) </t>
  </si>
  <si>
    <t xml:space="preserve">OTHERS </t>
  </si>
  <si>
    <t>C. DOCKET</t>
  </si>
  <si>
    <t># COUNT THIS MONTH</t>
  </si>
  <si>
    <t>% OF TOTAL</t>
  </si>
  <si>
    <t># COUNT LAST MONTH</t>
  </si>
  <si>
    <t>THIS MTH. Vs. LAST MTH.</t>
  </si>
  <si>
    <t>% CHANGE</t>
  </si>
  <si>
    <t>CASES 0-4 MONTHS</t>
  </si>
  <si>
    <t>CASES 5-7 MONTHS</t>
  </si>
  <si>
    <t>CASES 8 MONTHS</t>
  </si>
  <si>
    <t>CASES 9 MONTHS</t>
  </si>
  <si>
    <t>CASES 10 MONTHS</t>
  </si>
  <si>
    <t>CASES 11 MONTHS</t>
  </si>
  <si>
    <t>CASES 12 MONTHS</t>
  </si>
  <si>
    <t>CASES 13 MONTHS</t>
  </si>
  <si>
    <t>CASES 14 MONTHS</t>
  </si>
  <si>
    <t>CASES 15 MONTHS</t>
  </si>
  <si>
    <t>CASES 16 MONTHS</t>
  </si>
  <si>
    <t>CASES 17 MONTHS</t>
  </si>
  <si>
    <t>CASES 18 MONTHS</t>
  </si>
  <si>
    <t>CASES OVER 18</t>
  </si>
  <si>
    <t>TOTAL</t>
  </si>
  <si>
    <t>CHANGE</t>
  </si>
  <si>
    <t xml:space="preserve">Number </t>
  </si>
  <si>
    <t>Percent of total</t>
  </si>
  <si>
    <t>Number difference</t>
  </si>
  <si>
    <t>Percent difference</t>
  </si>
  <si>
    <t>Force (F)</t>
  </si>
  <si>
    <t>Abuse of Authority (A)</t>
  </si>
  <si>
    <t>Discourtesy (D)</t>
  </si>
  <si>
    <t>Offensive Language (O)</t>
  </si>
  <si>
    <t>Total Allegations</t>
  </si>
  <si>
    <t>Total Complaints</t>
  </si>
  <si>
    <t>Mediated</t>
  </si>
  <si>
    <t>Change in number of complaints</t>
  </si>
  <si>
    <t>Updated Statistical Comparison</t>
  </si>
  <si>
    <t>Number</t>
  </si>
  <si>
    <t>Percent</t>
  </si>
  <si>
    <t>Substantiated - Charges</t>
  </si>
  <si>
    <t>Substantiated - Instructions</t>
  </si>
  <si>
    <t>Unfounded</t>
  </si>
  <si>
    <t>Unsubstantiated</t>
  </si>
  <si>
    <t>Refer to IAB</t>
  </si>
  <si>
    <t>Miscellaneous</t>
  </si>
  <si>
    <t>Total - Full Investigations</t>
  </si>
  <si>
    <t>Total Closed Cases</t>
  </si>
  <si>
    <t>Total Closed Allegations</t>
  </si>
  <si>
    <t>Type of Force Allegation</t>
  </si>
  <si>
    <t>Type of Abuse of Authority Allegation</t>
  </si>
  <si>
    <t>Type of Discourtesy Allegation</t>
  </si>
  <si>
    <t>Type of Offensive Language Allegation</t>
  </si>
  <si>
    <t>Total</t>
  </si>
  <si>
    <t>Instructions</t>
  </si>
  <si>
    <t>Not guilty after trial</t>
  </si>
  <si>
    <t>Dismissed</t>
  </si>
  <si>
    <t>Department employee unidentified</t>
  </si>
  <si>
    <t>Terminated</t>
  </si>
  <si>
    <t>Command discipline B</t>
  </si>
  <si>
    <t>Command discipline A</t>
  </si>
  <si>
    <t>One or more allegations substantiated</t>
  </si>
  <si>
    <t>Allegations exonerated, unfounded, and/or unsubstantiated</t>
  </si>
  <si>
    <t>Substantiated</t>
  </si>
  <si>
    <t>Exonerated</t>
  </si>
  <si>
    <t>Officer Unidentified</t>
  </si>
  <si>
    <t>Rate</t>
  </si>
  <si>
    <t>* "Physical force" includes: dragged/pulled, pushed/shoved/threw, punch/kicked/kneed, slapped and bit.</t>
  </si>
  <si>
    <t>Subtotal - Findings on the Merits</t>
  </si>
  <si>
    <t>Suspension for or loss of vacation time of 11 to 20 days</t>
  </si>
  <si>
    <t>Suspension for or loss of vacation time of 1 to 10 days</t>
  </si>
  <si>
    <t>Statute of limitations expired</t>
  </si>
  <si>
    <t>Guilty after trial</t>
  </si>
  <si>
    <t>Pleaded guilty</t>
  </si>
  <si>
    <t>Substantiated - Command discipline</t>
  </si>
  <si>
    <t>Subtotal - Substantiated Allegations</t>
  </si>
  <si>
    <t>Employee exonerated</t>
  </si>
  <si>
    <t>Mediation attempted</t>
  </si>
  <si>
    <t>Complaint withdrawn</t>
  </si>
  <si>
    <t>Complainant/victim/witness uncooperative</t>
  </si>
  <si>
    <t>Complainant/victim/witness unavailable</t>
  </si>
  <si>
    <t>Victim unidentified</t>
  </si>
  <si>
    <t>Percents Below are Percentages of all Cases Closed after Full Investigation</t>
  </si>
  <si>
    <t>Total - ADR Closures</t>
  </si>
  <si>
    <t>Number of Officers</t>
  </si>
  <si>
    <t>Police Department Disposition</t>
  </si>
  <si>
    <t xml:space="preserve">      To charges and specifications</t>
  </si>
  <si>
    <t xml:space="preserve">      To command discipline</t>
  </si>
  <si>
    <t>Subtotal: Disciplinary Action</t>
  </si>
  <si>
    <t>Subtotal: No Disciplinary Action</t>
  </si>
  <si>
    <t>Filed**</t>
  </si>
  <si>
    <t>* Cases resolved by the police department in a particular year often stem from CCRB referrals from earlier years.</t>
  </si>
  <si>
    <t>Suspension for or loss of vacation time of 31 or more</t>
  </si>
  <si>
    <t>Suspension for or loss vacation time of 21 to 30 days</t>
  </si>
  <si>
    <t>Penalty</t>
  </si>
  <si>
    <t>Percents Below are Percentages of all Allegations Closed after Full Investigation</t>
  </si>
  <si>
    <t xml:space="preserve">Police Department Dispositions of Substantiated Cases by Year of NYPD Closure* </t>
  </si>
  <si>
    <t xml:space="preserve">Police Department Disciplinary Penalties Imposed by Year of NYPD Closure* </t>
  </si>
  <si>
    <t xml:space="preserve">Percents Below are Percentages of all Closed Allegations </t>
  </si>
  <si>
    <t xml:space="preserve">                                Number</t>
  </si>
  <si>
    <t xml:space="preserve">                                Percent</t>
  </si>
  <si>
    <t>Substantiated - No recommendations</t>
  </si>
  <si>
    <t>Monthcaseage2</t>
  </si>
  <si>
    <t>__________</t>
  </si>
  <si>
    <t>_______</t>
  </si>
  <si>
    <t>AGGR Total allegations</t>
  </si>
  <si>
    <t>1-by case/allegtype;</t>
  </si>
  <si>
    <t>2-by allegtype</t>
  </si>
  <si>
    <t>________</t>
  </si>
  <si>
    <t xml:space="preserve"> </t>
  </si>
  <si>
    <t xml:space="preserve">Gun fired                               </t>
  </si>
  <si>
    <t xml:space="preserve">Gun as club                             </t>
  </si>
  <si>
    <t xml:space="preserve">Radio as club                           </t>
  </si>
  <si>
    <t xml:space="preserve">Flashlight as club                      </t>
  </si>
  <si>
    <t xml:space="preserve">Police shield                           </t>
  </si>
  <si>
    <t xml:space="preserve">Vehicle                                 </t>
  </si>
  <si>
    <t xml:space="preserve">Other blunt instrument as a club        </t>
  </si>
  <si>
    <t xml:space="preserve">Hit against inanimate object            </t>
  </si>
  <si>
    <t xml:space="preserve">Chokehold                               </t>
  </si>
  <si>
    <t xml:space="preserve">Pepper spray                            </t>
  </si>
  <si>
    <t xml:space="preserve">Physical force                          </t>
  </si>
  <si>
    <t xml:space="preserve">Handcuffs too tight                     </t>
  </si>
  <si>
    <t xml:space="preserve">Nonlethal restraining device            </t>
  </si>
  <si>
    <t xml:space="preserve">Animal                                  </t>
  </si>
  <si>
    <t xml:space="preserve">Other                                   </t>
  </si>
  <si>
    <t xml:space="preserve">Strip-searched                          </t>
  </si>
  <si>
    <t xml:space="preserve">Premises entered and/or searched        </t>
  </si>
  <si>
    <t xml:space="preserve">Threat of summons                       </t>
  </si>
  <si>
    <t xml:space="preserve">Threat of arrest                        </t>
  </si>
  <si>
    <t xml:space="preserve">Threat to notify ACS                    </t>
  </si>
  <si>
    <t xml:space="preserve">Threat to damage/seize property         </t>
  </si>
  <si>
    <t xml:space="preserve">Property damaged                        </t>
  </si>
  <si>
    <t xml:space="preserve">Refusal to process civilian complaint   </t>
  </si>
  <si>
    <t xml:space="preserve">Refusal to obtain medical treatment     </t>
  </si>
  <si>
    <t xml:space="preserve">Improper dissemination of medical info  </t>
  </si>
  <si>
    <t xml:space="preserve">Failure to show search warrant          </t>
  </si>
  <si>
    <t xml:space="preserve">Frisk                                   </t>
  </si>
  <si>
    <t xml:space="preserve">Word                                    </t>
  </si>
  <si>
    <t xml:space="preserve">Gesture                                 </t>
  </si>
  <si>
    <t xml:space="preserve">Demeanor/tone                           </t>
  </si>
  <si>
    <t xml:space="preserve">Action                                  </t>
  </si>
  <si>
    <t xml:space="preserve">Race                                    </t>
  </si>
  <si>
    <t xml:space="preserve">Ethnicity                               </t>
  </si>
  <si>
    <t xml:space="preserve">Religion                                </t>
  </si>
  <si>
    <t xml:space="preserve">Sex                                     </t>
  </si>
  <si>
    <t xml:space="preserve">Sexual Orientation                      </t>
  </si>
  <si>
    <t xml:space="preserve">Physical Disability                     </t>
  </si>
  <si>
    <t xml:space="preserve">Gun pointed                             </t>
  </si>
  <si>
    <t>01.Substd-Charges</t>
  </si>
  <si>
    <t>02.On merit</t>
  </si>
  <si>
    <t>03.Officer_Unident</t>
  </si>
  <si>
    <t>04.Miscell</t>
  </si>
  <si>
    <t>05.Refer_IAB</t>
  </si>
  <si>
    <t>06.Mediated</t>
  </si>
  <si>
    <t>07.Mediation_Attempt</t>
  </si>
  <si>
    <t>08.Cmpt_Withdrawn</t>
  </si>
  <si>
    <t>09.CVW_uncooperative</t>
  </si>
  <si>
    <t>10.CVW_Unavailable</t>
  </si>
  <si>
    <t>11.V_Unidentified</t>
  </si>
  <si>
    <t xml:space="preserve">Date of </t>
  </si>
  <si>
    <t xml:space="preserve">Occurrence </t>
  </si>
  <si>
    <t xml:space="preserve">Report </t>
  </si>
  <si>
    <t>INVESTIGATIONS DIVISION</t>
  </si>
  <si>
    <t>MEDIATION UNIT</t>
  </si>
  <si>
    <t>PENDING BOARD REVIEW</t>
  </si>
  <si>
    <t>NUMBER</t>
  </si>
  <si>
    <t>02.Substd-Command discipline</t>
  </si>
  <si>
    <t>03.Substd-Instructions</t>
  </si>
  <si>
    <t>04.Substd-No_Rec</t>
  </si>
  <si>
    <t>06.Unfounded</t>
  </si>
  <si>
    <t>07.Exonerated</t>
  </si>
  <si>
    <t>08.Unsubstd</t>
  </si>
  <si>
    <t>09.Officer_Unident</t>
  </si>
  <si>
    <t>10.Miscell</t>
  </si>
  <si>
    <t>11.Refer_IAB</t>
  </si>
  <si>
    <t>12.Mediated</t>
  </si>
  <si>
    <t>13.Mediation_Attempt</t>
  </si>
  <si>
    <t>14.Cmpt_Withdrawn</t>
  </si>
  <si>
    <t>15.CVW_uncooperative</t>
  </si>
  <si>
    <t>16.CVW_Unavailable</t>
  </si>
  <si>
    <t>17.V_Unidentified</t>
  </si>
  <si>
    <t xml:space="preserve">    days and/or 1-year of probation</t>
  </si>
  <si>
    <t xml:space="preserve">     and/or 1-year of probation</t>
  </si>
  <si>
    <t>Month</t>
  </si>
  <si>
    <t>0</t>
  </si>
  <si>
    <t>1</t>
  </si>
  <si>
    <t>2</t>
  </si>
  <si>
    <t>3</t>
  </si>
  <si>
    <t>4</t>
  </si>
  <si>
    <t>5</t>
  </si>
  <si>
    <t>6</t>
  </si>
  <si>
    <t>7</t>
  </si>
  <si>
    <t>8</t>
  </si>
  <si>
    <t>9</t>
  </si>
  <si>
    <t>10</t>
  </si>
  <si>
    <t>11</t>
  </si>
  <si>
    <t>12</t>
  </si>
  <si>
    <t>13</t>
  </si>
  <si>
    <t>14</t>
  </si>
  <si>
    <t>15</t>
  </si>
  <si>
    <t>16</t>
  </si>
  <si>
    <t>17</t>
  </si>
  <si>
    <t>18</t>
  </si>
  <si>
    <t>Over 18 months</t>
  </si>
  <si>
    <t xml:space="preserve">Nightstick as club (incl asp &amp; baton)   </t>
  </si>
  <si>
    <t xml:space="preserve">Search (of person)                      </t>
  </si>
  <si>
    <t>Question</t>
  </si>
  <si>
    <t>Stop</t>
  </si>
  <si>
    <t xml:space="preserve">Gun Drawn                               </t>
  </si>
  <si>
    <t xml:space="preserve">Threat of force (verbal or physical)    </t>
  </si>
  <si>
    <t xml:space="preserve">Seizure of property                     </t>
  </si>
  <si>
    <t xml:space="preserve">Refusal to provide name/shield number   </t>
  </si>
  <si>
    <t xml:space="preserve">             negotiated as command discipline</t>
  </si>
  <si>
    <t>UNDETERMINED</t>
  </si>
  <si>
    <t>Frequency</t>
  </si>
  <si>
    <t>Valid Percent</t>
  </si>
  <si>
    <t>Cumulative Percent</t>
  </si>
  <si>
    <t>Valid</t>
  </si>
  <si>
    <t xml:space="preserve">Gun Pointed                             </t>
  </si>
  <si>
    <t>Search</t>
  </si>
  <si>
    <t>Frisk</t>
  </si>
  <si>
    <t xml:space="preserve">Vehicle search                 </t>
  </si>
  <si>
    <t>Vehicle stop</t>
  </si>
  <si>
    <t>strip-searched</t>
  </si>
  <si>
    <t>Threat to notify ACS</t>
  </si>
  <si>
    <t>Threat of force</t>
  </si>
  <si>
    <t>Threat to damage/seize property</t>
  </si>
  <si>
    <t>Retaliatory summons</t>
  </si>
  <si>
    <t>Retaliatory arrest</t>
  </si>
  <si>
    <t>Refusal to process civilian complaint</t>
  </si>
  <si>
    <t>Improper dissemination of medical info</t>
  </si>
  <si>
    <t>Department Declined to Prosecute</t>
  </si>
  <si>
    <t>Discipline rate</t>
  </si>
  <si>
    <t>case number</t>
  </si>
  <si>
    <t>Date of incident</t>
  </si>
  <si>
    <t>SOL Month</t>
  </si>
  <si>
    <t>Status</t>
  </si>
  <si>
    <t>DUP rate</t>
  </si>
  <si>
    <t>Withdrawn</t>
  </si>
  <si>
    <t>Uncooperative</t>
  </si>
  <si>
    <t>Unavailable</t>
  </si>
  <si>
    <t>** The police commissioner did not impose a penalty against an officer who was found guilty after trial stemming from a case the CCRB referred in 2005.  Therefore, the total number of penalties for cases the department closed in 2005 (336) is lower than t</t>
  </si>
  <si>
    <t>Total Intake</t>
  </si>
  <si>
    <t>CCRB</t>
  </si>
  <si>
    <t>OCD</t>
  </si>
  <si>
    <t>civilian unidentified</t>
  </si>
  <si>
    <t>Mediation Attempted</t>
  </si>
  <si>
    <t>.00</t>
  </si>
  <si>
    <t>1.00</t>
  </si>
  <si>
    <t>YTD 2012</t>
  </si>
  <si>
    <t>RESOLUTION RATE</t>
  </si>
  <si>
    <t>BIG NOTE PLEASE ENTER NEG 10 DAYS for Sept 2008 and NEG 10 days for April 2009 (RECONC REPORT 2008-2009)</t>
  </si>
  <si>
    <t>pdDispo</t>
  </si>
  <si>
    <t>B Command Discipline</t>
  </si>
  <si>
    <t>Filed</t>
  </si>
  <si>
    <t>No Disciplinary Action-DUP</t>
  </si>
  <si>
    <t>No Disciplinary Action-SOL</t>
  </si>
  <si>
    <t>Lampert (201110387) not coming up +1 SOL</t>
  </si>
  <si>
    <t xml:space="preserve">Question                                </t>
  </si>
  <si>
    <t xml:space="preserve">Stop                                    </t>
  </si>
  <si>
    <t xml:space="preserve">Vehicle search                          </t>
  </si>
  <si>
    <t xml:space="preserve">Vehicle stop                            </t>
  </si>
  <si>
    <t xml:space="preserve">Retaliatory arrest                      </t>
  </si>
  <si>
    <t xml:space="preserve">Retaliatory summons                     </t>
  </si>
  <si>
    <t xml:space="preserve">Sexual orientation                      </t>
  </si>
  <si>
    <t xml:space="preserve">Physical disability                     </t>
  </si>
  <si>
    <t>NOTE= NG for CCRB but 30,30</t>
  </si>
  <si>
    <t>DA Hold (SOL crime exception)</t>
  </si>
  <si>
    <t>Full Investigations</t>
  </si>
  <si>
    <t xml:space="preserve">Percents Below are Percentages of all Mediation Allegations </t>
  </si>
  <si>
    <t>Mediation Closures</t>
  </si>
  <si>
    <t>Other Dispositions</t>
  </si>
  <si>
    <t>Other Case Dispositions</t>
  </si>
  <si>
    <t>Case Resolution Rate</t>
  </si>
  <si>
    <t>YTD 2014</t>
  </si>
  <si>
    <t>b_dispo</t>
  </si>
  <si>
    <t>anumber</t>
  </si>
  <si>
    <t>* Civil Service Law - Section 75.  Notwithstanding any other provision of law, no removal or disciplinary proceeding shall be commenced more than eighteen months after the occurrence of the alleged incompetency or misconduct complained of and described in the charges or, in the case of a state employee who is designated managerial or confidential under article fourteen of this chapter, more than one year after the occurrence of the alleged incompetency or misconduct complained of and described in the charges, provided, however, that such limitations shall not apply where the incompetency or misconduct complained of and described in the charges would, if proved in a court of appropriate jurisdiction, constitute a crime.</t>
  </si>
  <si>
    <t>OTHER INVESTIGATIONS</t>
  </si>
  <si>
    <t>Cases</t>
  </si>
  <si>
    <t>Stage</t>
  </si>
  <si>
    <t>January 2014</t>
  </si>
  <si>
    <t>2014</t>
  </si>
  <si>
    <t>Charges dismissed</t>
  </si>
  <si>
    <t>Command discipline</t>
  </si>
  <si>
    <t xml:space="preserve">      To charges negotiated as command discipline</t>
  </si>
  <si>
    <t>Awaiting filing of charges</t>
  </si>
  <si>
    <t>Charges served, awaiting initial appearance</t>
  </si>
  <si>
    <t>Calendared for court appearance</t>
  </si>
  <si>
    <t>Trial scheduled</t>
  </si>
  <si>
    <t>Trial commenced but not completed</t>
  </si>
  <si>
    <t>Trial completed, awaiting verdict</t>
  </si>
  <si>
    <t>Trial verdict rendered, awaiting approval by Police Commissioner</t>
  </si>
  <si>
    <t>Guilty plea entered, awaiting approval by Police Commissioner</t>
  </si>
  <si>
    <t>APU Disciplinary Outcomes</t>
  </si>
  <si>
    <t xml:space="preserve">      To negotiated as command discipline</t>
  </si>
  <si>
    <t>Previously adjudicated - disciplinary action</t>
  </si>
  <si>
    <t>Previously adjudicated - no disciplinary action</t>
  </si>
  <si>
    <t>Plea entered, awaiting approval by Police Commissioner</t>
  </si>
  <si>
    <t>Charges filed, awaiting service</t>
  </si>
  <si>
    <t>Substantiated Cases</t>
  </si>
  <si>
    <t>Substantiated - Command Discipline</t>
  </si>
  <si>
    <t>Substantiated - No Recommendation</t>
  </si>
  <si>
    <t>Disposition of Substantiated Cases</t>
  </si>
  <si>
    <t>quality control</t>
  </si>
  <si>
    <t>Percents Below are Percentages of all Substantiated Cases</t>
  </si>
  <si>
    <t>RECONC</t>
  </si>
  <si>
    <t>sequence</t>
  </si>
  <si>
    <t>allegid</t>
  </si>
  <si>
    <t>alledesc</t>
  </si>
  <si>
    <t>Subs</t>
  </si>
  <si>
    <t>Exon</t>
  </si>
  <si>
    <t>Unsb</t>
  </si>
  <si>
    <t>Unfo</t>
  </si>
  <si>
    <t>Unid</t>
  </si>
  <si>
    <t>Misc</t>
  </si>
  <si>
    <t>** "Filed" is a term used by the Police Departmenty when charges are served but not adjudicated before the respondent</t>
  </si>
  <si>
    <t>leaves the NYPD.  The charges become part of the respondent's permanent record and will be adjudicated if the</t>
  </si>
  <si>
    <t>respondent returns to the NYPD.</t>
  </si>
  <si>
    <t>Date received</t>
  </si>
  <si>
    <t>Difference between received and incident (days)</t>
  </si>
  <si>
    <t>Open Docket as of 7/18/2014</t>
  </si>
  <si>
    <t>Disposition modified by Police Commissioner, awaiting re-calandering</t>
  </si>
  <si>
    <t>Trial commenced, but not completed</t>
  </si>
  <si>
    <t>Calandered for court appearance</t>
  </si>
  <si>
    <t>July 2014 NYPD Disposition</t>
  </si>
  <si>
    <t>YTD 2014 NYPD Disposition</t>
  </si>
  <si>
    <t>Guilty After Trial</t>
  </si>
  <si>
    <t>Resolved By Plea</t>
  </si>
  <si>
    <t>Command Discipline</t>
  </si>
  <si>
    <t>Retained by NYPD pursuant to MOU - Disciplinary Action</t>
  </si>
  <si>
    <t>Subtotal Disciplinary Action</t>
  </si>
  <si>
    <t>Not Guilty After Trial</t>
  </si>
  <si>
    <t>Charges Dismissed on Motion of APU</t>
  </si>
  <si>
    <t>Charges Dismissed Over APU Objection</t>
  </si>
  <si>
    <t>Charges Not Filed</t>
  </si>
  <si>
    <t>Statute of Limitations Expired</t>
  </si>
  <si>
    <t>Retained by NYPD pursuant to MOU - no disciplinary action</t>
  </si>
  <si>
    <t>Subtotal No Disciplinary Action</t>
  </si>
  <si>
    <t>Discipline Rate</t>
  </si>
  <si>
    <t>Resolved by plea</t>
  </si>
  <si>
    <t>Charges not filed</t>
  </si>
  <si>
    <t>Police Department Disciplinary Penalties for APU Cases by Date of NYPD Closure</t>
  </si>
  <si>
    <t>Number of MOS</t>
  </si>
  <si>
    <t>Police Department Penalty</t>
  </si>
  <si>
    <t>Suspension for or loss of vacation time of 31 or more days and/or dismissal probation</t>
  </si>
  <si>
    <t>Suspension for or loss of vacation time of 21 to 30 days and/or dismissal probation</t>
  </si>
  <si>
    <t>Command Discipline B</t>
  </si>
  <si>
    <t>Command Discipline A</t>
  </si>
  <si>
    <t>Retraining</t>
  </si>
  <si>
    <t>Formalized Training</t>
  </si>
  <si>
    <t>and/or Dismissal Probation</t>
  </si>
  <si>
    <t>days and/or Dismissal Probation</t>
  </si>
  <si>
    <t>05.Substd-MOS_unknown</t>
  </si>
  <si>
    <t>Total Allegations Received Year-to-Date</t>
  </si>
  <si>
    <t>Total Allegations Received this Month</t>
  </si>
  <si>
    <t>Types of Allegations in Complaints Received*</t>
  </si>
  <si>
    <t>VAR00001</t>
  </si>
  <si>
    <t>Case disposition</t>
  </si>
  <si>
    <t>2.00</t>
  </si>
  <si>
    <t>3.00</t>
  </si>
  <si>
    <t>4.00</t>
  </si>
  <si>
    <t>5.00</t>
  </si>
  <si>
    <t>6.00</t>
  </si>
  <si>
    <t>7.00</t>
  </si>
  <si>
    <t>8.00</t>
  </si>
  <si>
    <t>9.00</t>
  </si>
  <si>
    <t>10.00</t>
  </si>
  <si>
    <t>11.00</t>
  </si>
  <si>
    <t>12.00</t>
  </si>
  <si>
    <t>13.00</t>
  </si>
  <si>
    <t>14.00</t>
  </si>
  <si>
    <t>15.00</t>
  </si>
  <si>
    <t>16.00</t>
  </si>
  <si>
    <t>17.00</t>
  </si>
  <si>
    <t>22.00</t>
  </si>
  <si>
    <t xml:space="preserve">Jan </t>
  </si>
  <si>
    <t>Feb</t>
  </si>
  <si>
    <t>March</t>
  </si>
  <si>
    <t>April</t>
  </si>
  <si>
    <t>May</t>
  </si>
  <si>
    <t>June</t>
  </si>
  <si>
    <t xml:space="preserve">July </t>
  </si>
  <si>
    <t>Aug</t>
  </si>
  <si>
    <t>Sept</t>
  </si>
  <si>
    <t>Oct</t>
  </si>
  <si>
    <t>Nov</t>
  </si>
  <si>
    <t>Complaints</t>
  </si>
  <si>
    <t>Mediation</t>
  </si>
  <si>
    <t>Truncated investigations</t>
  </si>
  <si>
    <t>Manhattan</t>
  </si>
  <si>
    <t>Bronx</t>
  </si>
  <si>
    <t>Queens</t>
  </si>
  <si>
    <t>Staten Island</t>
  </si>
  <si>
    <t>Complaints per 10,000 Residents</t>
  </si>
  <si>
    <t>Population (2013)</t>
  </si>
  <si>
    <t>Dec</t>
  </si>
  <si>
    <t>Disposition of Force Allegations, YTD 2015</t>
  </si>
  <si>
    <t>Disposition of Abuse of Authority Allegations, YTD 2015</t>
  </si>
  <si>
    <t>Disposition of Discourtesy Allegations, YTD 2015</t>
  </si>
  <si>
    <t>Disposition of Offensive Language Allegations, YTD 2015</t>
  </si>
  <si>
    <t>23.00</t>
  </si>
  <si>
    <t>Brooklyn</t>
  </si>
  <si>
    <t>February 2014 v. February 2015</t>
  </si>
  <si>
    <t>January-February 2014 v. January-February 2015</t>
  </si>
  <si>
    <t>YTD 2015</t>
  </si>
  <si>
    <t>Types of Allegations in Complaints Received</t>
  </si>
  <si>
    <t>Improper</t>
  </si>
  <si>
    <t>24.00</t>
  </si>
  <si>
    <t>25.00</t>
  </si>
  <si>
    <t>31.00</t>
  </si>
  <si>
    <t>41.00</t>
  </si>
  <si>
    <t>1382.00</t>
  </si>
  <si>
    <t>N/A</t>
  </si>
  <si>
    <t>REPORT INV DIV</t>
  </si>
  <si>
    <t xml:space="preserve">Late Filing </t>
  </si>
  <si>
    <t>March 2014 v. March 2015</t>
  </si>
  <si>
    <t>January-March 2014 v. January-March 2015</t>
  </si>
  <si>
    <t>Initially Reported     February 2015</t>
  </si>
  <si>
    <t>Updated February 2015 Complaint Filings</t>
  </si>
  <si>
    <t>Initially Reported      Jan-Feb 2015</t>
  </si>
  <si>
    <t>*Cases that include one or more of a specific FADO allegation type.  For example, 52% of cases received YTD 2015 included one or more allegations of force.</t>
  </si>
  <si>
    <t>Chart 1</t>
  </si>
  <si>
    <t>A. DISPOSITION OF CASES</t>
  </si>
  <si>
    <t>TOTAL CASELOAD AS OF MARCH 31, 2015</t>
  </si>
  <si>
    <t>DECREASE IN TOTAL CASELOAD</t>
  </si>
  <si>
    <t>CCRB OPEN DOCKET ANALYSIS, MARCH 2015</t>
  </si>
  <si>
    <t xml:space="preserve">STATISTICAL REPORT:  MONTHLY ACTIVITY  </t>
  </si>
  <si>
    <t>AGE OF CCRB CASES BASED ON DATE OF OCCURRENCE</t>
  </si>
  <si>
    <t>data FOR Chart PAGE 3</t>
  </si>
  <si>
    <t>VAR00009</t>
  </si>
  <si>
    <t>INVESTIGATIONS DIVISION OPEN DOCKET ANALYSIS, MARCH 2015</t>
  </si>
  <si>
    <t>AGE OF CCRB CASES BASED ON DATE OF REPORT</t>
  </si>
  <si>
    <t>List of cases 18 months and older, by Status, as of March 31, 2015</t>
  </si>
  <si>
    <t>Jan-March 2015</t>
  </si>
  <si>
    <t>01.Subs</t>
  </si>
  <si>
    <t>02.unsub unfounded exon</t>
  </si>
  <si>
    <t>03.MOS unidentified</t>
  </si>
  <si>
    <t>04.iab</t>
  </si>
  <si>
    <t>04.Misc</t>
  </si>
  <si>
    <t>05.Mediated</t>
  </si>
  <si>
    <t>05.Mediated attempted</t>
  </si>
  <si>
    <t>05.Withdrawn</t>
  </si>
  <si>
    <t>06.Uncoop</t>
  </si>
  <si>
    <t>05.Unava</t>
  </si>
  <si>
    <t>05.victim unid</t>
  </si>
  <si>
    <t>February 2015</t>
  </si>
  <si>
    <t>Instructions/Formalized Training</t>
  </si>
  <si>
    <t>Administratively closed cases</t>
  </si>
  <si>
    <t>TOTAL CASELOAD AS OF FEBRUARY 28, 2015</t>
  </si>
  <si>
    <t>Updated February and Jan-February 2015 Complaint Statistics</t>
  </si>
  <si>
    <t>Updated Jan-Feb 2015 Complaint Filings</t>
  </si>
  <si>
    <t>Administrative Prosecution Unit Open Docket as of March 31, 2015</t>
  </si>
  <si>
    <t>Disposition modified by Police Commissioner, awaiting final disposition</t>
  </si>
  <si>
    <t>APU Cases Closed</t>
  </si>
  <si>
    <t>Type</t>
  </si>
  <si>
    <t>March 2015</t>
  </si>
  <si>
    <t>Year to Date</t>
  </si>
  <si>
    <t>Plea set aside, charges dismissed, Command Discipline B imposed</t>
  </si>
  <si>
    <t>Plea set aside, charges dismissed, Command Discipline A imposed</t>
  </si>
  <si>
    <t>Plea set aside, charges dismissed, Formalized training imposed</t>
  </si>
  <si>
    <t>Plea set aside, charges dismissed, Instructions imposed</t>
  </si>
  <si>
    <t xml:space="preserve">Plea set aside, charges dismissed, without disciplinary action </t>
  </si>
  <si>
    <t>Previously adjudicated with disciplinary action</t>
  </si>
  <si>
    <t>Previously adjudicated without disciplinary action</t>
  </si>
  <si>
    <t>Retained by NYPD with disciplinary action</t>
  </si>
  <si>
    <t>Retained by NYPD without disciplinary action</t>
  </si>
  <si>
    <t>Charges dismissed Pre-Trial by APU</t>
  </si>
  <si>
    <t>Police Department Disciplinary Penalties for APU &amp; Retained Cases by Date of NYPD Closure</t>
  </si>
  <si>
    <t>Penalty*</t>
  </si>
  <si>
    <t>Suspension for or loss of vacation time of 21 to 30 days</t>
  </si>
  <si>
    <t>Formalized Training†</t>
  </si>
  <si>
    <t>Instructions††</t>
  </si>
  <si>
    <t>Warned &amp; admonished/Reprimanded</t>
  </si>
  <si>
    <t xml:space="preserve">*Where the respondent is found guilty of charges, and the penalty imposed would fall into more than one of the above listed categories, it is reported under the more serious category. </t>
  </si>
  <si>
    <t>† Formalized training is conducted by the Police Academy, the NYPD Legal Bureau, or other NYPD unit.</t>
  </si>
  <si>
    <t>†† Instructions are conducted at the command level.</t>
  </si>
  <si>
    <t>From March 1, 2015 through March 31, 2015, the Police Commissioner finalized three trials involving three respondents in APU cases.</t>
  </si>
  <si>
    <t>From March 1, 2015 through March 31, 2015, the Police Commissioner finalized the dismissal of charges and specifications against two respondents in APU cases.</t>
  </si>
  <si>
    <t>Casenum</t>
  </si>
  <si>
    <t>Command</t>
  </si>
  <si>
    <t>Allegation</t>
  </si>
  <si>
    <t>Action taken</t>
  </si>
  <si>
    <t>Final Disposition</t>
  </si>
  <si>
    <t>Date of Final Disposition</t>
  </si>
  <si>
    <t>24th Precinct</t>
  </si>
  <si>
    <t>Improper frisk and search of a person</t>
  </si>
  <si>
    <t>ADCT found respondent guilty and recommended penalty of forfeiture of 5 vacation days</t>
  </si>
  <si>
    <t>Verdict approved but penalty reduced to admonishment</t>
  </si>
  <si>
    <t>Narcotics Boro Bronx</t>
  </si>
  <si>
    <t>Improper stop and search of a person;
Excesssive force</t>
  </si>
  <si>
    <t>ADCT found respondent guilty of counts 1 &amp; 2 and recommended penalty of forfeiture of 5 vacation days</t>
  </si>
  <si>
    <t>Verdict and penalty approved</t>
  </si>
  <si>
    <t>Transit District 34</t>
  </si>
  <si>
    <t>Excessive force</t>
  </si>
  <si>
    <t>ADCT found respondent not guilty</t>
  </si>
  <si>
    <t>Verdict approved</t>
  </si>
  <si>
    <t>Supervised improper entry and search of premises</t>
  </si>
  <si>
    <t>Dismissed by APU</t>
  </si>
  <si>
    <t>Dismissal approved</t>
  </si>
  <si>
    <t>81st Precinct</t>
  </si>
  <si>
    <t>Improper stop of a person</t>
  </si>
  <si>
    <t>PSA 3</t>
  </si>
  <si>
    <t>Respondent retired before panel voted</t>
  </si>
  <si>
    <t>Not applicable</t>
  </si>
  <si>
    <t>From February 1, 2015 through February 28, 2015, the Police Department closed substantiated cases</t>
  </si>
  <si>
    <t xml:space="preserve">MN IRT                                                      </t>
  </si>
  <si>
    <t>F - Physical force</t>
  </si>
  <si>
    <t xml:space="preserve">Substantiated (Charges)                 </t>
  </si>
  <si>
    <t>D - Word</t>
  </si>
  <si>
    <t>A - Frisk</t>
  </si>
  <si>
    <t>A - Search (of person)</t>
  </si>
  <si>
    <t xml:space="preserve">TB DT3                                                      </t>
  </si>
  <si>
    <t xml:space="preserve">Substantiated (Instructions)            </t>
  </si>
  <si>
    <t>D - Gesture</t>
  </si>
  <si>
    <t xml:space="preserve">069 PCT                                                     </t>
  </si>
  <si>
    <t>A - Stop</t>
  </si>
  <si>
    <t xml:space="preserve">Substantiated (Command Discipline)      </t>
  </si>
  <si>
    <t xml:space="preserve">121 PCT                                                     </t>
  </si>
  <si>
    <t xml:space="preserve">114 PCT                                                     </t>
  </si>
  <si>
    <t xml:space="preserve">NARCBBN                                                     </t>
  </si>
  <si>
    <t xml:space="preserve">030 PCT                                                     </t>
  </si>
  <si>
    <t>D - Action</t>
  </si>
  <si>
    <t xml:space="preserve">040 PCT                                                     </t>
  </si>
  <si>
    <t>A - Threat of arrest</t>
  </si>
  <si>
    <t>FADO</t>
  </si>
  <si>
    <t>Formalized training</t>
  </si>
  <si>
    <t>Department Unable to Prosecute</t>
  </si>
  <si>
    <t>DCT Trial - Not Guilty</t>
  </si>
  <si>
    <t>Officer ID</t>
  </si>
  <si>
    <t>PD Disposition</t>
  </si>
  <si>
    <t>Panel date</t>
  </si>
  <si>
    <t>Board Disposition</t>
  </si>
  <si>
    <t>PD Report Date</t>
  </si>
  <si>
    <t>Precinct</t>
  </si>
  <si>
    <t>A - Vehicle Search</t>
  </si>
  <si>
    <t>O - Sex</t>
  </si>
  <si>
    <t>O - Ethnicity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</si>
</sst>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m/d"/>
    <numFmt numFmtId="166" formatCode="[$-409]mmmm\-yy;@"/>
    <numFmt numFmtId="167" formatCode="###0"/>
    <numFmt numFmtId="168" formatCode="###0.0"/>
    <numFmt numFmtId="169" formatCode="####.0"/>
    <numFmt numFmtId="170" formatCode="[$-F800]dddd\,\ mmmm\ dd\,\ yyyy"/>
  </numFmts>
  <fonts count="77">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4"/>
      <name val="Times New Roman"/>
      <family val="1"/>
    </font>
    <font>
      <sz val="8"/>
      <name val="Times New Roman"/>
      <family val="1"/>
    </font>
    <font>
      <sz val="10"/>
      <name val="Albertus"/>
      <family val="2"/>
    </font>
    <font>
      <sz val="11"/>
      <name val="Albertus"/>
      <family val="2"/>
    </font>
    <font>
      <b/>
      <sz val="11"/>
      <name val="Albertus"/>
      <family val="2"/>
    </font>
    <font>
      <sz val="12"/>
      <name val="Albertus"/>
      <family val="2"/>
    </font>
    <font>
      <i/>
      <sz val="11"/>
      <name val="Albertus"/>
      <family val="2"/>
    </font>
    <font>
      <b/>
      <sz val="10"/>
      <name val="Albertus"/>
      <family val="2"/>
    </font>
    <font>
      <sz val="12"/>
      <name val="Albertus"/>
      <family val="2"/>
    </font>
    <font>
      <sz val="12"/>
      <name val="Calibri"/>
      <family val="2"/>
    </font>
    <font>
      <b/>
      <sz val="12"/>
      <name val="Calibri"/>
      <family val="2"/>
    </font>
    <font>
      <b/>
      <i/>
      <sz val="12"/>
      <name val="Calibri"/>
      <family val="2"/>
    </font>
    <font>
      <i/>
      <sz val="12"/>
      <name val="Calibri"/>
      <family val="2"/>
    </font>
    <font>
      <sz val="10"/>
      <name val="Arial"/>
      <family val="2"/>
    </font>
    <font>
      <b/>
      <sz val="9"/>
      <color indexed="8"/>
      <name val="Arial Bold"/>
    </font>
    <fon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0000"/>
      <name val="Calibri"/>
      <family val="2"/>
    </font>
    <font>
      <sz val="9"/>
      <color indexed="81"/>
      <name val="Tahoma"/>
      <family val="2"/>
    </font>
    <font>
      <b/>
      <sz val="9"/>
      <color indexed="81"/>
      <name val="Tahoma"/>
      <family val="2"/>
    </font>
    <font>
      <sz val="10"/>
      <color theme="1"/>
      <name val="Times New Roman"/>
      <family val="1"/>
    </font>
    <font>
      <sz val="10"/>
      <name val="Helvetica"/>
    </font>
    <font>
      <b/>
      <sz val="14"/>
      <name val="Helvetica"/>
    </font>
    <font>
      <sz val="14"/>
      <name val="Helvetica"/>
    </font>
    <font>
      <sz val="11"/>
      <name val="Helvetica"/>
    </font>
    <font>
      <b/>
      <sz val="11"/>
      <name val="Helvetica"/>
    </font>
    <font>
      <b/>
      <sz val="9"/>
      <color indexed="8"/>
      <name val="Helvetica"/>
    </font>
    <font>
      <sz val="11"/>
      <color indexed="8"/>
      <name val="Helvetica"/>
    </font>
    <font>
      <sz val="9.85"/>
      <color indexed="8"/>
      <name val="Helvetica"/>
    </font>
    <font>
      <sz val="9"/>
      <color indexed="8"/>
      <name val="Helvetica"/>
    </font>
    <font>
      <b/>
      <sz val="10"/>
      <color rgb="FFC00000"/>
      <name val="Helvetica"/>
    </font>
    <font>
      <sz val="14"/>
      <color theme="1"/>
      <name val="Helvetica"/>
    </font>
    <font>
      <sz val="12"/>
      <name val="Helvetica"/>
    </font>
    <font>
      <b/>
      <sz val="12"/>
      <name val="Helvetica"/>
    </font>
    <font>
      <sz val="12"/>
      <color indexed="10"/>
      <name val="Helvetica"/>
    </font>
    <font>
      <sz val="12"/>
      <color indexed="8"/>
      <name val="Helvetica"/>
    </font>
    <font>
      <sz val="12"/>
      <color theme="1"/>
      <name val="Helvetica"/>
    </font>
    <font>
      <sz val="10"/>
      <name val="Arial"/>
      <family val="2"/>
    </font>
    <font>
      <sz val="9"/>
      <color indexed="8"/>
      <name val="Arial"/>
      <family val="2"/>
    </font>
    <font>
      <b/>
      <sz val="14"/>
      <color indexed="8"/>
      <name val="Times New Roman"/>
      <family val="1"/>
    </font>
    <font>
      <sz val="14"/>
      <color indexed="8"/>
      <name val="Times New Roman"/>
      <family val="1"/>
    </font>
    <font>
      <sz val="14"/>
      <color indexed="8"/>
      <name val=" New Roman     "/>
    </font>
    <font>
      <sz val="14"/>
      <color indexed="8"/>
      <name val="Arial"/>
      <family val="2"/>
    </font>
    <font>
      <b/>
      <sz val="14"/>
      <color rgb="FFC00000"/>
      <name val="Times New Roman"/>
      <family val="1"/>
    </font>
    <font>
      <b/>
      <sz val="14"/>
      <color indexed="8"/>
      <name val="Arial Bold"/>
    </font>
    <font>
      <sz val="14"/>
      <name val="Arial"/>
      <family val="2"/>
    </font>
    <font>
      <b/>
      <sz val="12"/>
      <color indexed="8"/>
      <name val="Helvetica"/>
    </font>
    <font>
      <b/>
      <u/>
      <sz val="12"/>
      <name val="Helvetica"/>
    </font>
    <font>
      <sz val="11"/>
      <name val="Calibri"/>
      <family val="2"/>
      <scheme val="minor"/>
    </font>
    <font>
      <b/>
      <sz val="11"/>
      <name val="Calibri"/>
      <family val="2"/>
      <scheme val="minor"/>
    </font>
    <font>
      <sz val="12"/>
      <color theme="1"/>
      <name val="Calibri"/>
      <family val="2"/>
    </font>
    <font>
      <b/>
      <sz val="12"/>
      <name val="Calibri"/>
      <family val="2"/>
      <scheme val="minor"/>
    </font>
  </fonts>
  <fills count="4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right style="thick">
        <color indexed="8"/>
      </right>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diagonal/>
    </border>
    <border>
      <left style="thick">
        <color indexed="8"/>
      </left>
      <right/>
      <top/>
      <bottom/>
      <diagonal/>
    </border>
    <border>
      <left style="thick">
        <color indexed="8"/>
      </left>
      <right/>
      <top/>
      <bottom style="thick">
        <color indexed="8"/>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8"/>
      </bottom>
      <diagonal/>
    </border>
    <border>
      <left/>
      <right/>
      <top style="thin">
        <color indexed="64"/>
      </top>
      <bottom/>
      <diagonal/>
    </border>
    <border>
      <left style="thin">
        <color indexed="8"/>
      </left>
      <right/>
      <top style="thick">
        <color indexed="8"/>
      </top>
      <bottom style="thick">
        <color indexed="8"/>
      </bottom>
      <diagonal/>
    </border>
    <border>
      <left style="thin">
        <color indexed="8"/>
      </left>
      <right/>
      <top style="thick">
        <color indexed="8"/>
      </top>
      <bottom/>
      <diagonal/>
    </border>
    <border>
      <left style="thin">
        <color indexed="8"/>
      </left>
      <right/>
      <top/>
      <bottom/>
      <diagonal/>
    </border>
    <border>
      <left style="thin">
        <color indexed="8"/>
      </left>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0">
    <xf numFmtId="0" fontId="0" fillId="0" borderId="0"/>
    <xf numFmtId="0" fontId="23" fillId="0" borderId="0"/>
    <xf numFmtId="0" fontId="26" fillId="0" borderId="0" applyNumberFormat="0" applyFill="0" applyBorder="0" applyAlignment="0" applyProtection="0"/>
    <xf numFmtId="0" fontId="27" fillId="0" borderId="35" applyNumberFormat="0" applyFill="0" applyAlignment="0" applyProtection="0"/>
    <xf numFmtId="0" fontId="28" fillId="0" borderId="36" applyNumberFormat="0" applyFill="0" applyAlignment="0" applyProtection="0"/>
    <xf numFmtId="0" fontId="29" fillId="0" borderId="37" applyNumberFormat="0" applyFill="0" applyAlignment="0" applyProtection="0"/>
    <xf numFmtId="0" fontId="29"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3" fillId="13" borderId="38" applyNumberFormat="0" applyAlignment="0" applyProtection="0"/>
    <xf numFmtId="0" fontId="34" fillId="14" borderId="39" applyNumberFormat="0" applyAlignment="0" applyProtection="0"/>
    <xf numFmtId="0" fontId="35" fillId="14" borderId="38" applyNumberFormat="0" applyAlignment="0" applyProtection="0"/>
    <xf numFmtId="0" fontId="36" fillId="0" borderId="40" applyNumberFormat="0" applyFill="0" applyAlignment="0" applyProtection="0"/>
    <xf numFmtId="0" fontId="37" fillId="15" borderId="4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43" applyNumberFormat="0" applyFill="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41" fillId="40" borderId="0" applyNumberFormat="0" applyBorder="0" applyAlignment="0" applyProtection="0"/>
    <xf numFmtId="0" fontId="8" fillId="0" borderId="0"/>
    <xf numFmtId="0" fontId="8" fillId="16" borderId="42" applyNumberFormat="0" applyFont="0" applyAlignment="0" applyProtection="0"/>
    <xf numFmtId="0" fontId="7" fillId="0" borderId="0"/>
    <xf numFmtId="0" fontId="7" fillId="16" borderId="42" applyNumberFormat="0" applyFont="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9" fillId="0" borderId="0"/>
    <xf numFmtId="0" fontId="6" fillId="0" borderId="0"/>
    <xf numFmtId="0" fontId="23" fillId="0" borderId="0"/>
    <xf numFmtId="0" fontId="5" fillId="0" borderId="0"/>
    <xf numFmtId="0" fontId="4" fillId="0" borderId="0"/>
    <xf numFmtId="0" fontId="3" fillId="0" borderId="0"/>
    <xf numFmtId="0" fontId="2" fillId="0" borderId="0"/>
    <xf numFmtId="0" fontId="23" fillId="0" borderId="0"/>
    <xf numFmtId="0" fontId="62" fillId="0" borderId="0"/>
    <xf numFmtId="0" fontId="23" fillId="0" borderId="0"/>
    <xf numFmtId="0" fontId="23" fillId="0" borderId="0"/>
    <xf numFmtId="0" fontId="1" fillId="0" borderId="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6" borderId="42" applyNumberFormat="0" applyFont="0" applyAlignment="0" applyProtection="0"/>
    <xf numFmtId="0" fontId="1" fillId="16" borderId="42" applyNumberFormat="0" applyFont="0" applyAlignment="0" applyProtection="0"/>
  </cellStyleXfs>
  <cellXfs count="696">
    <xf numFmtId="0" fontId="0" fillId="0" borderId="0" xfId="0"/>
    <xf numFmtId="0" fontId="10" fillId="0" borderId="0" xfId="0" applyFont="1" applyBorder="1"/>
    <xf numFmtId="164" fontId="0" fillId="0" borderId="0" xfId="0" applyNumberFormat="1"/>
    <xf numFmtId="0" fontId="12" fillId="0" borderId="0" xfId="0" applyFont="1"/>
    <xf numFmtId="0" fontId="13" fillId="0" borderId="0" xfId="0" applyFont="1"/>
    <xf numFmtId="0" fontId="13" fillId="0" borderId="0" xfId="0" applyFont="1" applyAlignment="1">
      <alignment horizontal="center"/>
    </xf>
    <xf numFmtId="0" fontId="15" fillId="0" borderId="0" xfId="0" applyFont="1"/>
    <xf numFmtId="0" fontId="13" fillId="4" borderId="0" xfId="0" applyFont="1" applyFill="1" applyAlignment="1">
      <alignment horizontal="center"/>
    </xf>
    <xf numFmtId="0" fontId="13" fillId="0" borderId="0" xfId="0" applyFont="1" applyAlignment="1"/>
    <xf numFmtId="164" fontId="14" fillId="4" borderId="0" xfId="0" applyNumberFormat="1" applyFont="1" applyFill="1" applyBorder="1" applyAlignment="1">
      <alignment horizontal="center"/>
    </xf>
    <xf numFmtId="0" fontId="16" fillId="4" borderId="0" xfId="0" applyFont="1" applyFill="1" applyBorder="1" applyAlignment="1">
      <alignment horizontal="center"/>
    </xf>
    <xf numFmtId="0" fontId="13" fillId="4" borderId="0" xfId="0" applyFont="1" applyFill="1" applyBorder="1"/>
    <xf numFmtId="0" fontId="12" fillId="0" borderId="0" xfId="0" applyFont="1" applyAlignment="1">
      <alignment horizontal="center"/>
    </xf>
    <xf numFmtId="164" fontId="12" fillId="0" borderId="0" xfId="0" applyNumberFormat="1" applyFont="1" applyBorder="1" applyAlignment="1">
      <alignment horizontal="center"/>
    </xf>
    <xf numFmtId="0" fontId="12" fillId="4" borderId="0" xfId="0" applyFont="1" applyFill="1" applyAlignment="1">
      <alignment horizontal="center"/>
    </xf>
    <xf numFmtId="164" fontId="12" fillId="4" borderId="0" xfId="0" applyNumberFormat="1" applyFont="1" applyFill="1" applyBorder="1" applyAlignment="1">
      <alignment horizontal="center"/>
    </xf>
    <xf numFmtId="0" fontId="12" fillId="4" borderId="0" xfId="0" applyFont="1" applyFill="1" applyBorder="1"/>
    <xf numFmtId="0" fontId="17" fillId="4" borderId="0" xfId="0" applyFont="1" applyFill="1" applyBorder="1" applyAlignment="1">
      <alignment horizontal="center"/>
    </xf>
    <xf numFmtId="164" fontId="17" fillId="4" borderId="0" xfId="0" applyNumberFormat="1" applyFont="1" applyFill="1" applyBorder="1" applyAlignment="1">
      <alignment horizontal="center"/>
    </xf>
    <xf numFmtId="0" fontId="12" fillId="0" borderId="0" xfId="0" applyFont="1" applyAlignment="1"/>
    <xf numFmtId="2" fontId="13" fillId="0" borderId="0" xfId="0" applyNumberFormat="1" applyFont="1"/>
    <xf numFmtId="164" fontId="13" fillId="0" borderId="0" xfId="0" applyNumberFormat="1" applyFont="1" applyBorder="1" applyAlignment="1">
      <alignment horizontal="center"/>
    </xf>
    <xf numFmtId="164" fontId="13" fillId="4" borderId="0" xfId="0" applyNumberFormat="1" applyFont="1" applyFill="1" applyBorder="1" applyAlignment="1">
      <alignment horizontal="center"/>
    </xf>
    <xf numFmtId="0" fontId="13" fillId="5" borderId="0" xfId="0" applyFont="1" applyFill="1"/>
    <xf numFmtId="0" fontId="14" fillId="4" borderId="0" xfId="0" applyFont="1" applyFill="1" applyAlignment="1">
      <alignment horizontal="center"/>
    </xf>
    <xf numFmtId="0" fontId="13" fillId="3" borderId="0" xfId="0" applyFont="1" applyFill="1" applyAlignment="1">
      <alignment horizontal="center"/>
    </xf>
    <xf numFmtId="164" fontId="13" fillId="3" borderId="0" xfId="0" applyNumberFormat="1" applyFont="1" applyFill="1" applyBorder="1" applyAlignment="1">
      <alignment horizontal="center"/>
    </xf>
    <xf numFmtId="0" fontId="12" fillId="4" borderId="0" xfId="0" applyFont="1" applyFill="1" applyBorder="1" applyAlignment="1">
      <alignment horizontal="center"/>
    </xf>
    <xf numFmtId="0" fontId="12" fillId="0" borderId="0" xfId="0" applyFont="1" applyBorder="1" applyAlignment="1">
      <alignment horizontal="center"/>
    </xf>
    <xf numFmtId="164" fontId="13" fillId="0" borderId="0" xfId="0" applyNumberFormat="1" applyFont="1" applyAlignment="1"/>
    <xf numFmtId="0" fontId="18" fillId="0" borderId="0" xfId="0" applyFont="1"/>
    <xf numFmtId="0" fontId="19" fillId="0" borderId="0" xfId="0" applyFont="1"/>
    <xf numFmtId="0" fontId="19" fillId="3" borderId="0" xfId="0" applyFont="1" applyFill="1" applyBorder="1"/>
    <xf numFmtId="0" fontId="20" fillId="3" borderId="0" xfId="0" applyFont="1" applyFill="1" applyBorder="1" applyAlignment="1"/>
    <xf numFmtId="0" fontId="20" fillId="3" borderId="8" xfId="0" applyFont="1" applyFill="1" applyBorder="1" applyAlignment="1">
      <alignment horizontal="center" wrapText="1"/>
    </xf>
    <xf numFmtId="0" fontId="20" fillId="3" borderId="9" xfId="0" applyFont="1" applyFill="1" applyBorder="1" applyAlignment="1">
      <alignment horizontal="center" wrapText="1"/>
    </xf>
    <xf numFmtId="0" fontId="19" fillId="3" borderId="4" xfId="0" applyFont="1" applyFill="1" applyBorder="1"/>
    <xf numFmtId="0" fontId="19" fillId="3" borderId="0" xfId="0" applyFont="1" applyFill="1" applyBorder="1" applyAlignment="1">
      <alignment horizontal="center"/>
    </xf>
    <xf numFmtId="0" fontId="19" fillId="3" borderId="10" xfId="0" applyFont="1" applyFill="1" applyBorder="1" applyAlignment="1">
      <alignment horizontal="center"/>
    </xf>
    <xf numFmtId="0" fontId="19" fillId="3" borderId="11" xfId="0" applyFont="1" applyFill="1" applyBorder="1" applyAlignment="1">
      <alignment horizontal="center"/>
    </xf>
    <xf numFmtId="164" fontId="19" fillId="3" borderId="10" xfId="0" applyNumberFormat="1" applyFont="1" applyFill="1" applyBorder="1" applyAlignment="1">
      <alignment horizontal="center"/>
    </xf>
    <xf numFmtId="0" fontId="19" fillId="0" borderId="1" xfId="0" applyFont="1" applyBorder="1"/>
    <xf numFmtId="0" fontId="19" fillId="3" borderId="5" xfId="0" applyFont="1" applyFill="1" applyBorder="1"/>
    <xf numFmtId="3" fontId="19" fillId="0" borderId="0" xfId="0" applyNumberFormat="1" applyFont="1" applyAlignment="1">
      <alignment horizontal="center"/>
    </xf>
    <xf numFmtId="0" fontId="19" fillId="0" borderId="0" xfId="0" applyFont="1" applyAlignment="1">
      <alignment horizontal="center"/>
    </xf>
    <xf numFmtId="3" fontId="19" fillId="3" borderId="11" xfId="0" applyNumberFormat="1" applyFont="1" applyFill="1" applyBorder="1" applyAlignment="1">
      <alignment horizontal="center"/>
    </xf>
    <xf numFmtId="0" fontId="19" fillId="0" borderId="10" xfId="0" applyFont="1" applyBorder="1"/>
    <xf numFmtId="0" fontId="20" fillId="4" borderId="3" xfId="0" applyFont="1" applyFill="1" applyBorder="1" applyAlignment="1">
      <alignment wrapText="1"/>
    </xf>
    <xf numFmtId="3" fontId="20" fillId="4" borderId="6" xfId="0" applyNumberFormat="1" applyFont="1" applyFill="1" applyBorder="1" applyAlignment="1">
      <alignment horizontal="center"/>
    </xf>
    <xf numFmtId="164" fontId="20" fillId="4" borderId="7" xfId="0" applyNumberFormat="1" applyFont="1" applyFill="1" applyBorder="1" applyAlignment="1">
      <alignment horizontal="center"/>
    </xf>
    <xf numFmtId="0" fontId="20" fillId="4" borderId="3" xfId="0" applyFont="1" applyFill="1" applyBorder="1"/>
    <xf numFmtId="0" fontId="19" fillId="4" borderId="0" xfId="0" applyFont="1" applyFill="1"/>
    <xf numFmtId="0" fontId="19" fillId="0" borderId="0" xfId="0" applyFont="1" applyBorder="1"/>
    <xf numFmtId="0" fontId="19" fillId="0" borderId="0" xfId="0" applyFont="1" applyFill="1" applyBorder="1"/>
    <xf numFmtId="0" fontId="20" fillId="0" borderId="0" xfId="0" applyFont="1" applyBorder="1" applyAlignment="1"/>
    <xf numFmtId="0" fontId="20" fillId="0" borderId="8" xfId="0" applyFont="1" applyBorder="1" applyAlignment="1">
      <alignment horizontal="center" wrapText="1"/>
    </xf>
    <xf numFmtId="0" fontId="20" fillId="0" borderId="9" xfId="0" applyFont="1" applyBorder="1" applyAlignment="1">
      <alignment horizontal="center" wrapText="1"/>
    </xf>
    <xf numFmtId="0" fontId="19" fillId="0" borderId="4" xfId="0" applyFont="1" applyBorder="1"/>
    <xf numFmtId="0" fontId="19" fillId="0" borderId="0" xfId="0"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5" xfId="0" applyFont="1" applyBorder="1"/>
    <xf numFmtId="164" fontId="19" fillId="0" borderId="10" xfId="0" applyNumberFormat="1" applyFont="1" applyBorder="1" applyAlignment="1">
      <alignment horizontal="center"/>
    </xf>
    <xf numFmtId="3" fontId="19" fillId="0" borderId="0" xfId="0" applyNumberFormat="1" applyFont="1"/>
    <xf numFmtId="0" fontId="19" fillId="0" borderId="3" xfId="0" applyFont="1" applyBorder="1" applyAlignment="1">
      <alignment horizontal="center"/>
    </xf>
    <xf numFmtId="1" fontId="19" fillId="0" borderId="3" xfId="0" applyNumberFormat="1" applyFont="1" applyBorder="1" applyAlignment="1">
      <alignment horizontal="center"/>
    </xf>
    <xf numFmtId="3" fontId="19" fillId="0" borderId="3" xfId="0" applyNumberFormat="1" applyFont="1" applyBorder="1" applyAlignment="1">
      <alignment horizontal="center"/>
    </xf>
    <xf numFmtId="49" fontId="20" fillId="4" borderId="4" xfId="0" applyNumberFormat="1" applyFont="1" applyFill="1" applyBorder="1" applyAlignment="1">
      <alignment horizontal="center" wrapText="1"/>
    </xf>
    <xf numFmtId="0" fontId="20" fillId="4" borderId="3" xfId="0" applyFont="1" applyFill="1" applyBorder="1" applyAlignment="1">
      <alignment horizontal="center" wrapText="1"/>
    </xf>
    <xf numFmtId="164" fontId="19" fillId="0" borderId="7" xfId="0" applyNumberFormat="1" applyFont="1" applyBorder="1" applyAlignment="1">
      <alignment horizontal="center"/>
    </xf>
    <xf numFmtId="3" fontId="19" fillId="0" borderId="11" xfId="0" applyNumberFormat="1" applyFont="1" applyBorder="1" applyAlignment="1">
      <alignment horizontal="center"/>
    </xf>
    <xf numFmtId="0" fontId="19" fillId="3" borderId="12" xfId="0" applyFont="1" applyFill="1" applyBorder="1"/>
    <xf numFmtId="0" fontId="20" fillId="0" borderId="0" xfId="0" applyFont="1" applyFill="1" applyBorder="1"/>
    <xf numFmtId="3" fontId="20" fillId="0" borderId="0"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0" xfId="0" applyFont="1"/>
    <xf numFmtId="0" fontId="20" fillId="2" borderId="0" xfId="0" applyFont="1" applyFill="1" applyAlignment="1">
      <alignment wrapText="1"/>
    </xf>
    <xf numFmtId="0" fontId="21" fillId="2" borderId="0" xfId="0" applyFont="1" applyFill="1" applyAlignment="1">
      <alignment horizontal="center" vertical="top" wrapText="1"/>
    </xf>
    <xf numFmtId="3" fontId="19" fillId="0" borderId="0" xfId="0" applyNumberFormat="1" applyFont="1" applyFill="1" applyAlignment="1">
      <alignment horizontal="center"/>
    </xf>
    <xf numFmtId="164" fontId="19" fillId="0" borderId="0" xfId="0" applyNumberFormat="1" applyFont="1" applyFill="1" applyAlignment="1">
      <alignment horizontal="center"/>
    </xf>
    <xf numFmtId="0" fontId="19" fillId="4" borderId="0" xfId="0" applyFont="1" applyFill="1" applyAlignment="1">
      <alignment wrapText="1"/>
    </xf>
    <xf numFmtId="3" fontId="19" fillId="4" borderId="0" xfId="0" applyNumberFormat="1" applyFont="1" applyFill="1" applyAlignment="1">
      <alignment horizontal="center"/>
    </xf>
    <xf numFmtId="164" fontId="19" fillId="4" borderId="0" xfId="0" applyNumberFormat="1" applyFont="1" applyFill="1" applyAlignment="1">
      <alignment horizontal="center"/>
    </xf>
    <xf numFmtId="0" fontId="20" fillId="2" borderId="0" xfId="0" applyFont="1" applyFill="1"/>
    <xf numFmtId="3" fontId="20" fillId="2" borderId="0" xfId="0" applyNumberFormat="1" applyFont="1" applyFill="1" applyAlignment="1">
      <alignment horizontal="center"/>
    </xf>
    <xf numFmtId="164" fontId="20" fillId="2" borderId="0" xfId="0" applyNumberFormat="1" applyFont="1" applyFill="1" applyAlignment="1">
      <alignment horizontal="center"/>
    </xf>
    <xf numFmtId="0" fontId="19" fillId="0" borderId="0" xfId="0" applyFont="1" applyFill="1"/>
    <xf numFmtId="0" fontId="20" fillId="2" borderId="0" xfId="0" applyFont="1" applyFill="1" applyAlignment="1"/>
    <xf numFmtId="0" fontId="21" fillId="2" borderId="0" xfId="0" applyFont="1" applyFill="1" applyAlignment="1">
      <alignment horizontal="center" vertical="top"/>
    </xf>
    <xf numFmtId="0" fontId="19" fillId="4" borderId="0" xfId="0" applyFont="1" applyFill="1" applyAlignment="1">
      <alignment horizontal="center"/>
    </xf>
    <xf numFmtId="0" fontId="20" fillId="2" borderId="0" xfId="0" applyFont="1" applyFill="1" applyAlignment="1">
      <alignment horizontal="center"/>
    </xf>
    <xf numFmtId="164" fontId="19" fillId="0" borderId="0" xfId="0" applyNumberFormat="1" applyFont="1" applyAlignment="1">
      <alignment horizontal="center"/>
    </xf>
    <xf numFmtId="0" fontId="20" fillId="3" borderId="0" xfId="0" applyFont="1" applyFill="1"/>
    <xf numFmtId="3" fontId="20" fillId="3" borderId="0" xfId="0" applyNumberFormat="1" applyFont="1" applyFill="1" applyAlignment="1">
      <alignment horizontal="center"/>
    </xf>
    <xf numFmtId="164" fontId="20" fillId="3" borderId="0" xfId="0" applyNumberFormat="1" applyFont="1" applyFill="1" applyAlignment="1">
      <alignment horizontal="center"/>
    </xf>
    <xf numFmtId="0" fontId="19" fillId="2" borderId="0" xfId="0" applyFont="1" applyFill="1" applyAlignment="1">
      <alignment horizontal="center"/>
    </xf>
    <xf numFmtId="1" fontId="19" fillId="0" borderId="0" xfId="0" applyNumberFormat="1" applyFont="1"/>
    <xf numFmtId="3" fontId="19" fillId="2" borderId="0" xfId="0" applyNumberFormat="1" applyFont="1" applyFill="1" applyAlignment="1">
      <alignment horizontal="center"/>
    </xf>
    <xf numFmtId="164" fontId="19" fillId="2" borderId="0" xfId="0" applyNumberFormat="1" applyFont="1" applyFill="1" applyAlignment="1">
      <alignment horizontal="center"/>
    </xf>
    <xf numFmtId="0" fontId="20" fillId="0" borderId="0" xfId="0" applyFont="1" applyFill="1"/>
    <xf numFmtId="3" fontId="20" fillId="0" borderId="0" xfId="0" applyNumberFormat="1" applyFont="1" applyFill="1" applyAlignment="1">
      <alignment horizontal="center"/>
    </xf>
    <xf numFmtId="164" fontId="20" fillId="0" borderId="0" xfId="0" applyNumberFormat="1" applyFont="1" applyFill="1" applyAlignment="1">
      <alignment horizontal="center"/>
    </xf>
    <xf numFmtId="0" fontId="19" fillId="0" borderId="0" xfId="0" applyFont="1" applyAlignment="1"/>
    <xf numFmtId="164" fontId="20" fillId="4" borderId="0" xfId="0" applyNumberFormat="1" applyFont="1" applyFill="1" applyBorder="1" applyAlignment="1">
      <alignment horizontal="center"/>
    </xf>
    <xf numFmtId="0" fontId="20" fillId="4" borderId="0" xfId="0" applyFont="1" applyFill="1" applyBorder="1" applyAlignment="1">
      <alignment horizontal="center"/>
    </xf>
    <xf numFmtId="0" fontId="22" fillId="4" borderId="0" xfId="0" applyFont="1" applyFill="1" applyBorder="1" applyAlignment="1">
      <alignment horizontal="center"/>
    </xf>
    <xf numFmtId="164" fontId="22" fillId="4" borderId="0" xfId="0" applyNumberFormat="1" applyFont="1" applyFill="1" applyBorder="1" applyAlignment="1">
      <alignment horizontal="center"/>
    </xf>
    <xf numFmtId="0" fontId="19" fillId="4" borderId="0" xfId="0" applyFont="1" applyFill="1" applyBorder="1"/>
    <xf numFmtId="164" fontId="19" fillId="0" borderId="0" xfId="0" applyNumberFormat="1" applyFont="1" applyBorder="1" applyAlignment="1">
      <alignment horizontal="center"/>
    </xf>
    <xf numFmtId="164" fontId="19" fillId="4" borderId="0" xfId="0" applyNumberFormat="1" applyFont="1" applyFill="1" applyBorder="1" applyAlignment="1">
      <alignment horizontal="center"/>
    </xf>
    <xf numFmtId="0" fontId="20" fillId="4" borderId="0" xfId="0" applyFont="1" applyFill="1" applyBorder="1"/>
    <xf numFmtId="164" fontId="19" fillId="0" borderId="0" xfId="0" applyNumberFormat="1" applyFont="1" applyAlignment="1"/>
    <xf numFmtId="0" fontId="20" fillId="0" borderId="0" xfId="0" applyFont="1" applyBorder="1"/>
    <xf numFmtId="2" fontId="19" fillId="0" borderId="0" xfId="0" applyNumberFormat="1" applyFont="1"/>
    <xf numFmtId="0" fontId="19" fillId="5" borderId="0" xfId="0" applyFont="1" applyFill="1"/>
    <xf numFmtId="0" fontId="19" fillId="3" borderId="0" xfId="0" applyFont="1" applyFill="1" applyAlignment="1">
      <alignment horizontal="center"/>
    </xf>
    <xf numFmtId="164" fontId="19" fillId="3" borderId="0" xfId="0" applyNumberFormat="1" applyFont="1" applyFill="1" applyBorder="1" applyAlignment="1">
      <alignment horizontal="center"/>
    </xf>
    <xf numFmtId="0" fontId="19" fillId="4" borderId="0" xfId="0" applyFont="1" applyFill="1" applyBorder="1" applyAlignment="1">
      <alignment horizontal="center"/>
    </xf>
    <xf numFmtId="0" fontId="19" fillId="0" borderId="0" xfId="0" applyFont="1" applyAlignment="1">
      <alignment horizontal="center"/>
    </xf>
    <xf numFmtId="17" fontId="19" fillId="0" borderId="0" xfId="0" applyNumberFormat="1" applyFont="1"/>
    <xf numFmtId="0" fontId="19" fillId="0" borderId="0" xfId="0" applyFont="1" applyAlignment="1">
      <alignment horizontal="left"/>
    </xf>
    <xf numFmtId="164" fontId="19" fillId="0" borderId="0" xfId="0" applyNumberFormat="1" applyFont="1"/>
    <xf numFmtId="0" fontId="19" fillId="4" borderId="0" xfId="0" applyFont="1" applyFill="1" applyAlignment="1">
      <alignment horizontal="center"/>
    </xf>
    <xf numFmtId="0" fontId="19" fillId="7" borderId="0" xfId="0" applyFont="1" applyFill="1" applyAlignment="1">
      <alignment horizontal="center"/>
    </xf>
    <xf numFmtId="164" fontId="19" fillId="7" borderId="0" xfId="0" applyNumberFormat="1" applyFont="1" applyFill="1" applyBorder="1" applyAlignment="1">
      <alignment horizontal="center"/>
    </xf>
    <xf numFmtId="164" fontId="20" fillId="8" borderId="0" xfId="0" applyNumberFormat="1" applyFont="1" applyFill="1" applyBorder="1" applyAlignment="1">
      <alignment horizontal="center"/>
    </xf>
    <xf numFmtId="0" fontId="20" fillId="8" borderId="0" xfId="0" applyFont="1" applyFill="1" applyBorder="1" applyAlignment="1">
      <alignment horizontal="center"/>
    </xf>
    <xf numFmtId="0" fontId="19" fillId="4" borderId="0" xfId="0" applyFont="1" applyFill="1" applyAlignment="1">
      <alignment horizontal="center"/>
    </xf>
    <xf numFmtId="0" fontId="19" fillId="0" borderId="0" xfId="0" applyFont="1" applyAlignment="1">
      <alignment horizontal="center"/>
    </xf>
    <xf numFmtId="164" fontId="20" fillId="8" borderId="0" xfId="0" applyNumberFormat="1" applyFont="1" applyFill="1" applyBorder="1" applyAlignment="1">
      <alignment horizontal="center"/>
    </xf>
    <xf numFmtId="3" fontId="20" fillId="4" borderId="2" xfId="0" applyNumberFormat="1" applyFont="1" applyFill="1" applyBorder="1" applyAlignment="1">
      <alignment horizontal="center"/>
    </xf>
    <xf numFmtId="3" fontId="20" fillId="4" borderId="33" xfId="0" applyNumberFormat="1" applyFont="1" applyFill="1" applyBorder="1" applyAlignment="1">
      <alignment horizontal="center"/>
    </xf>
    <xf numFmtId="164" fontId="20" fillId="4" borderId="34" xfId="0" applyNumberFormat="1" applyFont="1" applyFill="1" applyBorder="1" applyAlignment="1">
      <alignment horizontal="center"/>
    </xf>
    <xf numFmtId="9" fontId="20" fillId="2" borderId="0" xfId="0" applyNumberFormat="1" applyFont="1" applyFill="1" applyAlignment="1">
      <alignment horizontal="center"/>
    </xf>
    <xf numFmtId="0" fontId="19" fillId="9" borderId="0" xfId="0" applyFont="1" applyFill="1" applyBorder="1"/>
    <xf numFmtId="0" fontId="20" fillId="8" borderId="0" xfId="0" applyFont="1" applyFill="1" applyBorder="1"/>
    <xf numFmtId="0" fontId="15" fillId="8" borderId="0" xfId="0" applyFont="1" applyFill="1"/>
    <xf numFmtId="0" fontId="20" fillId="8" borderId="0" xfId="0" applyFont="1" applyFill="1" applyAlignment="1">
      <alignment horizontal="center"/>
    </xf>
    <xf numFmtId="9" fontId="0" fillId="0" borderId="0" xfId="0" applyNumberFormat="1"/>
    <xf numFmtId="0" fontId="20" fillId="7" borderId="0" xfId="0" applyFont="1" applyFill="1"/>
    <xf numFmtId="0" fontId="20" fillId="9" borderId="6" xfId="0" applyFont="1" applyFill="1" applyBorder="1"/>
    <xf numFmtId="164" fontId="19" fillId="9" borderId="7" xfId="0" applyNumberFormat="1" applyFont="1" applyFill="1" applyBorder="1" applyAlignment="1">
      <alignment horizontal="center"/>
    </xf>
    <xf numFmtId="0" fontId="42" fillId="0" borderId="0" xfId="0" applyFont="1"/>
    <xf numFmtId="0" fontId="20" fillId="41" borderId="0" xfId="0" applyFont="1" applyFill="1"/>
    <xf numFmtId="0" fontId="23" fillId="0" borderId="0" xfId="60"/>
    <xf numFmtId="0" fontId="25" fillId="0" borderId="13" xfId="60" applyFont="1" applyBorder="1" applyAlignment="1">
      <alignment horizontal="center" wrapText="1"/>
    </xf>
    <xf numFmtId="0" fontId="25" fillId="0" borderId="14" xfId="60" applyFont="1" applyBorder="1" applyAlignment="1">
      <alignment horizontal="center" wrapText="1"/>
    </xf>
    <xf numFmtId="0" fontId="25" fillId="0" borderId="15" xfId="60" applyFont="1" applyBorder="1" applyAlignment="1">
      <alignment horizontal="center" wrapText="1"/>
    </xf>
    <xf numFmtId="0" fontId="25" fillId="0" borderId="16" xfId="60" applyFont="1" applyBorder="1" applyAlignment="1">
      <alignment horizontal="left" vertical="top" wrapText="1"/>
    </xf>
    <xf numFmtId="167" fontId="25" fillId="0" borderId="17" xfId="60" applyNumberFormat="1" applyFont="1" applyBorder="1" applyAlignment="1">
      <alignment horizontal="right" vertical="top"/>
    </xf>
    <xf numFmtId="168" fontId="25" fillId="0" borderId="18" xfId="60" applyNumberFormat="1" applyFont="1" applyBorder="1" applyAlignment="1">
      <alignment horizontal="right" vertical="top"/>
    </xf>
    <xf numFmtId="168" fontId="25" fillId="0" borderId="19" xfId="60" applyNumberFormat="1" applyFont="1" applyBorder="1" applyAlignment="1">
      <alignment horizontal="right" vertical="top"/>
    </xf>
    <xf numFmtId="0" fontId="25" fillId="0" borderId="20" xfId="60" applyFont="1" applyBorder="1" applyAlignment="1">
      <alignment horizontal="left" vertical="top" wrapText="1"/>
    </xf>
    <xf numFmtId="167" fontId="25" fillId="0" borderId="21" xfId="60" applyNumberFormat="1" applyFont="1" applyBorder="1" applyAlignment="1">
      <alignment horizontal="right" vertical="top"/>
    </xf>
    <xf numFmtId="168" fontId="25" fillId="0" borderId="22" xfId="60" applyNumberFormat="1" applyFont="1" applyBorder="1" applyAlignment="1">
      <alignment horizontal="right" vertical="top"/>
    </xf>
    <xf numFmtId="168" fontId="25" fillId="0" borderId="23" xfId="60" applyNumberFormat="1" applyFont="1" applyBorder="1" applyAlignment="1">
      <alignment horizontal="right" vertical="top"/>
    </xf>
    <xf numFmtId="0" fontId="25" fillId="0" borderId="24" xfId="60" applyFont="1" applyBorder="1" applyAlignment="1">
      <alignment horizontal="left" vertical="top" wrapText="1"/>
    </xf>
    <xf numFmtId="167" fontId="25" fillId="0" borderId="25" xfId="60" applyNumberFormat="1" applyFont="1" applyBorder="1" applyAlignment="1">
      <alignment horizontal="right" vertical="top"/>
    </xf>
    <xf numFmtId="168" fontId="25" fillId="0" borderId="26" xfId="60" applyNumberFormat="1" applyFont="1" applyBorder="1" applyAlignment="1">
      <alignment horizontal="right" vertical="top"/>
    </xf>
    <xf numFmtId="0" fontId="25" fillId="0" borderId="27" xfId="60" applyFont="1" applyBorder="1" applyAlignment="1">
      <alignment horizontal="left" vertical="top" wrapText="1"/>
    </xf>
    <xf numFmtId="3" fontId="20" fillId="0" borderId="0" xfId="0" applyNumberFormat="1" applyFont="1"/>
    <xf numFmtId="1" fontId="20" fillId="0" borderId="0" xfId="0" applyNumberFormat="1" applyFont="1"/>
    <xf numFmtId="10" fontId="19" fillId="0" borderId="0" xfId="0" applyNumberFormat="1" applyFont="1" applyAlignment="1">
      <alignment horizontal="center"/>
    </xf>
    <xf numFmtId="3" fontId="19" fillId="9" borderId="0" xfId="0" applyNumberFormat="1" applyFont="1" applyFill="1" applyAlignment="1">
      <alignment horizontal="center"/>
    </xf>
    <xf numFmtId="164" fontId="19" fillId="9" borderId="0" xfId="0" applyNumberFormat="1" applyFont="1" applyFill="1" applyAlignment="1">
      <alignment horizontal="center"/>
    </xf>
    <xf numFmtId="0" fontId="20" fillId="8" borderId="0" xfId="0" applyFont="1" applyFill="1"/>
    <xf numFmtId="0" fontId="19" fillId="0" borderId="0" xfId="0" applyFont="1" applyAlignment="1">
      <alignment horizontal="center"/>
    </xf>
    <xf numFmtId="1" fontId="20" fillId="2" borderId="0" xfId="0" applyNumberFormat="1" applyFont="1" applyFill="1" applyAlignment="1">
      <alignment horizontal="center"/>
    </xf>
    <xf numFmtId="3" fontId="20" fillId="8" borderId="0" xfId="0" applyNumberFormat="1" applyFont="1" applyFill="1" applyAlignment="1">
      <alignment horizontal="center"/>
    </xf>
    <xf numFmtId="9" fontId="20" fillId="8" borderId="0" xfId="0" applyNumberFormat="1" applyFont="1" applyFill="1" applyAlignment="1">
      <alignment horizontal="center"/>
    </xf>
    <xf numFmtId="0" fontId="19" fillId="0" borderId="0" xfId="58" applyFont="1"/>
    <xf numFmtId="0" fontId="20" fillId="0" borderId="0" xfId="58" applyFont="1"/>
    <xf numFmtId="0" fontId="19" fillId="7" borderId="0" xfId="58" applyFont="1" applyFill="1"/>
    <xf numFmtId="1" fontId="20" fillId="2" borderId="0" xfId="58" applyNumberFormat="1" applyFont="1" applyFill="1"/>
    <xf numFmtId="49" fontId="20" fillId="2" borderId="0" xfId="58" applyNumberFormat="1" applyFont="1" applyFill="1" applyAlignment="1">
      <alignment horizontal="center"/>
    </xf>
    <xf numFmtId="0" fontId="19" fillId="4" borderId="0" xfId="58" applyFont="1" applyFill="1"/>
    <xf numFmtId="0" fontId="19" fillId="0" borderId="0" xfId="58" applyFont="1" applyAlignment="1">
      <alignment horizontal="center"/>
    </xf>
    <xf numFmtId="0" fontId="19" fillId="4" borderId="0" xfId="58" applyFont="1" applyFill="1" applyAlignment="1">
      <alignment horizontal="center"/>
    </xf>
    <xf numFmtId="0" fontId="19" fillId="4" borderId="0" xfId="58" applyFont="1" applyFill="1" applyAlignment="1">
      <alignment wrapText="1"/>
    </xf>
    <xf numFmtId="0" fontId="19" fillId="0" borderId="0" xfId="58" applyFont="1" applyFill="1" applyAlignment="1">
      <alignment horizontal="center"/>
    </xf>
    <xf numFmtId="0" fontId="19" fillId="2" borderId="0" xfId="58" applyFont="1" applyFill="1"/>
    <xf numFmtId="17" fontId="20" fillId="2" borderId="0" xfId="58" applyNumberFormat="1" applyFont="1" applyFill="1" applyAlignment="1">
      <alignment horizontal="center"/>
    </xf>
    <xf numFmtId="0" fontId="19" fillId="3" borderId="0" xfId="58" applyFont="1" applyFill="1" applyAlignment="1">
      <alignment horizontal="center"/>
    </xf>
    <xf numFmtId="0" fontId="19" fillId="4" borderId="0" xfId="58" applyFont="1" applyFill="1" applyAlignment="1">
      <alignment horizontal="left"/>
    </xf>
    <xf numFmtId="0" fontId="19" fillId="4" borderId="0" xfId="58" applyFont="1" applyFill="1" applyAlignment="1">
      <alignment horizontal="left" wrapText="1"/>
    </xf>
    <xf numFmtId="0" fontId="19" fillId="4" borderId="0" xfId="58" applyFont="1" applyFill="1" applyAlignment="1">
      <alignment horizontal="left" vertical="center" wrapText="1"/>
    </xf>
    <xf numFmtId="0" fontId="20" fillId="2" borderId="0" xfId="58" applyFont="1" applyFill="1"/>
    <xf numFmtId="0" fontId="20" fillId="2" borderId="0" xfId="58" applyFont="1" applyFill="1" applyAlignment="1">
      <alignment horizontal="center"/>
    </xf>
    <xf numFmtId="0" fontId="19" fillId="7" borderId="0" xfId="58" applyFont="1" applyFill="1" applyAlignment="1">
      <alignment horizontal="center"/>
    </xf>
    <xf numFmtId="0" fontId="19" fillId="9" borderId="0" xfId="58" applyFont="1" applyFill="1" applyAlignment="1">
      <alignment horizontal="center"/>
    </xf>
    <xf numFmtId="0" fontId="19" fillId="0" borderId="0" xfId="58" applyFont="1" applyAlignment="1">
      <alignment vertical="center"/>
    </xf>
    <xf numFmtId="164" fontId="20" fillId="2" borderId="0" xfId="58" applyNumberFormat="1" applyFont="1" applyFill="1" applyAlignment="1">
      <alignment horizontal="center"/>
    </xf>
    <xf numFmtId="0" fontId="20" fillId="7" borderId="0" xfId="58" applyFont="1" applyFill="1"/>
    <xf numFmtId="164" fontId="20" fillId="7" borderId="0" xfId="58" applyNumberFormat="1" applyFont="1" applyFill="1" applyAlignment="1">
      <alignment horizontal="center"/>
    </xf>
    <xf numFmtId="0" fontId="20" fillId="0" borderId="0" xfId="58" applyFont="1" applyFill="1"/>
    <xf numFmtId="164" fontId="20" fillId="0" borderId="0" xfId="58" applyNumberFormat="1" applyFont="1" applyFill="1" applyAlignment="1">
      <alignment horizontal="center"/>
    </xf>
    <xf numFmtId="0" fontId="19" fillId="0" borderId="0" xfId="58" applyFont="1" applyFill="1"/>
    <xf numFmtId="1" fontId="20" fillId="0" borderId="0" xfId="58" applyNumberFormat="1" applyFont="1" applyFill="1" applyAlignment="1">
      <alignment horizontal="center"/>
    </xf>
    <xf numFmtId="0" fontId="19" fillId="0" borderId="0" xfId="58" applyFont="1" applyAlignment="1">
      <alignment wrapText="1"/>
    </xf>
    <xf numFmtId="164" fontId="19" fillId="0" borderId="0" xfId="58" applyNumberFormat="1" applyFont="1" applyAlignment="1">
      <alignment wrapText="1"/>
    </xf>
    <xf numFmtId="0" fontId="19" fillId="0" borderId="0" xfId="58" applyFont="1" applyAlignment="1"/>
    <xf numFmtId="0" fontId="19" fillId="0" borderId="0" xfId="58" applyFont="1" applyBorder="1"/>
    <xf numFmtId="0" fontId="19" fillId="6" borderId="0" xfId="58" applyFont="1" applyFill="1"/>
    <xf numFmtId="167" fontId="19" fillId="0" borderId="0" xfId="58" applyNumberFormat="1" applyFont="1"/>
    <xf numFmtId="17" fontId="19" fillId="0" borderId="0" xfId="58" applyNumberFormat="1" applyFont="1"/>
    <xf numFmtId="0" fontId="20" fillId="2" borderId="0" xfId="58" applyFont="1" applyFill="1" applyAlignment="1"/>
    <xf numFmtId="17" fontId="19" fillId="0" borderId="0" xfId="58" applyNumberFormat="1" applyFont="1" applyAlignment="1"/>
    <xf numFmtId="17" fontId="19" fillId="2" borderId="0" xfId="58" applyNumberFormat="1" applyFont="1" applyFill="1" applyAlignment="1">
      <alignment horizontal="center"/>
    </xf>
    <xf numFmtId="14" fontId="19" fillId="0" borderId="0" xfId="58" applyNumberFormat="1" applyFont="1"/>
    <xf numFmtId="0" fontId="19" fillId="4" borderId="0" xfId="58" applyFont="1" applyFill="1" applyAlignment="1"/>
    <xf numFmtId="0" fontId="20" fillId="2" borderId="0" xfId="58" applyNumberFormat="1" applyFont="1" applyFill="1" applyAlignment="1">
      <alignment horizontal="center"/>
    </xf>
    <xf numFmtId="3" fontId="20" fillId="9" borderId="6" xfId="0" applyNumberFormat="1" applyFont="1" applyFill="1" applyBorder="1" applyAlignment="1">
      <alignment horizontal="center"/>
    </xf>
    <xf numFmtId="3" fontId="20" fillId="9" borderId="7" xfId="0" applyNumberFormat="1" applyFont="1" applyFill="1" applyBorder="1" applyAlignment="1">
      <alignment horizontal="center"/>
    </xf>
    <xf numFmtId="1" fontId="20" fillId="9" borderId="2" xfId="0" applyNumberFormat="1" applyFont="1" applyFill="1" applyBorder="1" applyAlignment="1">
      <alignment horizontal="center"/>
    </xf>
    <xf numFmtId="1" fontId="19" fillId="3" borderId="0" xfId="0" applyNumberFormat="1" applyFont="1" applyFill="1" applyBorder="1" applyAlignment="1">
      <alignment horizontal="center"/>
    </xf>
    <xf numFmtId="1" fontId="19" fillId="0" borderId="0" xfId="0" applyNumberFormat="1" applyFont="1" applyAlignment="1"/>
    <xf numFmtId="3" fontId="19" fillId="0" borderId="0" xfId="0" applyNumberFormat="1" applyFont="1" applyAlignment="1"/>
    <xf numFmtId="164" fontId="20" fillId="4" borderId="0" xfId="0" applyNumberFormat="1" applyFont="1" applyFill="1" applyBorder="1" applyAlignment="1">
      <alignment horizontal="center"/>
    </xf>
    <xf numFmtId="0" fontId="20" fillId="4" borderId="0" xfId="0" applyFont="1" applyFill="1" applyBorder="1" applyAlignment="1">
      <alignment horizontal="center" wrapText="1"/>
    </xf>
    <xf numFmtId="164" fontId="15" fillId="0" borderId="0" xfId="0" applyNumberFormat="1" applyFont="1"/>
    <xf numFmtId="0" fontId="19" fillId="0" borderId="50" xfId="0" applyFont="1" applyBorder="1" applyAlignment="1">
      <alignment horizontal="center"/>
    </xf>
    <xf numFmtId="0" fontId="19" fillId="0" borderId="51" xfId="0" applyFont="1" applyBorder="1" applyAlignment="1">
      <alignment horizontal="center"/>
    </xf>
    <xf numFmtId="0" fontId="19" fillId="0" borderId="51" xfId="0" applyFont="1" applyBorder="1" applyAlignment="1"/>
    <xf numFmtId="0" fontId="19" fillId="0" borderId="52" xfId="0" applyFont="1" applyBorder="1" applyAlignment="1">
      <alignment horizontal="center"/>
    </xf>
    <xf numFmtId="3" fontId="19" fillId="0" borderId="50" xfId="0" applyNumberFormat="1" applyFont="1" applyBorder="1" applyAlignment="1">
      <alignment horizontal="center"/>
    </xf>
    <xf numFmtId="3" fontId="19" fillId="0" borderId="51" xfId="0" applyNumberFormat="1" applyFont="1" applyBorder="1" applyAlignment="1">
      <alignment horizontal="center"/>
    </xf>
    <xf numFmtId="3" fontId="19" fillId="0" borderId="52" xfId="0" applyNumberFormat="1" applyFont="1" applyBorder="1" applyAlignment="1">
      <alignment horizontal="center"/>
    </xf>
    <xf numFmtId="0" fontId="19" fillId="0" borderId="4" xfId="0" applyFont="1" applyBorder="1" applyAlignment="1">
      <alignment horizontal="center"/>
    </xf>
    <xf numFmtId="3" fontId="19" fillId="0" borderId="4" xfId="0" applyNumberFormat="1" applyFont="1" applyBorder="1" applyAlignment="1">
      <alignment horizontal="center"/>
    </xf>
    <xf numFmtId="0" fontId="20" fillId="7" borderId="0" xfId="0" applyFont="1" applyFill="1" applyBorder="1"/>
    <xf numFmtId="3" fontId="19" fillId="0" borderId="0" xfId="0" applyNumberFormat="1" applyFont="1" applyBorder="1" applyAlignment="1">
      <alignment horizontal="center"/>
    </xf>
    <xf numFmtId="1" fontId="19" fillId="0" borderId="0" xfId="0" applyNumberFormat="1" applyFont="1" applyBorder="1" applyAlignment="1">
      <alignment horizontal="center"/>
    </xf>
    <xf numFmtId="0" fontId="3" fillId="0" borderId="0" xfId="63"/>
    <xf numFmtId="0" fontId="0" fillId="0" borderId="0" xfId="0" applyAlignment="1">
      <alignment wrapText="1"/>
    </xf>
    <xf numFmtId="0" fontId="45" fillId="0" borderId="0" xfId="0" applyFont="1" applyAlignment="1">
      <alignment wrapText="1"/>
    </xf>
    <xf numFmtId="0" fontId="45" fillId="0" borderId="0" xfId="0" applyFont="1"/>
    <xf numFmtId="0" fontId="0" fillId="0" borderId="0" xfId="0" applyAlignment="1">
      <alignment horizontal="center"/>
    </xf>
    <xf numFmtId="0" fontId="9" fillId="0" borderId="0" xfId="0" applyFont="1" applyAlignment="1">
      <alignment wrapText="1"/>
    </xf>
    <xf numFmtId="0" fontId="23" fillId="0" borderId="0" xfId="65"/>
    <xf numFmtId="0" fontId="25" fillId="0" borderId="13" xfId="65" applyFont="1" applyBorder="1" applyAlignment="1">
      <alignment horizontal="center" wrapText="1"/>
    </xf>
    <xf numFmtId="0" fontId="25" fillId="0" borderId="14" xfId="65" applyFont="1" applyBorder="1" applyAlignment="1">
      <alignment horizontal="center" wrapText="1"/>
    </xf>
    <xf numFmtId="0" fontId="25" fillId="0" borderId="15" xfId="65" applyFont="1" applyBorder="1" applyAlignment="1">
      <alignment horizontal="center" wrapText="1"/>
    </xf>
    <xf numFmtId="0" fontId="25" fillId="0" borderId="16" xfId="65" applyFont="1" applyBorder="1" applyAlignment="1">
      <alignment horizontal="left" vertical="top"/>
    </xf>
    <xf numFmtId="167" fontId="25" fillId="0" borderId="17" xfId="65" applyNumberFormat="1" applyFont="1" applyBorder="1" applyAlignment="1">
      <alignment horizontal="right" vertical="top"/>
    </xf>
    <xf numFmtId="168" fontId="25" fillId="0" borderId="18" xfId="65" applyNumberFormat="1" applyFont="1" applyBorder="1" applyAlignment="1">
      <alignment horizontal="right" vertical="top"/>
    </xf>
    <xf numFmtId="168" fontId="25" fillId="0" borderId="19" xfId="65" applyNumberFormat="1" applyFont="1" applyBorder="1" applyAlignment="1">
      <alignment horizontal="right" vertical="top"/>
    </xf>
    <xf numFmtId="0" fontId="25" fillId="0" borderId="20" xfId="65" applyFont="1" applyBorder="1" applyAlignment="1">
      <alignment horizontal="left" vertical="top"/>
    </xf>
    <xf numFmtId="167" fontId="25" fillId="0" borderId="21" xfId="65" applyNumberFormat="1" applyFont="1" applyBorder="1" applyAlignment="1">
      <alignment horizontal="right" vertical="top"/>
    </xf>
    <xf numFmtId="168" fontId="25" fillId="0" borderId="22" xfId="65" applyNumberFormat="1" applyFont="1" applyBorder="1" applyAlignment="1">
      <alignment horizontal="right" vertical="top"/>
    </xf>
    <xf numFmtId="168" fontId="25" fillId="0" borderId="23" xfId="65" applyNumberFormat="1" applyFont="1" applyBorder="1" applyAlignment="1">
      <alignment horizontal="right" vertical="top"/>
    </xf>
    <xf numFmtId="169" fontId="25" fillId="0" borderId="22" xfId="65" applyNumberFormat="1" applyFont="1" applyBorder="1" applyAlignment="1">
      <alignment horizontal="right" vertical="top"/>
    </xf>
    <xf numFmtId="0" fontId="25" fillId="0" borderId="24" xfId="65" applyFont="1" applyBorder="1" applyAlignment="1">
      <alignment horizontal="left" vertical="top" wrapText="1"/>
    </xf>
    <xf numFmtId="167" fontId="25" fillId="0" borderId="25" xfId="65" applyNumberFormat="1" applyFont="1" applyBorder="1" applyAlignment="1">
      <alignment horizontal="right" vertical="top"/>
    </xf>
    <xf numFmtId="168" fontId="25" fillId="0" borderId="26" xfId="65" applyNumberFormat="1" applyFont="1" applyBorder="1" applyAlignment="1">
      <alignment horizontal="right" vertical="top"/>
    </xf>
    <xf numFmtId="0" fontId="25" fillId="0" borderId="27" xfId="65" applyFont="1" applyBorder="1" applyAlignment="1">
      <alignment horizontal="left" vertical="top" wrapText="1"/>
    </xf>
    <xf numFmtId="0" fontId="19" fillId="43" borderId="53" xfId="0" applyFont="1" applyFill="1" applyBorder="1"/>
    <xf numFmtId="3" fontId="19" fillId="43" borderId="54" xfId="0" applyNumberFormat="1" applyFont="1" applyFill="1" applyBorder="1"/>
    <xf numFmtId="0" fontId="19" fillId="43" borderId="55" xfId="0" applyFont="1" applyFill="1" applyBorder="1"/>
    <xf numFmtId="0" fontId="19" fillId="43" borderId="56" xfId="0" applyFont="1" applyFill="1" applyBorder="1"/>
    <xf numFmtId="0" fontId="19" fillId="43" borderId="57" xfId="0" applyFont="1" applyFill="1" applyBorder="1"/>
    <xf numFmtId="3" fontId="19" fillId="43" borderId="58" xfId="0" applyNumberFormat="1" applyFont="1" applyFill="1" applyBorder="1"/>
    <xf numFmtId="0" fontId="24" fillId="0" borderId="0" xfId="65" applyFont="1" applyBorder="1" applyAlignment="1">
      <alignment horizontal="center" vertical="center" wrapText="1"/>
    </xf>
    <xf numFmtId="0" fontId="46" fillId="0" borderId="0" xfId="0" applyFont="1"/>
    <xf numFmtId="10" fontId="47" fillId="0" borderId="0" xfId="0" applyNumberFormat="1" applyFont="1"/>
    <xf numFmtId="0" fontId="47" fillId="0" borderId="0" xfId="0" applyFont="1"/>
    <xf numFmtId="10" fontId="46" fillId="0" borderId="0" xfId="0" applyNumberFormat="1" applyFont="1"/>
    <xf numFmtId="17" fontId="46" fillId="0" borderId="0" xfId="0" applyNumberFormat="1" applyFont="1"/>
    <xf numFmtId="1" fontId="46" fillId="0" borderId="0" xfId="0" applyNumberFormat="1" applyFont="1"/>
    <xf numFmtId="3" fontId="46" fillId="0" borderId="0" xfId="0" applyNumberFormat="1" applyFont="1"/>
    <xf numFmtId="9" fontId="46" fillId="0" borderId="0" xfId="0" applyNumberFormat="1" applyFont="1"/>
    <xf numFmtId="164" fontId="46" fillId="0" borderId="0" xfId="0" applyNumberFormat="1" applyFont="1"/>
    <xf numFmtId="0" fontId="49" fillId="0" borderId="2" xfId="0" applyFont="1" applyFill="1" applyBorder="1" applyAlignment="1">
      <alignment horizontal="center" wrapText="1"/>
    </xf>
    <xf numFmtId="0" fontId="46" fillId="0" borderId="0" xfId="0" applyNumberFormat="1" applyFont="1" applyFill="1" applyBorder="1" applyAlignment="1" applyProtection="1"/>
    <xf numFmtId="0" fontId="49" fillId="0" borderId="0" xfId="0" applyFont="1" applyBorder="1"/>
    <xf numFmtId="3" fontId="52" fillId="0" borderId="0" xfId="0" applyNumberFormat="1" applyFont="1" applyAlignment="1">
      <alignment horizontal="center" vertical="center"/>
    </xf>
    <xf numFmtId="164" fontId="49" fillId="0" borderId="0" xfId="0" applyNumberFormat="1" applyFont="1" applyBorder="1" applyAlignment="1">
      <alignment horizontal="center"/>
    </xf>
    <xf numFmtId="0" fontId="51" fillId="0" borderId="0" xfId="0" applyFont="1" applyAlignment="1">
      <alignment horizontal="left" vertical="center"/>
    </xf>
    <xf numFmtId="1" fontId="52" fillId="0" borderId="0" xfId="0" applyNumberFormat="1" applyFont="1" applyAlignment="1">
      <alignment horizontal="center" vertical="center"/>
    </xf>
    <xf numFmtId="0" fontId="53" fillId="0" borderId="0" xfId="0" applyFont="1" applyAlignment="1">
      <alignment horizontal="center" vertical="center"/>
    </xf>
    <xf numFmtId="1" fontId="55" fillId="0" borderId="0" xfId="0" applyNumberFormat="1" applyFont="1"/>
    <xf numFmtId="0" fontId="46" fillId="0" borderId="0" xfId="0" applyFont="1" applyAlignment="1">
      <alignment horizontal="left"/>
    </xf>
    <xf numFmtId="2" fontId="46" fillId="0" borderId="0" xfId="0" applyNumberFormat="1" applyFont="1"/>
    <xf numFmtId="0" fontId="48" fillId="0" borderId="0" xfId="0" applyFont="1"/>
    <xf numFmtId="10" fontId="48" fillId="0" borderId="0" xfId="0" applyNumberFormat="1" applyFont="1"/>
    <xf numFmtId="0" fontId="57" fillId="0" borderId="0" xfId="0" applyFont="1"/>
    <xf numFmtId="0" fontId="58" fillId="0" borderId="0" xfId="0" applyFont="1"/>
    <xf numFmtId="10" fontId="58" fillId="0" borderId="0" xfId="0" applyNumberFormat="1" applyFont="1"/>
    <xf numFmtId="10" fontId="57" fillId="0" borderId="0" xfId="0" applyNumberFormat="1" applyFont="1"/>
    <xf numFmtId="165" fontId="57" fillId="0" borderId="0" xfId="0" applyNumberFormat="1" applyFont="1"/>
    <xf numFmtId="0" fontId="57" fillId="0" borderId="0" xfId="0" applyFont="1" applyBorder="1"/>
    <xf numFmtId="10" fontId="57" fillId="0" borderId="0" xfId="0" applyNumberFormat="1" applyFont="1" applyBorder="1"/>
    <xf numFmtId="0" fontId="57" fillId="0" borderId="1" xfId="0" applyFont="1" applyBorder="1"/>
    <xf numFmtId="10" fontId="57" fillId="0" borderId="1" xfId="0" applyNumberFormat="1" applyFont="1" applyBorder="1"/>
    <xf numFmtId="17" fontId="57" fillId="0" borderId="0" xfId="0" applyNumberFormat="1" applyFont="1"/>
    <xf numFmtId="2" fontId="57" fillId="0" borderId="0" xfId="0" applyNumberFormat="1" applyFont="1"/>
    <xf numFmtId="1" fontId="57" fillId="0" borderId="0" xfId="0" applyNumberFormat="1" applyFont="1"/>
    <xf numFmtId="3" fontId="57" fillId="0" borderId="0" xfId="0" applyNumberFormat="1" applyFont="1"/>
    <xf numFmtId="1" fontId="59" fillId="0" borderId="0" xfId="0" applyNumberFormat="1" applyFont="1"/>
    <xf numFmtId="0" fontId="59" fillId="0" borderId="0" xfId="0" applyFont="1"/>
    <xf numFmtId="1" fontId="57" fillId="3" borderId="0" xfId="0" applyNumberFormat="1" applyFont="1" applyFill="1"/>
    <xf numFmtId="1" fontId="57" fillId="3" borderId="1" xfId="0" applyNumberFormat="1" applyFont="1" applyFill="1" applyBorder="1"/>
    <xf numFmtId="1" fontId="58" fillId="0" borderId="0" xfId="0" applyNumberFormat="1" applyFont="1"/>
    <xf numFmtId="10" fontId="57" fillId="0" borderId="2" xfId="0" applyNumberFormat="1" applyFont="1" applyBorder="1"/>
    <xf numFmtId="0" fontId="57" fillId="0" borderId="2" xfId="0" applyFont="1" applyFill="1" applyBorder="1" applyAlignment="1">
      <alignment horizontal="center" wrapText="1"/>
    </xf>
    <xf numFmtId="164" fontId="57" fillId="0" borderId="0" xfId="0" applyNumberFormat="1" applyFont="1" applyBorder="1" applyAlignment="1">
      <alignment horizontal="center"/>
    </xf>
    <xf numFmtId="3" fontId="57" fillId="0" borderId="0" xfId="0" applyNumberFormat="1" applyFont="1" applyBorder="1" applyAlignment="1">
      <alignment horizontal="center"/>
    </xf>
    <xf numFmtId="1" fontId="60" fillId="0" borderId="0" xfId="0" applyNumberFormat="1" applyFont="1" applyAlignment="1">
      <alignment horizontal="center" vertical="center"/>
    </xf>
    <xf numFmtId="1" fontId="61" fillId="0" borderId="0" xfId="0" applyNumberFormat="1" applyFont="1" applyAlignment="1">
      <alignment horizontal="center" vertical="center"/>
    </xf>
    <xf numFmtId="0" fontId="58" fillId="0" borderId="2" xfId="0" applyFont="1" applyBorder="1"/>
    <xf numFmtId="9" fontId="58" fillId="0" borderId="2" xfId="0" applyNumberFormat="1" applyFont="1" applyFill="1" applyBorder="1" applyAlignment="1">
      <alignment horizontal="center"/>
    </xf>
    <xf numFmtId="0" fontId="58" fillId="0" borderId="0" xfId="0" applyFont="1" applyBorder="1"/>
    <xf numFmtId="0" fontId="57" fillId="0" borderId="0" xfId="0" applyFont="1" applyAlignment="1">
      <alignment horizontal="center"/>
    </xf>
    <xf numFmtId="0" fontId="57" fillId="0" borderId="0" xfId="0" applyFont="1" applyAlignment="1">
      <alignment horizontal="center" vertical="center"/>
    </xf>
    <xf numFmtId="0" fontId="62" fillId="0" borderId="0" xfId="66"/>
    <xf numFmtId="0" fontId="63" fillId="0" borderId="13" xfId="66" applyFont="1" applyBorder="1" applyAlignment="1">
      <alignment horizontal="center" wrapText="1"/>
    </xf>
    <xf numFmtId="0" fontId="63" fillId="0" borderId="16" xfId="66" applyFont="1" applyBorder="1" applyAlignment="1">
      <alignment horizontal="left" vertical="top"/>
    </xf>
    <xf numFmtId="167" fontId="63" fillId="0" borderId="17" xfId="66" applyNumberFormat="1" applyFont="1" applyBorder="1" applyAlignment="1">
      <alignment horizontal="right" vertical="top"/>
    </xf>
    <xf numFmtId="0" fontId="63" fillId="0" borderId="20" xfId="66" applyFont="1" applyBorder="1" applyAlignment="1">
      <alignment horizontal="left" vertical="top"/>
    </xf>
    <xf numFmtId="167" fontId="63" fillId="0" borderId="21" xfId="66" applyNumberFormat="1" applyFont="1" applyBorder="1" applyAlignment="1">
      <alignment horizontal="right" vertical="top"/>
    </xf>
    <xf numFmtId="0" fontId="63" fillId="0" borderId="24" xfId="66" applyFont="1" applyBorder="1" applyAlignment="1">
      <alignment horizontal="left" vertical="top" wrapText="1"/>
    </xf>
    <xf numFmtId="167" fontId="63" fillId="0" borderId="25" xfId="66" applyNumberFormat="1" applyFont="1" applyBorder="1" applyAlignment="1">
      <alignment horizontal="right" vertical="top"/>
    </xf>
    <xf numFmtId="0" fontId="10" fillId="0" borderId="0" xfId="0" applyFont="1"/>
    <xf numFmtId="164" fontId="10" fillId="0" borderId="0" xfId="0" applyNumberFormat="1" applyFont="1"/>
    <xf numFmtId="0" fontId="10" fillId="0" borderId="0" xfId="0" applyNumberFormat="1" applyFont="1" applyFill="1" applyBorder="1" applyAlignment="1" applyProtection="1"/>
    <xf numFmtId="0" fontId="64" fillId="0" borderId="0" xfId="0" applyFont="1" applyAlignment="1">
      <alignment horizontal="center" vertical="center"/>
    </xf>
    <xf numFmtId="0" fontId="64" fillId="0" borderId="0" xfId="0" applyFont="1" applyAlignment="1">
      <alignment horizontal="left" vertical="center"/>
    </xf>
    <xf numFmtId="0" fontId="65" fillId="0" borderId="0" xfId="0" applyFont="1" applyAlignment="1">
      <alignment vertical="center"/>
    </xf>
    <xf numFmtId="3" fontId="65" fillId="0" borderId="0" xfId="0" applyNumberFormat="1" applyFont="1" applyAlignment="1">
      <alignment horizontal="center" vertical="center"/>
    </xf>
    <xf numFmtId="164" fontId="10" fillId="0" borderId="0" xfId="0" applyNumberFormat="1" applyFont="1" applyBorder="1" applyAlignment="1">
      <alignment horizontal="center"/>
    </xf>
    <xf numFmtId="1" fontId="65" fillId="0" borderId="0" xfId="0" applyNumberFormat="1" applyFont="1" applyAlignment="1">
      <alignment horizontal="center" vertical="center"/>
    </xf>
    <xf numFmtId="0" fontId="65" fillId="0" borderId="0" xfId="0" applyFont="1" applyAlignment="1">
      <alignment horizontal="center" vertical="center"/>
    </xf>
    <xf numFmtId="1" fontId="65" fillId="0" borderId="0" xfId="0" applyNumberFormat="1" applyFont="1" applyAlignment="1">
      <alignment horizontal="right" vertical="center"/>
    </xf>
    <xf numFmtId="1" fontId="66" fillId="0" borderId="0" xfId="0" applyNumberFormat="1" applyFont="1" applyAlignment="1">
      <alignment vertical="center"/>
    </xf>
    <xf numFmtId="167" fontId="67" fillId="0" borderId="17" xfId="1" applyNumberFormat="1" applyFont="1" applyBorder="1" applyAlignment="1">
      <alignment horizontal="right" vertical="top"/>
    </xf>
    <xf numFmtId="167" fontId="67" fillId="0" borderId="21" xfId="1" applyNumberFormat="1" applyFont="1" applyBorder="1" applyAlignment="1">
      <alignment horizontal="right" vertical="top"/>
    </xf>
    <xf numFmtId="1" fontId="68" fillId="0" borderId="0" xfId="0" applyNumberFormat="1" applyFont="1"/>
    <xf numFmtId="1" fontId="65" fillId="0" borderId="0" xfId="0" applyNumberFormat="1" applyFont="1" applyAlignment="1">
      <alignment horizontal="center"/>
    </xf>
    <xf numFmtId="3" fontId="10" fillId="0" borderId="0" xfId="0" applyNumberFormat="1" applyFont="1" applyFill="1" applyBorder="1" applyAlignment="1">
      <alignment horizontal="center"/>
    </xf>
    <xf numFmtId="16" fontId="10" fillId="0" borderId="0" xfId="0" applyNumberFormat="1" applyFont="1" applyAlignment="1">
      <alignment horizontal="left"/>
    </xf>
    <xf numFmtId="1" fontId="10" fillId="0" borderId="0" xfId="0" applyNumberFormat="1" applyFont="1"/>
    <xf numFmtId="3" fontId="10" fillId="0" borderId="0" xfId="0" applyNumberFormat="1" applyFont="1"/>
    <xf numFmtId="167" fontId="67" fillId="0" borderId="21" xfId="1" applyNumberFormat="1" applyFont="1" applyFill="1" applyBorder="1" applyAlignment="1">
      <alignment horizontal="right" vertical="top"/>
    </xf>
    <xf numFmtId="167" fontId="10" fillId="0" borderId="0" xfId="0" applyNumberFormat="1" applyFont="1"/>
    <xf numFmtId="0" fontId="70" fillId="0" borderId="0" xfId="1" applyFont="1"/>
    <xf numFmtId="0" fontId="67" fillId="0" borderId="13" xfId="1" applyFont="1" applyBorder="1" applyAlignment="1">
      <alignment horizontal="center" wrapText="1"/>
    </xf>
    <xf numFmtId="0" fontId="67" fillId="0" borderId="14" xfId="1" applyFont="1" applyBorder="1" applyAlignment="1">
      <alignment horizontal="center" wrapText="1"/>
    </xf>
    <xf numFmtId="0" fontId="67" fillId="0" borderId="15" xfId="1" applyFont="1" applyBorder="1" applyAlignment="1">
      <alignment horizontal="center" wrapText="1"/>
    </xf>
    <xf numFmtId="0" fontId="67" fillId="0" borderId="16" xfId="1" applyFont="1" applyBorder="1" applyAlignment="1">
      <alignment horizontal="left" vertical="top"/>
    </xf>
    <xf numFmtId="0" fontId="67" fillId="0" borderId="20" xfId="1" applyFont="1" applyBorder="1" applyAlignment="1">
      <alignment horizontal="left" vertical="top"/>
    </xf>
    <xf numFmtId="168" fontId="67" fillId="0" borderId="22" xfId="1" applyNumberFormat="1" applyFont="1" applyBorder="1" applyAlignment="1">
      <alignment horizontal="right" vertical="top"/>
    </xf>
    <xf numFmtId="168" fontId="67" fillId="0" borderId="23" xfId="1" applyNumberFormat="1" applyFont="1" applyBorder="1" applyAlignment="1">
      <alignment horizontal="right" vertical="top"/>
    </xf>
    <xf numFmtId="169" fontId="67" fillId="0" borderId="22" xfId="1" applyNumberFormat="1" applyFont="1" applyBorder="1" applyAlignment="1">
      <alignment horizontal="right" vertical="top"/>
    </xf>
    <xf numFmtId="0" fontId="67" fillId="0" borderId="24" xfId="1" applyFont="1" applyBorder="1" applyAlignment="1">
      <alignment horizontal="left" vertical="top" wrapText="1"/>
    </xf>
    <xf numFmtId="167" fontId="67" fillId="0" borderId="25" xfId="1" applyNumberFormat="1" applyFont="1" applyBorder="1" applyAlignment="1">
      <alignment horizontal="right" vertical="top"/>
    </xf>
    <xf numFmtId="168" fontId="67" fillId="0" borderId="26" xfId="1" applyNumberFormat="1" applyFont="1" applyBorder="1" applyAlignment="1">
      <alignment horizontal="right" vertical="top"/>
    </xf>
    <xf numFmtId="0" fontId="67" fillId="0" borderId="27" xfId="1" applyFont="1" applyBorder="1" applyAlignment="1">
      <alignment horizontal="left" vertical="top" wrapText="1"/>
    </xf>
    <xf numFmtId="168" fontId="67" fillId="0" borderId="18" xfId="1" applyNumberFormat="1" applyFont="1" applyBorder="1" applyAlignment="1">
      <alignment horizontal="right" vertical="top"/>
    </xf>
    <xf numFmtId="168" fontId="67" fillId="0" borderId="19" xfId="1" applyNumberFormat="1" applyFont="1" applyBorder="1" applyAlignment="1">
      <alignment horizontal="right" vertical="top"/>
    </xf>
    <xf numFmtId="164" fontId="49" fillId="0" borderId="2" xfId="0" applyNumberFormat="1" applyFont="1" applyFill="1" applyBorder="1" applyAlignment="1">
      <alignment horizontal="center" wrapText="1"/>
    </xf>
    <xf numFmtId="164" fontId="57" fillId="0" borderId="2" xfId="0" applyNumberFormat="1" applyFont="1" applyFill="1" applyBorder="1" applyAlignment="1">
      <alignment horizontal="center" wrapText="1"/>
    </xf>
    <xf numFmtId="0" fontId="23" fillId="0" borderId="0" xfId="67"/>
    <xf numFmtId="0" fontId="25" fillId="0" borderId="13" xfId="67" applyFont="1" applyBorder="1" applyAlignment="1">
      <alignment horizontal="center" wrapText="1"/>
    </xf>
    <xf numFmtId="0" fontId="25" fillId="0" borderId="14" xfId="67" applyFont="1" applyBorder="1" applyAlignment="1">
      <alignment horizontal="center" wrapText="1"/>
    </xf>
    <xf numFmtId="0" fontId="25" fillId="0" borderId="15" xfId="67" applyFont="1" applyBorder="1" applyAlignment="1">
      <alignment horizontal="center" wrapText="1"/>
    </xf>
    <xf numFmtId="0" fontId="25" fillId="0" borderId="16" xfId="67" applyFont="1" applyBorder="1" applyAlignment="1">
      <alignment horizontal="left" vertical="top"/>
    </xf>
    <xf numFmtId="167" fontId="25" fillId="0" borderId="17" xfId="67" applyNumberFormat="1" applyFont="1" applyBorder="1" applyAlignment="1">
      <alignment horizontal="right" vertical="top"/>
    </xf>
    <xf numFmtId="168" fontId="25" fillId="0" borderId="18" xfId="67" applyNumberFormat="1" applyFont="1" applyBorder="1" applyAlignment="1">
      <alignment horizontal="right" vertical="top"/>
    </xf>
    <xf numFmtId="168" fontId="25" fillId="0" borderId="19" xfId="67" applyNumberFormat="1" applyFont="1" applyBorder="1" applyAlignment="1">
      <alignment horizontal="right" vertical="top"/>
    </xf>
    <xf numFmtId="0" fontId="25" fillId="0" borderId="20" xfId="67" applyFont="1" applyBorder="1" applyAlignment="1">
      <alignment horizontal="left" vertical="top"/>
    </xf>
    <xf numFmtId="167" fontId="25" fillId="0" borderId="21" xfId="67" applyNumberFormat="1" applyFont="1" applyBorder="1" applyAlignment="1">
      <alignment horizontal="right" vertical="top"/>
    </xf>
    <xf numFmtId="168" fontId="25" fillId="0" borderId="22" xfId="67" applyNumberFormat="1" applyFont="1" applyBorder="1" applyAlignment="1">
      <alignment horizontal="right" vertical="top"/>
    </xf>
    <xf numFmtId="168" fontId="25" fillId="0" borderId="23" xfId="67" applyNumberFormat="1" applyFont="1" applyBorder="1" applyAlignment="1">
      <alignment horizontal="right" vertical="top"/>
    </xf>
    <xf numFmtId="169" fontId="25" fillId="0" borderId="22" xfId="67" applyNumberFormat="1" applyFont="1" applyBorder="1" applyAlignment="1">
      <alignment horizontal="right" vertical="top"/>
    </xf>
    <xf numFmtId="0" fontId="25" fillId="0" borderId="24" xfId="67" applyFont="1" applyBorder="1" applyAlignment="1">
      <alignment horizontal="left" vertical="top" wrapText="1"/>
    </xf>
    <xf numFmtId="167" fontId="25" fillId="0" borderId="25" xfId="67" applyNumberFormat="1" applyFont="1" applyBorder="1" applyAlignment="1">
      <alignment horizontal="right" vertical="top"/>
    </xf>
    <xf numFmtId="168" fontId="25" fillId="0" borderId="26" xfId="67" applyNumberFormat="1" applyFont="1" applyBorder="1" applyAlignment="1">
      <alignment horizontal="right" vertical="top"/>
    </xf>
    <xf numFmtId="0" fontId="25" fillId="0" borderId="27" xfId="67" applyFont="1" applyBorder="1" applyAlignment="1">
      <alignment horizontal="left" vertical="top" wrapText="1"/>
    </xf>
    <xf numFmtId="1" fontId="52" fillId="0" borderId="0" xfId="0" applyNumberFormat="1" applyFont="1" applyAlignment="1">
      <alignment horizontal="center"/>
    </xf>
    <xf numFmtId="16" fontId="46" fillId="0" borderId="0" xfId="0" applyNumberFormat="1" applyFont="1" applyAlignment="1">
      <alignment horizontal="left"/>
    </xf>
    <xf numFmtId="3" fontId="60" fillId="0" borderId="2" xfId="0" applyNumberFormat="1" applyFont="1" applyBorder="1" applyAlignment="1">
      <alignment horizontal="center" vertical="center"/>
    </xf>
    <xf numFmtId="3" fontId="60" fillId="0" borderId="1" xfId="0" applyNumberFormat="1" applyFont="1" applyBorder="1" applyAlignment="1">
      <alignment horizontal="center" vertical="center"/>
    </xf>
    <xf numFmtId="10" fontId="57" fillId="0" borderId="6" xfId="0" applyNumberFormat="1" applyFont="1" applyBorder="1"/>
    <xf numFmtId="164" fontId="57" fillId="0" borderId="2" xfId="0" applyNumberFormat="1" applyFont="1" applyBorder="1" applyAlignment="1">
      <alignment horizontal="center" vertical="center"/>
    </xf>
    <xf numFmtId="3" fontId="57" fillId="0" borderId="2" xfId="0" applyNumberFormat="1" applyFont="1" applyBorder="1" applyAlignment="1">
      <alignment horizontal="center" vertical="center"/>
    </xf>
    <xf numFmtId="164" fontId="57" fillId="0" borderId="7" xfId="0" applyNumberFormat="1" applyFont="1" applyBorder="1" applyAlignment="1">
      <alignment horizontal="center" vertical="center"/>
    </xf>
    <xf numFmtId="10" fontId="57" fillId="0" borderId="6" xfId="0" applyNumberFormat="1" applyFont="1" applyBorder="1" applyAlignment="1">
      <alignment horizontal="center" vertical="center"/>
    </xf>
    <xf numFmtId="0" fontId="57" fillId="0" borderId="2" xfId="0" applyFont="1" applyFill="1" applyBorder="1" applyAlignment="1">
      <alignment horizontal="center" vertical="center" wrapText="1"/>
    </xf>
    <xf numFmtId="10" fontId="57" fillId="0" borderId="2" xfId="0" applyNumberFormat="1" applyFont="1" applyFill="1" applyBorder="1" applyAlignment="1">
      <alignment horizontal="center" vertical="center" wrapText="1"/>
    </xf>
    <xf numFmtId="10" fontId="57" fillId="0" borderId="7" xfId="0" applyNumberFormat="1" applyFont="1" applyFill="1" applyBorder="1" applyAlignment="1">
      <alignment horizontal="center" vertical="center" wrapText="1"/>
    </xf>
    <xf numFmtId="164" fontId="57" fillId="0" borderId="1" xfId="0" applyNumberFormat="1" applyFont="1" applyBorder="1" applyAlignment="1">
      <alignment horizontal="center" vertical="center"/>
    </xf>
    <xf numFmtId="3" fontId="57" fillId="0" borderId="1" xfId="0" applyNumberFormat="1" applyFont="1" applyBorder="1" applyAlignment="1">
      <alignment horizontal="center" vertical="center"/>
    </xf>
    <xf numFmtId="164" fontId="57" fillId="0" borderId="9" xfId="0" applyNumberFormat="1" applyFont="1" applyBorder="1" applyAlignment="1">
      <alignment horizontal="center" vertical="center"/>
    </xf>
    <xf numFmtId="0" fontId="58" fillId="0" borderId="6" xfId="0" applyFont="1" applyBorder="1" applyAlignment="1">
      <alignment horizontal="center" vertical="center"/>
    </xf>
    <xf numFmtId="3" fontId="71" fillId="0" borderId="2" xfId="0" applyNumberFormat="1" applyFont="1" applyBorder="1" applyAlignment="1">
      <alignment horizontal="center" vertical="center"/>
    </xf>
    <xf numFmtId="164" fontId="58" fillId="0" borderId="2" xfId="0" applyNumberFormat="1" applyFont="1" applyBorder="1" applyAlignment="1">
      <alignment horizontal="center" vertical="center"/>
    </xf>
    <xf numFmtId="3" fontId="58" fillId="0" borderId="2" xfId="0" applyNumberFormat="1" applyFont="1" applyBorder="1" applyAlignment="1">
      <alignment horizontal="center" vertical="center"/>
    </xf>
    <xf numFmtId="164" fontId="58" fillId="0" borderId="7" xfId="0" applyNumberFormat="1" applyFont="1" applyBorder="1" applyAlignment="1">
      <alignment horizontal="center" vertical="center"/>
    </xf>
    <xf numFmtId="0" fontId="57" fillId="0" borderId="8" xfId="0" applyFont="1" applyBorder="1" applyAlignment="1">
      <alignment horizontal="left" vertical="center"/>
    </xf>
    <xf numFmtId="0" fontId="57" fillId="0" borderId="6" xfId="0" applyFont="1" applyBorder="1" applyAlignment="1">
      <alignment horizontal="left" vertical="center"/>
    </xf>
    <xf numFmtId="164" fontId="57" fillId="0" borderId="7" xfId="0" applyNumberFormat="1" applyFont="1" applyFill="1" applyBorder="1" applyAlignment="1">
      <alignment horizontal="center" wrapText="1"/>
    </xf>
    <xf numFmtId="0" fontId="57" fillId="0" borderId="0" xfId="0" applyFont="1" applyAlignment="1">
      <alignment vertical="center"/>
    </xf>
    <xf numFmtId="3" fontId="57" fillId="0" borderId="0" xfId="0" applyNumberFormat="1" applyFont="1" applyAlignment="1">
      <alignment horizontal="center"/>
    </xf>
    <xf numFmtId="1" fontId="71" fillId="0" borderId="0" xfId="0" applyNumberFormat="1" applyFont="1" applyAlignment="1">
      <alignment horizontal="center" vertical="center"/>
    </xf>
    <xf numFmtId="0" fontId="23" fillId="0" borderId="0" xfId="68"/>
    <xf numFmtId="0" fontId="25" fillId="0" borderId="13" xfId="68" applyFont="1" applyBorder="1" applyAlignment="1">
      <alignment horizontal="center" wrapText="1"/>
    </xf>
    <xf numFmtId="0" fontId="25" fillId="0" borderId="14" xfId="68" applyFont="1" applyBorder="1" applyAlignment="1">
      <alignment horizontal="center" wrapText="1"/>
    </xf>
    <xf numFmtId="0" fontId="25" fillId="0" borderId="15" xfId="68" applyFont="1" applyBorder="1" applyAlignment="1">
      <alignment horizontal="center" wrapText="1"/>
    </xf>
    <xf numFmtId="0" fontId="25" fillId="0" borderId="16" xfId="68" applyFont="1" applyBorder="1" applyAlignment="1">
      <alignment horizontal="left" vertical="top"/>
    </xf>
    <xf numFmtId="167" fontId="25" fillId="0" borderId="17" xfId="68" applyNumberFormat="1" applyFont="1" applyBorder="1" applyAlignment="1">
      <alignment horizontal="right" vertical="top"/>
    </xf>
    <xf numFmtId="168" fontId="25" fillId="0" borderId="18" xfId="68" applyNumberFormat="1" applyFont="1" applyBorder="1" applyAlignment="1">
      <alignment horizontal="right" vertical="top"/>
    </xf>
    <xf numFmtId="168" fontId="25" fillId="0" borderId="19" xfId="68" applyNumberFormat="1" applyFont="1" applyBorder="1" applyAlignment="1">
      <alignment horizontal="right" vertical="top"/>
    </xf>
    <xf numFmtId="0" fontId="25" fillId="0" borderId="20" xfId="68" applyFont="1" applyBorder="1" applyAlignment="1">
      <alignment horizontal="left" vertical="top"/>
    </xf>
    <xf numFmtId="167" fontId="25" fillId="0" borderId="21" xfId="68" applyNumberFormat="1" applyFont="1" applyBorder="1" applyAlignment="1">
      <alignment horizontal="right" vertical="top"/>
    </xf>
    <xf numFmtId="168" fontId="25" fillId="0" borderId="22" xfId="68" applyNumberFormat="1" applyFont="1" applyBorder="1" applyAlignment="1">
      <alignment horizontal="right" vertical="top"/>
    </xf>
    <xf numFmtId="168" fontId="25" fillId="0" borderId="23" xfId="68" applyNumberFormat="1" applyFont="1" applyBorder="1" applyAlignment="1">
      <alignment horizontal="right" vertical="top"/>
    </xf>
    <xf numFmtId="169" fontId="25" fillId="0" borderId="22" xfId="68" applyNumberFormat="1" applyFont="1" applyBorder="1" applyAlignment="1">
      <alignment horizontal="right" vertical="top"/>
    </xf>
    <xf numFmtId="0" fontId="25" fillId="0" borderId="24" xfId="68" applyFont="1" applyBorder="1" applyAlignment="1">
      <alignment horizontal="left" vertical="top" wrapText="1"/>
    </xf>
    <xf numFmtId="167" fontId="25" fillId="0" borderId="25" xfId="68" applyNumberFormat="1" applyFont="1" applyBorder="1" applyAlignment="1">
      <alignment horizontal="right" vertical="top"/>
    </xf>
    <xf numFmtId="168" fontId="25" fillId="0" borderId="26" xfId="68" applyNumberFormat="1" applyFont="1" applyBorder="1" applyAlignment="1">
      <alignment horizontal="right" vertical="top"/>
    </xf>
    <xf numFmtId="0" fontId="25" fillId="0" borderId="27" xfId="68" applyFont="1" applyBorder="1" applyAlignment="1">
      <alignment horizontal="left" vertical="top" wrapText="1"/>
    </xf>
    <xf numFmtId="167" fontId="57" fillId="0" borderId="2" xfId="0" applyNumberFormat="1" applyFont="1" applyFill="1" applyBorder="1" applyAlignment="1">
      <alignment horizontal="center" wrapText="1"/>
    </xf>
    <xf numFmtId="10" fontId="49" fillId="0" borderId="6" xfId="0" applyNumberFormat="1" applyFont="1" applyBorder="1"/>
    <xf numFmtId="164" fontId="49" fillId="0" borderId="7" xfId="0" applyNumberFormat="1" applyFont="1" applyFill="1" applyBorder="1" applyAlignment="1">
      <alignment horizontal="center" wrapText="1"/>
    </xf>
    <xf numFmtId="3" fontId="60" fillId="0" borderId="0" xfId="0" applyNumberFormat="1" applyFont="1" applyBorder="1" applyAlignment="1">
      <alignment horizontal="center"/>
    </xf>
    <xf numFmtId="3" fontId="58" fillId="0" borderId="2" xfId="0" applyNumberFormat="1" applyFont="1" applyBorder="1" applyAlignment="1">
      <alignment horizontal="center"/>
    </xf>
    <xf numFmtId="10" fontId="58" fillId="0" borderId="6" xfId="0" applyNumberFormat="1" applyFont="1" applyBorder="1"/>
    <xf numFmtId="0" fontId="58" fillId="0" borderId="2" xfId="0" applyFont="1" applyFill="1" applyBorder="1" applyAlignment="1">
      <alignment horizontal="center" wrapText="1"/>
    </xf>
    <xf numFmtId="164" fontId="58" fillId="0" borderId="2" xfId="0" applyNumberFormat="1" applyFont="1" applyFill="1" applyBorder="1" applyAlignment="1">
      <alignment horizontal="center" wrapText="1"/>
    </xf>
    <xf numFmtId="164" fontId="58" fillId="0" borderId="7" xfId="0" applyNumberFormat="1" applyFont="1" applyFill="1" applyBorder="1" applyAlignment="1">
      <alignment horizontal="center" wrapText="1"/>
    </xf>
    <xf numFmtId="10" fontId="50" fillId="0" borderId="6" xfId="0" applyNumberFormat="1" applyFont="1" applyBorder="1"/>
    <xf numFmtId="0" fontId="50" fillId="0" borderId="2" xfId="0" applyFont="1" applyFill="1" applyBorder="1" applyAlignment="1">
      <alignment horizontal="center" wrapText="1"/>
    </xf>
    <xf numFmtId="164" fontId="50" fillId="0" borderId="2" xfId="0" applyNumberFormat="1" applyFont="1" applyFill="1" applyBorder="1" applyAlignment="1">
      <alignment horizontal="center" wrapText="1"/>
    </xf>
    <xf numFmtId="164" fontId="50" fillId="0" borderId="7" xfId="0" applyNumberFormat="1" applyFont="1" applyFill="1" applyBorder="1" applyAlignment="1">
      <alignment horizontal="center" wrapText="1"/>
    </xf>
    <xf numFmtId="0" fontId="58" fillId="0" borderId="0" xfId="0" applyFont="1" applyAlignment="1">
      <alignment horizontal="center" wrapText="1"/>
    </xf>
    <xf numFmtId="0" fontId="58" fillId="0" borderId="3" xfId="58" applyFont="1" applyFill="1" applyBorder="1" applyAlignment="1">
      <alignment horizontal="center" wrapText="1"/>
    </xf>
    <xf numFmtId="14" fontId="58" fillId="0" borderId="3" xfId="58" applyNumberFormat="1" applyFont="1" applyFill="1" applyBorder="1" applyAlignment="1">
      <alignment horizontal="center" wrapText="1"/>
    </xf>
    <xf numFmtId="14" fontId="58" fillId="3" borderId="3" xfId="58" applyNumberFormat="1" applyFont="1" applyFill="1" applyBorder="1" applyAlignment="1">
      <alignment horizontal="center" wrapText="1"/>
    </xf>
    <xf numFmtId="1" fontId="58" fillId="3" borderId="3" xfId="58" applyNumberFormat="1" applyFont="1" applyFill="1" applyBorder="1" applyAlignment="1">
      <alignment horizontal="center" wrapText="1"/>
    </xf>
    <xf numFmtId="166" fontId="58" fillId="3" borderId="3" xfId="58" applyNumberFormat="1" applyFont="1" applyFill="1" applyBorder="1" applyAlignment="1">
      <alignment horizontal="center"/>
    </xf>
    <xf numFmtId="0" fontId="58" fillId="3" borderId="3" xfId="58" applyFont="1" applyFill="1" applyBorder="1" applyAlignment="1">
      <alignment horizontal="center"/>
    </xf>
    <xf numFmtId="0" fontId="56" fillId="42" borderId="3" xfId="62" applyFont="1" applyFill="1" applyBorder="1" applyAlignment="1">
      <alignment horizontal="center"/>
    </xf>
    <xf numFmtId="1" fontId="61" fillId="7" borderId="3" xfId="62" applyNumberFormat="1" applyFont="1" applyFill="1" applyBorder="1" applyAlignment="1">
      <alignment horizontal="center" wrapText="1"/>
    </xf>
    <xf numFmtId="14" fontId="61" fillId="7" borderId="3" xfId="62" applyNumberFormat="1" applyFont="1" applyFill="1" applyBorder="1" applyAlignment="1">
      <alignment horizontal="center" wrapText="1"/>
    </xf>
    <xf numFmtId="0" fontId="48" fillId="42" borderId="0" xfId="0" applyFont="1" applyFill="1"/>
    <xf numFmtId="14" fontId="57" fillId="7" borderId="3" xfId="0" applyNumberFormat="1" applyFont="1" applyFill="1" applyBorder="1" applyAlignment="1">
      <alignment horizontal="center"/>
    </xf>
    <xf numFmtId="0" fontId="57" fillId="0" borderId="0" xfId="0" applyFont="1" applyBorder="1" applyAlignment="1">
      <alignment wrapText="1"/>
    </xf>
    <xf numFmtId="14" fontId="57" fillId="0" borderId="0" xfId="0" applyNumberFormat="1" applyFont="1"/>
    <xf numFmtId="0" fontId="46" fillId="42" borderId="0" xfId="0" applyFont="1" applyFill="1"/>
    <xf numFmtId="0" fontId="57" fillId="42" borderId="0" xfId="0" applyFont="1" applyFill="1"/>
    <xf numFmtId="1" fontId="57" fillId="7" borderId="3" xfId="58" applyNumberFormat="1" applyFont="1" applyFill="1" applyBorder="1" applyAlignment="1">
      <alignment horizontal="center"/>
    </xf>
    <xf numFmtId="17" fontId="61" fillId="7" borderId="3" xfId="62" applyNumberFormat="1" applyFont="1" applyFill="1" applyBorder="1" applyAlignment="1">
      <alignment horizontal="center"/>
    </xf>
    <xf numFmtId="0" fontId="57" fillId="7" borderId="3" xfId="58" applyFont="1" applyFill="1" applyBorder="1" applyAlignment="1">
      <alignment wrapText="1"/>
    </xf>
    <xf numFmtId="0" fontId="57" fillId="7" borderId="3" xfId="58" applyFont="1" applyFill="1" applyBorder="1" applyAlignment="1"/>
    <xf numFmtId="0" fontId="57" fillId="3" borderId="0" xfId="0" applyFont="1" applyFill="1" applyBorder="1"/>
    <xf numFmtId="0" fontId="58" fillId="3" borderId="0" xfId="0" applyFont="1" applyFill="1" applyBorder="1" applyAlignment="1"/>
    <xf numFmtId="0" fontId="58" fillId="3" borderId="8" xfId="0" applyFont="1" applyFill="1" applyBorder="1" applyAlignment="1">
      <alignment horizontal="center" wrapText="1"/>
    </xf>
    <xf numFmtId="0" fontId="58" fillId="3" borderId="9" xfId="0" applyFont="1" applyFill="1" applyBorder="1" applyAlignment="1">
      <alignment horizontal="center" wrapText="1"/>
    </xf>
    <xf numFmtId="0" fontId="57" fillId="3" borderId="4" xfId="0" applyFont="1" applyFill="1" applyBorder="1"/>
    <xf numFmtId="0" fontId="57" fillId="3" borderId="0" xfId="0" applyFont="1" applyFill="1" applyBorder="1" applyAlignment="1">
      <alignment horizontal="center"/>
    </xf>
    <xf numFmtId="0" fontId="57" fillId="3" borderId="10" xfId="0" applyFont="1" applyFill="1" applyBorder="1" applyAlignment="1">
      <alignment horizontal="center"/>
    </xf>
    <xf numFmtId="0" fontId="57" fillId="3" borderId="11" xfId="0" applyFont="1" applyFill="1" applyBorder="1" applyAlignment="1">
      <alignment horizontal="center"/>
    </xf>
    <xf numFmtId="164" fontId="57" fillId="3" borderId="10" xfId="0" applyNumberFormat="1" applyFont="1" applyFill="1" applyBorder="1" applyAlignment="1">
      <alignment horizontal="center"/>
    </xf>
    <xf numFmtId="0" fontId="57" fillId="3" borderId="5" xfId="0" applyFont="1" applyFill="1" applyBorder="1"/>
    <xf numFmtId="3" fontId="57" fillId="3" borderId="11" xfId="0" applyNumberFormat="1" applyFont="1" applyFill="1" applyBorder="1" applyAlignment="1">
      <alignment horizontal="center"/>
    </xf>
    <xf numFmtId="0" fontId="57" fillId="0" borderId="10" xfId="0" applyFont="1" applyBorder="1"/>
    <xf numFmtId="0" fontId="58" fillId="4" borderId="3" xfId="0" applyFont="1" applyFill="1" applyBorder="1" applyAlignment="1">
      <alignment wrapText="1"/>
    </xf>
    <xf numFmtId="3" fontId="58" fillId="4" borderId="6" xfId="0" applyNumberFormat="1" applyFont="1" applyFill="1" applyBorder="1" applyAlignment="1">
      <alignment horizontal="center"/>
    </xf>
    <xf numFmtId="164" fontId="58" fillId="4" borderId="7" xfId="0" applyNumberFormat="1" applyFont="1" applyFill="1" applyBorder="1" applyAlignment="1">
      <alignment horizontal="center"/>
    </xf>
    <xf numFmtId="0" fontId="58" fillId="4" borderId="3" xfId="0" applyFont="1" applyFill="1" applyBorder="1"/>
    <xf numFmtId="0" fontId="57" fillId="4" borderId="0" xfId="0" applyFont="1" applyFill="1"/>
    <xf numFmtId="164" fontId="57" fillId="0" borderId="0" xfId="0" applyNumberFormat="1" applyFont="1"/>
    <xf numFmtId="0" fontId="57" fillId="3" borderId="0" xfId="0" applyFont="1" applyFill="1"/>
    <xf numFmtId="3" fontId="58" fillId="4" borderId="0" xfId="0" applyNumberFormat="1" applyFont="1" applyFill="1" applyBorder="1" applyAlignment="1">
      <alignment horizontal="center"/>
    </xf>
    <xf numFmtId="0" fontId="57" fillId="0" borderId="0" xfId="0" applyFont="1" applyFill="1" applyBorder="1"/>
    <xf numFmtId="0" fontId="58" fillId="0" borderId="0" xfId="0" applyFont="1" applyBorder="1" applyAlignment="1"/>
    <xf numFmtId="0" fontId="58" fillId="0" borderId="8" xfId="0" applyFont="1" applyBorder="1" applyAlignment="1">
      <alignment horizontal="center" wrapText="1"/>
    </xf>
    <xf numFmtId="0" fontId="58" fillId="0" borderId="9" xfId="0" applyFont="1" applyBorder="1" applyAlignment="1">
      <alignment horizontal="center" wrapText="1"/>
    </xf>
    <xf numFmtId="0" fontId="57" fillId="0" borderId="4" xfId="0" applyFont="1" applyBorder="1"/>
    <xf numFmtId="0" fontId="57" fillId="0" borderId="0" xfId="0" applyFont="1" applyBorder="1" applyAlignment="1">
      <alignment horizontal="center"/>
    </xf>
    <xf numFmtId="0" fontId="57" fillId="0" borderId="10" xfId="0" applyFont="1" applyBorder="1" applyAlignment="1">
      <alignment horizontal="center"/>
    </xf>
    <xf numFmtId="0" fontId="57" fillId="0" borderId="11" xfId="0" applyFont="1" applyBorder="1" applyAlignment="1">
      <alignment horizontal="center"/>
    </xf>
    <xf numFmtId="0" fontId="57" fillId="0" borderId="5" xfId="0" applyFont="1" applyBorder="1"/>
    <xf numFmtId="164" fontId="57" fillId="0" borderId="10" xfId="0" applyNumberFormat="1" applyFont="1" applyBorder="1" applyAlignment="1">
      <alignment horizontal="center"/>
    </xf>
    <xf numFmtId="0" fontId="57" fillId="3" borderId="0" xfId="0" applyFont="1" applyFill="1" applyBorder="1" applyAlignment="1">
      <alignment horizontal="left" wrapText="1"/>
    </xf>
    <xf numFmtId="1" fontId="46" fillId="0" borderId="0" xfId="0" applyNumberFormat="1" applyFont="1" applyBorder="1"/>
    <xf numFmtId="0" fontId="46" fillId="0" borderId="0" xfId="0" applyFont="1" applyBorder="1"/>
    <xf numFmtId="10" fontId="46" fillId="0" borderId="0" xfId="0" applyNumberFormat="1" applyFont="1" applyBorder="1"/>
    <xf numFmtId="0" fontId="57" fillId="0" borderId="0" xfId="0" applyFont="1" applyAlignment="1">
      <alignment wrapText="1"/>
    </xf>
    <xf numFmtId="1" fontId="58" fillId="0" borderId="0" xfId="0" applyNumberFormat="1" applyFont="1" applyBorder="1"/>
    <xf numFmtId="1" fontId="57" fillId="0" borderId="1" xfId="0" applyNumberFormat="1" applyFont="1" applyBorder="1"/>
    <xf numFmtId="3" fontId="58" fillId="0" borderId="0" xfId="0" applyNumberFormat="1" applyFont="1"/>
    <xf numFmtId="0" fontId="57" fillId="2" borderId="0" xfId="0" applyFont="1" applyFill="1"/>
    <xf numFmtId="1" fontId="58" fillId="2" borderId="0" xfId="0" applyNumberFormat="1" applyFont="1" applyFill="1"/>
    <xf numFmtId="49" fontId="58" fillId="2" borderId="0" xfId="0" applyNumberFormat="1" applyFont="1" applyFill="1" applyAlignment="1">
      <alignment horizontal="center"/>
    </xf>
    <xf numFmtId="17" fontId="58" fillId="2" borderId="0" xfId="0" applyNumberFormat="1" applyFont="1" applyFill="1" applyAlignment="1">
      <alignment horizontal="center"/>
    </xf>
    <xf numFmtId="0" fontId="57" fillId="4" borderId="0" xfId="0" applyFont="1" applyFill="1" applyAlignment="1">
      <alignment horizontal="center"/>
    </xf>
    <xf numFmtId="0" fontId="57" fillId="3" borderId="0" xfId="0" applyFont="1" applyFill="1" applyAlignment="1">
      <alignment horizontal="center"/>
    </xf>
    <xf numFmtId="0" fontId="57" fillId="4" borderId="0" xfId="0" applyFont="1" applyFill="1" applyAlignment="1">
      <alignment horizontal="left"/>
    </xf>
    <xf numFmtId="0" fontId="57" fillId="4" borderId="0" xfId="0" applyFont="1" applyFill="1" applyAlignment="1">
      <alignment horizontal="left" wrapText="1"/>
    </xf>
    <xf numFmtId="0" fontId="57" fillId="4" borderId="0" xfId="0" applyFont="1" applyFill="1" applyAlignment="1">
      <alignment horizontal="left" vertical="center" wrapText="1"/>
    </xf>
    <xf numFmtId="0" fontId="58" fillId="2" borderId="0" xfId="0" applyFont="1" applyFill="1"/>
    <xf numFmtId="0" fontId="58" fillId="2" borderId="0" xfId="0" applyFont="1" applyFill="1" applyAlignment="1">
      <alignment horizontal="center"/>
    </xf>
    <xf numFmtId="0" fontId="57" fillId="7" borderId="0" xfId="0" applyFont="1" applyFill="1" applyAlignment="1">
      <alignment horizontal="center"/>
    </xf>
    <xf numFmtId="0" fontId="57" fillId="0" borderId="0" xfId="0" applyFont="1" applyFill="1" applyAlignment="1">
      <alignment horizontal="center"/>
    </xf>
    <xf numFmtId="164" fontId="58" fillId="2" borderId="0" xfId="0" applyNumberFormat="1" applyFont="1" applyFill="1" applyAlignment="1">
      <alignment horizontal="center"/>
    </xf>
    <xf numFmtId="0" fontId="58" fillId="0" borderId="0" xfId="0" applyFont="1" applyFill="1"/>
    <xf numFmtId="164" fontId="58" fillId="0" borderId="0" xfId="0" applyNumberFormat="1" applyFont="1" applyFill="1" applyAlignment="1">
      <alignment horizontal="center"/>
    </xf>
    <xf numFmtId="0" fontId="57" fillId="0" borderId="0" xfId="0" applyFont="1" applyFill="1"/>
    <xf numFmtId="1" fontId="58" fillId="0" borderId="0" xfId="0" applyNumberFormat="1" applyFont="1" applyFill="1" applyAlignment="1">
      <alignment horizontal="center"/>
    </xf>
    <xf numFmtId="0" fontId="57" fillId="0" borderId="0" xfId="0" applyFont="1" applyAlignment="1"/>
    <xf numFmtId="164" fontId="57" fillId="0" borderId="0" xfId="0" applyNumberFormat="1" applyFont="1" applyAlignment="1">
      <alignment wrapText="1"/>
    </xf>
    <xf numFmtId="0" fontId="58" fillId="2" borderId="0" xfId="0" applyFont="1" applyFill="1" applyAlignment="1"/>
    <xf numFmtId="17" fontId="57" fillId="0" borderId="0" xfId="0" applyNumberFormat="1" applyFont="1" applyAlignment="1"/>
    <xf numFmtId="17" fontId="57" fillId="2" borderId="0" xfId="0" applyNumberFormat="1" applyFont="1" applyFill="1" applyAlignment="1">
      <alignment horizontal="center"/>
    </xf>
    <xf numFmtId="49" fontId="57" fillId="0" borderId="0" xfId="0" applyNumberFormat="1" applyFont="1" applyAlignment="1">
      <alignment horizontal="center"/>
    </xf>
    <xf numFmtId="0" fontId="57" fillId="4" borderId="0" xfId="0" applyFont="1" applyFill="1" applyAlignment="1">
      <alignment wrapText="1"/>
    </xf>
    <xf numFmtId="1" fontId="57" fillId="4" borderId="0" xfId="0" applyNumberFormat="1" applyFont="1" applyFill="1" applyAlignment="1">
      <alignment horizontal="center"/>
    </xf>
    <xf numFmtId="0" fontId="57" fillId="4" borderId="0" xfId="0" applyFont="1" applyFill="1" applyAlignment="1"/>
    <xf numFmtId="1" fontId="57" fillId="0" borderId="0" xfId="0" applyNumberFormat="1" applyFont="1" applyFill="1" applyAlignment="1">
      <alignment horizontal="center"/>
    </xf>
    <xf numFmtId="1" fontId="57" fillId="0" borderId="0" xfId="0" applyNumberFormat="1" applyFont="1" applyAlignment="1">
      <alignment horizontal="center"/>
    </xf>
    <xf numFmtId="0" fontId="58" fillId="2" borderId="0" xfId="0" applyFont="1" applyFill="1" applyBorder="1"/>
    <xf numFmtId="0" fontId="58" fillId="2" borderId="0" xfId="0" applyFont="1" applyFill="1" applyBorder="1" applyAlignment="1">
      <alignment horizontal="center"/>
    </xf>
    <xf numFmtId="0" fontId="46" fillId="0" borderId="0" xfId="60" applyFont="1"/>
    <xf numFmtId="0" fontId="54" fillId="0" borderId="13" xfId="60" applyFont="1" applyBorder="1" applyAlignment="1">
      <alignment horizontal="center" wrapText="1"/>
    </xf>
    <xf numFmtId="0" fontId="54" fillId="0" borderId="14" xfId="60" applyFont="1" applyBorder="1" applyAlignment="1">
      <alignment horizontal="center" wrapText="1"/>
    </xf>
    <xf numFmtId="0" fontId="54" fillId="0" borderId="46" xfId="60" applyFont="1" applyBorder="1" applyAlignment="1">
      <alignment horizontal="center" wrapText="1"/>
    </xf>
    <xf numFmtId="0" fontId="54" fillId="0" borderId="15" xfId="60" applyFont="1" applyBorder="1" applyAlignment="1">
      <alignment horizontal="center" wrapText="1"/>
    </xf>
    <xf numFmtId="0" fontId="57" fillId="6" borderId="0" xfId="0" applyFont="1" applyFill="1"/>
    <xf numFmtId="0" fontId="54" fillId="0" borderId="16" xfId="60" applyFont="1" applyBorder="1" applyAlignment="1">
      <alignment horizontal="left" vertical="top" wrapText="1"/>
    </xf>
    <xf numFmtId="167" fontId="54" fillId="0" borderId="17" xfId="60" applyNumberFormat="1" applyFont="1" applyBorder="1" applyAlignment="1">
      <alignment horizontal="right" vertical="top"/>
    </xf>
    <xf numFmtId="168" fontId="54" fillId="0" borderId="18" xfId="60" applyNumberFormat="1" applyFont="1" applyBorder="1" applyAlignment="1">
      <alignment horizontal="right" vertical="top"/>
    </xf>
    <xf numFmtId="168" fontId="54" fillId="0" borderId="47" xfId="60" applyNumberFormat="1" applyFont="1" applyBorder="1" applyAlignment="1">
      <alignment horizontal="right" vertical="top"/>
    </xf>
    <xf numFmtId="168" fontId="54" fillId="0" borderId="19" xfId="60" applyNumberFormat="1" applyFont="1" applyBorder="1" applyAlignment="1">
      <alignment horizontal="right" vertical="top"/>
    </xf>
    <xf numFmtId="0" fontId="54" fillId="0" borderId="20" xfId="60" applyFont="1" applyBorder="1" applyAlignment="1">
      <alignment horizontal="left" vertical="top" wrapText="1"/>
    </xf>
    <xf numFmtId="167" fontId="54" fillId="0" borderId="21" xfId="60" applyNumberFormat="1" applyFont="1" applyBorder="1" applyAlignment="1">
      <alignment horizontal="right" vertical="top"/>
    </xf>
    <xf numFmtId="168" fontId="54" fillId="0" borderId="22" xfId="60" applyNumberFormat="1" applyFont="1" applyBorder="1" applyAlignment="1">
      <alignment horizontal="right" vertical="top"/>
    </xf>
    <xf numFmtId="168" fontId="54" fillId="0" borderId="48" xfId="60" applyNumberFormat="1" applyFont="1" applyBorder="1" applyAlignment="1">
      <alignment horizontal="right" vertical="top"/>
    </xf>
    <xf numFmtId="168" fontId="54" fillId="0" borderId="23" xfId="60" applyNumberFormat="1" applyFont="1" applyBorder="1" applyAlignment="1">
      <alignment horizontal="right" vertical="top"/>
    </xf>
    <xf numFmtId="0" fontId="54" fillId="0" borderId="24" xfId="60" applyFont="1" applyBorder="1" applyAlignment="1">
      <alignment horizontal="left" vertical="top" wrapText="1"/>
    </xf>
    <xf numFmtId="167" fontId="54" fillId="0" borderId="25" xfId="60" applyNumberFormat="1" applyFont="1" applyBorder="1" applyAlignment="1">
      <alignment horizontal="right" vertical="top"/>
    </xf>
    <xf numFmtId="168" fontId="54" fillId="0" borderId="26" xfId="60" applyNumberFormat="1" applyFont="1" applyBorder="1" applyAlignment="1">
      <alignment horizontal="right" vertical="top"/>
    </xf>
    <xf numFmtId="168" fontId="54" fillId="0" borderId="49" xfId="60" applyNumberFormat="1" applyFont="1" applyBorder="1" applyAlignment="1">
      <alignment horizontal="right" vertical="top"/>
    </xf>
    <xf numFmtId="0" fontId="54" fillId="0" borderId="27" xfId="60" applyFont="1" applyBorder="1" applyAlignment="1">
      <alignment horizontal="left" vertical="top" wrapText="1"/>
    </xf>
    <xf numFmtId="167" fontId="57" fillId="0" borderId="0" xfId="0" applyNumberFormat="1" applyFont="1"/>
    <xf numFmtId="0" fontId="58" fillId="0" borderId="0" xfId="58" applyFont="1" applyAlignment="1">
      <alignment horizontal="center" vertical="center"/>
    </xf>
    <xf numFmtId="0" fontId="57" fillId="0" borderId="3" xfId="0" applyFont="1" applyBorder="1" applyAlignment="1">
      <alignment horizontal="center"/>
    </xf>
    <xf numFmtId="14" fontId="57" fillId="0" borderId="3" xfId="0" applyNumberFormat="1" applyFont="1" applyBorder="1" applyAlignment="1">
      <alignment horizontal="center"/>
    </xf>
    <xf numFmtId="0" fontId="58" fillId="0" borderId="3" xfId="0" applyFont="1" applyBorder="1" applyAlignment="1">
      <alignment horizontal="center"/>
    </xf>
    <xf numFmtId="0" fontId="58" fillId="0" borderId="3" xfId="58" applyFont="1" applyBorder="1" applyAlignment="1">
      <alignment horizontal="center" wrapText="1"/>
    </xf>
    <xf numFmtId="14" fontId="57" fillId="0" borderId="0" xfId="0" applyNumberFormat="1" applyFont="1" applyAlignment="1">
      <alignment horizontal="center"/>
    </xf>
    <xf numFmtId="0" fontId="73" fillId="0" borderId="65" xfId="58" applyFont="1" applyBorder="1" applyAlignment="1">
      <alignment horizontal="center"/>
    </xf>
    <xf numFmtId="0" fontId="73" fillId="0" borderId="61" xfId="58" applyFont="1" applyBorder="1" applyAlignment="1">
      <alignment horizontal="center"/>
    </xf>
    <xf numFmtId="0" fontId="57" fillId="0" borderId="3" xfId="0" applyFont="1" applyBorder="1"/>
    <xf numFmtId="0" fontId="58" fillId="0" borderId="3" xfId="0" applyFont="1" applyBorder="1"/>
    <xf numFmtId="0" fontId="20" fillId="0" borderId="0" xfId="58" applyFont="1"/>
    <xf numFmtId="0" fontId="19" fillId="4" borderId="0" xfId="58" applyFont="1" applyFill="1"/>
    <xf numFmtId="0" fontId="19" fillId="0" borderId="0" xfId="58" applyFont="1" applyAlignment="1">
      <alignment horizontal="center"/>
    </xf>
    <xf numFmtId="0" fontId="19" fillId="4" borderId="0" xfId="58" applyFont="1" applyFill="1" applyAlignment="1">
      <alignment wrapText="1"/>
    </xf>
    <xf numFmtId="9" fontId="19" fillId="0" borderId="0" xfId="58" applyNumberFormat="1" applyFont="1" applyFill="1" applyAlignment="1">
      <alignment horizontal="center"/>
    </xf>
    <xf numFmtId="0" fontId="20" fillId="2" borderId="0" xfId="58" applyFont="1" applyFill="1" applyBorder="1"/>
    <xf numFmtId="0" fontId="20" fillId="2" borderId="0" xfId="58" applyFont="1" applyFill="1" applyBorder="1" applyAlignment="1">
      <alignment horizontal="center"/>
    </xf>
    <xf numFmtId="9" fontId="20" fillId="2" borderId="0" xfId="58" applyNumberFormat="1" applyFont="1" applyFill="1" applyBorder="1" applyAlignment="1">
      <alignment horizontal="center"/>
    </xf>
    <xf numFmtId="0" fontId="19" fillId="44" borderId="0" xfId="58" applyFont="1" applyFill="1" applyAlignment="1">
      <alignment horizontal="center"/>
    </xf>
    <xf numFmtId="9" fontId="19" fillId="44" borderId="0" xfId="58" applyNumberFormat="1" applyFont="1" applyFill="1" applyAlignment="1">
      <alignment horizontal="center"/>
    </xf>
    <xf numFmtId="0" fontId="1" fillId="0" borderId="0" xfId="69"/>
    <xf numFmtId="0" fontId="19" fillId="0" borderId="0" xfId="58" applyFont="1"/>
    <xf numFmtId="0" fontId="20" fillId="0" borderId="0" xfId="58" applyFont="1"/>
    <xf numFmtId="1" fontId="20" fillId="2" borderId="0" xfId="58" applyNumberFormat="1" applyFont="1" applyFill="1"/>
    <xf numFmtId="0" fontId="19" fillId="4" borderId="0" xfId="58" applyFont="1" applyFill="1"/>
    <xf numFmtId="0" fontId="19" fillId="0" borderId="0" xfId="58" applyFont="1" applyAlignment="1">
      <alignment horizontal="center"/>
    </xf>
    <xf numFmtId="0" fontId="19" fillId="4" borderId="0" xfId="58" applyFont="1" applyFill="1" applyAlignment="1">
      <alignment wrapText="1"/>
    </xf>
    <xf numFmtId="0" fontId="19" fillId="0" borderId="0" xfId="58" applyFont="1" applyFill="1" applyAlignment="1">
      <alignment horizontal="center"/>
    </xf>
    <xf numFmtId="0" fontId="20" fillId="2" borderId="0" xfId="58" applyFont="1" applyFill="1" applyBorder="1"/>
    <xf numFmtId="0" fontId="20" fillId="2" borderId="0" xfId="58" applyFont="1" applyFill="1" applyBorder="1" applyAlignment="1">
      <alignment horizontal="center"/>
    </xf>
    <xf numFmtId="0" fontId="20" fillId="0" borderId="0" xfId="58" applyFont="1" applyFill="1"/>
    <xf numFmtId="164" fontId="20" fillId="0" borderId="0" xfId="58" applyNumberFormat="1" applyFont="1" applyFill="1" applyAlignment="1">
      <alignment horizontal="center"/>
    </xf>
    <xf numFmtId="0" fontId="19" fillId="0" borderId="0" xfId="58" applyFont="1" applyAlignment="1"/>
    <xf numFmtId="49" fontId="20" fillId="2" borderId="0" xfId="58" applyNumberFormat="1" applyFont="1" applyFill="1" applyAlignment="1">
      <alignment horizontal="center" wrapText="1"/>
    </xf>
    <xf numFmtId="1" fontId="20" fillId="2" borderId="0" xfId="69" applyNumberFormat="1" applyFont="1" applyFill="1"/>
    <xf numFmtId="49" fontId="20" fillId="2" borderId="0" xfId="69" applyNumberFormat="1" applyFont="1" applyFill="1" applyAlignment="1">
      <alignment horizontal="center"/>
    </xf>
    <xf numFmtId="0" fontId="19" fillId="4" borderId="0" xfId="58" applyFont="1" applyFill="1" applyAlignment="1">
      <alignment horizontal="left" wrapText="1"/>
    </xf>
    <xf numFmtId="0" fontId="19" fillId="4" borderId="0" xfId="58" applyFont="1" applyFill="1" applyAlignment="1">
      <alignment horizontal="left" vertical="center" wrapText="1"/>
    </xf>
    <xf numFmtId="0" fontId="20" fillId="41" borderId="0" xfId="69" applyFont="1" applyFill="1"/>
    <xf numFmtId="0" fontId="20" fillId="41" borderId="0" xfId="69" applyFont="1" applyFill="1" applyAlignment="1">
      <alignment horizontal="center"/>
    </xf>
    <xf numFmtId="0" fontId="75" fillId="0" borderId="0" xfId="58" applyFont="1" applyFill="1" applyAlignment="1">
      <alignment horizontal="center"/>
    </xf>
    <xf numFmtId="0" fontId="19" fillId="44" borderId="0" xfId="58" applyFont="1" applyFill="1" applyAlignment="1">
      <alignment horizontal="center"/>
    </xf>
    <xf numFmtId="0" fontId="73" fillId="0" borderId="63" xfId="58" applyFont="1" applyBorder="1" applyAlignment="1">
      <alignment horizontal="center"/>
    </xf>
    <xf numFmtId="49" fontId="74" fillId="0" borderId="0" xfId="58" quotePrefix="1" applyNumberFormat="1" applyFont="1" applyAlignment="1">
      <alignment horizontal="center"/>
    </xf>
    <xf numFmtId="0" fontId="73" fillId="0" borderId="3" xfId="58" applyFont="1" applyBorder="1" applyAlignment="1">
      <alignment wrapText="1"/>
    </xf>
    <xf numFmtId="0" fontId="76" fillId="0" borderId="59" xfId="58" applyFont="1" applyBorder="1" applyAlignment="1">
      <alignment horizontal="center" wrapText="1"/>
    </xf>
    <xf numFmtId="49" fontId="74" fillId="0" borderId="0" xfId="58" quotePrefix="1" applyNumberFormat="1" applyFont="1" applyAlignment="1">
      <alignment horizontal="left"/>
    </xf>
    <xf numFmtId="49" fontId="74" fillId="0" borderId="0" xfId="58" quotePrefix="1" applyNumberFormat="1" applyFont="1" applyAlignment="1">
      <alignment horizontal="center" wrapText="1"/>
    </xf>
    <xf numFmtId="0" fontId="73" fillId="0" borderId="12" xfId="58" applyFont="1" applyBorder="1" applyAlignment="1">
      <alignment wrapText="1"/>
    </xf>
    <xf numFmtId="0" fontId="73" fillId="0" borderId="66" xfId="58" applyFont="1" applyBorder="1" applyAlignment="1">
      <alignment wrapText="1"/>
    </xf>
    <xf numFmtId="14" fontId="73" fillId="0" borderId="64" xfId="58" applyNumberFormat="1" applyFont="1" applyBorder="1" applyAlignment="1">
      <alignment horizontal="center"/>
    </xf>
    <xf numFmtId="14" fontId="73" fillId="0" borderId="60" xfId="58" applyNumberFormat="1" applyFont="1" applyBorder="1" applyAlignment="1">
      <alignment horizontal="center"/>
    </xf>
    <xf numFmtId="14" fontId="73" fillId="0" borderId="67" xfId="58" applyNumberFormat="1" applyFont="1" applyBorder="1" applyAlignment="1">
      <alignment horizontal="center"/>
    </xf>
    <xf numFmtId="14" fontId="58" fillId="0" borderId="3" xfId="0" applyNumberFormat="1" applyFont="1" applyBorder="1" applyAlignment="1">
      <alignment horizontal="center"/>
    </xf>
    <xf numFmtId="0" fontId="57" fillId="0" borderId="3" xfId="0" applyFont="1" applyBorder="1" applyAlignment="1">
      <alignment horizontal="left" vertical="top"/>
    </xf>
    <xf numFmtId="3" fontId="58" fillId="0" borderId="2" xfId="0" applyNumberFormat="1" applyFont="1" applyFill="1" applyBorder="1" applyAlignment="1">
      <alignment horizontal="center" wrapText="1"/>
    </xf>
    <xf numFmtId="0" fontId="58" fillId="2" borderId="0" xfId="0" applyFont="1" applyFill="1" applyAlignment="1">
      <alignment horizontal="center"/>
    </xf>
    <xf numFmtId="0" fontId="47" fillId="0" borderId="0" xfId="0" applyFont="1" applyAlignment="1">
      <alignment horizontal="center" vertical="center" wrapText="1"/>
    </xf>
    <xf numFmtId="0" fontId="0" fillId="0" borderId="0" xfId="0" applyAlignment="1">
      <alignment horizontal="center" vertical="center" wrapText="1"/>
    </xf>
    <xf numFmtId="170" fontId="58" fillId="0" borderId="0" xfId="0" applyNumberFormat="1" applyFont="1" applyAlignment="1">
      <alignment horizontal="center" wrapText="1"/>
    </xf>
    <xf numFmtId="0" fontId="0" fillId="0" borderId="0" xfId="0" applyAlignment="1">
      <alignment wrapText="1"/>
    </xf>
    <xf numFmtId="0" fontId="58" fillId="0" borderId="0" xfId="0" applyFont="1" applyBorder="1" applyAlignment="1">
      <alignment horizontal="center" wrapText="1"/>
    </xf>
    <xf numFmtId="0" fontId="0" fillId="0" borderId="0" xfId="0" applyAlignment="1">
      <alignment horizontal="center" wrapText="1"/>
    </xf>
    <xf numFmtId="166" fontId="57" fillId="0" borderId="1" xfId="0" applyNumberFormat="1" applyFont="1" applyBorder="1" applyAlignment="1">
      <alignment horizontal="center" wrapText="1"/>
    </xf>
    <xf numFmtId="0" fontId="0" fillId="0" borderId="1" xfId="0" applyBorder="1" applyAlignment="1">
      <alignment wrapText="1"/>
    </xf>
    <xf numFmtId="0" fontId="24" fillId="0" borderId="0" xfId="68" applyFont="1" applyBorder="1" applyAlignment="1">
      <alignment horizontal="center" vertical="center" wrapText="1"/>
    </xf>
    <xf numFmtId="0" fontId="25" fillId="0" borderId="28" xfId="68" applyFont="1" applyBorder="1" applyAlignment="1">
      <alignment horizontal="left" wrapText="1"/>
    </xf>
    <xf numFmtId="0" fontId="25" fillId="0" borderId="29" xfId="68" applyFont="1" applyBorder="1" applyAlignment="1">
      <alignment horizontal="left" wrapText="1"/>
    </xf>
    <xf numFmtId="0" fontId="25" fillId="0" borderId="30" xfId="68" applyFont="1" applyBorder="1" applyAlignment="1">
      <alignment horizontal="left" vertical="top" wrapText="1"/>
    </xf>
    <xf numFmtId="0" fontId="25" fillId="0" borderId="31" xfId="68" applyFont="1" applyBorder="1" applyAlignment="1">
      <alignment horizontal="left" vertical="top" wrapText="1"/>
    </xf>
    <xf numFmtId="0" fontId="25" fillId="0" borderId="32" xfId="68" applyFont="1" applyBorder="1" applyAlignment="1">
      <alignment horizontal="left" vertical="top" wrapText="1"/>
    </xf>
    <xf numFmtId="0" fontId="24" fillId="0" borderId="0" xfId="66" applyFont="1" applyBorder="1" applyAlignment="1">
      <alignment horizontal="center" vertical="center" wrapText="1"/>
    </xf>
    <xf numFmtId="0" fontId="63" fillId="0" borderId="28" xfId="66" applyFont="1" applyBorder="1" applyAlignment="1">
      <alignment horizontal="left" wrapText="1"/>
    </xf>
    <xf numFmtId="0" fontId="63" fillId="0" borderId="29" xfId="66" applyFont="1" applyBorder="1" applyAlignment="1">
      <alignment horizontal="left" wrapText="1"/>
    </xf>
    <xf numFmtId="0" fontId="63" fillId="0" borderId="30" xfId="66" applyFont="1" applyBorder="1" applyAlignment="1">
      <alignment horizontal="left" vertical="top" wrapText="1"/>
    </xf>
    <xf numFmtId="0" fontId="63" fillId="0" borderId="31" xfId="66" applyFont="1" applyBorder="1" applyAlignment="1">
      <alignment horizontal="left" vertical="top" wrapText="1"/>
    </xf>
    <xf numFmtId="0" fontId="63" fillId="0" borderId="32" xfId="66" applyFont="1" applyBorder="1" applyAlignment="1">
      <alignment horizontal="left" vertical="top" wrapText="1"/>
    </xf>
    <xf numFmtId="0" fontId="69" fillId="0" borderId="0" xfId="1" applyFont="1" applyBorder="1" applyAlignment="1">
      <alignment horizontal="center" vertical="center" wrapText="1"/>
    </xf>
    <xf numFmtId="0" fontId="67" fillId="0" borderId="28" xfId="1" applyFont="1" applyBorder="1" applyAlignment="1">
      <alignment horizontal="left" wrapText="1"/>
    </xf>
    <xf numFmtId="0" fontId="67" fillId="0" borderId="29" xfId="1" applyFont="1" applyBorder="1" applyAlignment="1">
      <alignment horizontal="left" wrapText="1"/>
    </xf>
    <xf numFmtId="0" fontId="67" fillId="0" borderId="30" xfId="1" applyFont="1" applyBorder="1" applyAlignment="1">
      <alignment horizontal="left" vertical="top" wrapText="1"/>
    </xf>
    <xf numFmtId="0" fontId="67" fillId="0" borderId="31" xfId="1" applyFont="1" applyBorder="1" applyAlignment="1">
      <alignment horizontal="left" vertical="top" wrapText="1"/>
    </xf>
    <xf numFmtId="0" fontId="67" fillId="0" borderId="32" xfId="1" applyFont="1" applyBorder="1" applyAlignment="1">
      <alignment horizontal="left" vertical="top" wrapText="1"/>
    </xf>
    <xf numFmtId="0" fontId="24" fillId="0" borderId="0" xfId="67" applyFont="1" applyBorder="1" applyAlignment="1">
      <alignment horizontal="center" vertical="center" wrapText="1"/>
    </xf>
    <xf numFmtId="0" fontId="25" fillId="0" borderId="28" xfId="67" applyFont="1" applyBorder="1" applyAlignment="1">
      <alignment horizontal="left" wrapText="1"/>
    </xf>
    <xf numFmtId="0" fontId="25" fillId="0" borderId="29" xfId="67" applyFont="1" applyBorder="1" applyAlignment="1">
      <alignment horizontal="left" wrapText="1"/>
    </xf>
    <xf numFmtId="0" fontId="25" fillId="0" borderId="30" xfId="67" applyFont="1" applyBorder="1" applyAlignment="1">
      <alignment horizontal="left" vertical="top" wrapText="1"/>
    </xf>
    <xf numFmtId="0" fontId="25" fillId="0" borderId="31" xfId="67" applyFont="1" applyBorder="1" applyAlignment="1">
      <alignment horizontal="left" vertical="top" wrapText="1"/>
    </xf>
    <xf numFmtId="0" fontId="25" fillId="0" borderId="32" xfId="67" applyFont="1" applyBorder="1" applyAlignment="1">
      <alignment horizontal="left" vertical="top" wrapText="1"/>
    </xf>
    <xf numFmtId="0" fontId="24" fillId="0" borderId="0" xfId="65" applyFont="1" applyBorder="1" applyAlignment="1">
      <alignment horizontal="center" vertical="center" wrapText="1"/>
    </xf>
    <xf numFmtId="0" fontId="25" fillId="0" borderId="28" xfId="65" applyFont="1" applyBorder="1" applyAlignment="1">
      <alignment horizontal="left" wrapText="1"/>
    </xf>
    <xf numFmtId="0" fontId="25" fillId="0" borderId="29" xfId="65" applyFont="1" applyBorder="1" applyAlignment="1">
      <alignment horizontal="left" wrapText="1"/>
    </xf>
    <xf numFmtId="0" fontId="25" fillId="0" borderId="30" xfId="65" applyFont="1" applyBorder="1" applyAlignment="1">
      <alignment horizontal="left" vertical="top" wrapText="1"/>
    </xf>
    <xf numFmtId="0" fontId="25" fillId="0" borderId="31" xfId="65" applyFont="1" applyBorder="1" applyAlignment="1">
      <alignment horizontal="left" vertical="top" wrapText="1"/>
    </xf>
    <xf numFmtId="0" fontId="25" fillId="0" borderId="32" xfId="65" applyFont="1" applyBorder="1" applyAlignment="1">
      <alignment horizontal="left" vertical="top" wrapText="1"/>
    </xf>
    <xf numFmtId="0" fontId="47" fillId="0" borderId="0" xfId="0" applyFont="1" applyAlignment="1">
      <alignment horizontal="center" wrapText="1"/>
    </xf>
    <xf numFmtId="1" fontId="60" fillId="0" borderId="45" xfId="58" applyNumberFormat="1" applyFont="1" applyFill="1" applyBorder="1" applyAlignment="1">
      <alignment horizontal="left" vertical="center" wrapText="1"/>
    </xf>
    <xf numFmtId="17" fontId="58" fillId="4" borderId="6" xfId="0" applyNumberFormat="1" applyFont="1" applyFill="1" applyBorder="1" applyAlignment="1">
      <alignment horizontal="center"/>
    </xf>
    <xf numFmtId="49" fontId="58" fillId="4" borderId="7" xfId="0" applyNumberFormat="1" applyFont="1" applyFill="1" applyBorder="1" applyAlignment="1">
      <alignment horizontal="center"/>
    </xf>
    <xf numFmtId="0" fontId="58" fillId="0" borderId="0" xfId="0" applyFont="1" applyBorder="1" applyAlignment="1">
      <alignment horizontal="center"/>
    </xf>
    <xf numFmtId="0" fontId="58" fillId="3" borderId="0" xfId="0" applyFont="1" applyFill="1" applyBorder="1" applyAlignment="1">
      <alignment horizontal="center"/>
    </xf>
    <xf numFmtId="0" fontId="58" fillId="4" borderId="6" xfId="0" applyFont="1" applyFill="1" applyBorder="1" applyAlignment="1">
      <alignment horizontal="center"/>
    </xf>
    <xf numFmtId="0" fontId="58" fillId="4" borderId="7" xfId="0" applyFont="1" applyFill="1" applyBorder="1" applyAlignment="1">
      <alignment horizontal="center"/>
    </xf>
    <xf numFmtId="0" fontId="72" fillId="3" borderId="0" xfId="0" applyFont="1" applyFill="1" applyBorder="1" applyAlignment="1">
      <alignment horizontal="center"/>
    </xf>
    <xf numFmtId="0" fontId="20" fillId="3" borderId="0" xfId="0" applyFont="1" applyFill="1" applyBorder="1" applyAlignment="1">
      <alignment horizontal="center"/>
    </xf>
    <xf numFmtId="17" fontId="20" fillId="4" borderId="6" xfId="0" applyNumberFormat="1" applyFont="1" applyFill="1" applyBorder="1" applyAlignment="1">
      <alignment horizontal="center"/>
    </xf>
    <xf numFmtId="49" fontId="20" fillId="4" borderId="7" xfId="0" applyNumberFormat="1" applyFont="1" applyFill="1" applyBorder="1" applyAlignment="1">
      <alignment horizontal="center"/>
    </xf>
    <xf numFmtId="0" fontId="20" fillId="0" borderId="0" xfId="0" applyFont="1" applyBorder="1" applyAlignment="1">
      <alignment horizontal="center"/>
    </xf>
    <xf numFmtId="0" fontId="20" fillId="4" borderId="6" xfId="0" applyFont="1" applyFill="1" applyBorder="1" applyAlignment="1">
      <alignment horizontal="center"/>
    </xf>
    <xf numFmtId="0" fontId="20" fillId="4" borderId="7" xfId="0" applyFont="1" applyFill="1" applyBorder="1" applyAlignment="1">
      <alignment horizontal="center"/>
    </xf>
    <xf numFmtId="0" fontId="19" fillId="0" borderId="45" xfId="0" applyFont="1" applyFill="1" applyBorder="1" applyAlignment="1">
      <alignment horizontal="left" wrapText="1"/>
    </xf>
    <xf numFmtId="17" fontId="20" fillId="41" borderId="0" xfId="0" applyNumberFormat="1" applyFont="1" applyFill="1" applyAlignment="1">
      <alignment horizontal="center"/>
    </xf>
    <xf numFmtId="49" fontId="20" fillId="41" borderId="0" xfId="0" applyNumberFormat="1" applyFont="1" applyFill="1" applyAlignment="1">
      <alignment horizontal="center"/>
    </xf>
    <xf numFmtId="49" fontId="20" fillId="4" borderId="0" xfId="0" applyNumberFormat="1" applyFont="1" applyFill="1" applyAlignment="1">
      <alignment horizontal="center"/>
    </xf>
    <xf numFmtId="0" fontId="20" fillId="4" borderId="0" xfId="0" applyFont="1" applyFill="1" applyAlignment="1">
      <alignment horizontal="center" wrapText="1"/>
    </xf>
    <xf numFmtId="0" fontId="19" fillId="4" borderId="0" xfId="0" applyFont="1" applyFill="1" applyAlignment="1">
      <alignment horizontal="center" wrapText="1"/>
    </xf>
    <xf numFmtId="17" fontId="20" fillId="4" borderId="0" xfId="0" applyNumberFormat="1" applyFont="1" applyFill="1" applyAlignment="1">
      <alignment horizontal="center"/>
    </xf>
    <xf numFmtId="17" fontId="20" fillId="8" borderId="0" xfId="0" applyNumberFormat="1" applyFont="1" applyFill="1" applyAlignment="1">
      <alignment horizontal="center"/>
    </xf>
    <xf numFmtId="49" fontId="20" fillId="8" borderId="0" xfId="0" applyNumberFormat="1" applyFont="1" applyFill="1" applyAlignment="1">
      <alignment horizontal="center"/>
    </xf>
    <xf numFmtId="49" fontId="20" fillId="7" borderId="0" xfId="0" applyNumberFormat="1" applyFont="1" applyFill="1" applyAlignment="1">
      <alignment horizontal="center"/>
    </xf>
    <xf numFmtId="0" fontId="20" fillId="4" borderId="0" xfId="0" applyFont="1" applyFill="1" applyBorder="1" applyAlignment="1">
      <alignment horizontal="center"/>
    </xf>
    <xf numFmtId="0" fontId="20" fillId="0" borderId="0" xfId="0" applyFont="1" applyBorder="1" applyAlignment="1">
      <alignment horizontal="center" vertical="center" wrapText="1"/>
    </xf>
    <xf numFmtId="164" fontId="20" fillId="4" borderId="0" xfId="0" applyNumberFormat="1" applyFont="1" applyFill="1" applyBorder="1" applyAlignment="1">
      <alignment horizontal="center"/>
    </xf>
    <xf numFmtId="0" fontId="20" fillId="8" borderId="0" xfId="0" applyFont="1" applyFill="1" applyBorder="1" applyAlignment="1">
      <alignment horizontal="center" vertical="center" wrapText="1"/>
    </xf>
    <xf numFmtId="0" fontId="14" fillId="4" borderId="0" xfId="0" applyFont="1" applyFill="1" applyBorder="1" applyAlignment="1">
      <alignment horizontal="center"/>
    </xf>
    <xf numFmtId="0" fontId="20" fillId="4" borderId="0" xfId="0" applyFont="1" applyFill="1" applyBorder="1" applyAlignment="1">
      <alignment horizontal="center" wrapText="1"/>
    </xf>
    <xf numFmtId="0" fontId="58" fillId="2" borderId="0" xfId="0" applyFont="1" applyFill="1" applyAlignment="1">
      <alignment horizontal="center"/>
    </xf>
    <xf numFmtId="0" fontId="54" fillId="0" borderId="30" xfId="60" applyFont="1" applyBorder="1" applyAlignment="1">
      <alignment horizontal="left" vertical="top" wrapText="1"/>
    </xf>
    <xf numFmtId="0" fontId="54" fillId="0" borderId="31" xfId="60" applyFont="1" applyBorder="1" applyAlignment="1">
      <alignment horizontal="left" vertical="top" wrapText="1"/>
    </xf>
    <xf numFmtId="0" fontId="54" fillId="0" borderId="32" xfId="60" applyFont="1" applyBorder="1" applyAlignment="1">
      <alignment horizontal="left" vertical="top" wrapText="1"/>
    </xf>
    <xf numFmtId="0" fontId="57" fillId="0" borderId="0" xfId="0" applyFont="1" applyBorder="1" applyAlignment="1"/>
    <xf numFmtId="0" fontId="57" fillId="0" borderId="0" xfId="0" applyFont="1" applyBorder="1" applyAlignment="1">
      <alignment horizontal="left" wrapText="1"/>
    </xf>
    <xf numFmtId="0" fontId="51" fillId="0" borderId="0" xfId="60" applyFont="1" applyBorder="1" applyAlignment="1">
      <alignment horizontal="center" vertical="center" wrapText="1"/>
    </xf>
    <xf numFmtId="0" fontId="54" fillId="0" borderId="28" xfId="60" applyFont="1" applyBorder="1" applyAlignment="1">
      <alignment horizontal="left" wrapText="1"/>
    </xf>
    <xf numFmtId="0" fontId="54" fillId="0" borderId="29" xfId="60" applyFont="1" applyBorder="1" applyAlignment="1">
      <alignment horizontal="left" wrapText="1"/>
    </xf>
    <xf numFmtId="0" fontId="58" fillId="0" borderId="0" xfId="58" applyFont="1" applyAlignment="1">
      <alignment horizontal="center" vertical="center"/>
    </xf>
    <xf numFmtId="0" fontId="58" fillId="0" borderId="0" xfId="58" applyFont="1" applyAlignment="1">
      <alignment horizontal="center" vertical="center" wrapText="1"/>
    </xf>
    <xf numFmtId="0" fontId="25" fillId="0" borderId="28" xfId="60" applyFont="1" applyBorder="1" applyAlignment="1">
      <alignment horizontal="left" wrapText="1"/>
    </xf>
    <xf numFmtId="0" fontId="25" fillId="0" borderId="29" xfId="60" applyFont="1" applyBorder="1" applyAlignment="1">
      <alignment horizontal="left" wrapText="1"/>
    </xf>
    <xf numFmtId="0" fontId="25" fillId="0" borderId="30" xfId="60" applyFont="1" applyBorder="1" applyAlignment="1">
      <alignment horizontal="left" vertical="top" wrapText="1"/>
    </xf>
    <xf numFmtId="0" fontId="25" fillId="0" borderId="31" xfId="60" applyFont="1" applyBorder="1" applyAlignment="1">
      <alignment horizontal="left" vertical="top" wrapText="1"/>
    </xf>
    <xf numFmtId="0" fontId="25" fillId="0" borderId="32" xfId="60" applyFont="1" applyBorder="1" applyAlignment="1">
      <alignment horizontal="left" vertical="top" wrapText="1"/>
    </xf>
    <xf numFmtId="0" fontId="20" fillId="2" borderId="0" xfId="58" applyFont="1" applyFill="1" applyAlignment="1">
      <alignment horizontal="center"/>
    </xf>
    <xf numFmtId="0" fontId="19" fillId="0" borderId="0" xfId="58" applyFont="1" applyBorder="1" applyAlignment="1"/>
    <xf numFmtId="0" fontId="19" fillId="0" borderId="0" xfId="58" applyFont="1" applyBorder="1" applyAlignment="1">
      <alignment horizontal="left" wrapText="1"/>
    </xf>
    <xf numFmtId="0" fontId="24" fillId="0" borderId="44" xfId="60" applyFont="1" applyBorder="1" applyAlignment="1">
      <alignment horizontal="center" vertical="center" wrapText="1"/>
    </xf>
    <xf numFmtId="0" fontId="19" fillId="0" borderId="0" xfId="58" applyFont="1" applyAlignment="1">
      <alignment horizontal="left" wrapText="1"/>
    </xf>
    <xf numFmtId="0" fontId="19" fillId="44" borderId="0" xfId="58" applyFont="1" applyFill="1" applyAlignment="1">
      <alignment horizontal="center"/>
    </xf>
    <xf numFmtId="0" fontId="19" fillId="0" borderId="0" xfId="58" applyFont="1" applyFill="1" applyAlignment="1">
      <alignment horizontal="center"/>
    </xf>
    <xf numFmtId="0" fontId="0" fillId="0" borderId="0" xfId="0" applyAlignment="1">
      <alignment horizontal="center"/>
    </xf>
    <xf numFmtId="0" fontId="74" fillId="0" borderId="0" xfId="58" applyFont="1" applyAlignment="1">
      <alignment horizontal="center" vertical="center"/>
    </xf>
    <xf numFmtId="0" fontId="74" fillId="0" borderId="62" xfId="58" applyFont="1" applyBorder="1" applyAlignment="1">
      <alignment horizontal="center"/>
    </xf>
  </cellXfs>
  <cellStyles count="90">
    <cellStyle name="20% - Accent1" xfId="19" builtinId="30" customBuiltin="1"/>
    <cellStyle name="20% - Accent1 2" xfId="46"/>
    <cellStyle name="20% - Accent1 2 2" xfId="70"/>
    <cellStyle name="20% - Accent2" xfId="23" builtinId="34" customBuiltin="1"/>
    <cellStyle name="20% - Accent2 2" xfId="48"/>
    <cellStyle name="20% - Accent2 2 2" xfId="71"/>
    <cellStyle name="20% - Accent3" xfId="27" builtinId="38" customBuiltin="1"/>
    <cellStyle name="20% - Accent3 2" xfId="50"/>
    <cellStyle name="20% - Accent3 2 2" xfId="72"/>
    <cellStyle name="20% - Accent4" xfId="31" builtinId="42" customBuiltin="1"/>
    <cellStyle name="20% - Accent4 2" xfId="52"/>
    <cellStyle name="20% - Accent4 2 2" xfId="73"/>
    <cellStyle name="20% - Accent5" xfId="35" builtinId="46" customBuiltin="1"/>
    <cellStyle name="20% - Accent5 2" xfId="54"/>
    <cellStyle name="20% - Accent5 2 2" xfId="74"/>
    <cellStyle name="20% - Accent6" xfId="39" builtinId="50" customBuiltin="1"/>
    <cellStyle name="20% - Accent6 2" xfId="56"/>
    <cellStyle name="20% - Accent6 2 2" xfId="75"/>
    <cellStyle name="40% - Accent1" xfId="20" builtinId="31" customBuiltin="1"/>
    <cellStyle name="40% - Accent1 2" xfId="47"/>
    <cellStyle name="40% - Accent1 2 2" xfId="76"/>
    <cellStyle name="40% - Accent2" xfId="24" builtinId="35" customBuiltin="1"/>
    <cellStyle name="40% - Accent2 2" xfId="49"/>
    <cellStyle name="40% - Accent2 2 2" xfId="77"/>
    <cellStyle name="40% - Accent3" xfId="28" builtinId="39" customBuiltin="1"/>
    <cellStyle name="40% - Accent3 2" xfId="51"/>
    <cellStyle name="40% - Accent3 2 2" xfId="78"/>
    <cellStyle name="40% - Accent4" xfId="32" builtinId="43" customBuiltin="1"/>
    <cellStyle name="40% - Accent4 2" xfId="53"/>
    <cellStyle name="40% - Accent4 2 2" xfId="79"/>
    <cellStyle name="40% - Accent5" xfId="36" builtinId="47" customBuiltin="1"/>
    <cellStyle name="40% - Accent5 2" xfId="55"/>
    <cellStyle name="40% - Accent5 2 2" xfId="80"/>
    <cellStyle name="40% - Accent6" xfId="40" builtinId="51" customBuiltin="1"/>
    <cellStyle name="40% - Accent6 2" xfId="57"/>
    <cellStyle name="40% - Accent6 2 2" xfId="8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10" xfId="69"/>
    <cellStyle name="Normal 2" xfId="42"/>
    <cellStyle name="Normal 2 2" xfId="82"/>
    <cellStyle name="Normal 3" xfId="44"/>
    <cellStyle name="Normal 3 2" xfId="83"/>
    <cellStyle name="Normal 4" xfId="58"/>
    <cellStyle name="Normal 5" xfId="59"/>
    <cellStyle name="Normal 5 2" xfId="84"/>
    <cellStyle name="Normal 6" xfId="61"/>
    <cellStyle name="Normal 6 2" xfId="85"/>
    <cellStyle name="Normal 7" xfId="62"/>
    <cellStyle name="Normal 7 2" xfId="86"/>
    <cellStyle name="Normal 8" xfId="63"/>
    <cellStyle name="Normal 8 2" xfId="87"/>
    <cellStyle name="Normal 9" xfId="64"/>
    <cellStyle name="Normal_agerpt" xfId="1"/>
    <cellStyle name="Normal_agerpt (2)" xfId="65"/>
    <cellStyle name="Normal_cover (2)" xfId="66"/>
    <cellStyle name="Normal_Page 3" xfId="68"/>
    <cellStyle name="Normal_Page 4" xfId="67"/>
    <cellStyle name="Normal_PD dispo chart" xfId="60"/>
    <cellStyle name="Note 2" xfId="43"/>
    <cellStyle name="Note 2 2" xfId="88"/>
    <cellStyle name="Note 3" xfId="45"/>
    <cellStyle name="Note 3 2" xfId="89"/>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chartsheet" Target="chartsheets/sheet7.xml"/><Relationship Id="rId26" Type="http://schemas.openxmlformats.org/officeDocument/2006/relationships/worksheet" Target="worksheets/sheet1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hartsheet" Target="chartsheets/sheet10.xml"/><Relationship Id="rId34" Type="http://schemas.openxmlformats.org/officeDocument/2006/relationships/worksheet" Target="worksheets/sheet24.xml"/><Relationship Id="rId7" Type="http://schemas.openxmlformats.org/officeDocument/2006/relationships/chartsheet" Target="chartsheets/sheet2.xml"/><Relationship Id="rId12" Type="http://schemas.openxmlformats.org/officeDocument/2006/relationships/chartsheet" Target="chartsheets/sheet4.xml"/><Relationship Id="rId17" Type="http://schemas.openxmlformats.org/officeDocument/2006/relationships/worksheet" Target="worksheets/sheet11.xml"/><Relationship Id="rId25" Type="http://schemas.openxmlformats.org/officeDocument/2006/relationships/worksheet" Target="worksheets/sheet15.xml"/><Relationship Id="rId33" Type="http://schemas.openxmlformats.org/officeDocument/2006/relationships/worksheet" Target="worksheets/sheet2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chartsheet" Target="chartsheets/sheet9.xml"/><Relationship Id="rId29"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3.xml"/><Relationship Id="rId24" Type="http://schemas.openxmlformats.org/officeDocument/2006/relationships/worksheet" Target="worksheets/sheet14.xml"/><Relationship Id="rId32" Type="http://schemas.openxmlformats.org/officeDocument/2006/relationships/worksheet" Target="worksheets/sheet2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worksheet" Target="worksheets/sheet18.xml"/><Relationship Id="rId36" Type="http://schemas.openxmlformats.org/officeDocument/2006/relationships/worksheet" Target="worksheets/sheet26.xml"/><Relationship Id="rId10" Type="http://schemas.openxmlformats.org/officeDocument/2006/relationships/worksheet" Target="worksheets/sheet8.xml"/><Relationship Id="rId19" Type="http://schemas.openxmlformats.org/officeDocument/2006/relationships/chartsheet" Target="chartsheets/sheet8.xml"/><Relationship Id="rId31" Type="http://schemas.openxmlformats.org/officeDocument/2006/relationships/worksheet" Target="worksheets/sheet21.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chartsheet" Target="chartsheets/sheet6.xml"/><Relationship Id="rId22" Type="http://schemas.openxmlformats.org/officeDocument/2006/relationships/worksheet" Target="worksheets/sheet12.xml"/><Relationship Id="rId27" Type="http://schemas.openxmlformats.org/officeDocument/2006/relationships/worksheet" Target="worksheets/sheet17.xml"/><Relationship Id="rId30" Type="http://schemas.openxmlformats.org/officeDocument/2006/relationships/worksheet" Target="worksheets/sheet20.xml"/><Relationship Id="rId35" Type="http://schemas.openxmlformats.org/officeDocument/2006/relationships/worksheet" Target="worksheets/sheet2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Helvetica" pitchFamily="34" charset="0"/>
                <a:cs typeface="Helvetica" pitchFamily="34" charset="0"/>
              </a:rPr>
              <a:t>CCRB Open</a:t>
            </a:r>
            <a:r>
              <a:rPr lang="en-US" sz="1200" baseline="0">
                <a:latin typeface="Helvetica" pitchFamily="34" charset="0"/>
                <a:cs typeface="Helvetica" pitchFamily="34" charset="0"/>
              </a:rPr>
              <a:t> Docket </a:t>
            </a:r>
          </a:p>
          <a:p>
            <a:pPr>
              <a:defRPr/>
            </a:pPr>
            <a:r>
              <a:rPr lang="en-US" sz="1200" baseline="0">
                <a:latin typeface="Helvetica" pitchFamily="34" charset="0"/>
                <a:cs typeface="Helvetica" pitchFamily="34" charset="0"/>
              </a:rPr>
              <a:t>Jan 2014 vs March 2015</a:t>
            </a:r>
            <a:endParaRPr lang="en-US" sz="1200">
              <a:latin typeface="Helvetica" pitchFamily="34" charset="0"/>
              <a:cs typeface="Helvetica" pitchFamily="34" charset="0"/>
            </a:endParaRPr>
          </a:p>
        </c:rich>
      </c:tx>
      <c:overlay val="0"/>
    </c:title>
    <c:autoTitleDeleted val="0"/>
    <c:plotArea>
      <c:layout/>
      <c:barChart>
        <c:barDir val="col"/>
        <c:grouping val="clustered"/>
        <c:varyColors val="0"/>
        <c:ser>
          <c:idx val="0"/>
          <c:order val="0"/>
          <c:tx>
            <c:strRef>
              <c:f>'Page 3'!$B$33</c:f>
              <c:strCache>
                <c:ptCount val="1"/>
                <c:pt idx="0">
                  <c:v>Jan-14</c:v>
                </c:pt>
              </c:strCache>
            </c:strRef>
          </c:tx>
          <c:invertIfNegative val="0"/>
          <c:dLbls>
            <c:showLegendKey val="0"/>
            <c:showVal val="1"/>
            <c:showCatName val="0"/>
            <c:showSerName val="0"/>
            <c:showPercent val="0"/>
            <c:showBubbleSize val="0"/>
            <c:showLeaderLines val="0"/>
          </c:dLbls>
          <c:cat>
            <c:strRef>
              <c:f>'Page 3'!$A$34:$A$47</c:f>
              <c:strCache>
                <c:ptCount val="14"/>
                <c:pt idx="0">
                  <c:v>CASES 0-4 MONTHS</c:v>
                </c:pt>
                <c:pt idx="1">
                  <c:v>CASES 5-7 MONTHS</c:v>
                </c:pt>
                <c:pt idx="2">
                  <c:v>CASES 8 MONTHS</c:v>
                </c:pt>
                <c:pt idx="3">
                  <c:v>CASES 9 MONTHS</c:v>
                </c:pt>
                <c:pt idx="4">
                  <c:v>CASES 10 MONTHS</c:v>
                </c:pt>
                <c:pt idx="5">
                  <c:v>CASES 11 MONTHS</c:v>
                </c:pt>
                <c:pt idx="6">
                  <c:v>CASES 12 MONTHS</c:v>
                </c:pt>
                <c:pt idx="7">
                  <c:v>CASES 13 MONTHS</c:v>
                </c:pt>
                <c:pt idx="8">
                  <c:v>CASES 14 MONTHS</c:v>
                </c:pt>
                <c:pt idx="9">
                  <c:v>CASES 15 MONTHS</c:v>
                </c:pt>
                <c:pt idx="10">
                  <c:v>CASES 16 MONTHS</c:v>
                </c:pt>
                <c:pt idx="11">
                  <c:v>CASES 17 MONTHS</c:v>
                </c:pt>
                <c:pt idx="12">
                  <c:v>CASES 18 MONTHS</c:v>
                </c:pt>
                <c:pt idx="13">
                  <c:v>CASES OVER 18</c:v>
                </c:pt>
              </c:strCache>
            </c:strRef>
          </c:cat>
          <c:val>
            <c:numRef>
              <c:f>'Page 3'!$B$34:$B$47</c:f>
              <c:numCache>
                <c:formatCode>0</c:formatCode>
                <c:ptCount val="14"/>
                <c:pt idx="0">
                  <c:v>1586</c:v>
                </c:pt>
                <c:pt idx="1">
                  <c:v>478</c:v>
                </c:pt>
                <c:pt idx="2">
                  <c:v>146</c:v>
                </c:pt>
                <c:pt idx="3">
                  <c:v>100</c:v>
                </c:pt>
                <c:pt idx="4">
                  <c:v>91</c:v>
                </c:pt>
                <c:pt idx="5">
                  <c:v>54</c:v>
                </c:pt>
                <c:pt idx="6">
                  <c:v>52</c:v>
                </c:pt>
                <c:pt idx="7">
                  <c:v>35</c:v>
                </c:pt>
                <c:pt idx="8">
                  <c:v>26</c:v>
                </c:pt>
                <c:pt idx="9">
                  <c:v>43</c:v>
                </c:pt>
                <c:pt idx="10">
                  <c:v>30</c:v>
                </c:pt>
                <c:pt idx="11">
                  <c:v>31</c:v>
                </c:pt>
                <c:pt idx="12">
                  <c:v>15</c:v>
                </c:pt>
                <c:pt idx="13">
                  <c:v>12</c:v>
                </c:pt>
              </c:numCache>
            </c:numRef>
          </c:val>
        </c:ser>
        <c:ser>
          <c:idx val="1"/>
          <c:order val="1"/>
          <c:tx>
            <c:strRef>
              <c:f>'Page 3'!$C$33</c:f>
              <c:strCache>
                <c:ptCount val="1"/>
                <c:pt idx="0">
                  <c:v>Mar-15</c:v>
                </c:pt>
              </c:strCache>
            </c:strRef>
          </c:tx>
          <c:invertIfNegative val="0"/>
          <c:dLbls>
            <c:showLegendKey val="0"/>
            <c:showVal val="1"/>
            <c:showCatName val="0"/>
            <c:showSerName val="0"/>
            <c:showPercent val="0"/>
            <c:showBubbleSize val="0"/>
            <c:showLeaderLines val="0"/>
          </c:dLbls>
          <c:cat>
            <c:strRef>
              <c:f>'Page 3'!$A$34:$A$47</c:f>
              <c:strCache>
                <c:ptCount val="14"/>
                <c:pt idx="0">
                  <c:v>CASES 0-4 MONTHS</c:v>
                </c:pt>
                <c:pt idx="1">
                  <c:v>CASES 5-7 MONTHS</c:v>
                </c:pt>
                <c:pt idx="2">
                  <c:v>CASES 8 MONTHS</c:v>
                </c:pt>
                <c:pt idx="3">
                  <c:v>CASES 9 MONTHS</c:v>
                </c:pt>
                <c:pt idx="4">
                  <c:v>CASES 10 MONTHS</c:v>
                </c:pt>
                <c:pt idx="5">
                  <c:v>CASES 11 MONTHS</c:v>
                </c:pt>
                <c:pt idx="6">
                  <c:v>CASES 12 MONTHS</c:v>
                </c:pt>
                <c:pt idx="7">
                  <c:v>CASES 13 MONTHS</c:v>
                </c:pt>
                <c:pt idx="8">
                  <c:v>CASES 14 MONTHS</c:v>
                </c:pt>
                <c:pt idx="9">
                  <c:v>CASES 15 MONTHS</c:v>
                </c:pt>
                <c:pt idx="10">
                  <c:v>CASES 16 MONTHS</c:v>
                </c:pt>
                <c:pt idx="11">
                  <c:v>CASES 17 MONTHS</c:v>
                </c:pt>
                <c:pt idx="12">
                  <c:v>CASES 18 MONTHS</c:v>
                </c:pt>
                <c:pt idx="13">
                  <c:v>CASES OVER 18</c:v>
                </c:pt>
              </c:strCache>
            </c:strRef>
          </c:cat>
          <c:val>
            <c:numRef>
              <c:f>'Page 3'!$C$34:$C$47</c:f>
              <c:numCache>
                <c:formatCode>#,##0</c:formatCode>
                <c:ptCount val="14"/>
                <c:pt idx="0">
                  <c:v>806</c:v>
                </c:pt>
                <c:pt idx="1">
                  <c:v>268</c:v>
                </c:pt>
                <c:pt idx="2">
                  <c:v>93</c:v>
                </c:pt>
                <c:pt idx="3">
                  <c:v>83</c:v>
                </c:pt>
                <c:pt idx="4">
                  <c:v>70</c:v>
                </c:pt>
                <c:pt idx="5">
                  <c:v>40</c:v>
                </c:pt>
                <c:pt idx="6">
                  <c:v>24</c:v>
                </c:pt>
                <c:pt idx="7">
                  <c:v>6</c:v>
                </c:pt>
                <c:pt idx="8">
                  <c:v>9</c:v>
                </c:pt>
                <c:pt idx="9">
                  <c:v>4</c:v>
                </c:pt>
                <c:pt idx="10">
                  <c:v>4</c:v>
                </c:pt>
                <c:pt idx="11">
                  <c:v>0</c:v>
                </c:pt>
                <c:pt idx="12">
                  <c:v>0</c:v>
                </c:pt>
                <c:pt idx="13">
                  <c:v>4</c:v>
                </c:pt>
              </c:numCache>
            </c:numRef>
          </c:val>
        </c:ser>
        <c:dLbls>
          <c:showLegendKey val="0"/>
          <c:showVal val="0"/>
          <c:showCatName val="0"/>
          <c:showSerName val="0"/>
          <c:showPercent val="0"/>
          <c:showBubbleSize val="0"/>
        </c:dLbls>
        <c:gapWidth val="75"/>
        <c:overlap val="-25"/>
        <c:axId val="35612544"/>
        <c:axId val="35614080"/>
      </c:barChart>
      <c:catAx>
        <c:axId val="35612544"/>
        <c:scaling>
          <c:orientation val="minMax"/>
        </c:scaling>
        <c:delete val="0"/>
        <c:axPos val="b"/>
        <c:numFmt formatCode="General" sourceLinked="1"/>
        <c:majorTickMark val="none"/>
        <c:minorTickMark val="none"/>
        <c:tickLblPos val="nextTo"/>
        <c:crossAx val="35614080"/>
        <c:crosses val="autoZero"/>
        <c:auto val="1"/>
        <c:lblAlgn val="ctr"/>
        <c:lblOffset val="100"/>
        <c:noMultiLvlLbl val="0"/>
      </c:catAx>
      <c:valAx>
        <c:axId val="35614080"/>
        <c:scaling>
          <c:orientation val="minMax"/>
        </c:scaling>
        <c:delete val="0"/>
        <c:axPos val="l"/>
        <c:majorGridlines/>
        <c:numFmt formatCode="0" sourceLinked="1"/>
        <c:majorTickMark val="none"/>
        <c:minorTickMark val="none"/>
        <c:tickLblPos val="nextTo"/>
        <c:spPr>
          <a:ln w="9525">
            <a:noFill/>
          </a:ln>
        </c:spPr>
        <c:crossAx val="35612544"/>
        <c:crosses val="autoZero"/>
        <c:crossBetween val="between"/>
      </c:valAx>
    </c:plotArea>
    <c:legend>
      <c:legendPos val="b"/>
      <c:overlay val="0"/>
    </c:legend>
    <c:plotVisOnly val="1"/>
    <c:dispBlanksAs val="gap"/>
    <c:showDLblsOverMax val="0"/>
  </c: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Full Investigations, YTD 2015</a:t>
            </a:r>
            <a:endParaRPr lang="en-US"/>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'Page 15'!$D$41:$D$44</c:f>
              <c:strCache>
                <c:ptCount val="4"/>
                <c:pt idx="0">
                  <c:v>Substantiated</c:v>
                </c:pt>
                <c:pt idx="1">
                  <c:v>Allegations exonerated, unfounded, and/or unsubstantiated</c:v>
                </c:pt>
                <c:pt idx="2">
                  <c:v>Department employee unidentified</c:v>
                </c:pt>
                <c:pt idx="3">
                  <c:v>Miscellaneous</c:v>
                </c:pt>
              </c:strCache>
            </c:strRef>
          </c:cat>
          <c:val>
            <c:numRef>
              <c:f>'Page 15'!$F$41:$F$44</c:f>
              <c:numCache>
                <c:formatCode>0.0%</c:formatCode>
                <c:ptCount val="4"/>
                <c:pt idx="0">
                  <c:v>0.1875</c:v>
                </c:pt>
                <c:pt idx="1">
                  <c:v>0.73784722222222221</c:v>
                </c:pt>
                <c:pt idx="2">
                  <c:v>7.4652777777777776E-2</c:v>
                </c:pt>
                <c:pt idx="3">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Times New Roman"/>
                <a:ea typeface="Times New Roman"/>
                <a:cs typeface="Times New Roman"/>
              </a:defRPr>
            </a:pPr>
            <a:r>
              <a:rPr lang="en-US"/>
              <a:t>PD Dispos in 2003 re: Officers against whom the CCRB Subbed Allegations</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pattFill prst="dkHorz">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numFmt formatCode="0%" sourceLinked="0"/>
            <c:spPr>
              <a:noFill/>
              <a:ln w="25400">
                <a:noFill/>
              </a:ln>
            </c:spPr>
            <c:txPr>
              <a:bodyPr/>
              <a:lstStyle/>
              <a:p>
                <a:pPr>
                  <a:defRPr sz="300" b="0" i="0" u="none" strike="noStrike" baseline="0">
                    <a:solidFill>
                      <a:srgbClr val="000000"/>
                    </a:solidFill>
                    <a:latin typeface="Times New Roman"/>
                    <a:ea typeface="Times New Roman"/>
                    <a:cs typeface="Times New Roman"/>
                  </a:defRPr>
                </a:pPr>
                <a:endParaRPr lang="en-US"/>
              </a:p>
            </c:txPr>
            <c:showLegendKey val="0"/>
            <c:showVal val="0"/>
            <c:showCatName val="0"/>
            <c:showSerName val="0"/>
            <c:showPercent val="1"/>
            <c:showBubbleSize val="0"/>
            <c:showLeaderLines val="1"/>
          </c:dLbls>
          <c:cat>
            <c:numRef>
              <c:f>'PD dispo chart'!#REF!</c:f>
              <c:numCache>
                <c:formatCode>General</c:formatCode>
                <c:ptCount val="1"/>
                <c:pt idx="0">
                  <c:v>1</c:v>
                </c:pt>
              </c:numCache>
            </c:numRef>
          </c:cat>
          <c:val>
            <c:numRef>
              <c:f>'PD dispo chart'!#REF!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Times New Roman"/>
                <a:ea typeface="Times New Roman"/>
                <a:cs typeface="Times New Roman"/>
              </a:defRPr>
            </a:pPr>
            <a:r>
              <a:rPr lang="en-US"/>
              <a:t>PD Dispos in 2003 re: Officers against whom the CCRB Subbed Allegations</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pattFill prst="dkHorz">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numFmt formatCode="0%" sourceLinked="0"/>
            <c:spPr>
              <a:noFill/>
              <a:ln w="25400">
                <a:noFill/>
              </a:ln>
            </c:spPr>
            <c:txPr>
              <a:bodyPr/>
              <a:lstStyle/>
              <a:p>
                <a:pPr>
                  <a:defRPr sz="300" b="0" i="0" u="none" strike="noStrike" baseline="0">
                    <a:solidFill>
                      <a:srgbClr val="000000"/>
                    </a:solidFill>
                    <a:latin typeface="Times New Roman"/>
                    <a:ea typeface="Times New Roman"/>
                    <a:cs typeface="Times New Roman"/>
                  </a:defRPr>
                </a:pPr>
                <a:endParaRPr lang="en-US"/>
              </a:p>
            </c:txPr>
            <c:showLegendKey val="0"/>
            <c:showVal val="0"/>
            <c:showCatName val="0"/>
            <c:showSerName val="0"/>
            <c:showPercent val="1"/>
            <c:showBubbleSize val="0"/>
            <c:showLeaderLines val="1"/>
          </c:dLbls>
          <c:cat>
            <c:numRef>
              <c:f>'PD dispo chart'!#REF!</c:f>
              <c:numCache>
                <c:formatCode>General</c:formatCode>
                <c:ptCount val="1"/>
                <c:pt idx="0">
                  <c:v>1</c:v>
                </c:pt>
              </c:numCache>
            </c:numRef>
          </c:cat>
          <c:val>
            <c:numRef>
              <c:f>'PD dispo chart'!#REF!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Times New Roman"/>
                <a:ea typeface="Times New Roman"/>
                <a:cs typeface="Times New Roman"/>
              </a:defRPr>
            </a:pPr>
            <a:r>
              <a:rPr lang="en-US"/>
              <a:t>PD Dispos in 2003 re: Officers against whom the CCRB Subbed Allegations</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pattFill prst="dkHorz">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numFmt formatCode="0%" sourceLinked="0"/>
            <c:spPr>
              <a:noFill/>
              <a:ln w="25400">
                <a:noFill/>
              </a:ln>
            </c:spPr>
            <c:txPr>
              <a:bodyPr/>
              <a:lstStyle/>
              <a:p>
                <a:pPr>
                  <a:defRPr sz="300" b="0" i="0" u="none" strike="noStrike" baseline="0">
                    <a:solidFill>
                      <a:srgbClr val="000000"/>
                    </a:solidFill>
                    <a:latin typeface="Times New Roman"/>
                    <a:ea typeface="Times New Roman"/>
                    <a:cs typeface="Times New Roman"/>
                  </a:defRPr>
                </a:pPr>
                <a:endParaRPr lang="en-US"/>
              </a:p>
            </c:txPr>
            <c:showLegendKey val="0"/>
            <c:showVal val="0"/>
            <c:showCatName val="0"/>
            <c:showSerName val="0"/>
            <c:showPercent val="1"/>
            <c:showBubbleSize val="0"/>
            <c:showLeaderLines val="1"/>
          </c:dLbls>
          <c:cat>
            <c:numRef>
              <c:f>'PD dispo chart'!#REF!</c:f>
              <c:numCache>
                <c:formatCode>General</c:formatCode>
                <c:ptCount val="1"/>
                <c:pt idx="0">
                  <c:v>1</c:v>
                </c:pt>
              </c:numCache>
            </c:numRef>
          </c:cat>
          <c:val>
            <c:numRef>
              <c:f>'PD dispo chart'!#REF!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Helvetica" pitchFamily="34" charset="0"/>
                <a:cs typeface="Helvetica" pitchFamily="34" charset="0"/>
              </a:rPr>
              <a:t>Open Docket of the</a:t>
            </a:r>
            <a:r>
              <a:rPr lang="en-US" sz="1200" baseline="0">
                <a:latin typeface="Helvetica" pitchFamily="34" charset="0"/>
                <a:cs typeface="Helvetica" pitchFamily="34" charset="0"/>
              </a:rPr>
              <a:t> Investigations Division</a:t>
            </a:r>
          </a:p>
          <a:p>
            <a:pPr>
              <a:defRPr/>
            </a:pPr>
            <a:r>
              <a:rPr lang="en-US" sz="1200" baseline="0">
                <a:latin typeface="Helvetica" pitchFamily="34" charset="0"/>
                <a:cs typeface="Helvetica" pitchFamily="34" charset="0"/>
              </a:rPr>
              <a:t>Jan 2014 vs March 2015</a:t>
            </a:r>
            <a:r>
              <a:rPr lang="en-US" sz="1200">
                <a:latin typeface="Helvetica" pitchFamily="34" charset="0"/>
                <a:cs typeface="Helvetica" pitchFamily="34" charset="0"/>
              </a:rPr>
              <a:t> </a:t>
            </a:r>
          </a:p>
        </c:rich>
      </c:tx>
      <c:overlay val="0"/>
    </c:title>
    <c:autoTitleDeleted val="0"/>
    <c:plotArea>
      <c:layout/>
      <c:lineChart>
        <c:grouping val="standard"/>
        <c:varyColors val="0"/>
        <c:ser>
          <c:idx val="0"/>
          <c:order val="0"/>
          <c:marker>
            <c:symbol val="none"/>
          </c:marker>
          <c:dLbls>
            <c:dLbl>
              <c:idx val="3"/>
              <c:layout>
                <c:manualLayout>
                  <c:x val="-3.0719856623452665E-2"/>
                  <c:y val="-3.8637167183204917E-2"/>
                </c:manualLayout>
              </c:layout>
              <c:dLblPos val="r"/>
              <c:showLegendKey val="0"/>
              <c:showVal val="1"/>
              <c:showCatName val="0"/>
              <c:showSerName val="0"/>
              <c:showPercent val="0"/>
              <c:showBubbleSize val="0"/>
            </c:dLbl>
            <c:dLbl>
              <c:idx val="4"/>
              <c:layout>
                <c:manualLayout>
                  <c:x val="-2.9249126015441052E-2"/>
                  <c:y val="-4.2682410200382867E-2"/>
                </c:manualLayout>
              </c:layout>
              <c:dLblPos val="r"/>
              <c:showLegendKey val="0"/>
              <c:showVal val="1"/>
              <c:showCatName val="0"/>
              <c:showSerName val="0"/>
              <c:showPercent val="0"/>
              <c:showBubbleSize val="0"/>
            </c:dLbl>
            <c:dLbl>
              <c:idx val="8"/>
              <c:layout>
                <c:manualLayout>
                  <c:x val="-1.8933105705567551E-2"/>
                  <c:y val="-5.2751864722403126E-2"/>
                </c:manualLayout>
              </c:layout>
              <c:dLblPos val="r"/>
              <c:showLegendKey val="0"/>
              <c:showVal val="1"/>
              <c:showCatName val="0"/>
              <c:showSerName val="0"/>
              <c:showPercent val="0"/>
              <c:showBubbleSize val="0"/>
            </c:dLbl>
            <c:dLbl>
              <c:idx val="9"/>
              <c:layout>
                <c:manualLayout>
                  <c:x val="7.4522919363048737E-3"/>
                  <c:y val="-1.2366505718821232E-2"/>
                </c:manualLayout>
              </c:layout>
              <c:dLblPos val="r"/>
              <c:showLegendKey val="0"/>
              <c:showVal val="1"/>
              <c:showCatName val="0"/>
              <c:showSerName val="0"/>
              <c:showPercent val="0"/>
              <c:showBubbleSize val="0"/>
            </c:dLbl>
            <c:dLbl>
              <c:idx val="10"/>
              <c:layout>
                <c:manualLayout>
                  <c:x val="-7.1881668952668417E-3"/>
                  <c:y val="-2.6501438131671069E-2"/>
                </c:manualLayout>
              </c:layout>
              <c:dLblPos val="r"/>
              <c:showLegendKey val="0"/>
              <c:showVal val="1"/>
              <c:showCatName val="0"/>
              <c:showSerName val="0"/>
              <c:showPercent val="0"/>
              <c:showBubbleSize val="0"/>
            </c:dLbl>
            <c:dLbl>
              <c:idx val="11"/>
              <c:layout>
                <c:manualLayout>
                  <c:x val="-1.4541819935325018E-2"/>
                  <c:y val="-3.0546681148849016E-2"/>
                </c:manualLayout>
              </c:layout>
              <c:dLblPos val="r"/>
              <c:showLegendKey val="0"/>
              <c:showVal val="1"/>
              <c:showCatName val="0"/>
              <c:showSerName val="0"/>
              <c:showPercent val="0"/>
              <c:showBubbleSize val="0"/>
            </c:dLbl>
            <c:dLbl>
              <c:idx val="12"/>
              <c:layout>
                <c:manualLayout>
                  <c:x val="-1.9234038111022117E-2"/>
                  <c:y val="-4.6657491452295669E-2"/>
                </c:manualLayout>
              </c:layout>
              <c:dLblPos val="r"/>
              <c:showLegendKey val="0"/>
              <c:showVal val="1"/>
              <c:showCatName val="0"/>
              <c:showSerName val="0"/>
              <c:showPercent val="0"/>
              <c:showBubbleSize val="0"/>
            </c:dLbl>
            <c:numFmt formatCode="#,##0" sourceLinked="0"/>
            <c:dLblPos val="t"/>
            <c:showLegendKey val="0"/>
            <c:showVal val="1"/>
            <c:showCatName val="0"/>
            <c:showSerName val="0"/>
            <c:showPercent val="0"/>
            <c:showBubbleSize val="0"/>
            <c:showLeaderLines val="0"/>
          </c:dLbls>
          <c:cat>
            <c:strRef>
              <c:f>'Page 6'!$A$30:$A$44</c:f>
              <c:strCache>
                <c:ptCount val="15"/>
                <c:pt idx="0">
                  <c:v>Jan </c:v>
                </c:pt>
                <c:pt idx="1">
                  <c:v>Feb</c:v>
                </c:pt>
                <c:pt idx="2">
                  <c:v>March</c:v>
                </c:pt>
                <c:pt idx="3">
                  <c:v>April</c:v>
                </c:pt>
                <c:pt idx="4">
                  <c:v>May</c:v>
                </c:pt>
                <c:pt idx="5">
                  <c:v>June</c:v>
                </c:pt>
                <c:pt idx="6">
                  <c:v>July </c:v>
                </c:pt>
                <c:pt idx="7">
                  <c:v>Aug</c:v>
                </c:pt>
                <c:pt idx="8">
                  <c:v>Sept</c:v>
                </c:pt>
                <c:pt idx="9">
                  <c:v>Oct</c:v>
                </c:pt>
                <c:pt idx="10">
                  <c:v>Nov</c:v>
                </c:pt>
                <c:pt idx="11">
                  <c:v>Dec</c:v>
                </c:pt>
                <c:pt idx="12">
                  <c:v>Jan </c:v>
                </c:pt>
                <c:pt idx="13">
                  <c:v>Feb</c:v>
                </c:pt>
                <c:pt idx="14">
                  <c:v>March</c:v>
                </c:pt>
              </c:strCache>
            </c:strRef>
          </c:cat>
          <c:val>
            <c:numRef>
              <c:f>'Page 6'!$B$30:$B$44</c:f>
              <c:numCache>
                <c:formatCode>General</c:formatCode>
                <c:ptCount val="15"/>
                <c:pt idx="0">
                  <c:v>1858</c:v>
                </c:pt>
                <c:pt idx="1">
                  <c:v>1869</c:v>
                </c:pt>
                <c:pt idx="2">
                  <c:v>1899</c:v>
                </c:pt>
                <c:pt idx="3">
                  <c:v>1966</c:v>
                </c:pt>
                <c:pt idx="4">
                  <c:v>1964</c:v>
                </c:pt>
                <c:pt idx="5">
                  <c:v>1838</c:v>
                </c:pt>
                <c:pt idx="6">
                  <c:v>1833</c:v>
                </c:pt>
                <c:pt idx="7">
                  <c:v>1834</c:v>
                </c:pt>
                <c:pt idx="8">
                  <c:v>1586</c:v>
                </c:pt>
                <c:pt idx="9">
                  <c:v>1546</c:v>
                </c:pt>
                <c:pt idx="10">
                  <c:v>1311</c:v>
                </c:pt>
                <c:pt idx="11">
                  <c:v>1125</c:v>
                </c:pt>
                <c:pt idx="12">
                  <c:v>961</c:v>
                </c:pt>
                <c:pt idx="13">
                  <c:v>912</c:v>
                </c:pt>
                <c:pt idx="14">
                  <c:v>842</c:v>
                </c:pt>
              </c:numCache>
            </c:numRef>
          </c:val>
          <c:smooth val="1"/>
        </c:ser>
        <c:dLbls>
          <c:showLegendKey val="0"/>
          <c:showVal val="0"/>
          <c:showCatName val="0"/>
          <c:showSerName val="0"/>
          <c:showPercent val="0"/>
          <c:showBubbleSize val="0"/>
        </c:dLbls>
        <c:marker val="1"/>
        <c:smooth val="0"/>
        <c:axId val="49521408"/>
        <c:axId val="49522944"/>
      </c:lineChart>
      <c:catAx>
        <c:axId val="49521408"/>
        <c:scaling>
          <c:orientation val="minMax"/>
        </c:scaling>
        <c:delete val="0"/>
        <c:axPos val="b"/>
        <c:majorTickMark val="none"/>
        <c:minorTickMark val="none"/>
        <c:tickLblPos val="nextTo"/>
        <c:crossAx val="49522944"/>
        <c:crosses val="autoZero"/>
        <c:auto val="1"/>
        <c:lblAlgn val="ctr"/>
        <c:lblOffset val="100"/>
        <c:noMultiLvlLbl val="0"/>
      </c:catAx>
      <c:valAx>
        <c:axId val="49522944"/>
        <c:scaling>
          <c:orientation val="minMax"/>
          <c:max val="2200"/>
          <c:min val="800"/>
        </c:scaling>
        <c:delete val="0"/>
        <c:axPos val="l"/>
        <c:majorGridlines/>
        <c:numFmt formatCode="General" sourceLinked="1"/>
        <c:majorTickMark val="none"/>
        <c:minorTickMark val="none"/>
        <c:tickLblPos val="nextTo"/>
        <c:spPr>
          <a:ln w="9525">
            <a:noFill/>
          </a:ln>
        </c:spPr>
        <c:crossAx val="49521408"/>
        <c:crosses val="autoZero"/>
        <c:crossBetween val="between"/>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latin typeface="Helvetica" pitchFamily="34" charset="0"/>
                <a:cs typeface="Helvetica" pitchFamily="34" charset="0"/>
              </a:rPr>
              <a:t>Complaints and FADO Allegations</a:t>
            </a:r>
          </a:p>
          <a:p>
            <a:pPr>
              <a:defRPr/>
            </a:pPr>
            <a:r>
              <a:rPr lang="en-US" sz="1100">
                <a:latin typeface="Helvetica" pitchFamily="34" charset="0"/>
                <a:cs typeface="Helvetica" pitchFamily="34" charset="0"/>
              </a:rPr>
              <a:t>Jan-March 2014 vs Jan-March</a:t>
            </a:r>
            <a:r>
              <a:rPr lang="en-US" sz="1100" baseline="0">
                <a:latin typeface="Helvetica" pitchFamily="34" charset="0"/>
                <a:cs typeface="Helvetica" pitchFamily="34" charset="0"/>
              </a:rPr>
              <a:t> </a:t>
            </a:r>
            <a:r>
              <a:rPr lang="en-US" sz="1100">
                <a:latin typeface="Helvetica" pitchFamily="34" charset="0"/>
                <a:cs typeface="Helvetica" pitchFamily="34" charset="0"/>
              </a:rPr>
              <a:t>2015</a:t>
            </a:r>
          </a:p>
        </c:rich>
      </c:tx>
      <c:overlay val="0"/>
    </c:title>
    <c:autoTitleDeleted val="0"/>
    <c:plotArea>
      <c:layout>
        <c:manualLayout>
          <c:layoutTarget val="inner"/>
          <c:xMode val="edge"/>
          <c:yMode val="edge"/>
          <c:x val="5.0670735143454451E-2"/>
          <c:y val="0.10961095225496581"/>
          <c:w val="0.92733094435036934"/>
          <c:h val="0.79117319149910448"/>
        </c:manualLayout>
      </c:layout>
      <c:barChart>
        <c:barDir val="col"/>
        <c:grouping val="clustered"/>
        <c:varyColors val="0"/>
        <c:ser>
          <c:idx val="0"/>
          <c:order val="0"/>
          <c:tx>
            <c:strRef>
              <c:f>'Page 9'!$F$76</c:f>
              <c:strCache>
                <c:ptCount val="1"/>
                <c:pt idx="0">
                  <c:v>YTD 2014</c:v>
                </c:pt>
              </c:strCache>
            </c:strRef>
          </c:tx>
          <c:invertIfNegative val="0"/>
          <c:dLbls>
            <c:showLegendKey val="0"/>
            <c:showVal val="1"/>
            <c:showCatName val="0"/>
            <c:showSerName val="0"/>
            <c:showPercent val="0"/>
            <c:showBubbleSize val="0"/>
            <c:showLeaderLines val="0"/>
          </c:dLbls>
          <c:cat>
            <c:strRef>
              <c:f>'Page 9'!$E$77:$E$81</c:f>
              <c:strCache>
                <c:ptCount val="5"/>
                <c:pt idx="0">
                  <c:v>Force (F)</c:v>
                </c:pt>
                <c:pt idx="1">
                  <c:v>Abuse of Authority (A)</c:v>
                </c:pt>
                <c:pt idx="2">
                  <c:v>Discourtesy (D)</c:v>
                </c:pt>
                <c:pt idx="3">
                  <c:v>Offensive Language (O)</c:v>
                </c:pt>
                <c:pt idx="4">
                  <c:v>Total Complaints</c:v>
                </c:pt>
              </c:strCache>
            </c:strRef>
          </c:cat>
          <c:val>
            <c:numRef>
              <c:f>'Page 9'!$F$77:$F$81</c:f>
              <c:numCache>
                <c:formatCode>#,##0</c:formatCode>
                <c:ptCount val="5"/>
                <c:pt idx="0">
                  <c:v>678</c:v>
                </c:pt>
                <c:pt idx="1">
                  <c:v>765</c:v>
                </c:pt>
                <c:pt idx="2">
                  <c:v>456</c:v>
                </c:pt>
                <c:pt idx="3">
                  <c:v>101</c:v>
                </c:pt>
                <c:pt idx="4">
                  <c:v>1309</c:v>
                </c:pt>
              </c:numCache>
            </c:numRef>
          </c:val>
        </c:ser>
        <c:ser>
          <c:idx val="1"/>
          <c:order val="1"/>
          <c:tx>
            <c:strRef>
              <c:f>'Page 9'!$G$76</c:f>
              <c:strCache>
                <c:ptCount val="1"/>
                <c:pt idx="0">
                  <c:v>YTD 2015</c:v>
                </c:pt>
              </c:strCache>
            </c:strRef>
          </c:tx>
          <c:invertIfNegative val="0"/>
          <c:dLbls>
            <c:showLegendKey val="0"/>
            <c:showVal val="1"/>
            <c:showCatName val="0"/>
            <c:showSerName val="0"/>
            <c:showPercent val="0"/>
            <c:showBubbleSize val="0"/>
            <c:showLeaderLines val="0"/>
          </c:dLbls>
          <c:cat>
            <c:strRef>
              <c:f>'Page 9'!$E$77:$E$81</c:f>
              <c:strCache>
                <c:ptCount val="5"/>
                <c:pt idx="0">
                  <c:v>Force (F)</c:v>
                </c:pt>
                <c:pt idx="1">
                  <c:v>Abuse of Authority (A)</c:v>
                </c:pt>
                <c:pt idx="2">
                  <c:v>Discourtesy (D)</c:v>
                </c:pt>
                <c:pt idx="3">
                  <c:v>Offensive Language (O)</c:v>
                </c:pt>
                <c:pt idx="4">
                  <c:v>Total Complaints</c:v>
                </c:pt>
              </c:strCache>
            </c:strRef>
          </c:cat>
          <c:val>
            <c:numRef>
              <c:f>'Page 9'!$G$77:$G$81</c:f>
              <c:numCache>
                <c:formatCode>#,##0</c:formatCode>
                <c:ptCount val="5"/>
                <c:pt idx="0">
                  <c:v>438</c:v>
                </c:pt>
                <c:pt idx="1">
                  <c:v>518</c:v>
                </c:pt>
                <c:pt idx="2">
                  <c:v>297</c:v>
                </c:pt>
                <c:pt idx="3">
                  <c:v>56</c:v>
                </c:pt>
                <c:pt idx="4">
                  <c:v>872</c:v>
                </c:pt>
              </c:numCache>
            </c:numRef>
          </c:val>
        </c:ser>
        <c:dLbls>
          <c:showLegendKey val="0"/>
          <c:showVal val="0"/>
          <c:showCatName val="0"/>
          <c:showSerName val="0"/>
          <c:showPercent val="0"/>
          <c:showBubbleSize val="0"/>
        </c:dLbls>
        <c:gapWidth val="75"/>
        <c:overlap val="-25"/>
        <c:axId val="80851712"/>
        <c:axId val="80853248"/>
      </c:barChart>
      <c:catAx>
        <c:axId val="80851712"/>
        <c:scaling>
          <c:orientation val="minMax"/>
        </c:scaling>
        <c:delete val="0"/>
        <c:axPos val="b"/>
        <c:numFmt formatCode="General" sourceLinked="1"/>
        <c:majorTickMark val="none"/>
        <c:minorTickMark val="none"/>
        <c:tickLblPos val="nextTo"/>
        <c:crossAx val="80853248"/>
        <c:crosses val="autoZero"/>
        <c:auto val="1"/>
        <c:lblAlgn val="ctr"/>
        <c:lblOffset val="100"/>
        <c:noMultiLvlLbl val="0"/>
      </c:catAx>
      <c:valAx>
        <c:axId val="80853248"/>
        <c:scaling>
          <c:orientation val="minMax"/>
        </c:scaling>
        <c:delete val="0"/>
        <c:axPos val="l"/>
        <c:majorGridlines/>
        <c:numFmt formatCode="#,##0" sourceLinked="1"/>
        <c:majorTickMark val="none"/>
        <c:minorTickMark val="none"/>
        <c:tickLblPos val="nextTo"/>
        <c:spPr>
          <a:ln w="9525">
            <a:noFill/>
          </a:ln>
        </c:spPr>
        <c:crossAx val="8085171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latin typeface="Helvetica" pitchFamily="34" charset="0"/>
                <a:cs typeface="Helvetica" pitchFamily="34" charset="0"/>
              </a:rPr>
              <a:t>Complaints per Month </a:t>
            </a:r>
          </a:p>
          <a:p>
            <a:pPr>
              <a:defRPr/>
            </a:pPr>
            <a:r>
              <a:rPr lang="en-US" sz="1100">
                <a:latin typeface="Helvetica" pitchFamily="34" charset="0"/>
                <a:cs typeface="Helvetica" pitchFamily="34" charset="0"/>
              </a:rPr>
              <a:t>Jan 2014 - March 2015</a:t>
            </a:r>
          </a:p>
        </c:rich>
      </c:tx>
      <c:overlay val="0"/>
    </c:title>
    <c:autoTitleDeleted val="0"/>
    <c:plotArea>
      <c:layout>
        <c:manualLayout>
          <c:layoutTarget val="inner"/>
          <c:xMode val="edge"/>
          <c:yMode val="edge"/>
          <c:x val="4.2572413695799449E-2"/>
          <c:y val="8.4784378420564216E-2"/>
          <c:w val="0.9383340692413501"/>
          <c:h val="0.81621169146568284"/>
        </c:manualLayout>
      </c:layout>
      <c:lineChart>
        <c:grouping val="standard"/>
        <c:varyColors val="0"/>
        <c:ser>
          <c:idx val="0"/>
          <c:order val="0"/>
          <c:marker>
            <c:symbol val="none"/>
          </c:marker>
          <c:dLbls>
            <c:dLbl>
              <c:idx val="2"/>
              <c:layout>
                <c:manualLayout>
                  <c:x val="-2.5085475888916912E-2"/>
                  <c:y val="-4.0592373717844348E-2"/>
                </c:manualLayout>
              </c:layout>
              <c:dLblPos val="r"/>
              <c:showLegendKey val="0"/>
              <c:showVal val="1"/>
              <c:showCatName val="0"/>
              <c:showSerName val="0"/>
              <c:showPercent val="0"/>
              <c:showBubbleSize val="0"/>
            </c:dLbl>
            <c:dLbl>
              <c:idx val="4"/>
              <c:layout>
                <c:manualLayout>
                  <c:x val="-2.3618921188505167E-2"/>
                  <c:y val="2.4024200687886681E-2"/>
                </c:manualLayout>
              </c:layout>
              <c:dLblPos val="r"/>
              <c:showLegendKey val="0"/>
              <c:showVal val="1"/>
              <c:showCatName val="0"/>
              <c:showSerName val="0"/>
              <c:showPercent val="0"/>
              <c:showBubbleSize val="0"/>
            </c:dLbl>
            <c:dLbl>
              <c:idx val="6"/>
              <c:layout>
                <c:manualLayout>
                  <c:x val="-7.4868194839760385E-3"/>
                  <c:y val="-2.6457498066590687E-2"/>
                </c:manualLayout>
              </c:layout>
              <c:dLblPos val="r"/>
              <c:showLegendKey val="0"/>
              <c:showVal val="1"/>
              <c:showCatName val="0"/>
              <c:showSerName val="0"/>
              <c:showPercent val="0"/>
              <c:showBubbleSize val="0"/>
            </c:dLbl>
            <c:dLbl>
              <c:idx val="10"/>
              <c:layout>
                <c:manualLayout>
                  <c:x val="-2.3618921188505167E-2"/>
                  <c:y val="-4.2611641668023448E-2"/>
                </c:manualLayout>
              </c:layout>
              <c:dLblPos val="r"/>
              <c:showLegendKey val="0"/>
              <c:showVal val="1"/>
              <c:showCatName val="0"/>
              <c:showSerName val="0"/>
              <c:showPercent val="0"/>
              <c:showBubbleSize val="0"/>
            </c:dLbl>
            <c:dLbl>
              <c:idx val="13"/>
              <c:layout>
                <c:manualLayout>
                  <c:x val="-2.6552030589328656E-2"/>
                  <c:y val="-5.2707981418918921E-2"/>
                </c:manualLayout>
              </c:layout>
              <c:dLblPos val="r"/>
              <c:showLegendKey val="0"/>
              <c:showVal val="1"/>
              <c:showCatName val="0"/>
              <c:showSerName val="0"/>
              <c:showPercent val="0"/>
              <c:showBubbleSize val="0"/>
            </c:dLbl>
            <c:dLblPos val="t"/>
            <c:showLegendKey val="0"/>
            <c:showVal val="1"/>
            <c:showCatName val="0"/>
            <c:showSerName val="0"/>
            <c:showPercent val="0"/>
            <c:showBubbleSize val="0"/>
            <c:showLeaderLines val="0"/>
          </c:dLbls>
          <c:cat>
            <c:strRef>
              <c:f>'Page 9'!$B$57:$B$71</c:f>
              <c:strCache>
                <c:ptCount val="15"/>
                <c:pt idx="0">
                  <c:v>Jan </c:v>
                </c:pt>
                <c:pt idx="1">
                  <c:v>Feb</c:v>
                </c:pt>
                <c:pt idx="2">
                  <c:v>March</c:v>
                </c:pt>
                <c:pt idx="3">
                  <c:v>April</c:v>
                </c:pt>
                <c:pt idx="4">
                  <c:v>May</c:v>
                </c:pt>
                <c:pt idx="5">
                  <c:v>June</c:v>
                </c:pt>
                <c:pt idx="6">
                  <c:v>July </c:v>
                </c:pt>
                <c:pt idx="7">
                  <c:v>Aug</c:v>
                </c:pt>
                <c:pt idx="8">
                  <c:v>Sept</c:v>
                </c:pt>
                <c:pt idx="9">
                  <c:v>Oct</c:v>
                </c:pt>
                <c:pt idx="10">
                  <c:v>Nov</c:v>
                </c:pt>
                <c:pt idx="11">
                  <c:v>Dec</c:v>
                </c:pt>
                <c:pt idx="12">
                  <c:v>Jan </c:v>
                </c:pt>
                <c:pt idx="13">
                  <c:v>Feb</c:v>
                </c:pt>
                <c:pt idx="14">
                  <c:v>March</c:v>
                </c:pt>
              </c:strCache>
            </c:strRef>
          </c:cat>
          <c:val>
            <c:numRef>
              <c:f>'Page 9'!$C$57:$C$71</c:f>
              <c:numCache>
                <c:formatCode>General</c:formatCode>
                <c:ptCount val="15"/>
                <c:pt idx="0">
                  <c:v>450</c:v>
                </c:pt>
                <c:pt idx="1">
                  <c:v>418</c:v>
                </c:pt>
                <c:pt idx="2">
                  <c:v>441</c:v>
                </c:pt>
                <c:pt idx="3">
                  <c:v>467</c:v>
                </c:pt>
                <c:pt idx="4">
                  <c:v>439</c:v>
                </c:pt>
                <c:pt idx="5">
                  <c:v>483</c:v>
                </c:pt>
                <c:pt idx="6">
                  <c:v>429</c:v>
                </c:pt>
                <c:pt idx="7">
                  <c:v>386</c:v>
                </c:pt>
                <c:pt idx="8">
                  <c:v>345</c:v>
                </c:pt>
                <c:pt idx="9">
                  <c:v>343</c:v>
                </c:pt>
                <c:pt idx="10">
                  <c:v>291</c:v>
                </c:pt>
                <c:pt idx="11">
                  <c:v>284</c:v>
                </c:pt>
                <c:pt idx="12">
                  <c:v>264</c:v>
                </c:pt>
                <c:pt idx="13">
                  <c:v>271</c:v>
                </c:pt>
                <c:pt idx="14" formatCode="#,##0">
                  <c:v>337</c:v>
                </c:pt>
              </c:numCache>
            </c:numRef>
          </c:val>
          <c:smooth val="1"/>
        </c:ser>
        <c:dLbls>
          <c:showLegendKey val="0"/>
          <c:showVal val="0"/>
          <c:showCatName val="0"/>
          <c:showSerName val="0"/>
          <c:showPercent val="0"/>
          <c:showBubbleSize val="0"/>
        </c:dLbls>
        <c:marker val="1"/>
        <c:smooth val="0"/>
        <c:axId val="80907264"/>
        <c:axId val="80925440"/>
      </c:lineChart>
      <c:catAx>
        <c:axId val="80907264"/>
        <c:scaling>
          <c:orientation val="minMax"/>
        </c:scaling>
        <c:delete val="0"/>
        <c:axPos val="b"/>
        <c:majorTickMark val="none"/>
        <c:minorTickMark val="none"/>
        <c:tickLblPos val="nextTo"/>
        <c:crossAx val="80925440"/>
        <c:crosses val="autoZero"/>
        <c:auto val="1"/>
        <c:lblAlgn val="ctr"/>
        <c:lblOffset val="100"/>
        <c:noMultiLvlLbl val="0"/>
      </c:catAx>
      <c:valAx>
        <c:axId val="80925440"/>
        <c:scaling>
          <c:orientation val="minMax"/>
          <c:max val="550"/>
          <c:min val="250"/>
        </c:scaling>
        <c:delete val="0"/>
        <c:axPos val="l"/>
        <c:majorGridlines/>
        <c:numFmt formatCode="General" sourceLinked="1"/>
        <c:majorTickMark val="none"/>
        <c:minorTickMark val="none"/>
        <c:tickLblPos val="nextTo"/>
        <c:spPr>
          <a:ln w="9525">
            <a:noFill/>
          </a:ln>
        </c:spPr>
        <c:crossAx val="80907264"/>
        <c:crosses val="autoZero"/>
        <c:crossBetween val="between"/>
      </c:valAx>
    </c:plotArea>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latin typeface="Helvetica" pitchFamily="34" charset="0"/>
                <a:cs typeface="Helvetica" pitchFamily="34" charset="0"/>
              </a:rPr>
              <a:t>Complaints per 10,000 Residents, By Borough</a:t>
            </a:r>
          </a:p>
          <a:p>
            <a:pPr>
              <a:defRPr/>
            </a:pPr>
            <a:r>
              <a:rPr lang="en-US" sz="1100">
                <a:latin typeface="Helvetica" pitchFamily="34" charset="0"/>
                <a:cs typeface="Helvetica" pitchFamily="34" charset="0"/>
              </a:rPr>
              <a:t>Jan 2014 - March 2015</a:t>
            </a:r>
          </a:p>
        </c:rich>
      </c:tx>
      <c:overlay val="0"/>
    </c:title>
    <c:autoTitleDeleted val="0"/>
    <c:plotArea>
      <c:layout/>
      <c:barChart>
        <c:barDir val="col"/>
        <c:grouping val="clustered"/>
        <c:varyColors val="0"/>
        <c:ser>
          <c:idx val="0"/>
          <c:order val="0"/>
          <c:tx>
            <c:strRef>
              <c:f>'Page 9'!$E$47</c:f>
              <c:strCache>
                <c:ptCount val="1"/>
                <c:pt idx="0">
                  <c:v>Complaints per 10,000 Residents</c:v>
                </c:pt>
              </c:strCache>
            </c:strRef>
          </c:tx>
          <c:invertIfNegative val="0"/>
          <c:dLbls>
            <c:dLbl>
              <c:idx val="2"/>
              <c:layout>
                <c:manualLayout>
                  <c:x val="0"/>
                  <c:y val="-1.210918095216301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'Page 9'!$D$48:$D$52</c:f>
              <c:strCache>
                <c:ptCount val="5"/>
                <c:pt idx="0">
                  <c:v>Manhattan</c:v>
                </c:pt>
                <c:pt idx="1">
                  <c:v>Bronx</c:v>
                </c:pt>
                <c:pt idx="2">
                  <c:v>Brooklyn</c:v>
                </c:pt>
                <c:pt idx="3">
                  <c:v>Queens</c:v>
                </c:pt>
                <c:pt idx="4">
                  <c:v>Staten Island</c:v>
                </c:pt>
              </c:strCache>
            </c:strRef>
          </c:cat>
          <c:val>
            <c:numRef>
              <c:f>'Page 9'!$E$48:$E$52</c:f>
              <c:numCache>
                <c:formatCode>0.00</c:formatCode>
                <c:ptCount val="5"/>
                <c:pt idx="0">
                  <c:v>7.7175725128969548</c:v>
                </c:pt>
                <c:pt idx="1">
                  <c:v>8.4934938427456039</c:v>
                </c:pt>
                <c:pt idx="2">
                  <c:v>7.2063758680538816</c:v>
                </c:pt>
                <c:pt idx="3">
                  <c:v>4.1416703866212288</c:v>
                </c:pt>
                <c:pt idx="4">
                  <c:v>6.5168496533162932</c:v>
                </c:pt>
              </c:numCache>
            </c:numRef>
          </c:val>
        </c:ser>
        <c:dLbls>
          <c:showLegendKey val="0"/>
          <c:showVal val="0"/>
          <c:showCatName val="0"/>
          <c:showSerName val="0"/>
          <c:showPercent val="0"/>
          <c:showBubbleSize val="0"/>
        </c:dLbls>
        <c:gapWidth val="150"/>
        <c:axId val="50092288"/>
        <c:axId val="50094080"/>
      </c:barChart>
      <c:catAx>
        <c:axId val="50092288"/>
        <c:scaling>
          <c:orientation val="minMax"/>
        </c:scaling>
        <c:delete val="0"/>
        <c:axPos val="b"/>
        <c:majorTickMark val="none"/>
        <c:minorTickMark val="none"/>
        <c:tickLblPos val="nextTo"/>
        <c:crossAx val="50094080"/>
        <c:crosses val="autoZero"/>
        <c:auto val="1"/>
        <c:lblAlgn val="ctr"/>
        <c:lblOffset val="100"/>
        <c:noMultiLvlLbl val="0"/>
      </c:catAx>
      <c:valAx>
        <c:axId val="50094080"/>
        <c:scaling>
          <c:orientation val="minMax"/>
        </c:scaling>
        <c:delete val="0"/>
        <c:axPos val="l"/>
        <c:majorGridlines/>
        <c:numFmt formatCode="0.00" sourceLinked="1"/>
        <c:majorTickMark val="none"/>
        <c:minorTickMark val="none"/>
        <c:tickLblPos val="nextTo"/>
        <c:crossAx val="50092288"/>
        <c:crosses val="autoZero"/>
        <c:crossBetween val="between"/>
      </c:valAx>
    </c:plotArea>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Complaints by Borough</a:t>
            </a:r>
          </a:p>
          <a:p>
            <a:pPr>
              <a:defRPr/>
            </a:pPr>
            <a:r>
              <a:rPr lang="en-US" sz="1100"/>
              <a:t>Jan 2014</a:t>
            </a:r>
            <a:r>
              <a:rPr lang="en-US" sz="1100" baseline="0"/>
              <a:t> - March 2015</a:t>
            </a:r>
            <a:endParaRPr lang="en-US" sz="1100"/>
          </a:p>
        </c:rich>
      </c:tx>
      <c:overlay val="0"/>
    </c:title>
    <c:autoTitleDeleted val="0"/>
    <c:plotArea>
      <c:layout/>
      <c:pieChart>
        <c:varyColors val="1"/>
        <c:ser>
          <c:idx val="0"/>
          <c:order val="0"/>
          <c:tx>
            <c:strRef>
              <c:f>'Page 9'!$B$47</c:f>
              <c:strCache>
                <c:ptCount val="1"/>
                <c:pt idx="0">
                  <c:v>Complaints</c:v>
                </c:pt>
              </c:strCache>
            </c:strRef>
          </c:tx>
          <c:dLbls>
            <c:dLblPos val="outEnd"/>
            <c:showLegendKey val="0"/>
            <c:showVal val="1"/>
            <c:showCatName val="1"/>
            <c:showSerName val="0"/>
            <c:showPercent val="1"/>
            <c:showBubbleSize val="0"/>
            <c:showLeaderLines val="1"/>
          </c:dLbls>
          <c:cat>
            <c:strRef>
              <c:f>'Page 9'!$A$48:$A$52</c:f>
              <c:strCache>
                <c:ptCount val="5"/>
                <c:pt idx="0">
                  <c:v>Manhattan</c:v>
                </c:pt>
                <c:pt idx="1">
                  <c:v>Bronx</c:v>
                </c:pt>
                <c:pt idx="2">
                  <c:v>Brooklyn</c:v>
                </c:pt>
                <c:pt idx="3">
                  <c:v>Queens</c:v>
                </c:pt>
                <c:pt idx="4">
                  <c:v>Staten Island</c:v>
                </c:pt>
              </c:strCache>
            </c:strRef>
          </c:cat>
          <c:val>
            <c:numRef>
              <c:f>'Page 9'!$B$48:$B$52</c:f>
              <c:numCache>
                <c:formatCode>General</c:formatCode>
                <c:ptCount val="5"/>
                <c:pt idx="0">
                  <c:v>1255</c:v>
                </c:pt>
                <c:pt idx="1">
                  <c:v>1205</c:v>
                </c:pt>
                <c:pt idx="2">
                  <c:v>1868</c:v>
                </c:pt>
                <c:pt idx="3">
                  <c:v>951</c:v>
                </c:pt>
                <c:pt idx="4">
                  <c:v>308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Case Dispositions, March 2015</a:t>
            </a:r>
            <a:endParaRPr lang="en-US"/>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'Page 15'!$A$50:$A$52</c:f>
              <c:strCache>
                <c:ptCount val="3"/>
                <c:pt idx="0">
                  <c:v>Full Investigations</c:v>
                </c:pt>
                <c:pt idx="1">
                  <c:v>Mediation</c:v>
                </c:pt>
                <c:pt idx="2">
                  <c:v>Truncated investigations</c:v>
                </c:pt>
              </c:strCache>
            </c:strRef>
          </c:cat>
          <c:val>
            <c:numRef>
              <c:f>'Page 15'!$B$50:$B$52</c:f>
              <c:numCache>
                <c:formatCode>General</c:formatCode>
                <c:ptCount val="3"/>
                <c:pt idx="0" formatCode="#,##0">
                  <c:v>248</c:v>
                </c:pt>
                <c:pt idx="1">
                  <c:v>12</c:v>
                </c:pt>
                <c:pt idx="2" formatCode="#,##0">
                  <c:v>228</c:v>
                </c:pt>
              </c:numCache>
            </c:numRef>
          </c:val>
        </c:ser>
        <c:ser>
          <c:idx val="1"/>
          <c:order val="1"/>
          <c:dLbls>
            <c:showLegendKey val="0"/>
            <c:showVal val="0"/>
            <c:showCatName val="1"/>
            <c:showSerName val="0"/>
            <c:showPercent val="1"/>
            <c:showBubbleSize val="0"/>
            <c:showLeaderLines val="1"/>
          </c:dLbls>
          <c:cat>
            <c:strRef>
              <c:f>'Page 15'!$A$50:$A$52</c:f>
              <c:strCache>
                <c:ptCount val="3"/>
                <c:pt idx="0">
                  <c:v>Full Investigations</c:v>
                </c:pt>
                <c:pt idx="1">
                  <c:v>Mediation</c:v>
                </c:pt>
                <c:pt idx="2">
                  <c:v>Truncated investigations</c:v>
                </c:pt>
              </c:strCache>
            </c:strRef>
          </c:cat>
          <c:val>
            <c:numRef>
              <c:f>'Page 15'!$C$50:$C$52</c:f>
              <c:numCache>
                <c:formatCode>0.0%</c:formatCode>
                <c:ptCount val="3"/>
                <c:pt idx="0">
                  <c:v>0.20580912863070538</c:v>
                </c:pt>
                <c:pt idx="1">
                  <c:v>9.9585062240663894E-3</c:v>
                </c:pt>
                <c:pt idx="2">
                  <c:v>0.1892116182572614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Case Dispositions, YTD 2015</a:t>
            </a:r>
            <a:endParaRPr lang="en-US"/>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'Page 15'!$A$50:$A$52</c:f>
              <c:strCache>
                <c:ptCount val="3"/>
                <c:pt idx="0">
                  <c:v>Full Investigations</c:v>
                </c:pt>
                <c:pt idx="1">
                  <c:v>Mediation</c:v>
                </c:pt>
                <c:pt idx="2">
                  <c:v>Truncated investigations</c:v>
                </c:pt>
              </c:strCache>
            </c:strRef>
          </c:cat>
          <c:val>
            <c:numRef>
              <c:f>'Page 15'!$B$54:$B$56</c:f>
              <c:numCache>
                <c:formatCode>General</c:formatCode>
                <c:ptCount val="3"/>
                <c:pt idx="0" formatCode="#,##0">
                  <c:v>576</c:v>
                </c:pt>
                <c:pt idx="1">
                  <c:v>93</c:v>
                </c:pt>
                <c:pt idx="2" formatCode="#,##0">
                  <c:v>536</c:v>
                </c:pt>
              </c:numCache>
            </c:numRef>
          </c:val>
        </c:ser>
        <c:ser>
          <c:idx val="1"/>
          <c:order val="1"/>
          <c:dLbls>
            <c:showLegendKey val="0"/>
            <c:showVal val="0"/>
            <c:showCatName val="1"/>
            <c:showSerName val="0"/>
            <c:showPercent val="1"/>
            <c:showBubbleSize val="0"/>
            <c:showLeaderLines val="1"/>
          </c:dLbls>
          <c:cat>
            <c:strRef>
              <c:f>'Page 15'!$A$50:$A$52</c:f>
              <c:strCache>
                <c:ptCount val="3"/>
                <c:pt idx="0">
                  <c:v>Full Investigations</c:v>
                </c:pt>
                <c:pt idx="1">
                  <c:v>Mediation</c:v>
                </c:pt>
                <c:pt idx="2">
                  <c:v>Truncated investigations</c:v>
                </c:pt>
              </c:strCache>
            </c:strRef>
          </c:cat>
          <c:val>
            <c:numRef>
              <c:f>'Page 15'!$C$54:$C$56</c:f>
              <c:numCache>
                <c:formatCode>0.0%</c:formatCode>
                <c:ptCount val="3"/>
                <c:pt idx="0">
                  <c:v>0.47800829875518674</c:v>
                </c:pt>
                <c:pt idx="1">
                  <c:v>7.7178423236514526E-2</c:v>
                </c:pt>
                <c:pt idx="2">
                  <c:v>0.44481327800829873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Full Investigations, March 2015</a:t>
            </a:r>
            <a:endParaRPr lang="en-US"/>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'Page 15'!$D$41:$D$44</c:f>
              <c:strCache>
                <c:ptCount val="4"/>
                <c:pt idx="0">
                  <c:v>Substantiated</c:v>
                </c:pt>
                <c:pt idx="1">
                  <c:v>Allegations exonerated, unfounded, and/or unsubstantiated</c:v>
                </c:pt>
                <c:pt idx="2">
                  <c:v>Department employee unidentified</c:v>
                </c:pt>
                <c:pt idx="3">
                  <c:v>Miscellaneous</c:v>
                </c:pt>
              </c:strCache>
            </c:strRef>
          </c:cat>
          <c:val>
            <c:numRef>
              <c:f>'Page 15'!$E$41:$E$44</c:f>
              <c:numCache>
                <c:formatCode>0.0%</c:formatCode>
                <c:ptCount val="4"/>
                <c:pt idx="0">
                  <c:v>0.19758064516129031</c:v>
                </c:pt>
                <c:pt idx="1">
                  <c:v>0.72580645161290325</c:v>
                </c:pt>
                <c:pt idx="2">
                  <c:v>7.6612903225806453E-2</c:v>
                </c:pt>
                <c:pt idx="3">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chartsheets/sheet1.xml><?xml version="1.0" encoding="utf-8"?>
<chartsheet xmlns="http://schemas.openxmlformats.org/spreadsheetml/2006/main" xmlns:r="http://schemas.openxmlformats.org/officeDocument/2006/relationships">
  <sheetPr/>
  <sheetViews>
    <sheetView zoomScale="89" workbookViewId="0"/>
  </sheetViews>
  <pageMargins left="0.7" right="0.7" top="0.75" bottom="0.75" header="0.3" footer="0.3"/>
  <pageSetup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79522" cy="63036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45210"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45210"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45210"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0</xdr:col>
      <xdr:colOff>19050</xdr:colOff>
      <xdr:row>44</xdr:row>
      <xdr:rowOff>0</xdr:rowOff>
    </xdr:from>
    <xdr:to>
      <xdr:col>3</xdr:col>
      <xdr:colOff>0</xdr:colOff>
      <xdr:row>44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44</xdr:row>
      <xdr:rowOff>0</xdr:rowOff>
    </xdr:from>
    <xdr:to>
      <xdr:col>3</xdr:col>
      <xdr:colOff>0</xdr:colOff>
      <xdr:row>44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39</xdr:row>
      <xdr:rowOff>0</xdr:rowOff>
    </xdr:from>
    <xdr:to>
      <xdr:col>3</xdr:col>
      <xdr:colOff>0</xdr:colOff>
      <xdr:row>39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45210"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0</xdr:col>
      <xdr:colOff>0</xdr:colOff>
      <xdr:row>28</xdr:row>
      <xdr:rowOff>0</xdr:rowOff>
    </xdr:from>
    <xdr:to>
      <xdr:col>3</xdr:col>
      <xdr:colOff>0</xdr:colOff>
      <xdr:row>28</xdr:row>
      <xdr:rowOff>0</xdr:rowOff>
    </xdr:to>
    <xdr:sp macro="" textlink="">
      <xdr:nvSpPr>
        <xdr:cNvPr id="5121" name="Rectangle 1"/>
        <xdr:cNvSpPr>
          <a:spLocks noChangeArrowheads="1"/>
        </xdr:cNvSpPr>
      </xdr:nvSpPr>
      <xdr:spPr bwMode="auto">
        <a:xfrm>
          <a:off x="0" y="6143625"/>
          <a:ext cx="5486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Times New Roman"/>
              <a:cs typeface="Times New Roman"/>
            </a:rPr>
            <a:t>* In cases that consist of more than one allegation, the final disposition depends on the outcome of the individual allegations. Traditionally, a substantiated allegation carries the most weight. So if a case consists of three allegations and one was found to be exonerated, one unfounded, and one substantiated, the case disposition is substantiated. The disposition with the next greatest weight is unsubstantiated, followed by unfounded and, finally, by exonerated. Thus, a case consisting of an unsubstantiated allegation and an exonerated allegation is characterized as unsubstantiated. </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3</xdr:col>
      <xdr:colOff>0</xdr:colOff>
      <xdr:row>28</xdr:row>
      <xdr:rowOff>0</xdr:rowOff>
    </xdr:from>
    <xdr:to>
      <xdr:col>3</xdr:col>
      <xdr:colOff>0</xdr:colOff>
      <xdr:row>28</xdr:row>
      <xdr:rowOff>0</xdr:rowOff>
    </xdr:to>
    <xdr:sp macro="" textlink="">
      <xdr:nvSpPr>
        <xdr:cNvPr id="5123" name="Rectangle 3"/>
        <xdr:cNvSpPr>
          <a:spLocks noChangeArrowheads="1"/>
        </xdr:cNvSpPr>
      </xdr:nvSpPr>
      <xdr:spPr bwMode="auto">
        <a:xfrm>
          <a:off x="5486400" y="6143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Times New Roman"/>
              <a:cs typeface="Times New Roman"/>
            </a:rPr>
            <a:t>* In cases that consist of more than one allegation, the final disposition depends on the outcome of the individual allegations. Traditionally, a substantiated allegation carries the most weight. So if a case consists of three allegations and one was found to be exonerated, one unfounded, and one substantiated, the case disposition is substantiated. The disposition with the next greatest weight is unsubstantiated, followed by unfounded and, finally, by exonerated. Thus, a case consisting of an unsubstantiated allegation and an exonerated allegation is characterized as unsubstantiated. </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0</xdr:colOff>
      <xdr:row>28</xdr:row>
      <xdr:rowOff>0</xdr:rowOff>
    </xdr:from>
    <xdr:to>
      <xdr:col>5</xdr:col>
      <xdr:colOff>0</xdr:colOff>
      <xdr:row>28</xdr:row>
      <xdr:rowOff>0</xdr:rowOff>
    </xdr:to>
    <xdr:sp macro="" textlink="">
      <xdr:nvSpPr>
        <xdr:cNvPr id="5124" name="Rectangle 4"/>
        <xdr:cNvSpPr>
          <a:spLocks noChangeArrowheads="1"/>
        </xdr:cNvSpPr>
      </xdr:nvSpPr>
      <xdr:spPr bwMode="auto">
        <a:xfrm>
          <a:off x="4581525" y="6143625"/>
          <a:ext cx="2714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Times New Roman"/>
              <a:cs typeface="Times New Roman"/>
            </a:rPr>
            <a:t>* In cases that consist of more than one allegation, the final disposition depends on the outcome of the individual allegations. Traditionally, a substantiated allegation carries the most weight. So if a case consists of three allegations and one was found to be exonerated, one unfounded, and one substantiated, the case disposition is substantiated. The disposition with the next greatest weight is unsubstantiated, followed by unfounded and, finally, by exonerated. Thus, a case consisting of an unsubstantiated allegation and an exonerated allegation is characterized as unsubstantiated. </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23813</xdr:colOff>
      <xdr:row>10</xdr:row>
      <xdr:rowOff>0</xdr:rowOff>
    </xdr:from>
    <xdr:to>
      <xdr:col>3</xdr:col>
      <xdr:colOff>23813</xdr:colOff>
      <xdr:row>10</xdr:row>
      <xdr:rowOff>0</xdr:rowOff>
    </xdr:to>
    <xdr:sp macro="" textlink="">
      <xdr:nvSpPr>
        <xdr:cNvPr id="2" name="Rectangle 1"/>
        <xdr:cNvSpPr>
          <a:spLocks noChangeArrowheads="1"/>
        </xdr:cNvSpPr>
      </xdr:nvSpPr>
      <xdr:spPr bwMode="auto">
        <a:xfrm>
          <a:off x="23813" y="3028950"/>
          <a:ext cx="5419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Times New Roman"/>
              <a:cs typeface="Times New Roman"/>
            </a:rPr>
            <a:t>* In cases that consist of more than one allegation, the final disposition depends on the outcome of the individual allegations. Traditionally, a substantiated allegation carries the most weight. So if a case consists of three allegations and one was found to be exonerated, one unfounded, and one substantiated, the case disposition is substantiated. The disposition with the next greatest weight is unsubstantiated, followed by unfounded and, finally, by exonerated. Thus, a case consisting of an unsubstantiated allegation and an exonerated allegation is characterized as unsubstantiated. </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3</xdr:col>
      <xdr:colOff>0</xdr:colOff>
      <xdr:row>9</xdr:row>
      <xdr:rowOff>0</xdr:rowOff>
    </xdr:from>
    <xdr:to>
      <xdr:col>3</xdr:col>
      <xdr:colOff>0</xdr:colOff>
      <xdr:row>9</xdr:row>
      <xdr:rowOff>0</xdr:rowOff>
    </xdr:to>
    <xdr:sp macro="" textlink="">
      <xdr:nvSpPr>
        <xdr:cNvPr id="3" name="Rectangle 3"/>
        <xdr:cNvSpPr>
          <a:spLocks noChangeArrowheads="1"/>
        </xdr:cNvSpPr>
      </xdr:nvSpPr>
      <xdr:spPr bwMode="auto">
        <a:xfrm>
          <a:off x="5419725" y="2828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Times New Roman"/>
              <a:cs typeface="Times New Roman"/>
            </a:rPr>
            <a:t>* In cases that consist of more than one allegation, the final disposition depends on the outcome of the individual allegations. Traditionally, a substantiated allegation carries the most weight. So if a case consists of three allegations and one was found to be exonerated, one unfounded, and one substantiated, the case disposition is substantiated. The disposition with the next greatest weight is unsubstantiated, followed by unfounded and, finally, by exonerated. Thus, a case consisting of an unsubstantiated allegation and an exonerated allegation is characterized as unsubstantiated. </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absoluteAnchor>
    <xdr:pos x="0" y="0"/>
    <xdr:ext cx="8645210"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3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32.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6"/>
  <sheetViews>
    <sheetView tabSelected="1" view="pageBreakPreview" zoomScaleNormal="85" zoomScaleSheetLayoutView="100" workbookViewId="0">
      <selection activeCell="A6" sqref="A6:G6"/>
    </sheetView>
  </sheetViews>
  <sheetFormatPr defaultRowHeight="12.75"/>
  <cols>
    <col min="1" max="1" width="23.33203125" style="262" customWidth="1"/>
    <col min="2" max="2" width="7.6640625" style="262" customWidth="1"/>
    <col min="3" max="3" width="40.5" style="265" customWidth="1"/>
    <col min="4" max="4" width="12.33203125" style="262" customWidth="1"/>
    <col min="5" max="5" width="15.6640625" style="265" customWidth="1"/>
    <col min="6" max="6" width="14" style="262" customWidth="1"/>
    <col min="7" max="7" width="12.1640625" style="265" customWidth="1"/>
    <col min="8" max="9" width="9.33203125" style="262"/>
    <col min="10" max="10" width="18.33203125" style="262" customWidth="1"/>
    <col min="11" max="16384" width="9.33203125" style="262"/>
  </cols>
  <sheetData>
    <row r="1" spans="1:9" ht="23.25" customHeight="1">
      <c r="A1" s="601" t="s">
        <v>7</v>
      </c>
      <c r="B1" s="602"/>
      <c r="C1" s="602"/>
      <c r="D1" s="602"/>
      <c r="E1" s="602"/>
      <c r="F1" s="602"/>
      <c r="G1" s="602"/>
    </row>
    <row r="2" spans="1:9" ht="18.75" customHeight="1">
      <c r="A2" s="601" t="s">
        <v>0</v>
      </c>
      <c r="B2" s="602"/>
      <c r="C2" s="602"/>
      <c r="D2" s="602"/>
      <c r="E2" s="602"/>
      <c r="F2" s="602"/>
      <c r="G2" s="602"/>
    </row>
    <row r="3" spans="1:9" ht="18.75" customHeight="1">
      <c r="A3" s="603">
        <v>42102</v>
      </c>
      <c r="B3" s="604"/>
      <c r="C3" s="604"/>
      <c r="D3" s="604"/>
      <c r="E3" s="604"/>
      <c r="F3" s="604"/>
      <c r="G3" s="604"/>
    </row>
    <row r="4" spans="1:9" ht="15">
      <c r="A4" s="284"/>
      <c r="B4" s="284"/>
      <c r="C4" s="288"/>
      <c r="D4" s="284"/>
      <c r="E4" s="287"/>
      <c r="F4" s="284"/>
      <c r="G4" s="287"/>
    </row>
    <row r="5" spans="1:9" ht="18.75" customHeight="1">
      <c r="A5" s="605" t="s">
        <v>434</v>
      </c>
      <c r="B5" s="606"/>
      <c r="C5" s="606"/>
      <c r="D5" s="606"/>
      <c r="E5" s="606"/>
      <c r="F5" s="606"/>
      <c r="G5" s="606"/>
    </row>
    <row r="6" spans="1:9" ht="19.5" customHeight="1">
      <c r="A6" s="607" t="s">
        <v>385</v>
      </c>
      <c r="B6" s="608"/>
      <c r="C6" s="608"/>
      <c r="D6" s="608"/>
      <c r="E6" s="608"/>
      <c r="F6" s="608"/>
      <c r="G6" s="608"/>
    </row>
    <row r="7" spans="1:9" ht="15">
      <c r="A7" s="284"/>
      <c r="B7" s="284"/>
      <c r="C7" s="288"/>
      <c r="D7" s="284"/>
      <c r="E7" s="287"/>
      <c r="F7" s="293"/>
      <c r="G7" s="287"/>
    </row>
    <row r="8" spans="1:9" ht="15">
      <c r="A8" s="284" t="s">
        <v>430</v>
      </c>
      <c r="B8" s="284"/>
      <c r="C8" s="287"/>
      <c r="D8" s="284"/>
      <c r="E8" s="287"/>
      <c r="F8" s="284"/>
      <c r="G8" s="287"/>
    </row>
    <row r="9" spans="1:9" ht="15">
      <c r="A9" s="284"/>
      <c r="B9" s="284"/>
      <c r="C9" s="287"/>
      <c r="D9" s="284"/>
      <c r="E9" s="287"/>
      <c r="F9" s="284"/>
      <c r="G9" s="294"/>
    </row>
    <row r="10" spans="1:9" ht="15">
      <c r="A10" s="284" t="s">
        <v>1</v>
      </c>
      <c r="B10" s="284"/>
      <c r="C10" s="287"/>
      <c r="D10" s="284"/>
      <c r="E10" s="287"/>
      <c r="F10" s="295">
        <f>'Page 15'!B11</f>
        <v>248</v>
      </c>
      <c r="G10" s="295"/>
    </row>
    <row r="11" spans="1:9" ht="15">
      <c r="A11" s="284" t="s">
        <v>285</v>
      </c>
      <c r="B11" s="284"/>
      <c r="C11" s="287"/>
      <c r="D11" s="284"/>
      <c r="E11" s="287"/>
      <c r="F11" s="295">
        <f>'Page 15'!B22+'Page 15'!B23+'Page 15'!B24+'Page 15'!B25</f>
        <v>228</v>
      </c>
      <c r="G11" s="295"/>
    </row>
    <row r="12" spans="1:9" ht="15">
      <c r="A12" s="284" t="s">
        <v>2</v>
      </c>
      <c r="B12" s="284"/>
      <c r="C12" s="287"/>
      <c r="D12" s="284"/>
      <c r="E12" s="287"/>
      <c r="F12" s="295">
        <f>'Page 15'!B15</f>
        <v>12</v>
      </c>
      <c r="G12" s="295"/>
    </row>
    <row r="13" spans="1:9" ht="15">
      <c r="A13" s="284" t="s">
        <v>3</v>
      </c>
      <c r="B13" s="284"/>
      <c r="C13" s="292"/>
      <c r="D13" s="291"/>
      <c r="E13" s="292" t="s">
        <v>4</v>
      </c>
      <c r="F13" s="489">
        <f>'Page 15'!B16</f>
        <v>0</v>
      </c>
      <c r="G13" s="295"/>
    </row>
    <row r="14" spans="1:9" ht="15.75">
      <c r="A14" s="310" t="s">
        <v>30</v>
      </c>
      <c r="B14" s="289"/>
      <c r="C14" s="290"/>
      <c r="D14" s="289"/>
      <c r="E14" s="290"/>
      <c r="F14" s="488">
        <f>SUM(F10:F13)</f>
        <v>488</v>
      </c>
      <c r="G14" s="295"/>
    </row>
    <row r="15" spans="1:9" ht="15">
      <c r="A15" s="284"/>
      <c r="B15" s="284"/>
      <c r="C15" s="287"/>
      <c r="D15" s="284"/>
      <c r="E15" s="287"/>
      <c r="F15" s="284"/>
      <c r="G15" s="287"/>
    </row>
    <row r="16" spans="1:9" ht="15">
      <c r="A16" s="284" t="s">
        <v>6</v>
      </c>
      <c r="B16" s="284"/>
      <c r="C16" s="287"/>
      <c r="D16" s="284"/>
      <c r="E16" s="287"/>
      <c r="F16" s="284"/>
      <c r="G16" s="295"/>
      <c r="I16" s="267"/>
    </row>
    <row r="17" spans="1:15" ht="15">
      <c r="A17" s="284"/>
      <c r="B17" s="284"/>
      <c r="C17" s="287"/>
      <c r="D17" s="284"/>
      <c r="E17" s="287"/>
      <c r="F17" s="284"/>
      <c r="G17" s="295"/>
    </row>
    <row r="18" spans="1:15" ht="15">
      <c r="A18" s="284" t="s">
        <v>7</v>
      </c>
      <c r="B18" s="284"/>
      <c r="C18" s="287"/>
      <c r="D18" s="284"/>
      <c r="E18" s="287"/>
      <c r="F18" s="296">
        <f>'Page 9'!D13</f>
        <v>337</v>
      </c>
      <c r="G18" s="297"/>
      <c r="J18" s="268"/>
      <c r="L18" s="269"/>
      <c r="O18" s="267"/>
    </row>
    <row r="19" spans="1:15" ht="15">
      <c r="A19" s="284" t="s">
        <v>8</v>
      </c>
      <c r="B19" s="284"/>
      <c r="C19" s="287"/>
      <c r="D19" s="284"/>
      <c r="E19" s="287"/>
      <c r="F19" s="284">
        <f>'Page 9'!L9</f>
        <v>469</v>
      </c>
      <c r="G19" s="298"/>
    </row>
    <row r="20" spans="1:15" ht="15">
      <c r="A20" s="284" t="s">
        <v>9</v>
      </c>
      <c r="B20" s="284"/>
      <c r="C20" s="292"/>
      <c r="D20" s="291"/>
      <c r="E20" s="292"/>
      <c r="F20" s="291">
        <f>'Page 9'!L10+'Page 9'!L11</f>
        <v>101</v>
      </c>
      <c r="G20" s="295"/>
    </row>
    <row r="21" spans="1:15" ht="15.75">
      <c r="A21" s="285" t="s">
        <v>30</v>
      </c>
      <c r="B21" s="285"/>
      <c r="C21" s="286"/>
      <c r="D21" s="285"/>
      <c r="E21" s="286"/>
      <c r="F21" s="490">
        <f>SUM(F18:F20)</f>
        <v>907</v>
      </c>
      <c r="G21" s="295"/>
    </row>
    <row r="22" spans="1:15" ht="15">
      <c r="A22" s="284"/>
      <c r="B22" s="284"/>
      <c r="C22" s="287"/>
      <c r="D22" s="284"/>
      <c r="E22" s="287"/>
      <c r="F22" s="284"/>
      <c r="G22" s="295"/>
    </row>
    <row r="23" spans="1:15" ht="15">
      <c r="A23" s="284" t="s">
        <v>10</v>
      </c>
      <c r="B23" s="284"/>
      <c r="C23" s="287"/>
      <c r="D23" s="284"/>
      <c r="E23" s="287"/>
      <c r="F23" s="284"/>
      <c r="G23" s="295"/>
      <c r="M23" s="268"/>
    </row>
    <row r="24" spans="1:15" ht="15">
      <c r="A24" s="284"/>
      <c r="B24" s="284"/>
      <c r="C24" s="287"/>
      <c r="D24" s="284"/>
      <c r="E24" s="287"/>
      <c r="F24" s="284"/>
      <c r="G24" s="295"/>
      <c r="M24" s="267"/>
    </row>
    <row r="25" spans="1:15" ht="15">
      <c r="A25" s="284" t="s">
        <v>431</v>
      </c>
      <c r="B25" s="284"/>
      <c r="C25" s="287"/>
      <c r="D25" s="287"/>
      <c r="E25" s="284" t="s">
        <v>5</v>
      </c>
      <c r="F25" s="299">
        <f>'Page 3'!B21</f>
        <v>1417</v>
      </c>
      <c r="G25" s="262"/>
    </row>
    <row r="26" spans="1:15" ht="15">
      <c r="A26" s="284" t="s">
        <v>456</v>
      </c>
      <c r="B26" s="284"/>
      <c r="C26" s="287"/>
      <c r="D26" s="292" t="s">
        <v>5</v>
      </c>
      <c r="E26" s="291"/>
      <c r="F26" s="300">
        <f>'Page 3'!D21</f>
        <v>1514</v>
      </c>
      <c r="G26" s="262"/>
      <c r="L26" s="268"/>
    </row>
    <row r="27" spans="1:15" ht="15.75">
      <c r="A27" s="285" t="s">
        <v>432</v>
      </c>
      <c r="B27" s="284"/>
      <c r="C27" s="287"/>
      <c r="D27" s="287"/>
      <c r="E27" s="284"/>
      <c r="F27" s="301">
        <f>(F25-F26)</f>
        <v>-97</v>
      </c>
      <c r="G27" s="262"/>
    </row>
    <row r="28" spans="1:15" ht="15">
      <c r="A28" s="284"/>
      <c r="B28" s="284"/>
      <c r="C28" s="287"/>
      <c r="D28" s="287"/>
      <c r="E28" s="284"/>
      <c r="F28" s="287"/>
      <c r="G28" s="262"/>
    </row>
    <row r="29" spans="1:15" ht="15">
      <c r="A29" s="289"/>
      <c r="B29" s="306"/>
      <c r="C29" s="304"/>
      <c r="D29" s="307"/>
      <c r="E29" s="304"/>
      <c r="F29" s="305"/>
      <c r="G29" s="304"/>
    </row>
    <row r="30" spans="1:15" ht="15">
      <c r="A30" s="289"/>
      <c r="B30" s="306"/>
      <c r="C30" s="304"/>
      <c r="D30" s="307"/>
      <c r="E30" s="304"/>
      <c r="F30" s="305"/>
      <c r="G30" s="304"/>
    </row>
    <row r="31" spans="1:15" ht="15">
      <c r="A31" s="289"/>
      <c r="B31" s="306"/>
      <c r="C31" s="304"/>
      <c r="D31" s="307"/>
      <c r="E31" s="304"/>
      <c r="F31" s="305"/>
      <c r="G31" s="304"/>
    </row>
    <row r="32" spans="1:15" ht="15">
      <c r="A32" s="289"/>
      <c r="B32" s="306"/>
      <c r="C32" s="304"/>
      <c r="D32" s="307"/>
      <c r="E32" s="304"/>
      <c r="F32" s="305"/>
      <c r="G32" s="304"/>
    </row>
    <row r="33" spans="1:7" ht="15">
      <c r="A33" s="289"/>
      <c r="B33" s="306"/>
      <c r="C33" s="304"/>
      <c r="D33" s="307"/>
      <c r="E33" s="304"/>
      <c r="F33" s="305"/>
      <c r="G33" s="304"/>
    </row>
    <row r="34" spans="1:7" ht="15">
      <c r="A34" s="289"/>
      <c r="B34" s="306"/>
      <c r="C34" s="304"/>
      <c r="D34" s="307"/>
      <c r="E34" s="304"/>
      <c r="F34" s="305"/>
      <c r="G34" s="304"/>
    </row>
    <row r="35" spans="1:7" ht="15">
      <c r="A35" s="289"/>
      <c r="B35" s="306"/>
      <c r="C35" s="304"/>
      <c r="D35" s="307"/>
      <c r="E35" s="304"/>
      <c r="F35" s="305"/>
      <c r="G35" s="304"/>
    </row>
    <row r="36" spans="1:7" ht="15">
      <c r="A36" s="289"/>
      <c r="B36" s="306"/>
      <c r="C36" s="304"/>
      <c r="D36" s="307"/>
      <c r="E36" s="304"/>
      <c r="F36" s="305"/>
      <c r="G36" s="304"/>
    </row>
    <row r="37" spans="1:7" ht="15">
      <c r="A37" s="289"/>
      <c r="B37" s="306"/>
      <c r="C37" s="304"/>
      <c r="D37" s="307"/>
      <c r="E37" s="304"/>
      <c r="F37" s="305"/>
      <c r="G37" s="304"/>
    </row>
    <row r="38" spans="1:7" ht="15">
      <c r="A38" s="289"/>
      <c r="B38" s="306"/>
      <c r="C38" s="304"/>
      <c r="D38" s="307"/>
      <c r="E38" s="304"/>
      <c r="F38" s="305"/>
      <c r="G38" s="304"/>
    </row>
    <row r="39" spans="1:7" ht="15">
      <c r="A39" s="289"/>
      <c r="B39" s="306"/>
      <c r="C39" s="304"/>
      <c r="D39" s="307"/>
      <c r="E39" s="304"/>
      <c r="F39" s="305"/>
      <c r="G39" s="304"/>
    </row>
    <row r="40" spans="1:7" s="485" customFormat="1" ht="14.25">
      <c r="A40" s="273"/>
      <c r="B40" s="484"/>
      <c r="E40" s="486"/>
      <c r="G40" s="486"/>
    </row>
    <row r="41" spans="1:7" s="485" customFormat="1" ht="14.25">
      <c r="A41" s="273"/>
      <c r="B41" s="484"/>
      <c r="E41" s="486"/>
      <c r="G41" s="486"/>
    </row>
    <row r="42" spans="1:7" s="485" customFormat="1" ht="14.25">
      <c r="A42" s="273"/>
      <c r="B42" s="484"/>
      <c r="E42" s="486"/>
      <c r="G42" s="486"/>
    </row>
    <row r="43" spans="1:7" s="485" customFormat="1" ht="14.25">
      <c r="A43" s="273"/>
      <c r="B43" s="484"/>
      <c r="E43" s="486"/>
      <c r="G43" s="486"/>
    </row>
    <row r="44" spans="1:7" s="485" customFormat="1" ht="14.25">
      <c r="A44" s="273"/>
      <c r="B44" s="484"/>
      <c r="E44" s="486"/>
      <c r="G44" s="486"/>
    </row>
    <row r="45" spans="1:7" s="485" customFormat="1" ht="14.25">
      <c r="A45" s="273"/>
      <c r="B45" s="484"/>
      <c r="E45" s="486"/>
      <c r="G45" s="486"/>
    </row>
    <row r="46" spans="1:7" s="485" customFormat="1" ht="14.25">
      <c r="A46" s="273"/>
      <c r="B46" s="484"/>
      <c r="E46" s="486"/>
      <c r="G46" s="486"/>
    </row>
    <row r="47" spans="1:7" s="485" customFormat="1" ht="14.25">
      <c r="A47" s="273"/>
      <c r="B47" s="484"/>
      <c r="E47" s="486"/>
      <c r="G47" s="486"/>
    </row>
    <row r="48" spans="1:7" s="485" customFormat="1" ht="14.25">
      <c r="A48" s="273"/>
      <c r="B48" s="484"/>
      <c r="E48" s="486"/>
      <c r="G48" s="486"/>
    </row>
    <row r="49" spans="1:7" s="485" customFormat="1" ht="14.25">
      <c r="A49" s="273"/>
      <c r="B49" s="484"/>
      <c r="E49" s="486"/>
      <c r="G49" s="486"/>
    </row>
    <row r="50" spans="1:7" s="485" customFormat="1" ht="14.25">
      <c r="A50" s="273"/>
      <c r="B50" s="484"/>
      <c r="E50" s="486"/>
      <c r="G50" s="486"/>
    </row>
    <row r="51" spans="1:7" s="485" customFormat="1" ht="14.25">
      <c r="A51" s="273"/>
      <c r="B51" s="484"/>
      <c r="E51" s="486"/>
      <c r="G51" s="486"/>
    </row>
    <row r="52" spans="1:7" s="485" customFormat="1" ht="13.5" customHeight="1">
      <c r="C52" s="486"/>
      <c r="E52" s="486"/>
      <c r="G52" s="486"/>
    </row>
    <row r="53" spans="1:7" s="485" customFormat="1">
      <c r="C53" s="486"/>
      <c r="E53" s="486"/>
      <c r="G53" s="486"/>
    </row>
    <row r="54" spans="1:7" s="485" customFormat="1">
      <c r="C54" s="486"/>
      <c r="E54" s="486"/>
      <c r="G54" s="486"/>
    </row>
    <row r="55" spans="1:7" s="485" customFormat="1">
      <c r="C55" s="486"/>
      <c r="E55" s="486"/>
      <c r="G55" s="486"/>
    </row>
    <row r="56" spans="1:7" s="485" customFormat="1">
      <c r="C56" s="486"/>
      <c r="E56" s="486"/>
      <c r="G56" s="486"/>
    </row>
    <row r="67" spans="3:5">
      <c r="C67" s="262"/>
      <c r="E67" s="262"/>
    </row>
    <row r="68" spans="3:5">
      <c r="C68" s="262"/>
      <c r="E68" s="262"/>
    </row>
    <row r="69" spans="3:5">
      <c r="C69" s="262"/>
      <c r="E69" s="262"/>
    </row>
    <row r="70" spans="3:5">
      <c r="C70" s="262"/>
      <c r="E70" s="262"/>
    </row>
    <row r="71" spans="3:5">
      <c r="C71" s="262"/>
      <c r="E71" s="262"/>
    </row>
    <row r="72" spans="3:5">
      <c r="C72" s="262"/>
      <c r="E72" s="262"/>
    </row>
    <row r="73" spans="3:5">
      <c r="C73" s="262"/>
      <c r="E73" s="262"/>
    </row>
    <row r="74" spans="3:5">
      <c r="C74" s="262"/>
      <c r="E74" s="262"/>
    </row>
    <row r="76" spans="3:5" ht="13.5" customHeight="1"/>
  </sheetData>
  <mergeCells count="5">
    <mergeCell ref="A1:G1"/>
    <mergeCell ref="A2:G2"/>
    <mergeCell ref="A3:G3"/>
    <mergeCell ref="A5:G5"/>
    <mergeCell ref="A6:G6"/>
  </mergeCells>
  <phoneticPr fontId="11" type="noConversion"/>
  <pageMargins left="0.75" right="0.75" top="1" bottom="1" header="0.5" footer="0.5"/>
  <pageSetup orientation="landscape"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view="pageBreakPreview" zoomScale="80" zoomScaleNormal="75" zoomScaleSheetLayoutView="80" workbookViewId="0">
      <selection activeCell="G1" sqref="G1:J1048576"/>
    </sheetView>
  </sheetViews>
  <sheetFormatPr defaultRowHeight="15.75"/>
  <cols>
    <col min="1" max="1" width="61.33203125" style="31" customWidth="1"/>
    <col min="2" max="2" width="17.6640625" style="166" customWidth="1"/>
    <col min="3" max="5" width="15.83203125" style="166" customWidth="1"/>
    <col min="6" max="6" width="9.33203125" style="31"/>
    <col min="7" max="7" width="10.6640625" style="31" hidden="1" customWidth="1"/>
    <col min="8" max="8" width="0" style="31" hidden="1" customWidth="1"/>
    <col min="9" max="9" width="10.33203125" style="31" hidden="1" customWidth="1"/>
    <col min="10" max="10" width="0" style="31" hidden="1" customWidth="1"/>
    <col min="11" max="13" width="9.33203125" style="31"/>
    <col min="14" max="14" width="11.1640625" style="31" customWidth="1"/>
    <col min="15" max="16" width="10.33203125" style="31" customWidth="1"/>
    <col min="17" max="18" width="9.33203125" style="31"/>
    <col min="19" max="19" width="10.6640625" style="31" bestFit="1" customWidth="1"/>
    <col min="20" max="21" width="9.33203125" style="31"/>
    <col min="22" max="22" width="24" style="31" customWidth="1"/>
    <col min="23" max="16384" width="9.33203125" style="31"/>
  </cols>
  <sheetData>
    <row r="1" spans="1:22">
      <c r="A1" s="75" t="s">
        <v>310</v>
      </c>
    </row>
    <row r="2" spans="1:22" ht="14.25" customHeight="1">
      <c r="A2" s="75"/>
    </row>
    <row r="3" spans="1:22" ht="38.25" customHeight="1">
      <c r="B3" s="658" t="s">
        <v>312</v>
      </c>
      <c r="C3" s="658"/>
      <c r="D3" s="659"/>
      <c r="E3" s="659"/>
    </row>
    <row r="4" spans="1:22" ht="17.25" customHeight="1">
      <c r="B4" s="660">
        <v>42064</v>
      </c>
      <c r="C4" s="657"/>
      <c r="D4" s="657" t="s">
        <v>441</v>
      </c>
      <c r="E4" s="657"/>
    </row>
    <row r="5" spans="1:22" ht="30.75" customHeight="1">
      <c r="A5" s="76" t="s">
        <v>307</v>
      </c>
      <c r="B5" s="77" t="s">
        <v>106</v>
      </c>
      <c r="C5" s="77" t="s">
        <v>107</v>
      </c>
      <c r="D5" s="77" t="s">
        <v>106</v>
      </c>
      <c r="E5" s="77" t="s">
        <v>107</v>
      </c>
      <c r="N5" s="119"/>
      <c r="O5" s="119"/>
    </row>
    <row r="6" spans="1:22" ht="15" customHeight="1">
      <c r="A6" s="51" t="s">
        <v>47</v>
      </c>
      <c r="B6" s="78">
        <f>G6</f>
        <v>12</v>
      </c>
      <c r="C6" s="79">
        <f>B6/B10</f>
        <v>0.24489795918367346</v>
      </c>
      <c r="D6" s="78">
        <f>I6</f>
        <v>26</v>
      </c>
      <c r="E6" s="79">
        <f>D6/D10</f>
        <v>0.24074074074074073</v>
      </c>
      <c r="F6" s="63"/>
      <c r="G6" s="31">
        <v>12</v>
      </c>
      <c r="H6" s="31">
        <v>0.56000000000000005</v>
      </c>
      <c r="I6" s="31">
        <v>26</v>
      </c>
      <c r="J6" s="166">
        <v>0.60483870967741937</v>
      </c>
      <c r="K6" s="166"/>
      <c r="V6" s="75"/>
    </row>
    <row r="7" spans="1:22" ht="15" customHeight="1">
      <c r="A7" s="51" t="s">
        <v>308</v>
      </c>
      <c r="B7" s="81">
        <f>G7</f>
        <v>26</v>
      </c>
      <c r="C7" s="82">
        <f>B7/B10</f>
        <v>0.53061224489795922</v>
      </c>
      <c r="D7" s="81">
        <f>I7</f>
        <v>57</v>
      </c>
      <c r="E7" s="82">
        <f>D7/D10</f>
        <v>0.52777777777777779</v>
      </c>
      <c r="F7" s="63"/>
      <c r="G7" s="31">
        <v>26</v>
      </c>
      <c r="H7" s="31">
        <v>0.24</v>
      </c>
      <c r="I7" s="31">
        <v>57</v>
      </c>
      <c r="J7" s="166">
        <v>0.20161290322580644</v>
      </c>
      <c r="K7" s="166"/>
      <c r="V7" s="75"/>
    </row>
    <row r="8" spans="1:22" ht="15" customHeight="1">
      <c r="A8" s="51" t="s">
        <v>48</v>
      </c>
      <c r="B8" s="78">
        <f>G8</f>
        <v>11</v>
      </c>
      <c r="C8" s="79">
        <f>B8/B10</f>
        <v>0.22448979591836735</v>
      </c>
      <c r="D8" s="78">
        <f>I8</f>
        <v>24</v>
      </c>
      <c r="E8" s="79">
        <f>D8/D10</f>
        <v>0.22222222222222221</v>
      </c>
      <c r="F8" s="63"/>
      <c r="G8" s="31">
        <v>11</v>
      </c>
      <c r="H8" s="166">
        <v>0.2</v>
      </c>
      <c r="I8" s="31">
        <v>24</v>
      </c>
      <c r="J8" s="166">
        <v>0.18548387096774194</v>
      </c>
      <c r="K8" s="166"/>
      <c r="V8" s="160"/>
    </row>
    <row r="9" spans="1:22" ht="15" customHeight="1">
      <c r="A9" s="51" t="s">
        <v>309</v>
      </c>
      <c r="B9" s="81">
        <f>G9</f>
        <v>0</v>
      </c>
      <c r="C9" s="82">
        <f>B9/B10</f>
        <v>0</v>
      </c>
      <c r="D9" s="81">
        <f>I9</f>
        <v>1</v>
      </c>
      <c r="E9" s="82">
        <f>D9/D10</f>
        <v>9.2592592592592587E-3</v>
      </c>
      <c r="F9" s="63"/>
      <c r="G9" s="31">
        <v>0</v>
      </c>
      <c r="H9" s="166">
        <v>0</v>
      </c>
      <c r="I9" s="31">
        <v>1</v>
      </c>
      <c r="J9" s="166">
        <v>8.0645161290322578E-3</v>
      </c>
      <c r="K9" s="166"/>
      <c r="V9" s="75"/>
    </row>
    <row r="10" spans="1:22">
      <c r="A10" s="165" t="s">
        <v>60</v>
      </c>
      <c r="B10" s="168">
        <f>G10</f>
        <v>49</v>
      </c>
      <c r="C10" s="169">
        <f>SUM(C6:C9)</f>
        <v>1</v>
      </c>
      <c r="D10" s="168">
        <f>SUM(D6:D9)</f>
        <v>108</v>
      </c>
      <c r="E10" s="169">
        <f>SUM(E6:E9)</f>
        <v>1</v>
      </c>
      <c r="G10" s="31">
        <f>SUM(G6:G9)</f>
        <v>49</v>
      </c>
      <c r="H10" s="31">
        <v>1</v>
      </c>
      <c r="I10" s="31">
        <f>SUM(I6:I9)</f>
        <v>108</v>
      </c>
      <c r="J10" s="31">
        <v>1</v>
      </c>
    </row>
    <row r="12" spans="1:22">
      <c r="G12" s="31" t="b">
        <f>B10=G10</f>
        <v>1</v>
      </c>
    </row>
  </sheetData>
  <mergeCells count="3">
    <mergeCell ref="B3:E3"/>
    <mergeCell ref="B4:C4"/>
    <mergeCell ref="D4:E4"/>
  </mergeCells>
  <printOptions horizontalCentered="1"/>
  <pageMargins left="0" right="0" top="1.56" bottom="1" header="0.83" footer="0.5"/>
  <pageSetup scale="8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55"/>
  <sheetViews>
    <sheetView view="pageBreakPreview" zoomScale="80" zoomScaleNormal="75" zoomScaleSheetLayoutView="80" workbookViewId="0">
      <selection activeCell="G1" sqref="G1:K1048576"/>
    </sheetView>
  </sheetViews>
  <sheetFormatPr defaultRowHeight="15.75"/>
  <cols>
    <col min="1" max="1" width="54.83203125" style="31" customWidth="1"/>
    <col min="2" max="3" width="15.83203125" style="44" customWidth="1"/>
    <col min="4" max="5" width="15.83203125" style="31" customWidth="1"/>
    <col min="6" max="6" width="9.33203125" style="31"/>
    <col min="7" max="7" width="30" style="31" hidden="1" customWidth="1"/>
    <col min="8" max="8" width="0" style="31" hidden="1" customWidth="1"/>
    <col min="9" max="9" width="9.33203125" style="31" hidden="1" customWidth="1"/>
    <col min="10" max="11" width="0" style="31" hidden="1" customWidth="1"/>
    <col min="12" max="16384" width="9.33203125" style="31"/>
  </cols>
  <sheetData>
    <row r="1" spans="1:18">
      <c r="A1" s="75"/>
    </row>
    <row r="3" spans="1:18" ht="31.5" customHeight="1">
      <c r="B3" s="658" t="s">
        <v>102</v>
      </c>
      <c r="C3" s="658"/>
      <c r="D3" s="658"/>
      <c r="E3" s="658"/>
    </row>
    <row r="4" spans="1:18" ht="20.25" customHeight="1">
      <c r="A4" s="96"/>
      <c r="B4" s="660">
        <v>42064</v>
      </c>
      <c r="C4" s="657"/>
      <c r="D4" s="657" t="s">
        <v>441</v>
      </c>
      <c r="E4" s="657"/>
    </row>
    <row r="5" spans="1:18">
      <c r="A5" s="76" t="s">
        <v>275</v>
      </c>
      <c r="B5" s="88" t="s">
        <v>45</v>
      </c>
      <c r="C5" s="88" t="s">
        <v>46</v>
      </c>
      <c r="D5" s="88" t="s">
        <v>45</v>
      </c>
      <c r="E5" s="88" t="s">
        <v>46</v>
      </c>
    </row>
    <row r="6" spans="1:18">
      <c r="A6" s="51" t="s">
        <v>47</v>
      </c>
      <c r="B6" s="78">
        <f>H6</f>
        <v>29</v>
      </c>
      <c r="C6" s="79">
        <f t="shared" ref="C6:C18" si="0">B6/$B$18</f>
        <v>2.8431372549019607E-2</v>
      </c>
      <c r="D6" s="78">
        <f>J6</f>
        <v>62</v>
      </c>
      <c r="E6" s="79">
        <f t="shared" ref="E6:E18" si="1">D6/$D$18</f>
        <v>2.6886383347788378E-2</v>
      </c>
      <c r="G6" s="31" t="s">
        <v>155</v>
      </c>
      <c r="H6" s="31">
        <v>29</v>
      </c>
      <c r="I6" s="31" t="s">
        <v>155</v>
      </c>
      <c r="J6" s="31">
        <v>62</v>
      </c>
      <c r="O6" s="232"/>
      <c r="P6" s="232"/>
      <c r="Q6" s="232"/>
      <c r="R6" s="232"/>
    </row>
    <row r="7" spans="1:18">
      <c r="A7" s="51" t="s">
        <v>81</v>
      </c>
      <c r="B7" s="81">
        <f t="shared" ref="B7:D9" si="2">H7</f>
        <v>62</v>
      </c>
      <c r="C7" s="82">
        <f t="shared" si="0"/>
        <v>6.0784313725490195E-2</v>
      </c>
      <c r="D7" s="81">
        <f t="shared" si="2"/>
        <v>137</v>
      </c>
      <c r="E7" s="82">
        <f t="shared" si="1"/>
        <v>5.9410234171725931E-2</v>
      </c>
      <c r="G7" s="31" t="s">
        <v>173</v>
      </c>
      <c r="H7" s="31">
        <v>62</v>
      </c>
      <c r="I7" s="31" t="s">
        <v>173</v>
      </c>
      <c r="J7" s="31">
        <v>137</v>
      </c>
      <c r="O7" s="232"/>
      <c r="P7" s="232"/>
      <c r="Q7" s="232"/>
      <c r="R7" s="232"/>
    </row>
    <row r="8" spans="1:18">
      <c r="A8" s="51" t="s">
        <v>48</v>
      </c>
      <c r="B8" s="78">
        <f t="shared" si="2"/>
        <v>23</v>
      </c>
      <c r="C8" s="79">
        <f t="shared" si="0"/>
        <v>2.2549019607843137E-2</v>
      </c>
      <c r="D8" s="78">
        <f t="shared" si="2"/>
        <v>49</v>
      </c>
      <c r="E8" s="79">
        <f t="shared" si="1"/>
        <v>2.1248915871639202E-2</v>
      </c>
      <c r="G8" s="31" t="s">
        <v>174</v>
      </c>
      <c r="H8" s="31">
        <v>23</v>
      </c>
      <c r="I8" s="31" t="s">
        <v>174</v>
      </c>
      <c r="J8" s="31">
        <v>49</v>
      </c>
      <c r="O8" s="232"/>
      <c r="P8" s="232"/>
      <c r="Q8" s="232"/>
      <c r="R8" s="232"/>
    </row>
    <row r="9" spans="1:18">
      <c r="A9" s="51" t="s">
        <v>108</v>
      </c>
      <c r="B9" s="81">
        <f t="shared" si="2"/>
        <v>0</v>
      </c>
      <c r="C9" s="82">
        <f t="shared" si="0"/>
        <v>0</v>
      </c>
      <c r="D9" s="81">
        <f t="shared" si="2"/>
        <v>1</v>
      </c>
      <c r="E9" s="82">
        <f t="shared" si="1"/>
        <v>4.3365134431916737E-4</v>
      </c>
      <c r="G9" s="31" t="s">
        <v>175</v>
      </c>
      <c r="H9" s="31">
        <v>0</v>
      </c>
      <c r="I9" s="31" t="s">
        <v>175</v>
      </c>
      <c r="J9" s="31">
        <v>1</v>
      </c>
      <c r="O9" s="232"/>
      <c r="P9" s="232"/>
      <c r="Q9" s="232"/>
      <c r="R9" s="232"/>
    </row>
    <row r="10" spans="1:18">
      <c r="A10" s="83" t="s">
        <v>82</v>
      </c>
      <c r="B10" s="97">
        <f>SUM(B6:B9)</f>
        <v>114</v>
      </c>
      <c r="C10" s="98">
        <f t="shared" si="0"/>
        <v>0.11176470588235295</v>
      </c>
      <c r="D10" s="97">
        <f>SUM(D6:D9)</f>
        <v>249</v>
      </c>
      <c r="E10" s="98">
        <f t="shared" si="1"/>
        <v>0.10797918473547267</v>
      </c>
      <c r="G10" s="31" t="s">
        <v>360</v>
      </c>
      <c r="H10" s="31">
        <v>0</v>
      </c>
      <c r="I10" s="31" t="s">
        <v>360</v>
      </c>
      <c r="J10" s="31">
        <v>0</v>
      </c>
      <c r="O10" s="232"/>
      <c r="P10" s="232"/>
      <c r="Q10" s="232"/>
      <c r="R10" s="232"/>
    </row>
    <row r="11" spans="1:18">
      <c r="A11" s="51" t="s">
        <v>49</v>
      </c>
      <c r="B11" s="81">
        <f>H11</f>
        <v>82</v>
      </c>
      <c r="C11" s="82">
        <f t="shared" si="0"/>
        <v>8.0392156862745104E-2</v>
      </c>
      <c r="D11" s="81">
        <f>J11</f>
        <v>192</v>
      </c>
      <c r="E11" s="82">
        <f t="shared" si="1"/>
        <v>8.3261058109280139E-2</v>
      </c>
      <c r="G11" s="31" t="s">
        <v>176</v>
      </c>
      <c r="H11" s="31">
        <v>82</v>
      </c>
      <c r="I11" s="31" t="s">
        <v>176</v>
      </c>
      <c r="J11" s="31">
        <v>192</v>
      </c>
      <c r="O11" s="232"/>
      <c r="P11" s="232"/>
      <c r="Q11" s="232"/>
      <c r="R11" s="232"/>
    </row>
    <row r="12" spans="1:18">
      <c r="A12" s="51" t="s">
        <v>83</v>
      </c>
      <c r="B12" s="78">
        <f>H12</f>
        <v>210</v>
      </c>
      <c r="C12" s="79">
        <f t="shared" si="0"/>
        <v>0.20588235294117646</v>
      </c>
      <c r="D12" s="78">
        <f>J12</f>
        <v>492</v>
      </c>
      <c r="E12" s="79">
        <f t="shared" si="1"/>
        <v>0.21335646140503037</v>
      </c>
      <c r="G12" s="86" t="s">
        <v>177</v>
      </c>
      <c r="H12" s="86">
        <v>210</v>
      </c>
      <c r="I12" s="31" t="s">
        <v>177</v>
      </c>
      <c r="J12" s="86">
        <v>492</v>
      </c>
      <c r="O12" s="232"/>
      <c r="P12" s="232"/>
      <c r="Q12" s="232"/>
      <c r="R12" s="232"/>
    </row>
    <row r="13" spans="1:18">
      <c r="A13" s="83" t="s">
        <v>75</v>
      </c>
      <c r="B13" s="97">
        <f>SUM(B10:B12)</f>
        <v>406</v>
      </c>
      <c r="C13" s="98">
        <f t="shared" si="0"/>
        <v>0.39803921568627448</v>
      </c>
      <c r="D13" s="97">
        <f>SUM(D10:D12)</f>
        <v>933</v>
      </c>
      <c r="E13" s="98">
        <f t="shared" si="1"/>
        <v>0.40459670424978317</v>
      </c>
      <c r="G13" s="31" t="s">
        <v>178</v>
      </c>
      <c r="H13" s="31">
        <v>490</v>
      </c>
      <c r="I13" s="31" t="s">
        <v>178</v>
      </c>
      <c r="J13" s="31">
        <v>1074</v>
      </c>
      <c r="O13" s="232"/>
      <c r="P13" s="232"/>
      <c r="Q13" s="232"/>
      <c r="R13" s="232"/>
    </row>
    <row r="14" spans="1:18">
      <c r="A14" s="51" t="s">
        <v>50</v>
      </c>
      <c r="B14" s="78">
        <f>H13</f>
        <v>490</v>
      </c>
      <c r="C14" s="79">
        <f t="shared" si="0"/>
        <v>0.48039215686274511</v>
      </c>
      <c r="D14" s="78">
        <f>J13</f>
        <v>1074</v>
      </c>
      <c r="E14" s="79">
        <f t="shared" si="1"/>
        <v>0.4657415437987858</v>
      </c>
      <c r="G14" s="31" t="s">
        <v>179</v>
      </c>
      <c r="H14" s="31">
        <v>124</v>
      </c>
      <c r="I14" s="31" t="s">
        <v>179</v>
      </c>
      <c r="J14" s="31">
        <v>295</v>
      </c>
      <c r="O14" s="232"/>
      <c r="P14" s="232"/>
      <c r="Q14" s="232"/>
      <c r="R14" s="232"/>
    </row>
    <row r="15" spans="1:18">
      <c r="A15" s="51" t="s">
        <v>64</v>
      </c>
      <c r="B15" s="81">
        <f>H14</f>
        <v>124</v>
      </c>
      <c r="C15" s="82">
        <f t="shared" si="0"/>
        <v>0.12156862745098039</v>
      </c>
      <c r="D15" s="81">
        <f>J14</f>
        <v>295</v>
      </c>
      <c r="E15" s="82">
        <f t="shared" si="1"/>
        <v>0.12792714657415438</v>
      </c>
      <c r="G15" s="31" t="s">
        <v>180</v>
      </c>
      <c r="H15" s="31">
        <v>0</v>
      </c>
      <c r="I15" s="31" t="s">
        <v>180</v>
      </c>
      <c r="J15" s="31">
        <v>4</v>
      </c>
      <c r="O15" s="232"/>
      <c r="P15" s="232"/>
      <c r="Q15" s="232"/>
      <c r="R15" s="232"/>
    </row>
    <row r="16" spans="1:18">
      <c r="A16" s="51" t="s">
        <v>52</v>
      </c>
      <c r="B16" s="78">
        <f>H15</f>
        <v>0</v>
      </c>
      <c r="C16" s="79">
        <f t="shared" si="0"/>
        <v>0</v>
      </c>
      <c r="D16" s="78">
        <f>J15</f>
        <v>4</v>
      </c>
      <c r="E16" s="79">
        <f t="shared" si="1"/>
        <v>1.7346053772766695E-3</v>
      </c>
      <c r="G16" s="31" t="s">
        <v>181</v>
      </c>
      <c r="H16" s="31">
        <v>0</v>
      </c>
      <c r="I16" s="31" t="s">
        <v>181</v>
      </c>
      <c r="J16" s="31">
        <v>0</v>
      </c>
      <c r="O16" s="232"/>
      <c r="P16" s="232"/>
      <c r="Q16" s="232"/>
      <c r="R16" s="232"/>
    </row>
    <row r="17" spans="1:18">
      <c r="A17" s="51" t="s">
        <v>51</v>
      </c>
      <c r="B17" s="81">
        <f>H16</f>
        <v>0</v>
      </c>
      <c r="C17" s="82">
        <f t="shared" si="0"/>
        <v>0</v>
      </c>
      <c r="D17" s="81">
        <f>J16</f>
        <v>0</v>
      </c>
      <c r="E17" s="82">
        <f t="shared" si="1"/>
        <v>0</v>
      </c>
      <c r="G17" s="31" t="s">
        <v>182</v>
      </c>
      <c r="H17" s="31">
        <v>28</v>
      </c>
      <c r="I17" s="31" t="s">
        <v>182</v>
      </c>
      <c r="J17" s="31">
        <v>96</v>
      </c>
      <c r="O17" s="232"/>
      <c r="P17" s="232"/>
      <c r="Q17" s="232"/>
      <c r="R17" s="232"/>
    </row>
    <row r="18" spans="1:18">
      <c r="A18" s="83" t="s">
        <v>60</v>
      </c>
      <c r="B18" s="84">
        <f>SUM(B13:B17)</f>
        <v>1020</v>
      </c>
      <c r="C18" s="133">
        <f t="shared" si="0"/>
        <v>1</v>
      </c>
      <c r="D18" s="84">
        <f>SUM(D13:D17)</f>
        <v>2306</v>
      </c>
      <c r="E18" s="133">
        <f t="shared" si="1"/>
        <v>1</v>
      </c>
      <c r="G18" s="31" t="s">
        <v>183</v>
      </c>
      <c r="H18" s="31">
        <v>0</v>
      </c>
      <c r="I18" s="31" t="s">
        <v>183</v>
      </c>
      <c r="J18" s="31">
        <v>84</v>
      </c>
      <c r="O18" s="232"/>
      <c r="P18" s="232"/>
      <c r="Q18" s="232"/>
      <c r="R18" s="232"/>
    </row>
    <row r="19" spans="1:18">
      <c r="A19" s="139"/>
      <c r="B19" s="663"/>
      <c r="C19" s="663"/>
      <c r="D19" s="663"/>
      <c r="E19" s="663"/>
      <c r="G19" s="31" t="s">
        <v>184</v>
      </c>
      <c r="H19" s="31">
        <v>6</v>
      </c>
      <c r="I19" s="31" t="s">
        <v>184</v>
      </c>
      <c r="J19" s="31">
        <v>11</v>
      </c>
      <c r="O19" s="232"/>
      <c r="P19" s="232"/>
      <c r="Q19" s="232"/>
      <c r="R19" s="232"/>
    </row>
    <row r="20" spans="1:18" ht="39" customHeight="1">
      <c r="A20" s="99"/>
      <c r="B20" s="658" t="s">
        <v>276</v>
      </c>
      <c r="C20" s="658"/>
      <c r="D20" s="659"/>
      <c r="E20" s="659"/>
      <c r="G20" s="31" t="s">
        <v>185</v>
      </c>
      <c r="H20" s="31">
        <v>460</v>
      </c>
      <c r="I20" s="31" t="s">
        <v>185</v>
      </c>
      <c r="J20" s="31">
        <v>1042</v>
      </c>
      <c r="O20" s="232"/>
      <c r="P20" s="232"/>
      <c r="Q20" s="232"/>
      <c r="R20" s="232"/>
    </row>
    <row r="21" spans="1:18" ht="26.25" customHeight="1">
      <c r="A21" s="86"/>
      <c r="B21" s="660">
        <v>42064</v>
      </c>
      <c r="C21" s="657"/>
      <c r="D21" s="657" t="s">
        <v>441</v>
      </c>
      <c r="E21" s="657"/>
      <c r="G21" s="31" t="s">
        <v>186</v>
      </c>
      <c r="H21" s="31">
        <v>65</v>
      </c>
      <c r="I21" s="31" t="s">
        <v>186</v>
      </c>
      <c r="J21" s="31">
        <v>172</v>
      </c>
      <c r="O21" s="232"/>
      <c r="P21" s="232"/>
      <c r="Q21" s="232"/>
      <c r="R21" s="232"/>
    </row>
    <row r="22" spans="1:18">
      <c r="A22" s="87" t="s">
        <v>277</v>
      </c>
      <c r="B22" s="88" t="s">
        <v>45</v>
      </c>
      <c r="C22" s="88" t="s">
        <v>46</v>
      </c>
      <c r="D22" s="88" t="s">
        <v>45</v>
      </c>
      <c r="E22" s="88" t="s">
        <v>46</v>
      </c>
      <c r="G22" s="31" t="s">
        <v>187</v>
      </c>
      <c r="H22" s="31">
        <v>8</v>
      </c>
      <c r="I22" s="31" t="s">
        <v>187</v>
      </c>
      <c r="J22" s="31">
        <v>17</v>
      </c>
      <c r="O22" s="232"/>
      <c r="P22" s="232"/>
      <c r="Q22" s="232"/>
      <c r="R22" s="232"/>
    </row>
    <row r="23" spans="1:18">
      <c r="A23" s="51" t="s">
        <v>42</v>
      </c>
      <c r="B23" s="44">
        <f>H17</f>
        <v>28</v>
      </c>
      <c r="C23" s="79">
        <f>B23/B25</f>
        <v>1</v>
      </c>
      <c r="D23" s="44">
        <f>J17</f>
        <v>96</v>
      </c>
      <c r="E23" s="79">
        <f>D23/D25</f>
        <v>0.53333333333333333</v>
      </c>
      <c r="O23" s="232"/>
      <c r="P23" s="232"/>
      <c r="Q23" s="232"/>
      <c r="R23" s="232"/>
    </row>
    <row r="24" spans="1:18">
      <c r="A24" s="51" t="s">
        <v>84</v>
      </c>
      <c r="B24" s="89">
        <f>H18</f>
        <v>0</v>
      </c>
      <c r="C24" s="82">
        <f>B24/B25</f>
        <v>0</v>
      </c>
      <c r="D24" s="89">
        <f>J18</f>
        <v>84</v>
      </c>
      <c r="E24" s="82">
        <f>D24/D25</f>
        <v>0.46666666666666667</v>
      </c>
    </row>
    <row r="25" spans="1:18" ht="24" customHeight="1">
      <c r="A25" s="76" t="s">
        <v>60</v>
      </c>
      <c r="B25" s="167">
        <f>SUM(B23:B24)</f>
        <v>28</v>
      </c>
      <c r="C25" s="133">
        <f>SUM(C23:C24)</f>
        <v>1</v>
      </c>
      <c r="D25" s="90">
        <f>SUM(D23:D24)</f>
        <v>180</v>
      </c>
      <c r="E25" s="133">
        <f>SUM(E23:E24)</f>
        <v>1</v>
      </c>
    </row>
    <row r="26" spans="1:18">
      <c r="A26" s="86"/>
      <c r="C26" s="91"/>
    </row>
    <row r="27" spans="1:18" ht="33.75" customHeight="1">
      <c r="A27" s="86"/>
      <c r="B27" s="658" t="s">
        <v>105</v>
      </c>
      <c r="C27" s="658"/>
      <c r="D27" s="659"/>
      <c r="E27" s="659"/>
    </row>
    <row r="28" spans="1:18" ht="21.75" customHeight="1">
      <c r="A28" s="165" t="s">
        <v>278</v>
      </c>
      <c r="B28" s="661">
        <v>42064</v>
      </c>
      <c r="C28" s="661"/>
      <c r="D28" s="662" t="s">
        <v>441</v>
      </c>
      <c r="E28" s="662"/>
      <c r="G28" s="31" t="s">
        <v>282</v>
      </c>
      <c r="H28" s="31" t="s">
        <v>283</v>
      </c>
    </row>
    <row r="29" spans="1:18">
      <c r="A29" s="51" t="s">
        <v>85</v>
      </c>
      <c r="B29" s="81">
        <f>H19</f>
        <v>6</v>
      </c>
      <c r="C29" s="82">
        <f>B29/$B$34</f>
        <v>3.780718336483932E-3</v>
      </c>
      <c r="D29" s="81">
        <f>J19</f>
        <v>11</v>
      </c>
      <c r="E29" s="82">
        <f>D29/$D$34</f>
        <v>2.9506437768240345E-3</v>
      </c>
      <c r="G29" s="31" t="s">
        <v>155</v>
      </c>
      <c r="H29" s="31">
        <v>6</v>
      </c>
    </row>
    <row r="30" spans="1:18">
      <c r="A30" s="51" t="s">
        <v>86</v>
      </c>
      <c r="B30" s="43">
        <f>H20</f>
        <v>460</v>
      </c>
      <c r="C30" s="91">
        <f>B30/$B$34</f>
        <v>0.28985507246376813</v>
      </c>
      <c r="D30" s="43">
        <f>J20</f>
        <v>1042</v>
      </c>
      <c r="E30" s="91">
        <f>D30/$D$34</f>
        <v>0.27950643776824036</v>
      </c>
      <c r="G30" s="31" t="s">
        <v>173</v>
      </c>
      <c r="H30" s="31">
        <v>4</v>
      </c>
    </row>
    <row r="31" spans="1:18">
      <c r="A31" s="51" t="s">
        <v>87</v>
      </c>
      <c r="B31" s="81">
        <f>H21</f>
        <v>65</v>
      </c>
      <c r="C31" s="82">
        <f>B31/$B$34</f>
        <v>4.0957781978575927E-2</v>
      </c>
      <c r="D31" s="81">
        <f>J21</f>
        <v>172</v>
      </c>
      <c r="E31" s="82">
        <f>D31/$D$34</f>
        <v>4.6137339055793994E-2</v>
      </c>
      <c r="G31" s="31" t="s">
        <v>174</v>
      </c>
      <c r="H31" s="31">
        <v>1</v>
      </c>
    </row>
    <row r="32" spans="1:18">
      <c r="A32" s="51" t="s">
        <v>88</v>
      </c>
      <c r="B32" s="43">
        <f>H22</f>
        <v>8</v>
      </c>
      <c r="C32" s="91">
        <f>B32/$B$34</f>
        <v>5.0409577819785761E-3</v>
      </c>
      <c r="D32" s="43">
        <f>J22</f>
        <v>17</v>
      </c>
      <c r="E32" s="91">
        <f>D32/$D$34</f>
        <v>4.5600858369098714E-3</v>
      </c>
      <c r="G32" s="31" t="s">
        <v>175</v>
      </c>
      <c r="H32" s="31">
        <v>2</v>
      </c>
    </row>
    <row r="33" spans="1:10">
      <c r="A33" s="86"/>
      <c r="B33" s="100"/>
      <c r="C33" s="101"/>
      <c r="D33" s="100"/>
      <c r="E33" s="101"/>
      <c r="G33" s="31" t="s">
        <v>176</v>
      </c>
      <c r="H33" s="31">
        <v>3</v>
      </c>
    </row>
    <row r="34" spans="1:10" s="86" customFormat="1">
      <c r="A34" s="83" t="s">
        <v>55</v>
      </c>
      <c r="B34" s="84">
        <f>SUM(B30,B31,B32,B29, B25,B18)</f>
        <v>1587</v>
      </c>
      <c r="C34" s="85"/>
      <c r="D34" s="84">
        <f>SUM(D30,D31,D32,D29, D25,D18)</f>
        <v>3728</v>
      </c>
      <c r="E34" s="85"/>
      <c r="G34" s="86" t="s">
        <v>177</v>
      </c>
      <c r="H34" s="86">
        <v>23</v>
      </c>
      <c r="I34" s="31"/>
      <c r="J34" s="31"/>
    </row>
    <row r="35" spans="1:10">
      <c r="G35" s="31" t="s">
        <v>178</v>
      </c>
      <c r="H35" s="31">
        <v>102</v>
      </c>
      <c r="I35" s="86"/>
      <c r="J35" s="86"/>
    </row>
    <row r="36" spans="1:10">
      <c r="D36" s="162"/>
      <c r="G36" s="31" t="s">
        <v>179</v>
      </c>
      <c r="H36" s="31">
        <v>27</v>
      </c>
    </row>
    <row r="37" spans="1:10">
      <c r="C37" s="118"/>
      <c r="G37" s="31" t="s">
        <v>180</v>
      </c>
      <c r="H37" s="31">
        <v>2</v>
      </c>
    </row>
    <row r="38" spans="1:10">
      <c r="B38" s="118"/>
      <c r="G38" s="31" t="s">
        <v>181</v>
      </c>
      <c r="H38" s="31">
        <v>0</v>
      </c>
    </row>
    <row r="39" spans="1:10">
      <c r="B39" s="118"/>
      <c r="G39" s="31" t="s">
        <v>182</v>
      </c>
      <c r="H39" s="31">
        <v>13</v>
      </c>
    </row>
    <row r="40" spans="1:10">
      <c r="B40" s="118"/>
      <c r="G40" s="31" t="s">
        <v>183</v>
      </c>
      <c r="H40" s="31">
        <v>0</v>
      </c>
    </row>
    <row r="41" spans="1:10">
      <c r="B41" s="118"/>
      <c r="G41" s="31" t="s">
        <v>184</v>
      </c>
      <c r="H41" s="31">
        <v>42</v>
      </c>
    </row>
    <row r="42" spans="1:10">
      <c r="B42" s="118"/>
      <c r="G42" s="31" t="s">
        <v>185</v>
      </c>
      <c r="H42" s="31">
        <v>120</v>
      </c>
    </row>
    <row r="43" spans="1:10">
      <c r="B43" s="118"/>
      <c r="G43" s="31" t="s">
        <v>186</v>
      </c>
      <c r="H43" s="31">
        <v>48</v>
      </c>
    </row>
    <row r="44" spans="1:10">
      <c r="B44" s="118"/>
      <c r="G44" s="31" t="s">
        <v>187</v>
      </c>
      <c r="H44" s="31">
        <v>2</v>
      </c>
    </row>
    <row r="45" spans="1:10">
      <c r="B45" s="118"/>
    </row>
    <row r="46" spans="1:10">
      <c r="B46" s="118"/>
    </row>
    <row r="47" spans="1:10">
      <c r="B47" s="118"/>
    </row>
    <row r="48" spans="1:10">
      <c r="B48" s="118"/>
    </row>
    <row r="49" spans="2:2">
      <c r="B49" s="118"/>
    </row>
    <row r="50" spans="2:2">
      <c r="B50" s="118"/>
    </row>
    <row r="51" spans="2:2">
      <c r="B51" s="118"/>
    </row>
    <row r="52" spans="2:2">
      <c r="B52" s="118"/>
    </row>
    <row r="53" spans="2:2">
      <c r="B53" s="118"/>
    </row>
    <row r="54" spans="2:2">
      <c r="B54" s="118"/>
    </row>
    <row r="55" spans="2:2">
      <c r="B55" s="118"/>
    </row>
  </sheetData>
  <mergeCells count="11">
    <mergeCell ref="B3:E3"/>
    <mergeCell ref="B20:E20"/>
    <mergeCell ref="B4:C4"/>
    <mergeCell ref="D4:E4"/>
    <mergeCell ref="B19:C19"/>
    <mergeCell ref="D19:E19"/>
    <mergeCell ref="B28:C28"/>
    <mergeCell ref="D28:E28"/>
    <mergeCell ref="B27:E27"/>
    <mergeCell ref="D21:E21"/>
    <mergeCell ref="B21:C21"/>
  </mergeCells>
  <phoneticPr fontId="11" type="noConversion"/>
  <pageMargins left="0.75" right="0.75" top="1.5" bottom="1" header="0.65" footer="0.5"/>
  <pageSetup scale="82" orientation="portrait" r:id="rId1"/>
  <headerFooter alignWithMargins="0">
    <oddHeader>&amp;C&amp;"Arial,Bold"&amp;12CCRB Disposition of all Allegations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45"/>
  <sheetViews>
    <sheetView view="pageBreakPreview" zoomScale="84" zoomScaleNormal="60" zoomScaleSheetLayoutView="84" workbookViewId="0">
      <selection activeCell="O1" sqref="O1:AE1048576"/>
    </sheetView>
  </sheetViews>
  <sheetFormatPr defaultRowHeight="15.75"/>
  <cols>
    <col min="1" max="1" width="49" style="31" customWidth="1"/>
    <col min="2" max="2" width="9" style="44" customWidth="1"/>
    <col min="3" max="3" width="12.5" style="91" customWidth="1"/>
    <col min="4" max="4" width="9" style="44" customWidth="1"/>
    <col min="5" max="5" width="9.6640625" style="44" bestFit="1" customWidth="1"/>
    <col min="6" max="6" width="9" style="44" customWidth="1"/>
    <col min="7" max="7" width="10.1640625" style="44" customWidth="1"/>
    <col min="8" max="8" width="9" style="102" customWidth="1"/>
    <col min="9" max="9" width="10.83203125" style="102" customWidth="1"/>
    <col min="10" max="11" width="11.33203125" style="102" customWidth="1"/>
    <col min="12" max="12" width="12.83203125" style="102" customWidth="1"/>
    <col min="13" max="13" width="9" style="102" customWidth="1"/>
    <col min="14" max="14" width="9.33203125" style="6"/>
    <col min="15" max="15" width="10.5" style="6" hidden="1" customWidth="1"/>
    <col min="16" max="16" width="0" style="6" hidden="1" customWidth="1"/>
    <col min="17" max="17" width="12.33203125" style="6" hidden="1" customWidth="1"/>
    <col min="18" max="18" width="27.1640625" style="6" hidden="1" customWidth="1"/>
    <col min="19" max="31" width="0" style="6" hidden="1" customWidth="1"/>
    <col min="32" max="16384" width="9.33203125" style="6"/>
  </cols>
  <sheetData>
    <row r="1" spans="1:26">
      <c r="A1" s="75" t="s">
        <v>404</v>
      </c>
    </row>
    <row r="4" spans="1:26" ht="12.75" customHeight="1">
      <c r="A4" s="665" t="s">
        <v>56</v>
      </c>
      <c r="B4" s="666" t="s">
        <v>70</v>
      </c>
      <c r="C4" s="666"/>
      <c r="D4" s="664" t="s">
        <v>71</v>
      </c>
      <c r="E4" s="664"/>
      <c r="F4" s="664" t="s">
        <v>50</v>
      </c>
      <c r="G4" s="664"/>
      <c r="H4" s="664" t="s">
        <v>49</v>
      </c>
      <c r="I4" s="664"/>
      <c r="J4" s="664" t="s">
        <v>72</v>
      </c>
      <c r="K4" s="664"/>
      <c r="L4" s="664" t="s">
        <v>52</v>
      </c>
      <c r="M4" s="664"/>
    </row>
    <row r="5" spans="1:26">
      <c r="A5" s="665"/>
      <c r="B5" s="105" t="s">
        <v>45</v>
      </c>
      <c r="C5" s="106" t="s">
        <v>73</v>
      </c>
      <c r="D5" s="105" t="s">
        <v>45</v>
      </c>
      <c r="E5" s="105" t="s">
        <v>73</v>
      </c>
      <c r="F5" s="105" t="s">
        <v>45</v>
      </c>
      <c r="G5" s="105" t="s">
        <v>73</v>
      </c>
      <c r="H5" s="105" t="s">
        <v>45</v>
      </c>
      <c r="I5" s="105" t="s">
        <v>73</v>
      </c>
      <c r="J5" s="105" t="s">
        <v>45</v>
      </c>
      <c r="K5" s="105" t="s">
        <v>73</v>
      </c>
      <c r="L5" s="105" t="s">
        <v>45</v>
      </c>
      <c r="M5" s="105" t="s">
        <v>73</v>
      </c>
    </row>
    <row r="6" spans="1:26">
      <c r="A6" s="107" t="s">
        <v>117</v>
      </c>
      <c r="B6" s="44">
        <f>S6</f>
        <v>0</v>
      </c>
      <c r="C6" s="108">
        <f>IF(($B6+$D6+$F6+$H6+$J6+$L6)=0,B6/1,(B6)/($B6+$D6+$F6+$H6+$J6+$L6))</f>
        <v>0</v>
      </c>
      <c r="D6" s="44">
        <f>T6</f>
        <v>2</v>
      </c>
      <c r="E6" s="108">
        <f t="shared" ref="E6:E23" si="0">IF(($B6+$D6+$F6+$H6+$J6+$L6)=0,D6/1,(D6)/($B6+$D6+$F6+$H6+$J6+$L6))</f>
        <v>0.4</v>
      </c>
      <c r="F6" s="44">
        <f>U6</f>
        <v>3</v>
      </c>
      <c r="G6" s="108">
        <f t="shared" ref="G6:G23" si="1">IF(($B6+$D6+$F6+$H6+$J6+$L6)=0,F6/1,(F6)/($B6+$D6+$F6+$H6+$J6+$L6))</f>
        <v>0.6</v>
      </c>
      <c r="H6" s="44">
        <f>V6</f>
        <v>0</v>
      </c>
      <c r="I6" s="108">
        <f t="shared" ref="I6:I23" si="2">IF(($B6+$D6+$F6+$H6+$J6+$L6)=0,H6/1,(H6)/($B6+$D6+$F6+$H6+$J6+$L6))</f>
        <v>0</v>
      </c>
      <c r="J6" s="44">
        <f>W6</f>
        <v>0</v>
      </c>
      <c r="K6" s="108">
        <f t="shared" ref="K6:K23" si="3">IF(($B6+$D6+$F6+$H6+$J6+$L6)=0,J6/1,(J6)/($B6+$D6+$F6+$H6+$J6+$L6))</f>
        <v>0</v>
      </c>
      <c r="L6" s="44">
        <f>X6</f>
        <v>0</v>
      </c>
      <c r="M6" s="108">
        <f t="shared" ref="M6:M23" si="4">IF(($B6+$D6+$F6+$H6+$J6+$L6)=0,L6/1,(L6)/($B6+$D6+$F6+$H6+$J6+$L6))</f>
        <v>0</v>
      </c>
      <c r="O6" s="219">
        <f t="shared" ref="O6:O22" si="5">C6+E6+G6+I6+K6+M6</f>
        <v>1</v>
      </c>
      <c r="P6" s="6">
        <v>1</v>
      </c>
      <c r="Q6" s="6">
        <v>51</v>
      </c>
      <c r="R6" s="6" t="s">
        <v>117</v>
      </c>
      <c r="S6" s="6">
        <v>0</v>
      </c>
      <c r="T6" s="6">
        <v>2</v>
      </c>
      <c r="U6" s="6">
        <v>3</v>
      </c>
      <c r="V6" s="6">
        <v>0</v>
      </c>
      <c r="W6" s="6">
        <v>0</v>
      </c>
      <c r="X6" s="6">
        <v>0</v>
      </c>
      <c r="Z6" s="6" t="b">
        <f>R6=A6</f>
        <v>1</v>
      </c>
    </row>
    <row r="7" spans="1:26">
      <c r="A7" s="107" t="s">
        <v>154</v>
      </c>
      <c r="B7" s="89">
        <f t="shared" ref="B7:B19" si="6">S7</f>
        <v>0</v>
      </c>
      <c r="C7" s="109">
        <f t="shared" ref="C7:C21" si="7">IF(($B7+$D7+$F7+$H7+$J7+$L7)=0,B7/1,(B7)/($B7+$D7+$F7+$H7+$J7+$L7))</f>
        <v>0</v>
      </c>
      <c r="D7" s="89">
        <f t="shared" ref="D7:D21" si="8">T7</f>
        <v>41</v>
      </c>
      <c r="E7" s="109">
        <f t="shared" si="0"/>
        <v>0.67213114754098358</v>
      </c>
      <c r="F7" s="89">
        <f t="shared" ref="F7:F21" si="9">U7</f>
        <v>11</v>
      </c>
      <c r="G7" s="109">
        <f t="shared" si="1"/>
        <v>0.18032786885245902</v>
      </c>
      <c r="H7" s="89">
        <f t="shared" ref="H7:H21" si="10">V7</f>
        <v>2</v>
      </c>
      <c r="I7" s="109">
        <f t="shared" si="2"/>
        <v>3.2786885245901641E-2</v>
      </c>
      <c r="J7" s="89">
        <f t="shared" ref="J7:J21" si="11">W7</f>
        <v>7</v>
      </c>
      <c r="K7" s="109">
        <f t="shared" si="3"/>
        <v>0.11475409836065574</v>
      </c>
      <c r="L7" s="89">
        <f t="shared" ref="L7:L21" si="12">X7</f>
        <v>0</v>
      </c>
      <c r="M7" s="109">
        <f t="shared" si="4"/>
        <v>0</v>
      </c>
      <c r="O7" s="219">
        <f t="shared" si="5"/>
        <v>1</v>
      </c>
      <c r="P7" s="6">
        <v>8</v>
      </c>
      <c r="Q7" s="6">
        <v>8</v>
      </c>
      <c r="R7" s="6" t="s">
        <v>225</v>
      </c>
      <c r="S7" s="6">
        <v>0</v>
      </c>
      <c r="T7" s="6">
        <v>41</v>
      </c>
      <c r="U7" s="6">
        <v>11</v>
      </c>
      <c r="V7" s="6">
        <v>2</v>
      </c>
      <c r="W7" s="6">
        <v>7</v>
      </c>
      <c r="X7" s="6">
        <v>0</v>
      </c>
      <c r="Z7" s="6" t="b">
        <f t="shared" ref="Z7:Z21" si="13">R7=A7</f>
        <v>1</v>
      </c>
    </row>
    <row r="8" spans="1:26">
      <c r="A8" s="107" t="s">
        <v>211</v>
      </c>
      <c r="B8" s="44">
        <f t="shared" si="6"/>
        <v>0</v>
      </c>
      <c r="C8" s="108">
        <f t="shared" si="7"/>
        <v>0</v>
      </c>
      <c r="D8" s="44">
        <f t="shared" si="8"/>
        <v>13</v>
      </c>
      <c r="E8" s="108">
        <f t="shared" si="0"/>
        <v>0.59090909090909094</v>
      </c>
      <c r="F8" s="44">
        <f t="shared" si="9"/>
        <v>5</v>
      </c>
      <c r="G8" s="108">
        <f t="shared" si="1"/>
        <v>0.22727272727272727</v>
      </c>
      <c r="H8" s="44">
        <f t="shared" si="10"/>
        <v>2</v>
      </c>
      <c r="I8" s="108">
        <f t="shared" si="2"/>
        <v>9.0909090909090912E-2</v>
      </c>
      <c r="J8" s="44">
        <f t="shared" si="11"/>
        <v>2</v>
      </c>
      <c r="K8" s="108">
        <f t="shared" si="3"/>
        <v>9.0909090909090912E-2</v>
      </c>
      <c r="L8" s="44">
        <f t="shared" si="12"/>
        <v>0</v>
      </c>
      <c r="M8" s="108">
        <f t="shared" si="4"/>
        <v>0</v>
      </c>
      <c r="O8" s="219">
        <f t="shared" si="5"/>
        <v>1</v>
      </c>
      <c r="P8" s="6">
        <v>52</v>
      </c>
      <c r="Q8" s="6">
        <v>52</v>
      </c>
      <c r="R8" s="6" t="s">
        <v>211</v>
      </c>
      <c r="S8" s="6">
        <v>0</v>
      </c>
      <c r="T8" s="6">
        <v>13</v>
      </c>
      <c r="U8" s="6">
        <v>5</v>
      </c>
      <c r="V8" s="6">
        <v>2</v>
      </c>
      <c r="W8" s="6">
        <v>2</v>
      </c>
      <c r="X8" s="6">
        <v>0</v>
      </c>
      <c r="Z8" s="6" t="b">
        <f t="shared" si="13"/>
        <v>1</v>
      </c>
    </row>
    <row r="9" spans="1:26">
      <c r="A9" s="107" t="s">
        <v>118</v>
      </c>
      <c r="B9" s="89">
        <f t="shared" si="6"/>
        <v>0</v>
      </c>
      <c r="C9" s="109">
        <f t="shared" si="7"/>
        <v>0</v>
      </c>
      <c r="D9" s="89">
        <f t="shared" si="8"/>
        <v>0</v>
      </c>
      <c r="E9" s="109">
        <f t="shared" si="0"/>
        <v>0</v>
      </c>
      <c r="F9" s="89">
        <f t="shared" si="9"/>
        <v>2</v>
      </c>
      <c r="G9" s="109">
        <f t="shared" si="1"/>
        <v>0.66666666666666663</v>
      </c>
      <c r="H9" s="89">
        <f t="shared" si="10"/>
        <v>0</v>
      </c>
      <c r="I9" s="109">
        <f t="shared" si="2"/>
        <v>0</v>
      </c>
      <c r="J9" s="89">
        <f t="shared" si="11"/>
        <v>1</v>
      </c>
      <c r="K9" s="109">
        <f t="shared" si="3"/>
        <v>0.33333333333333331</v>
      </c>
      <c r="L9" s="89">
        <f t="shared" si="12"/>
        <v>0</v>
      </c>
      <c r="M9" s="109">
        <f t="shared" si="4"/>
        <v>0</v>
      </c>
      <c r="O9" s="219">
        <f t="shared" si="5"/>
        <v>1</v>
      </c>
      <c r="P9" s="6">
        <v>53</v>
      </c>
      <c r="Q9" s="6">
        <v>53</v>
      </c>
      <c r="R9" s="6" t="s">
        <v>118</v>
      </c>
      <c r="S9" s="6">
        <v>0</v>
      </c>
      <c r="T9" s="6">
        <v>0</v>
      </c>
      <c r="U9" s="6">
        <v>2</v>
      </c>
      <c r="V9" s="6">
        <v>0</v>
      </c>
      <c r="W9" s="6">
        <v>1</v>
      </c>
      <c r="X9" s="6">
        <v>0</v>
      </c>
      <c r="Z9" s="6" t="b">
        <f t="shared" si="13"/>
        <v>1</v>
      </c>
    </row>
    <row r="10" spans="1:26">
      <c r="A10" s="107" t="s">
        <v>121</v>
      </c>
      <c r="B10" s="44">
        <f t="shared" si="6"/>
        <v>0</v>
      </c>
      <c r="C10" s="108">
        <f t="shared" si="7"/>
        <v>0</v>
      </c>
      <c r="D10" s="44">
        <f t="shared" si="8"/>
        <v>1</v>
      </c>
      <c r="E10" s="108">
        <f t="shared" si="0"/>
        <v>0.5</v>
      </c>
      <c r="F10" s="44">
        <f t="shared" si="9"/>
        <v>1</v>
      </c>
      <c r="G10" s="108">
        <f t="shared" si="1"/>
        <v>0.5</v>
      </c>
      <c r="H10" s="44">
        <f t="shared" si="10"/>
        <v>0</v>
      </c>
      <c r="I10" s="108">
        <f t="shared" si="2"/>
        <v>0</v>
      </c>
      <c r="J10" s="44">
        <f t="shared" si="11"/>
        <v>0</v>
      </c>
      <c r="K10" s="108">
        <f t="shared" si="3"/>
        <v>0</v>
      </c>
      <c r="L10" s="44">
        <f t="shared" si="12"/>
        <v>0</v>
      </c>
      <c r="M10" s="108">
        <f t="shared" si="4"/>
        <v>0</v>
      </c>
      <c r="O10" s="219">
        <f t="shared" si="5"/>
        <v>1</v>
      </c>
      <c r="P10" s="6">
        <v>56</v>
      </c>
      <c r="Q10" s="6">
        <v>56</v>
      </c>
      <c r="R10" s="6" t="s">
        <v>121</v>
      </c>
      <c r="S10" s="6">
        <v>0</v>
      </c>
      <c r="T10" s="6">
        <v>1</v>
      </c>
      <c r="U10" s="6">
        <v>1</v>
      </c>
      <c r="V10" s="6">
        <v>0</v>
      </c>
      <c r="W10" s="6">
        <v>0</v>
      </c>
      <c r="X10" s="6">
        <v>0</v>
      </c>
      <c r="Z10" s="6" t="b">
        <f t="shared" si="13"/>
        <v>1</v>
      </c>
    </row>
    <row r="11" spans="1:26">
      <c r="A11" s="107" t="s">
        <v>122</v>
      </c>
      <c r="B11" s="89">
        <f t="shared" si="6"/>
        <v>0</v>
      </c>
      <c r="C11" s="109">
        <f t="shared" si="7"/>
        <v>0</v>
      </c>
      <c r="D11" s="89">
        <f t="shared" si="8"/>
        <v>0</v>
      </c>
      <c r="E11" s="109">
        <f t="shared" si="0"/>
        <v>0</v>
      </c>
      <c r="F11" s="89">
        <f t="shared" si="9"/>
        <v>4</v>
      </c>
      <c r="G11" s="109">
        <f t="shared" si="1"/>
        <v>1</v>
      </c>
      <c r="H11" s="89">
        <f t="shared" si="10"/>
        <v>0</v>
      </c>
      <c r="I11" s="109">
        <f t="shared" si="2"/>
        <v>0</v>
      </c>
      <c r="J11" s="89">
        <f t="shared" si="11"/>
        <v>0</v>
      </c>
      <c r="K11" s="109">
        <f t="shared" si="3"/>
        <v>0</v>
      </c>
      <c r="L11" s="89">
        <f t="shared" si="12"/>
        <v>0</v>
      </c>
      <c r="M11" s="109">
        <f t="shared" si="4"/>
        <v>0</v>
      </c>
      <c r="O11" s="219">
        <f t="shared" si="5"/>
        <v>1</v>
      </c>
      <c r="P11" s="6">
        <v>57</v>
      </c>
      <c r="Q11" s="6">
        <v>57</v>
      </c>
      <c r="R11" s="6" t="s">
        <v>122</v>
      </c>
      <c r="S11" s="6">
        <v>0</v>
      </c>
      <c r="T11" s="6">
        <v>0</v>
      </c>
      <c r="U11" s="6">
        <v>4</v>
      </c>
      <c r="V11" s="6">
        <v>0</v>
      </c>
      <c r="W11" s="6">
        <v>0</v>
      </c>
      <c r="X11" s="6">
        <v>0</v>
      </c>
      <c r="Z11" s="6" t="b">
        <f t="shared" si="13"/>
        <v>1</v>
      </c>
    </row>
    <row r="12" spans="1:26">
      <c r="A12" s="107" t="s">
        <v>123</v>
      </c>
      <c r="B12" s="44">
        <f t="shared" si="6"/>
        <v>1</v>
      </c>
      <c r="C12" s="108">
        <f t="shared" si="7"/>
        <v>0.2</v>
      </c>
      <c r="D12" s="44">
        <f t="shared" si="8"/>
        <v>1</v>
      </c>
      <c r="E12" s="108">
        <f t="shared" si="0"/>
        <v>0.2</v>
      </c>
      <c r="F12" s="44">
        <f t="shared" si="9"/>
        <v>1</v>
      </c>
      <c r="G12" s="108">
        <f t="shared" si="1"/>
        <v>0.2</v>
      </c>
      <c r="H12" s="44">
        <f t="shared" si="10"/>
        <v>1</v>
      </c>
      <c r="I12" s="108">
        <f t="shared" si="2"/>
        <v>0.2</v>
      </c>
      <c r="J12" s="44">
        <f t="shared" si="11"/>
        <v>1</v>
      </c>
      <c r="K12" s="108">
        <f t="shared" si="3"/>
        <v>0.2</v>
      </c>
      <c r="L12" s="44">
        <f t="shared" si="12"/>
        <v>0</v>
      </c>
      <c r="M12" s="108">
        <f t="shared" si="4"/>
        <v>0</v>
      </c>
      <c r="O12" s="219">
        <f t="shared" si="5"/>
        <v>1</v>
      </c>
      <c r="P12" s="6">
        <v>58</v>
      </c>
      <c r="Q12" s="6">
        <v>58</v>
      </c>
      <c r="R12" s="6" t="s">
        <v>123</v>
      </c>
      <c r="S12" s="6">
        <v>1</v>
      </c>
      <c r="T12" s="6">
        <v>1</v>
      </c>
      <c r="U12" s="6">
        <v>1</v>
      </c>
      <c r="V12" s="6">
        <v>1</v>
      </c>
      <c r="W12" s="6">
        <v>1</v>
      </c>
      <c r="X12" s="6">
        <v>0</v>
      </c>
      <c r="Z12" s="6" t="b">
        <f t="shared" si="13"/>
        <v>1</v>
      </c>
    </row>
    <row r="13" spans="1:26">
      <c r="A13" s="107" t="s">
        <v>124</v>
      </c>
      <c r="B13" s="89">
        <f t="shared" si="6"/>
        <v>1</v>
      </c>
      <c r="C13" s="109">
        <f t="shared" si="7"/>
        <v>0.04</v>
      </c>
      <c r="D13" s="89">
        <f t="shared" si="8"/>
        <v>5</v>
      </c>
      <c r="E13" s="109">
        <f t="shared" si="0"/>
        <v>0.2</v>
      </c>
      <c r="F13" s="89">
        <f t="shared" si="9"/>
        <v>10</v>
      </c>
      <c r="G13" s="109">
        <f t="shared" si="1"/>
        <v>0.4</v>
      </c>
      <c r="H13" s="89">
        <f t="shared" si="10"/>
        <v>5</v>
      </c>
      <c r="I13" s="109">
        <f t="shared" si="2"/>
        <v>0.2</v>
      </c>
      <c r="J13" s="89">
        <f t="shared" si="11"/>
        <v>4</v>
      </c>
      <c r="K13" s="109">
        <f t="shared" si="3"/>
        <v>0.16</v>
      </c>
      <c r="L13" s="89">
        <f t="shared" si="12"/>
        <v>0</v>
      </c>
      <c r="M13" s="109">
        <f t="shared" si="4"/>
        <v>0</v>
      </c>
      <c r="O13" s="219">
        <f t="shared" si="5"/>
        <v>1</v>
      </c>
      <c r="P13" s="6">
        <v>59</v>
      </c>
      <c r="Q13" s="6">
        <v>59</v>
      </c>
      <c r="R13" s="6" t="s">
        <v>124</v>
      </c>
      <c r="S13" s="6">
        <v>1</v>
      </c>
      <c r="T13" s="6">
        <v>5</v>
      </c>
      <c r="U13" s="6">
        <v>10</v>
      </c>
      <c r="V13" s="6">
        <v>5</v>
      </c>
      <c r="W13" s="6">
        <v>4</v>
      </c>
      <c r="X13" s="6">
        <v>0</v>
      </c>
      <c r="Z13" s="6" t="b">
        <f t="shared" si="13"/>
        <v>1</v>
      </c>
    </row>
    <row r="14" spans="1:26">
      <c r="A14" s="107" t="s">
        <v>125</v>
      </c>
      <c r="B14" s="44">
        <f t="shared" si="6"/>
        <v>3</v>
      </c>
      <c r="C14" s="108">
        <f t="shared" si="7"/>
        <v>5.2631578947368418E-2</v>
      </c>
      <c r="D14" s="44">
        <f t="shared" si="8"/>
        <v>0</v>
      </c>
      <c r="E14" s="108">
        <f t="shared" si="0"/>
        <v>0</v>
      </c>
      <c r="F14" s="44">
        <f t="shared" si="9"/>
        <v>33</v>
      </c>
      <c r="G14" s="108">
        <f t="shared" si="1"/>
        <v>0.57894736842105265</v>
      </c>
      <c r="H14" s="44">
        <f t="shared" si="10"/>
        <v>14</v>
      </c>
      <c r="I14" s="108">
        <f t="shared" si="2"/>
        <v>0.24561403508771928</v>
      </c>
      <c r="J14" s="44">
        <f t="shared" si="11"/>
        <v>7</v>
      </c>
      <c r="K14" s="108">
        <f t="shared" si="3"/>
        <v>0.12280701754385964</v>
      </c>
      <c r="L14" s="44">
        <f>X14</f>
        <v>0</v>
      </c>
      <c r="M14" s="108">
        <f t="shared" si="4"/>
        <v>0</v>
      </c>
      <c r="O14" s="219">
        <f t="shared" si="5"/>
        <v>1</v>
      </c>
      <c r="P14" s="6">
        <v>60</v>
      </c>
      <c r="Q14" s="6">
        <v>60</v>
      </c>
      <c r="R14" s="6" t="s">
        <v>125</v>
      </c>
      <c r="S14" s="6">
        <v>3</v>
      </c>
      <c r="T14" s="6">
        <v>0</v>
      </c>
      <c r="U14" s="6">
        <v>33</v>
      </c>
      <c r="V14" s="6">
        <v>14</v>
      </c>
      <c r="W14" s="6">
        <v>7</v>
      </c>
      <c r="X14" s="6">
        <v>0</v>
      </c>
      <c r="Z14" s="6" t="b">
        <f>R14=A14</f>
        <v>1</v>
      </c>
    </row>
    <row r="15" spans="1:26">
      <c r="A15" s="107" t="s">
        <v>126</v>
      </c>
      <c r="B15" s="89">
        <f t="shared" si="6"/>
        <v>3</v>
      </c>
      <c r="C15" s="109">
        <f t="shared" si="7"/>
        <v>0.13043478260869565</v>
      </c>
      <c r="D15" s="89">
        <f t="shared" si="8"/>
        <v>16</v>
      </c>
      <c r="E15" s="109">
        <f t="shared" si="0"/>
        <v>0.69565217391304346</v>
      </c>
      <c r="F15" s="89">
        <f t="shared" si="9"/>
        <v>2</v>
      </c>
      <c r="G15" s="109">
        <f t="shared" si="1"/>
        <v>8.6956521739130432E-2</v>
      </c>
      <c r="H15" s="89">
        <f t="shared" si="10"/>
        <v>0</v>
      </c>
      <c r="I15" s="109">
        <f t="shared" si="2"/>
        <v>0</v>
      </c>
      <c r="J15" s="89">
        <f t="shared" si="11"/>
        <v>2</v>
      </c>
      <c r="K15" s="109">
        <f t="shared" si="3"/>
        <v>8.6956521739130432E-2</v>
      </c>
      <c r="L15" s="89">
        <f t="shared" si="12"/>
        <v>0</v>
      </c>
      <c r="M15" s="109">
        <f t="shared" si="4"/>
        <v>0</v>
      </c>
      <c r="O15" s="219">
        <f t="shared" si="5"/>
        <v>1</v>
      </c>
      <c r="P15" s="6">
        <v>61</v>
      </c>
      <c r="Q15" s="6">
        <v>61</v>
      </c>
      <c r="R15" s="6" t="s">
        <v>126</v>
      </c>
      <c r="S15" s="6">
        <v>3</v>
      </c>
      <c r="T15" s="6">
        <v>16</v>
      </c>
      <c r="U15" s="6">
        <v>2</v>
      </c>
      <c r="V15" s="6">
        <v>0</v>
      </c>
      <c r="W15" s="6">
        <v>2</v>
      </c>
      <c r="X15" s="6">
        <v>0</v>
      </c>
      <c r="Z15" s="6" t="b">
        <f t="shared" si="13"/>
        <v>1</v>
      </c>
    </row>
    <row r="16" spans="1:26">
      <c r="A16" s="107" t="s">
        <v>127</v>
      </c>
      <c r="B16" s="44">
        <f t="shared" si="6"/>
        <v>23</v>
      </c>
      <c r="C16" s="108">
        <f t="shared" si="7"/>
        <v>5.2995391705069124E-2</v>
      </c>
      <c r="D16" s="44">
        <f t="shared" si="8"/>
        <v>131</v>
      </c>
      <c r="E16" s="108">
        <f t="shared" si="0"/>
        <v>0.30184331797235026</v>
      </c>
      <c r="F16" s="44">
        <f t="shared" si="9"/>
        <v>179</v>
      </c>
      <c r="G16" s="108">
        <f t="shared" si="1"/>
        <v>0.41244239631336405</v>
      </c>
      <c r="H16" s="44">
        <f t="shared" si="10"/>
        <v>50</v>
      </c>
      <c r="I16" s="108">
        <f t="shared" si="2"/>
        <v>0.1152073732718894</v>
      </c>
      <c r="J16" s="44">
        <f t="shared" si="11"/>
        <v>49</v>
      </c>
      <c r="K16" s="108">
        <f t="shared" si="3"/>
        <v>0.11290322580645161</v>
      </c>
      <c r="L16" s="44">
        <f t="shared" si="12"/>
        <v>2</v>
      </c>
      <c r="M16" s="108">
        <f t="shared" si="4"/>
        <v>4.608294930875576E-3</v>
      </c>
      <c r="O16" s="219">
        <f t="shared" si="5"/>
        <v>1</v>
      </c>
      <c r="P16" s="6">
        <v>62</v>
      </c>
      <c r="Q16" s="6">
        <v>62</v>
      </c>
      <c r="R16" s="6" t="s">
        <v>127</v>
      </c>
      <c r="S16" s="6">
        <v>23</v>
      </c>
      <c r="T16" s="6">
        <v>131</v>
      </c>
      <c r="U16" s="6">
        <v>179</v>
      </c>
      <c r="V16" s="6">
        <v>50</v>
      </c>
      <c r="W16" s="6">
        <v>49</v>
      </c>
      <c r="X16" s="6">
        <v>2</v>
      </c>
      <c r="Z16" s="6" t="b">
        <f>R16=A16</f>
        <v>1</v>
      </c>
    </row>
    <row r="17" spans="1:26">
      <c r="A17" s="107" t="s">
        <v>119</v>
      </c>
      <c r="B17" s="89">
        <f t="shared" si="6"/>
        <v>1</v>
      </c>
      <c r="C17" s="109">
        <f t="shared" si="7"/>
        <v>0.5</v>
      </c>
      <c r="D17" s="89">
        <f t="shared" si="8"/>
        <v>0</v>
      </c>
      <c r="E17" s="109">
        <f t="shared" si="0"/>
        <v>0</v>
      </c>
      <c r="F17" s="89">
        <f t="shared" si="9"/>
        <v>0</v>
      </c>
      <c r="G17" s="109">
        <f t="shared" si="1"/>
        <v>0</v>
      </c>
      <c r="H17" s="89">
        <f t="shared" si="10"/>
        <v>0</v>
      </c>
      <c r="I17" s="109">
        <f t="shared" si="2"/>
        <v>0</v>
      </c>
      <c r="J17" s="89">
        <f t="shared" si="11"/>
        <v>1</v>
      </c>
      <c r="K17" s="109">
        <f t="shared" si="3"/>
        <v>0.5</v>
      </c>
      <c r="L17" s="89">
        <f t="shared" si="12"/>
        <v>0</v>
      </c>
      <c r="M17" s="109">
        <f t="shared" si="4"/>
        <v>0</v>
      </c>
      <c r="O17" s="219">
        <f t="shared" si="5"/>
        <v>1</v>
      </c>
      <c r="P17" s="6">
        <v>63</v>
      </c>
      <c r="Q17" s="6">
        <v>54</v>
      </c>
      <c r="R17" s="6" t="s">
        <v>119</v>
      </c>
      <c r="S17" s="6">
        <v>1</v>
      </c>
      <c r="T17" s="6">
        <v>0</v>
      </c>
      <c r="U17" s="6">
        <v>0</v>
      </c>
      <c r="V17" s="6">
        <v>0</v>
      </c>
      <c r="W17" s="6">
        <v>1</v>
      </c>
      <c r="X17" s="6">
        <v>0</v>
      </c>
      <c r="Z17" s="6" t="b">
        <f t="shared" si="13"/>
        <v>1</v>
      </c>
    </row>
    <row r="18" spans="1:26">
      <c r="A18" s="107" t="s">
        <v>120</v>
      </c>
      <c r="B18" s="44">
        <f t="shared" si="6"/>
        <v>0</v>
      </c>
      <c r="C18" s="108">
        <f t="shared" si="7"/>
        <v>0</v>
      </c>
      <c r="D18" s="44">
        <f t="shared" si="8"/>
        <v>0</v>
      </c>
      <c r="E18" s="108">
        <f t="shared" si="0"/>
        <v>0</v>
      </c>
      <c r="F18" s="44">
        <f t="shared" si="9"/>
        <v>0</v>
      </c>
      <c r="G18" s="108">
        <f t="shared" si="1"/>
        <v>0</v>
      </c>
      <c r="H18" s="44">
        <f t="shared" si="10"/>
        <v>1</v>
      </c>
      <c r="I18" s="108">
        <f t="shared" si="2"/>
        <v>1</v>
      </c>
      <c r="J18" s="44">
        <f t="shared" si="11"/>
        <v>0</v>
      </c>
      <c r="K18" s="108">
        <f t="shared" si="3"/>
        <v>0</v>
      </c>
      <c r="L18" s="44">
        <f t="shared" si="12"/>
        <v>0</v>
      </c>
      <c r="M18" s="108">
        <f t="shared" si="4"/>
        <v>0</v>
      </c>
      <c r="O18" s="219">
        <f t="shared" si="5"/>
        <v>1</v>
      </c>
      <c r="P18" s="6">
        <v>63</v>
      </c>
      <c r="Q18" s="6">
        <v>55</v>
      </c>
      <c r="R18" s="6" t="s">
        <v>120</v>
      </c>
      <c r="S18" s="6">
        <v>0</v>
      </c>
      <c r="T18" s="6">
        <v>0</v>
      </c>
      <c r="U18" s="6">
        <v>0</v>
      </c>
      <c r="V18" s="6">
        <v>1</v>
      </c>
      <c r="W18" s="6">
        <v>0</v>
      </c>
      <c r="X18" s="6">
        <v>0</v>
      </c>
      <c r="Z18" s="6" t="b">
        <f t="shared" si="13"/>
        <v>1</v>
      </c>
    </row>
    <row r="19" spans="1:26">
      <c r="A19" s="107" t="s">
        <v>128</v>
      </c>
      <c r="B19" s="89">
        <f t="shared" si="6"/>
        <v>0</v>
      </c>
      <c r="C19" s="109">
        <f t="shared" si="7"/>
        <v>0</v>
      </c>
      <c r="D19" s="89">
        <f t="shared" si="8"/>
        <v>0</v>
      </c>
      <c r="E19" s="109">
        <f t="shared" si="0"/>
        <v>0</v>
      </c>
      <c r="F19" s="89">
        <f t="shared" si="9"/>
        <v>7</v>
      </c>
      <c r="G19" s="109">
        <f t="shared" si="1"/>
        <v>0.7</v>
      </c>
      <c r="H19" s="89">
        <f t="shared" si="10"/>
        <v>2</v>
      </c>
      <c r="I19" s="109">
        <f t="shared" si="2"/>
        <v>0.2</v>
      </c>
      <c r="J19" s="89">
        <f t="shared" si="11"/>
        <v>1</v>
      </c>
      <c r="K19" s="109">
        <f t="shared" si="3"/>
        <v>0.1</v>
      </c>
      <c r="L19" s="89">
        <f t="shared" si="12"/>
        <v>0</v>
      </c>
      <c r="M19" s="109">
        <f t="shared" si="4"/>
        <v>0</v>
      </c>
      <c r="O19" s="219">
        <f t="shared" si="5"/>
        <v>0.99999999999999989</v>
      </c>
      <c r="P19" s="6">
        <v>64</v>
      </c>
      <c r="Q19" s="6">
        <v>64</v>
      </c>
      <c r="R19" s="6" t="s">
        <v>128</v>
      </c>
      <c r="S19" s="6">
        <v>0</v>
      </c>
      <c r="T19" s="6">
        <v>0</v>
      </c>
      <c r="U19" s="6">
        <v>7</v>
      </c>
      <c r="V19" s="6">
        <v>2</v>
      </c>
      <c r="W19" s="6">
        <v>1</v>
      </c>
      <c r="X19" s="6">
        <v>0</v>
      </c>
      <c r="Z19" s="6" t="b">
        <f t="shared" si="13"/>
        <v>1</v>
      </c>
    </row>
    <row r="20" spans="1:26">
      <c r="A20" s="134" t="s">
        <v>129</v>
      </c>
      <c r="B20" s="128">
        <f t="shared" ref="B20" si="14">S20</f>
        <v>0</v>
      </c>
      <c r="C20" s="108">
        <f t="shared" ref="C20" si="15">IF(($B20+$D20+$F20+$H20+$J20+$L20)=0,B20/1,(B20)/($B20+$D20+$F20+$H20+$J20+$L20))</f>
        <v>0</v>
      </c>
      <c r="D20" s="128">
        <f t="shared" ref="D20" si="16">T20</f>
        <v>5</v>
      </c>
      <c r="E20" s="108">
        <f t="shared" ref="E20" si="17">IF(($B20+$D20+$F20+$H20+$J20+$L20)=0,D20/1,(D20)/($B20+$D20+$F20+$H20+$J20+$L20))</f>
        <v>0.7142857142857143</v>
      </c>
      <c r="F20" s="128">
        <f t="shared" ref="F20" si="18">U20</f>
        <v>2</v>
      </c>
      <c r="G20" s="108">
        <f t="shared" ref="G20" si="19">IF(($B20+$D20+$F20+$H20+$J20+$L20)=0,F20/1,(F20)/($B20+$D20+$F20+$H20+$J20+$L20))</f>
        <v>0.2857142857142857</v>
      </c>
      <c r="H20" s="128">
        <f t="shared" ref="H20" si="20">V20</f>
        <v>0</v>
      </c>
      <c r="I20" s="108">
        <f t="shared" ref="I20" si="21">IF(($B20+$D20+$F20+$H20+$J20+$L20)=0,H20/1,(H20)/($B20+$D20+$F20+$H20+$J20+$L20))</f>
        <v>0</v>
      </c>
      <c r="J20" s="128">
        <f t="shared" ref="J20" si="22">W20</f>
        <v>0</v>
      </c>
      <c r="K20" s="108">
        <f t="shared" ref="K20" si="23">IF(($B20+$D20+$F20+$H20+$J20+$L20)=0,J20/1,(J20)/($B20+$D20+$F20+$H20+$J20+$L20))</f>
        <v>0</v>
      </c>
      <c r="L20" s="128">
        <f t="shared" ref="L20" si="24">X20</f>
        <v>0</v>
      </c>
      <c r="M20" s="108">
        <f t="shared" ref="M20" si="25">IF(($B20+$D20+$F20+$H20+$J20+$L20)=0,L20/1,(L20)/($B20+$D20+$F20+$H20+$J20+$L20))</f>
        <v>0</v>
      </c>
      <c r="O20" s="219">
        <f t="shared" si="5"/>
        <v>1</v>
      </c>
      <c r="P20" s="6">
        <v>65</v>
      </c>
      <c r="Q20" s="6">
        <v>65</v>
      </c>
      <c r="R20" s="6" t="s">
        <v>129</v>
      </c>
      <c r="S20" s="6">
        <v>0</v>
      </c>
      <c r="T20" s="6">
        <v>5</v>
      </c>
      <c r="U20" s="6">
        <v>2</v>
      </c>
      <c r="V20" s="6">
        <v>0</v>
      </c>
      <c r="W20" s="6">
        <v>0</v>
      </c>
      <c r="X20" s="6">
        <v>0</v>
      </c>
      <c r="Z20" s="6" t="b">
        <f t="shared" si="13"/>
        <v>1</v>
      </c>
    </row>
    <row r="21" spans="1:26">
      <c r="A21" s="107" t="s">
        <v>130</v>
      </c>
      <c r="B21" s="127">
        <f>S21</f>
        <v>0</v>
      </c>
      <c r="C21" s="109">
        <f t="shared" si="7"/>
        <v>0</v>
      </c>
      <c r="D21" s="127">
        <f t="shared" si="8"/>
        <v>0</v>
      </c>
      <c r="E21" s="109">
        <f t="shared" si="0"/>
        <v>0</v>
      </c>
      <c r="F21" s="127">
        <f t="shared" si="9"/>
        <v>1</v>
      </c>
      <c r="G21" s="109">
        <f t="shared" si="1"/>
        <v>1</v>
      </c>
      <c r="H21" s="127">
        <f t="shared" si="10"/>
        <v>0</v>
      </c>
      <c r="I21" s="109">
        <f t="shared" si="2"/>
        <v>0</v>
      </c>
      <c r="J21" s="127">
        <f t="shared" si="11"/>
        <v>0</v>
      </c>
      <c r="K21" s="109">
        <f t="shared" si="3"/>
        <v>0</v>
      </c>
      <c r="L21" s="127">
        <f t="shared" si="12"/>
        <v>0</v>
      </c>
      <c r="M21" s="109">
        <f t="shared" si="4"/>
        <v>0</v>
      </c>
      <c r="O21" s="219">
        <f t="shared" si="5"/>
        <v>1</v>
      </c>
      <c r="P21" s="6">
        <v>66</v>
      </c>
      <c r="Q21" s="6">
        <v>66</v>
      </c>
      <c r="R21" s="6" t="s">
        <v>130</v>
      </c>
      <c r="S21" s="6">
        <v>0</v>
      </c>
      <c r="T21" s="6">
        <v>0</v>
      </c>
      <c r="U21" s="6">
        <v>1</v>
      </c>
      <c r="V21" s="6">
        <v>0</v>
      </c>
      <c r="W21" s="6">
        <v>0</v>
      </c>
      <c r="X21" s="6">
        <v>0</v>
      </c>
      <c r="Z21" s="6" t="b">
        <f t="shared" si="13"/>
        <v>1</v>
      </c>
    </row>
    <row r="22" spans="1:26">
      <c r="A22" s="107" t="s">
        <v>131</v>
      </c>
      <c r="B22" s="128">
        <f>S22</f>
        <v>0</v>
      </c>
      <c r="C22" s="108">
        <f t="shared" ref="C22" si="26">IF(($B22+$D22+$F22+$H22+$J22+$L22)=0,B22/1,(B22)/($B22+$D22+$F22+$H22+$J22+$L22))</f>
        <v>0</v>
      </c>
      <c r="D22" s="128">
        <f t="shared" ref="D22" si="27">T22</f>
        <v>1</v>
      </c>
      <c r="E22" s="108">
        <f t="shared" ref="E22" si="28">IF(($B22+$D22+$F22+$H22+$J22+$L22)=0,D22/1,(D22)/($B22+$D22+$F22+$H22+$J22+$L22))</f>
        <v>0.04</v>
      </c>
      <c r="F22" s="128">
        <f t="shared" ref="F22" si="29">U22</f>
        <v>11</v>
      </c>
      <c r="G22" s="108">
        <f t="shared" ref="G22" si="30">IF(($B22+$D22+$F22+$H22+$J22+$L22)=0,F22/1,(F22)/($B22+$D22+$F22+$H22+$J22+$L22))</f>
        <v>0.44</v>
      </c>
      <c r="H22" s="128">
        <f t="shared" ref="H22" si="31">V22</f>
        <v>8</v>
      </c>
      <c r="I22" s="108">
        <f t="shared" ref="I22" si="32">IF(($B22+$D22+$F22+$H22+$J22+$L22)=0,H22/1,(H22)/($B22+$D22+$F22+$H22+$J22+$L22))</f>
        <v>0.32</v>
      </c>
      <c r="J22" s="128">
        <f t="shared" ref="J22" si="33">W22</f>
        <v>5</v>
      </c>
      <c r="K22" s="108">
        <f t="shared" ref="K22" si="34">IF(($B22+$D22+$F22+$H22+$J22+$L22)=0,J22/1,(J22)/($B22+$D22+$F22+$H22+$J22+$L22))</f>
        <v>0.2</v>
      </c>
      <c r="L22" s="128">
        <f t="shared" ref="L22" si="35">X22</f>
        <v>0</v>
      </c>
      <c r="M22" s="108">
        <f t="shared" ref="M22" si="36">IF(($B22+$D22+$F22+$H22+$J22+$L22)=0,L22/1,(L22)/($B22+$D22+$F22+$H22+$J22+$L22))</f>
        <v>0</v>
      </c>
      <c r="O22" s="219">
        <f t="shared" si="5"/>
        <v>1</v>
      </c>
      <c r="P22" s="6">
        <v>67</v>
      </c>
      <c r="Q22" s="6">
        <v>67</v>
      </c>
      <c r="R22" s="6" t="s">
        <v>131</v>
      </c>
      <c r="S22" s="6">
        <v>0</v>
      </c>
      <c r="T22" s="6">
        <v>1</v>
      </c>
      <c r="U22" s="6">
        <v>11</v>
      </c>
      <c r="V22" s="6">
        <v>8</v>
      </c>
      <c r="W22" s="6">
        <v>5</v>
      </c>
      <c r="X22" s="6">
        <v>0</v>
      </c>
      <c r="Z22" s="6" t="b">
        <f>R22=A22</f>
        <v>1</v>
      </c>
    </row>
    <row r="23" spans="1:26">
      <c r="A23" s="135" t="s">
        <v>60</v>
      </c>
      <c r="B23" s="126">
        <f t="shared" ref="B23:L23" si="37">SUM(B6:B22)</f>
        <v>32</v>
      </c>
      <c r="C23" s="125">
        <f>IF(($B23+$D23+$F23+$H23+$J23+$L23)=0,B23/1,(B23)/($B23+$D23+$F23+$H23+$J23+$L23))</f>
        <v>4.6579330422125184E-2</v>
      </c>
      <c r="D23" s="126">
        <f t="shared" si="37"/>
        <v>216</v>
      </c>
      <c r="E23" s="125">
        <f t="shared" si="0"/>
        <v>0.31441048034934499</v>
      </c>
      <c r="F23" s="126">
        <f t="shared" si="37"/>
        <v>272</v>
      </c>
      <c r="G23" s="125">
        <f t="shared" si="1"/>
        <v>0.39592430858806404</v>
      </c>
      <c r="H23" s="126">
        <f t="shared" si="37"/>
        <v>85</v>
      </c>
      <c r="I23" s="125">
        <f t="shared" si="2"/>
        <v>0.12372634643377002</v>
      </c>
      <c r="J23" s="126">
        <f t="shared" si="37"/>
        <v>80</v>
      </c>
      <c r="K23" s="125">
        <f t="shared" si="3"/>
        <v>0.11644832605531295</v>
      </c>
      <c r="L23" s="126">
        <f t="shared" si="37"/>
        <v>2</v>
      </c>
      <c r="M23" s="125">
        <f t="shared" si="4"/>
        <v>2.911208151382824E-3</v>
      </c>
      <c r="N23" s="136"/>
      <c r="O23" s="219">
        <f>C23+E23+G23+I23+K23+M23</f>
        <v>1</v>
      </c>
    </row>
    <row r="24" spans="1:26">
      <c r="B24" s="128"/>
      <c r="P24" s="6" t="s">
        <v>314</v>
      </c>
      <c r="Q24" s="6" t="s">
        <v>315</v>
      </c>
      <c r="R24" s="6" t="s">
        <v>316</v>
      </c>
      <c r="S24" s="6" t="s">
        <v>317</v>
      </c>
      <c r="T24" s="6" t="s">
        <v>318</v>
      </c>
      <c r="U24" s="6" t="s">
        <v>319</v>
      </c>
      <c r="V24" s="6" t="s">
        <v>320</v>
      </c>
      <c r="W24" s="6" t="s">
        <v>321</v>
      </c>
      <c r="X24" s="6" t="s">
        <v>322</v>
      </c>
    </row>
    <row r="25" spans="1:26">
      <c r="A25" s="31" t="s">
        <v>74</v>
      </c>
      <c r="B25" s="128"/>
      <c r="P25" s="6">
        <v>1</v>
      </c>
      <c r="Q25" s="6">
        <v>51</v>
      </c>
      <c r="R25" s="6" t="s">
        <v>117</v>
      </c>
      <c r="S25" s="6">
        <v>0</v>
      </c>
      <c r="T25" s="6">
        <v>2</v>
      </c>
      <c r="U25" s="6">
        <v>3</v>
      </c>
      <c r="V25" s="6">
        <v>0</v>
      </c>
      <c r="W25" s="6">
        <v>0</v>
      </c>
      <c r="X25" s="6">
        <v>0</v>
      </c>
    </row>
    <row r="26" spans="1:26">
      <c r="P26" s="6">
        <v>8</v>
      </c>
      <c r="Q26" s="6">
        <v>8</v>
      </c>
      <c r="R26" s="6" t="s">
        <v>225</v>
      </c>
      <c r="S26" s="6">
        <v>0</v>
      </c>
      <c r="T26" s="6">
        <v>41</v>
      </c>
      <c r="U26" s="6">
        <v>11</v>
      </c>
      <c r="V26" s="6">
        <v>2</v>
      </c>
      <c r="W26" s="6">
        <v>7</v>
      </c>
      <c r="X26" s="6">
        <v>0</v>
      </c>
    </row>
    <row r="27" spans="1:26">
      <c r="P27" s="6">
        <v>52</v>
      </c>
      <c r="Q27" s="6">
        <v>52</v>
      </c>
      <c r="R27" s="6" t="s">
        <v>211</v>
      </c>
      <c r="S27" s="6">
        <v>0</v>
      </c>
      <c r="T27" s="6">
        <v>13</v>
      </c>
      <c r="U27" s="6">
        <v>5</v>
      </c>
      <c r="V27" s="6">
        <v>2</v>
      </c>
      <c r="W27" s="6">
        <v>2</v>
      </c>
      <c r="X27" s="6">
        <v>0</v>
      </c>
    </row>
    <row r="28" spans="1:26">
      <c r="B28" s="118"/>
      <c r="D28" s="118"/>
      <c r="E28" s="118"/>
      <c r="F28" s="118"/>
      <c r="G28" s="118"/>
      <c r="P28" s="6">
        <v>53</v>
      </c>
      <c r="Q28" s="6">
        <v>53</v>
      </c>
      <c r="R28" s="6" t="s">
        <v>118</v>
      </c>
      <c r="S28" s="6">
        <v>0</v>
      </c>
      <c r="T28" s="6">
        <v>0</v>
      </c>
      <c r="U28" s="6">
        <v>2</v>
      </c>
      <c r="V28" s="6">
        <v>0</v>
      </c>
      <c r="W28" s="6">
        <v>1</v>
      </c>
      <c r="X28" s="6">
        <v>0</v>
      </c>
    </row>
    <row r="29" spans="1:26">
      <c r="B29" s="118"/>
      <c r="D29" s="118"/>
      <c r="E29" s="118"/>
      <c r="F29" s="118"/>
      <c r="G29" s="118"/>
      <c r="P29" s="6">
        <v>56</v>
      </c>
      <c r="Q29" s="6">
        <v>56</v>
      </c>
      <c r="R29" s="6" t="s">
        <v>121</v>
      </c>
      <c r="S29" s="6">
        <v>0</v>
      </c>
      <c r="T29" s="6">
        <v>1</v>
      </c>
      <c r="U29" s="6">
        <v>1</v>
      </c>
      <c r="V29" s="6">
        <v>0</v>
      </c>
      <c r="W29" s="6">
        <v>0</v>
      </c>
      <c r="X29" s="6">
        <v>0</v>
      </c>
    </row>
    <row r="30" spans="1:26">
      <c r="B30" s="118"/>
      <c r="D30" s="118"/>
      <c r="E30" s="118"/>
      <c r="F30" s="118"/>
      <c r="G30" s="118"/>
      <c r="P30" s="6">
        <v>57</v>
      </c>
      <c r="Q30" s="6">
        <v>57</v>
      </c>
      <c r="R30" s="6" t="s">
        <v>122</v>
      </c>
      <c r="S30" s="6">
        <v>0</v>
      </c>
      <c r="T30" s="6">
        <v>0</v>
      </c>
      <c r="U30" s="6">
        <v>4</v>
      </c>
      <c r="V30" s="6">
        <v>0</v>
      </c>
      <c r="W30" s="6">
        <v>0</v>
      </c>
      <c r="X30" s="6">
        <v>0</v>
      </c>
    </row>
    <row r="31" spans="1:26">
      <c r="B31" s="118"/>
      <c r="D31" s="118"/>
      <c r="E31" s="118"/>
      <c r="F31" s="118"/>
      <c r="G31" s="118"/>
      <c r="P31" s="6">
        <v>58</v>
      </c>
      <c r="Q31" s="6">
        <v>58</v>
      </c>
      <c r="R31" s="6" t="s">
        <v>123</v>
      </c>
      <c r="S31" s="6">
        <v>1</v>
      </c>
      <c r="T31" s="6">
        <v>1</v>
      </c>
      <c r="U31" s="6">
        <v>1</v>
      </c>
      <c r="V31" s="6">
        <v>1</v>
      </c>
      <c r="W31" s="6">
        <v>1</v>
      </c>
      <c r="X31" s="6">
        <v>0</v>
      </c>
    </row>
    <row r="32" spans="1:26">
      <c r="B32" s="118"/>
      <c r="D32" s="118"/>
      <c r="E32" s="118"/>
      <c r="F32" s="118"/>
      <c r="G32" s="118"/>
      <c r="P32" s="6">
        <v>59</v>
      </c>
      <c r="Q32" s="6">
        <v>59</v>
      </c>
      <c r="R32" s="6" t="s">
        <v>124</v>
      </c>
      <c r="S32" s="6">
        <v>1</v>
      </c>
      <c r="T32" s="6">
        <v>5</v>
      </c>
      <c r="U32" s="6">
        <v>10</v>
      </c>
      <c r="V32" s="6">
        <v>5</v>
      </c>
      <c r="W32" s="6">
        <v>4</v>
      </c>
      <c r="X32" s="6">
        <v>0</v>
      </c>
    </row>
    <row r="33" spans="2:25">
      <c r="B33" s="118"/>
      <c r="D33" s="118"/>
      <c r="E33" s="118"/>
      <c r="F33" s="118"/>
      <c r="G33" s="118"/>
      <c r="P33" s="6">
        <v>60</v>
      </c>
      <c r="Q33" s="6">
        <v>60</v>
      </c>
      <c r="R33" s="6" t="s">
        <v>125</v>
      </c>
      <c r="S33" s="6">
        <v>3</v>
      </c>
      <c r="T33" s="6">
        <v>0</v>
      </c>
      <c r="U33" s="6">
        <v>33</v>
      </c>
      <c r="V33" s="6">
        <v>14</v>
      </c>
      <c r="W33" s="6">
        <v>7</v>
      </c>
      <c r="X33" s="6">
        <v>0</v>
      </c>
    </row>
    <row r="34" spans="2:25">
      <c r="B34" s="118"/>
      <c r="D34" s="118"/>
      <c r="E34" s="118"/>
      <c r="F34" s="118"/>
      <c r="G34" s="118"/>
      <c r="P34" s="6">
        <v>61</v>
      </c>
      <c r="Q34" s="6">
        <v>61</v>
      </c>
      <c r="R34" s="6" t="s">
        <v>126</v>
      </c>
      <c r="S34" s="6">
        <v>3</v>
      </c>
      <c r="T34" s="6">
        <v>16</v>
      </c>
      <c r="U34" s="6">
        <v>2</v>
      </c>
      <c r="V34" s="6">
        <v>0</v>
      </c>
      <c r="W34" s="6">
        <v>2</v>
      </c>
      <c r="X34" s="6">
        <v>0</v>
      </c>
    </row>
    <row r="35" spans="2:25">
      <c r="B35" s="118"/>
      <c r="D35" s="118"/>
      <c r="E35" s="118"/>
      <c r="F35" s="118"/>
      <c r="G35" s="118"/>
      <c r="P35" s="6">
        <v>62</v>
      </c>
      <c r="Q35" s="6">
        <v>62</v>
      </c>
      <c r="R35" s="6" t="s">
        <v>127</v>
      </c>
      <c r="S35" s="6">
        <v>23</v>
      </c>
      <c r="T35" s="6">
        <v>131</v>
      </c>
      <c r="U35" s="6">
        <v>179</v>
      </c>
      <c r="V35" s="6">
        <v>50</v>
      </c>
      <c r="W35" s="6">
        <v>49</v>
      </c>
      <c r="X35" s="6">
        <v>2</v>
      </c>
    </row>
    <row r="36" spans="2:25">
      <c r="B36" s="118"/>
      <c r="D36" s="118"/>
      <c r="E36" s="118"/>
      <c r="F36" s="118"/>
      <c r="G36" s="118"/>
      <c r="P36" s="6">
        <v>63</v>
      </c>
      <c r="Q36" s="6">
        <v>54</v>
      </c>
      <c r="R36" s="6" t="s">
        <v>119</v>
      </c>
      <c r="S36" s="6">
        <v>1</v>
      </c>
      <c r="T36" s="6">
        <v>0</v>
      </c>
      <c r="U36" s="6">
        <v>0</v>
      </c>
      <c r="V36" s="6">
        <v>0</v>
      </c>
      <c r="W36" s="6">
        <v>1</v>
      </c>
      <c r="X36" s="6">
        <v>0</v>
      </c>
    </row>
    <row r="37" spans="2:25">
      <c r="B37" s="118"/>
      <c r="D37" s="118"/>
      <c r="E37" s="118"/>
      <c r="F37" s="118"/>
      <c r="G37" s="118"/>
      <c r="P37" s="6">
        <v>63</v>
      </c>
      <c r="Q37" s="6">
        <v>55</v>
      </c>
      <c r="R37" s="6" t="s">
        <v>120</v>
      </c>
      <c r="S37" s="6">
        <v>0</v>
      </c>
      <c r="T37" s="6">
        <v>0</v>
      </c>
      <c r="U37" s="6">
        <v>0</v>
      </c>
      <c r="V37" s="6">
        <v>1</v>
      </c>
      <c r="W37" s="6">
        <v>0</v>
      </c>
      <c r="X37" s="6">
        <v>0</v>
      </c>
    </row>
    <row r="38" spans="2:25">
      <c r="B38" s="118"/>
      <c r="D38" s="118"/>
      <c r="E38" s="118"/>
      <c r="F38" s="118"/>
      <c r="G38" s="118"/>
      <c r="P38" s="6">
        <v>64</v>
      </c>
      <c r="Q38" s="6">
        <v>64</v>
      </c>
      <c r="R38" s="6" t="s">
        <v>128</v>
      </c>
      <c r="S38" s="6">
        <v>0</v>
      </c>
      <c r="T38" s="6">
        <v>0</v>
      </c>
      <c r="U38" s="6">
        <v>7</v>
      </c>
      <c r="V38" s="6">
        <v>2</v>
      </c>
      <c r="W38" s="6">
        <v>1</v>
      </c>
      <c r="X38" s="6">
        <v>0</v>
      </c>
    </row>
    <row r="39" spans="2:25">
      <c r="B39" s="118"/>
      <c r="D39" s="118"/>
      <c r="E39" s="118"/>
      <c r="F39" s="118"/>
      <c r="G39" s="118"/>
      <c r="P39" s="6">
        <v>65</v>
      </c>
      <c r="Q39" s="6">
        <v>65</v>
      </c>
      <c r="R39" s="6" t="s">
        <v>129</v>
      </c>
      <c r="S39" s="6">
        <v>0</v>
      </c>
      <c r="T39" s="6">
        <v>5</v>
      </c>
      <c r="U39" s="6">
        <v>2</v>
      </c>
      <c r="V39" s="6">
        <v>0</v>
      </c>
      <c r="W39" s="6">
        <v>0</v>
      </c>
      <c r="X39" s="6">
        <v>0</v>
      </c>
    </row>
    <row r="40" spans="2:25">
      <c r="B40" s="118"/>
      <c r="D40" s="118"/>
      <c r="E40" s="118"/>
      <c r="F40" s="118"/>
      <c r="G40" s="118"/>
      <c r="P40" s="6">
        <v>66</v>
      </c>
      <c r="Q40" s="6">
        <v>66</v>
      </c>
      <c r="R40" s="6" t="s">
        <v>130</v>
      </c>
      <c r="S40" s="6">
        <v>0</v>
      </c>
      <c r="T40" s="6">
        <v>0</v>
      </c>
      <c r="U40" s="6">
        <v>1</v>
      </c>
      <c r="V40" s="6">
        <v>0</v>
      </c>
      <c r="W40" s="6">
        <v>0</v>
      </c>
      <c r="X40" s="6">
        <v>0</v>
      </c>
      <c r="Y40" s="6">
        <f>SUM(S24:X39)</f>
        <v>661</v>
      </c>
    </row>
    <row r="41" spans="2:25">
      <c r="B41" s="118"/>
      <c r="D41" s="118"/>
      <c r="E41" s="118"/>
      <c r="F41" s="118"/>
      <c r="G41" s="118"/>
      <c r="P41" s="6">
        <v>67</v>
      </c>
      <c r="Q41" s="6">
        <v>67</v>
      </c>
      <c r="R41" s="6" t="s">
        <v>131</v>
      </c>
      <c r="S41" s="6">
        <v>0</v>
      </c>
      <c r="T41" s="6">
        <v>1</v>
      </c>
      <c r="U41" s="6">
        <v>11</v>
      </c>
      <c r="V41" s="6">
        <v>8</v>
      </c>
      <c r="W41" s="6">
        <v>5</v>
      </c>
      <c r="X41" s="6">
        <v>0</v>
      </c>
    </row>
    <row r="42" spans="2:25">
      <c r="B42" s="118"/>
      <c r="D42" s="118"/>
      <c r="E42" s="118"/>
      <c r="F42" s="118"/>
      <c r="G42" s="118"/>
    </row>
    <row r="43" spans="2:25">
      <c r="B43" s="118"/>
      <c r="D43" s="118"/>
      <c r="E43" s="118"/>
      <c r="F43" s="118"/>
      <c r="G43" s="118"/>
    </row>
    <row r="44" spans="2:25">
      <c r="B44" s="118"/>
      <c r="D44" s="118"/>
      <c r="E44" s="118"/>
      <c r="F44" s="118"/>
      <c r="G44" s="118"/>
    </row>
    <row r="45" spans="2:25">
      <c r="B45" s="118"/>
      <c r="D45" s="118"/>
      <c r="E45" s="118"/>
      <c r="F45" s="118"/>
      <c r="G45" s="118"/>
    </row>
  </sheetData>
  <mergeCells count="7">
    <mergeCell ref="H4:I4"/>
    <mergeCell ref="J4:K4"/>
    <mergeCell ref="L4:M4"/>
    <mergeCell ref="A4:A5"/>
    <mergeCell ref="B4:C4"/>
    <mergeCell ref="D4:E4"/>
    <mergeCell ref="F4:G4"/>
  </mergeCells>
  <phoneticPr fontId="11" type="noConversion"/>
  <pageMargins left="0.75" right="0.75" top="1" bottom="1" header="0.5" footer="0.5"/>
  <pageSetup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I86"/>
  <sheetViews>
    <sheetView view="pageBreakPreview" topLeftCell="B1" zoomScale="87" zoomScaleNormal="75" zoomScaleSheetLayoutView="87" workbookViewId="0">
      <selection activeCell="O1" sqref="O1:Z1048576"/>
    </sheetView>
  </sheetViews>
  <sheetFormatPr defaultRowHeight="15.75"/>
  <cols>
    <col min="1" max="1" width="49" style="52" customWidth="1"/>
    <col min="2" max="2" width="11.1640625" style="44" customWidth="1"/>
    <col min="3" max="3" width="13.5" style="44" customWidth="1"/>
    <col min="4" max="4" width="9" style="44" customWidth="1"/>
    <col min="5" max="5" width="15.1640625" style="44" customWidth="1"/>
    <col min="6" max="6" width="9" style="44" customWidth="1"/>
    <col min="7" max="7" width="16.6640625" style="44" customWidth="1"/>
    <col min="8" max="8" width="9" style="102" customWidth="1"/>
    <col min="9" max="9" width="13.83203125" style="102" customWidth="1"/>
    <col min="10" max="10" width="14.5" style="102" customWidth="1"/>
    <col min="11" max="11" width="13.1640625" style="102" customWidth="1"/>
    <col min="12" max="12" width="12.6640625" style="102" customWidth="1"/>
    <col min="13" max="13" width="15.1640625" style="102" customWidth="1"/>
    <col min="14" max="14" width="13.5" style="113" customWidth="1"/>
    <col min="15" max="15" width="13.5" style="113" hidden="1" customWidth="1"/>
    <col min="16" max="17" width="0" style="31" hidden="1" customWidth="1"/>
    <col min="18" max="18" width="47.6640625" style="31" hidden="1" customWidth="1"/>
    <col min="19" max="19" width="10.6640625" style="31" hidden="1" customWidth="1"/>
    <col min="20" max="25" width="0" style="31" hidden="1" customWidth="1"/>
    <col min="26" max="26" width="15.1640625" style="31" hidden="1" customWidth="1"/>
    <col min="27" max="16384" width="9.33203125" style="31"/>
  </cols>
  <sheetData>
    <row r="1" spans="1:35">
      <c r="A1" s="112" t="s">
        <v>405</v>
      </c>
    </row>
    <row r="3" spans="1:35" ht="9.75" customHeight="1"/>
    <row r="4" spans="1:35" ht="24" customHeight="1">
      <c r="A4" s="665" t="s">
        <v>57</v>
      </c>
      <c r="B4" s="664" t="s">
        <v>70</v>
      </c>
      <c r="C4" s="664"/>
      <c r="D4" s="664" t="s">
        <v>71</v>
      </c>
      <c r="E4" s="664"/>
      <c r="F4" s="664" t="s">
        <v>50</v>
      </c>
      <c r="G4" s="664"/>
      <c r="H4" s="664" t="s">
        <v>49</v>
      </c>
      <c r="I4" s="664"/>
      <c r="J4" s="664" t="s">
        <v>72</v>
      </c>
      <c r="K4" s="664"/>
      <c r="L4" s="664" t="s">
        <v>52</v>
      </c>
      <c r="M4" s="664"/>
    </row>
    <row r="5" spans="1:35" ht="24.75" customHeight="1">
      <c r="A5" s="665"/>
      <c r="B5" s="105" t="s">
        <v>45</v>
      </c>
      <c r="C5" s="105" t="s">
        <v>73</v>
      </c>
      <c r="D5" s="105" t="s">
        <v>45</v>
      </c>
      <c r="E5" s="105" t="s">
        <v>73</v>
      </c>
      <c r="F5" s="105" t="s">
        <v>45</v>
      </c>
      <c r="G5" s="105" t="s">
        <v>73</v>
      </c>
      <c r="H5" s="105" t="s">
        <v>45</v>
      </c>
      <c r="I5" s="105" t="s">
        <v>73</v>
      </c>
      <c r="J5" s="105" t="s">
        <v>45</v>
      </c>
      <c r="K5" s="105" t="s">
        <v>73</v>
      </c>
      <c r="L5" s="105" t="s">
        <v>45</v>
      </c>
      <c r="M5" s="105" t="s">
        <v>73</v>
      </c>
    </row>
    <row r="6" spans="1:35">
      <c r="A6" s="107" t="s">
        <v>213</v>
      </c>
      <c r="B6" s="89">
        <f>S6</f>
        <v>4</v>
      </c>
      <c r="C6" s="109">
        <f t="shared" ref="C6:C19" si="0">IF(($B6+$D6+$F6+$H6+$J6+$L6)=0,B6/1,(B6)/($B6+$D6+$F6+$H6+$J6+$L6))</f>
        <v>0.11764705882352941</v>
      </c>
      <c r="D6" s="89">
        <f>T6</f>
        <v>18</v>
      </c>
      <c r="E6" s="109">
        <f t="shared" ref="E6:E19" si="1">IF(($B6+$D6+$F6+$H6+$J6+$L6)=0,D6/1,(D6)/($B6+$D6+$F6+$H6+$J6+$L6))</f>
        <v>0.52941176470588236</v>
      </c>
      <c r="F6" s="89">
        <f>U6</f>
        <v>6</v>
      </c>
      <c r="G6" s="109">
        <f t="shared" ref="G6:G19" si="2">IF(($B6+$D6+$F6+$H6+$J6+$L6)=0,F6/1,(F6)/($B6+$D6+$F6+$H6+$J6+$L6))</f>
        <v>0.17647058823529413</v>
      </c>
      <c r="H6" s="89">
        <f>V6</f>
        <v>0</v>
      </c>
      <c r="I6" s="109">
        <f t="shared" ref="I6:I19" si="3">IF(($B6+$D6+$F6+$H6+$J6+$L6)=0,H6/1,(H6)/($B6+$D6+$F6+$H6+$J6+$L6))</f>
        <v>0</v>
      </c>
      <c r="J6" s="89">
        <f>W6</f>
        <v>6</v>
      </c>
      <c r="K6" s="109">
        <f t="shared" ref="K6:K19" si="4">IF(($B6+$D6+$F6+$H6+$J6+$L6)=0,J6/1,(J6)/($B6+$D6+$F6+$H6+$J6+$L6))</f>
        <v>0.17647058823529413</v>
      </c>
      <c r="L6" s="89">
        <f>X6</f>
        <v>0</v>
      </c>
      <c r="M6" s="109">
        <f t="shared" ref="M6:M19" si="5">IF(($B6+$D6+$F6+$H6+$J6+$L6)=0,L6/1,(L6)/($B6+$D6+$F6+$H6+$J6+$L6))</f>
        <v>0</v>
      </c>
      <c r="O6" s="219">
        <f t="shared" ref="O6:O30" si="6">C6+E6+G6+I6+K6+M6</f>
        <v>1</v>
      </c>
      <c r="P6" s="31">
        <v>2</v>
      </c>
      <c r="Q6" s="31">
        <v>109</v>
      </c>
      <c r="R6" s="31" t="s">
        <v>265</v>
      </c>
      <c r="S6" s="31">
        <v>4</v>
      </c>
      <c r="T6" s="31">
        <v>18</v>
      </c>
      <c r="U6" s="31">
        <v>6</v>
      </c>
      <c r="V6" s="31">
        <v>0</v>
      </c>
      <c r="W6" s="31">
        <v>6</v>
      </c>
      <c r="X6" s="31">
        <v>0</v>
      </c>
      <c r="Z6" s="31" t="b">
        <f>R6=A6</f>
        <v>0</v>
      </c>
    </row>
    <row r="7" spans="1:35">
      <c r="A7" s="107" t="s">
        <v>214</v>
      </c>
      <c r="B7" s="44">
        <f t="shared" ref="B7:B19" si="7">S7</f>
        <v>35</v>
      </c>
      <c r="C7" s="108">
        <f t="shared" si="0"/>
        <v>0.24475524475524477</v>
      </c>
      <c r="D7" s="44">
        <f t="shared" ref="D7:D19" si="8">T7</f>
        <v>39</v>
      </c>
      <c r="E7" s="108">
        <f t="shared" si="1"/>
        <v>0.27272727272727271</v>
      </c>
      <c r="F7" s="44">
        <f t="shared" ref="F7:F19" si="9">U7</f>
        <v>53</v>
      </c>
      <c r="G7" s="108">
        <f t="shared" si="2"/>
        <v>0.37062937062937062</v>
      </c>
      <c r="H7" s="44">
        <f t="shared" ref="H7:H19" si="10">V7</f>
        <v>1</v>
      </c>
      <c r="I7" s="108">
        <f t="shared" si="3"/>
        <v>6.993006993006993E-3</v>
      </c>
      <c r="J7" s="44">
        <f t="shared" ref="J7:J19" si="11">W7</f>
        <v>15</v>
      </c>
      <c r="K7" s="108">
        <f t="shared" si="4"/>
        <v>0.1048951048951049</v>
      </c>
      <c r="L7" s="44">
        <f t="shared" ref="L7:L19" si="12">X7</f>
        <v>0</v>
      </c>
      <c r="M7" s="108">
        <f t="shared" si="5"/>
        <v>0</v>
      </c>
      <c r="O7" s="219">
        <f t="shared" si="6"/>
        <v>1</v>
      </c>
      <c r="P7" s="31">
        <v>3</v>
      </c>
      <c r="Q7" s="31">
        <v>108</v>
      </c>
      <c r="R7" s="31" t="s">
        <v>266</v>
      </c>
      <c r="S7" s="31">
        <v>35</v>
      </c>
      <c r="T7" s="31">
        <v>39</v>
      </c>
      <c r="U7" s="31">
        <v>53</v>
      </c>
      <c r="V7" s="31">
        <v>1</v>
      </c>
      <c r="W7" s="31">
        <v>15</v>
      </c>
      <c r="X7" s="31">
        <v>0</v>
      </c>
      <c r="Z7" s="31" t="b">
        <f>R7=A7</f>
        <v>0</v>
      </c>
    </row>
    <row r="8" spans="1:35">
      <c r="A8" s="107" t="s">
        <v>226</v>
      </c>
      <c r="B8" s="89">
        <f t="shared" si="7"/>
        <v>10</v>
      </c>
      <c r="C8" s="109">
        <f t="shared" si="0"/>
        <v>9.4339622641509441E-2</v>
      </c>
      <c r="D8" s="89">
        <f t="shared" si="8"/>
        <v>11</v>
      </c>
      <c r="E8" s="109">
        <f t="shared" si="1"/>
        <v>0.10377358490566038</v>
      </c>
      <c r="F8" s="89">
        <f t="shared" si="9"/>
        <v>63</v>
      </c>
      <c r="G8" s="109">
        <f t="shared" si="2"/>
        <v>0.59433962264150941</v>
      </c>
      <c r="H8" s="89">
        <f t="shared" si="10"/>
        <v>1</v>
      </c>
      <c r="I8" s="109">
        <f t="shared" si="3"/>
        <v>9.433962264150943E-3</v>
      </c>
      <c r="J8" s="89">
        <f t="shared" si="11"/>
        <v>21</v>
      </c>
      <c r="K8" s="109">
        <f t="shared" si="4"/>
        <v>0.19811320754716982</v>
      </c>
      <c r="L8" s="89">
        <f t="shared" si="12"/>
        <v>0</v>
      </c>
      <c r="M8" s="109">
        <f t="shared" si="5"/>
        <v>0</v>
      </c>
      <c r="O8" s="219">
        <f t="shared" si="6"/>
        <v>1</v>
      </c>
      <c r="P8" s="31">
        <v>4</v>
      </c>
      <c r="Q8" s="31">
        <v>107</v>
      </c>
      <c r="R8" s="31" t="s">
        <v>212</v>
      </c>
      <c r="S8" s="31">
        <v>10</v>
      </c>
      <c r="T8" s="31">
        <v>11</v>
      </c>
      <c r="U8" s="31">
        <v>63</v>
      </c>
      <c r="V8" s="31">
        <v>1</v>
      </c>
      <c r="W8" s="31">
        <v>21</v>
      </c>
      <c r="X8" s="31">
        <v>0</v>
      </c>
      <c r="Z8" s="31" t="b">
        <f t="shared" ref="Z8:Z29" si="13">R8=A8</f>
        <v>0</v>
      </c>
    </row>
    <row r="9" spans="1:35">
      <c r="A9" s="107" t="s">
        <v>227</v>
      </c>
      <c r="B9" s="44">
        <f t="shared" si="7"/>
        <v>28</v>
      </c>
      <c r="C9" s="108">
        <f t="shared" si="0"/>
        <v>0.24347826086956523</v>
      </c>
      <c r="D9" s="44">
        <f t="shared" si="8"/>
        <v>18</v>
      </c>
      <c r="E9" s="108">
        <f t="shared" si="1"/>
        <v>0.15652173913043479</v>
      </c>
      <c r="F9" s="44">
        <f t="shared" si="9"/>
        <v>48</v>
      </c>
      <c r="G9" s="108">
        <f t="shared" si="2"/>
        <v>0.41739130434782606</v>
      </c>
      <c r="H9" s="44">
        <f t="shared" si="10"/>
        <v>2</v>
      </c>
      <c r="I9" s="108">
        <f t="shared" si="3"/>
        <v>1.7391304347826087E-2</v>
      </c>
      <c r="J9" s="44">
        <f t="shared" si="11"/>
        <v>19</v>
      </c>
      <c r="K9" s="108">
        <f t="shared" si="4"/>
        <v>0.16521739130434782</v>
      </c>
      <c r="L9" s="44">
        <f t="shared" si="12"/>
        <v>0</v>
      </c>
      <c r="M9" s="108">
        <f t="shared" si="5"/>
        <v>0</v>
      </c>
      <c r="O9" s="219">
        <f t="shared" si="6"/>
        <v>1</v>
      </c>
      <c r="P9" s="31">
        <v>5</v>
      </c>
      <c r="Q9" s="31">
        <v>106</v>
      </c>
      <c r="R9" s="31" t="s">
        <v>143</v>
      </c>
      <c r="S9" s="31">
        <v>28</v>
      </c>
      <c r="T9" s="31">
        <v>18</v>
      </c>
      <c r="U9" s="31">
        <v>48</v>
      </c>
      <c r="V9" s="31">
        <v>2</v>
      </c>
      <c r="W9" s="31">
        <v>19</v>
      </c>
      <c r="X9" s="31">
        <v>0</v>
      </c>
      <c r="Z9" s="31" t="b">
        <f t="shared" si="13"/>
        <v>0</v>
      </c>
    </row>
    <row r="10" spans="1:35" s="114" customFormat="1">
      <c r="A10" s="107" t="s">
        <v>228</v>
      </c>
      <c r="B10" s="89">
        <f t="shared" si="7"/>
        <v>18</v>
      </c>
      <c r="C10" s="109">
        <f t="shared" si="0"/>
        <v>0.2</v>
      </c>
      <c r="D10" s="89">
        <f t="shared" si="8"/>
        <v>21</v>
      </c>
      <c r="E10" s="109">
        <f t="shared" si="1"/>
        <v>0.23333333333333334</v>
      </c>
      <c r="F10" s="89">
        <f t="shared" si="9"/>
        <v>35</v>
      </c>
      <c r="G10" s="109">
        <f t="shared" si="2"/>
        <v>0.3888888888888889</v>
      </c>
      <c r="H10" s="89">
        <f t="shared" si="10"/>
        <v>1</v>
      </c>
      <c r="I10" s="109">
        <f t="shared" si="3"/>
        <v>1.1111111111111112E-2</v>
      </c>
      <c r="J10" s="89">
        <f t="shared" si="11"/>
        <v>15</v>
      </c>
      <c r="K10" s="109">
        <f t="shared" si="4"/>
        <v>0.16666666666666666</v>
      </c>
      <c r="L10" s="89">
        <f t="shared" si="12"/>
        <v>0</v>
      </c>
      <c r="M10" s="109">
        <f t="shared" si="5"/>
        <v>0</v>
      </c>
      <c r="N10" s="113"/>
      <c r="O10" s="219">
        <f t="shared" si="6"/>
        <v>0.99999999999999989</v>
      </c>
      <c r="P10" s="31">
        <v>6</v>
      </c>
      <c r="Q10" s="31">
        <v>72</v>
      </c>
      <c r="R10" s="31" t="s">
        <v>267</v>
      </c>
      <c r="S10" s="31">
        <v>18</v>
      </c>
      <c r="T10" s="31">
        <v>21</v>
      </c>
      <c r="U10" s="31">
        <v>35</v>
      </c>
      <c r="V10" s="31">
        <v>1</v>
      </c>
      <c r="W10" s="31">
        <v>15</v>
      </c>
      <c r="X10" s="31">
        <v>0</v>
      </c>
      <c r="Y10" s="31"/>
      <c r="Z10" s="31" t="b">
        <f t="shared" si="13"/>
        <v>0</v>
      </c>
      <c r="AA10" s="31"/>
      <c r="AB10" s="31"/>
      <c r="AC10" s="107"/>
      <c r="AD10" s="31"/>
      <c r="AE10" s="31"/>
      <c r="AF10" s="31"/>
      <c r="AG10" s="31"/>
      <c r="AH10" s="31"/>
      <c r="AI10" s="31"/>
    </row>
    <row r="11" spans="1:35" s="114" customFormat="1">
      <c r="A11" s="107" t="s">
        <v>229</v>
      </c>
      <c r="B11" s="44">
        <f t="shared" si="7"/>
        <v>6</v>
      </c>
      <c r="C11" s="108">
        <f t="shared" si="0"/>
        <v>0.15</v>
      </c>
      <c r="D11" s="44">
        <f t="shared" si="8"/>
        <v>11</v>
      </c>
      <c r="E11" s="108">
        <f t="shared" si="1"/>
        <v>0.27500000000000002</v>
      </c>
      <c r="F11" s="44">
        <f t="shared" si="9"/>
        <v>16</v>
      </c>
      <c r="G11" s="108">
        <f t="shared" si="2"/>
        <v>0.4</v>
      </c>
      <c r="H11" s="44">
        <f t="shared" si="10"/>
        <v>1</v>
      </c>
      <c r="I11" s="108">
        <f t="shared" si="3"/>
        <v>2.5000000000000001E-2</v>
      </c>
      <c r="J11" s="44">
        <f t="shared" si="11"/>
        <v>6</v>
      </c>
      <c r="K11" s="108">
        <f t="shared" si="4"/>
        <v>0.15</v>
      </c>
      <c r="L11" s="44">
        <f t="shared" si="12"/>
        <v>0</v>
      </c>
      <c r="M11" s="108">
        <f t="shared" si="5"/>
        <v>0</v>
      </c>
      <c r="N11" s="113"/>
      <c r="O11" s="219">
        <f t="shared" si="6"/>
        <v>1</v>
      </c>
      <c r="P11" s="31">
        <v>7</v>
      </c>
      <c r="Q11" s="31">
        <v>71</v>
      </c>
      <c r="R11" s="31" t="s">
        <v>268</v>
      </c>
      <c r="S11" s="31">
        <v>6</v>
      </c>
      <c r="T11" s="31">
        <v>11</v>
      </c>
      <c r="U11" s="31">
        <v>16</v>
      </c>
      <c r="V11" s="31">
        <v>1</v>
      </c>
      <c r="W11" s="31">
        <v>6</v>
      </c>
      <c r="X11" s="31">
        <v>0</v>
      </c>
      <c r="Y11" s="31"/>
      <c r="Z11" s="31" t="b">
        <f t="shared" si="13"/>
        <v>0</v>
      </c>
      <c r="AA11" s="31"/>
      <c r="AB11" s="31"/>
      <c r="AC11" s="31"/>
      <c r="AD11" s="31"/>
      <c r="AE11" s="31"/>
      <c r="AF11" s="31"/>
      <c r="AG11" s="31"/>
      <c r="AH11" s="31"/>
      <c r="AI11" s="31"/>
    </row>
    <row r="12" spans="1:35" s="114" customFormat="1">
      <c r="A12" s="107" t="s">
        <v>133</v>
      </c>
      <c r="B12" s="89">
        <f t="shared" si="7"/>
        <v>19</v>
      </c>
      <c r="C12" s="109">
        <f t="shared" si="0"/>
        <v>0.12837837837837837</v>
      </c>
      <c r="D12" s="89">
        <f t="shared" si="8"/>
        <v>85</v>
      </c>
      <c r="E12" s="109">
        <f t="shared" si="1"/>
        <v>0.57432432432432434</v>
      </c>
      <c r="F12" s="89">
        <f t="shared" si="9"/>
        <v>36</v>
      </c>
      <c r="G12" s="109">
        <f t="shared" si="2"/>
        <v>0.24324324324324326</v>
      </c>
      <c r="H12" s="89">
        <f t="shared" si="10"/>
        <v>1</v>
      </c>
      <c r="I12" s="109">
        <f t="shared" si="3"/>
        <v>6.7567567567567571E-3</v>
      </c>
      <c r="J12" s="89">
        <f t="shared" si="11"/>
        <v>6</v>
      </c>
      <c r="K12" s="109">
        <f t="shared" si="4"/>
        <v>4.0540540540540543E-2</v>
      </c>
      <c r="L12" s="89">
        <f t="shared" si="12"/>
        <v>1</v>
      </c>
      <c r="M12" s="109">
        <f t="shared" si="5"/>
        <v>6.7567567567567571E-3</v>
      </c>
      <c r="N12" s="113"/>
      <c r="O12" s="219">
        <f t="shared" si="6"/>
        <v>1.0000000000000002</v>
      </c>
      <c r="P12" s="31">
        <v>8</v>
      </c>
      <c r="Q12" s="31">
        <v>73</v>
      </c>
      <c r="R12" s="31" t="s">
        <v>133</v>
      </c>
      <c r="S12" s="31">
        <v>19</v>
      </c>
      <c r="T12" s="31">
        <v>85</v>
      </c>
      <c r="U12" s="31">
        <v>36</v>
      </c>
      <c r="V12" s="31">
        <v>1</v>
      </c>
      <c r="W12" s="31">
        <v>6</v>
      </c>
      <c r="X12" s="31">
        <v>1</v>
      </c>
      <c r="Y12" s="31"/>
      <c r="Z12" s="31" t="b">
        <f t="shared" si="13"/>
        <v>1</v>
      </c>
      <c r="AA12" s="31"/>
      <c r="AB12" s="31"/>
      <c r="AC12" s="31"/>
      <c r="AD12" s="31"/>
      <c r="AE12" s="31"/>
      <c r="AF12" s="31"/>
      <c r="AG12" s="31"/>
      <c r="AH12" s="31"/>
      <c r="AI12" s="31"/>
    </row>
    <row r="13" spans="1:35" s="114" customFormat="1">
      <c r="A13" s="107" t="s">
        <v>230</v>
      </c>
      <c r="B13" s="44">
        <f t="shared" si="7"/>
        <v>8</v>
      </c>
      <c r="C13" s="108">
        <f t="shared" si="0"/>
        <v>0.13793103448275862</v>
      </c>
      <c r="D13" s="44">
        <f t="shared" si="8"/>
        <v>13</v>
      </c>
      <c r="E13" s="108">
        <f t="shared" si="1"/>
        <v>0.22413793103448276</v>
      </c>
      <c r="F13" s="44">
        <f t="shared" si="9"/>
        <v>27</v>
      </c>
      <c r="G13" s="108">
        <f t="shared" si="2"/>
        <v>0.46551724137931033</v>
      </c>
      <c r="H13" s="44">
        <f t="shared" si="10"/>
        <v>5</v>
      </c>
      <c r="I13" s="108">
        <f t="shared" si="3"/>
        <v>8.6206896551724144E-2</v>
      </c>
      <c r="J13" s="44">
        <f t="shared" si="11"/>
        <v>4</v>
      </c>
      <c r="K13" s="108">
        <f t="shared" si="4"/>
        <v>6.8965517241379309E-2</v>
      </c>
      <c r="L13" s="44">
        <f t="shared" si="12"/>
        <v>1</v>
      </c>
      <c r="M13" s="108">
        <f t="shared" si="5"/>
        <v>1.7241379310344827E-2</v>
      </c>
      <c r="N13" s="113"/>
      <c r="O13" s="219">
        <f t="shared" si="6"/>
        <v>1</v>
      </c>
      <c r="P13" s="31">
        <v>9</v>
      </c>
      <c r="Q13" s="31">
        <v>70</v>
      </c>
      <c r="R13" s="31" t="s">
        <v>132</v>
      </c>
      <c r="S13" s="31">
        <v>8</v>
      </c>
      <c r="T13" s="31">
        <v>13</v>
      </c>
      <c r="U13" s="31">
        <v>27</v>
      </c>
      <c r="V13" s="31">
        <v>5</v>
      </c>
      <c r="W13" s="31">
        <v>4</v>
      </c>
      <c r="X13" s="31">
        <v>1</v>
      </c>
      <c r="Y13" s="31"/>
      <c r="Z13" s="31" t="b">
        <f t="shared" si="13"/>
        <v>0</v>
      </c>
      <c r="AA13" s="31"/>
      <c r="AB13" s="31"/>
      <c r="AC13" s="31"/>
      <c r="AD13" s="31"/>
      <c r="AE13" s="31"/>
      <c r="AF13" s="31"/>
      <c r="AG13" s="31"/>
      <c r="AH13" s="31"/>
      <c r="AI13" s="31"/>
    </row>
    <row r="14" spans="1:35" s="114" customFormat="1">
      <c r="A14" s="107" t="s">
        <v>215</v>
      </c>
      <c r="B14" s="89">
        <f t="shared" si="7"/>
        <v>0</v>
      </c>
      <c r="C14" s="109">
        <f t="shared" si="0"/>
        <v>0</v>
      </c>
      <c r="D14" s="89">
        <f t="shared" si="8"/>
        <v>6</v>
      </c>
      <c r="E14" s="109">
        <f t="shared" si="1"/>
        <v>0.33333333333333331</v>
      </c>
      <c r="F14" s="89">
        <f t="shared" si="9"/>
        <v>9</v>
      </c>
      <c r="G14" s="109">
        <f t="shared" si="2"/>
        <v>0.5</v>
      </c>
      <c r="H14" s="89">
        <f t="shared" si="10"/>
        <v>3</v>
      </c>
      <c r="I14" s="109">
        <f t="shared" si="3"/>
        <v>0.16666666666666666</v>
      </c>
      <c r="J14" s="89">
        <f t="shared" si="11"/>
        <v>0</v>
      </c>
      <c r="K14" s="109">
        <f t="shared" si="4"/>
        <v>0</v>
      </c>
      <c r="L14" s="127">
        <f>X14</f>
        <v>0</v>
      </c>
      <c r="M14" s="109">
        <f t="shared" si="5"/>
        <v>0</v>
      </c>
      <c r="N14" s="113"/>
      <c r="O14" s="219">
        <f t="shared" si="6"/>
        <v>0.99999999999999989</v>
      </c>
      <c r="P14" s="31">
        <v>10</v>
      </c>
      <c r="Q14" s="31">
        <v>22</v>
      </c>
      <c r="R14" s="31" t="s">
        <v>215</v>
      </c>
      <c r="S14" s="31">
        <v>0</v>
      </c>
      <c r="T14" s="31">
        <v>6</v>
      </c>
      <c r="U14" s="31">
        <v>9</v>
      </c>
      <c r="V14" s="31">
        <v>3</v>
      </c>
      <c r="W14" s="31">
        <v>0</v>
      </c>
      <c r="X14" s="31">
        <v>0</v>
      </c>
      <c r="Y14" s="31"/>
      <c r="Z14" s="31" t="b">
        <f t="shared" si="13"/>
        <v>1</v>
      </c>
      <c r="AA14" s="31"/>
      <c r="AB14" s="31"/>
      <c r="AC14" s="31"/>
      <c r="AD14" s="31"/>
      <c r="AE14" s="31"/>
      <c r="AF14" s="31"/>
      <c r="AG14" s="31"/>
      <c r="AH14" s="31"/>
      <c r="AI14" s="31"/>
    </row>
    <row r="15" spans="1:35">
      <c r="A15" s="107" t="s">
        <v>217</v>
      </c>
      <c r="B15" s="44">
        <f t="shared" si="7"/>
        <v>2</v>
      </c>
      <c r="C15" s="108">
        <f t="shared" si="0"/>
        <v>0.4</v>
      </c>
      <c r="D15" s="44">
        <f t="shared" si="8"/>
        <v>1</v>
      </c>
      <c r="E15" s="108">
        <f t="shared" si="1"/>
        <v>0.2</v>
      </c>
      <c r="F15" s="44">
        <f t="shared" si="9"/>
        <v>1</v>
      </c>
      <c r="G15" s="108">
        <f t="shared" si="2"/>
        <v>0.2</v>
      </c>
      <c r="H15" s="44">
        <f t="shared" si="10"/>
        <v>0</v>
      </c>
      <c r="I15" s="108">
        <f t="shared" si="3"/>
        <v>0</v>
      </c>
      <c r="J15" s="44">
        <f t="shared" si="11"/>
        <v>1</v>
      </c>
      <c r="K15" s="108">
        <f t="shared" si="4"/>
        <v>0.2</v>
      </c>
      <c r="L15" s="44">
        <f t="shared" si="12"/>
        <v>0</v>
      </c>
      <c r="M15" s="108">
        <f t="shared" si="5"/>
        <v>0</v>
      </c>
      <c r="O15" s="219">
        <f t="shared" si="6"/>
        <v>1</v>
      </c>
      <c r="P15" s="31">
        <v>12</v>
      </c>
      <c r="Q15" s="31">
        <v>100</v>
      </c>
      <c r="R15" s="31" t="s">
        <v>217</v>
      </c>
      <c r="S15" s="31">
        <v>2</v>
      </c>
      <c r="T15" s="31">
        <v>1</v>
      </c>
      <c r="U15" s="31">
        <v>1</v>
      </c>
      <c r="V15" s="31">
        <v>0</v>
      </c>
      <c r="W15" s="31">
        <v>1</v>
      </c>
      <c r="X15" s="31">
        <v>0</v>
      </c>
      <c r="Z15" s="31" t="b">
        <f t="shared" si="13"/>
        <v>1</v>
      </c>
      <c r="AA15" s="114"/>
      <c r="AB15" s="114"/>
      <c r="AC15" s="114"/>
    </row>
    <row r="16" spans="1:35">
      <c r="A16" s="107" t="s">
        <v>138</v>
      </c>
      <c r="B16" s="89">
        <f t="shared" si="7"/>
        <v>5</v>
      </c>
      <c r="C16" s="109">
        <f t="shared" si="0"/>
        <v>0.13513513513513514</v>
      </c>
      <c r="D16" s="89">
        <f t="shared" si="8"/>
        <v>6</v>
      </c>
      <c r="E16" s="109">
        <f t="shared" si="1"/>
        <v>0.16216216216216217</v>
      </c>
      <c r="F16" s="89">
        <f t="shared" si="9"/>
        <v>14</v>
      </c>
      <c r="G16" s="109">
        <f t="shared" si="2"/>
        <v>0.3783783783783784</v>
      </c>
      <c r="H16" s="89">
        <f t="shared" si="10"/>
        <v>4</v>
      </c>
      <c r="I16" s="109">
        <f t="shared" si="3"/>
        <v>0.10810810810810811</v>
      </c>
      <c r="J16" s="89">
        <f t="shared" si="11"/>
        <v>8</v>
      </c>
      <c r="K16" s="109">
        <f t="shared" si="4"/>
        <v>0.21621621621621623</v>
      </c>
      <c r="L16" s="89">
        <f t="shared" si="12"/>
        <v>0</v>
      </c>
      <c r="M16" s="109">
        <f t="shared" si="5"/>
        <v>0</v>
      </c>
      <c r="O16" s="219">
        <f t="shared" si="6"/>
        <v>1</v>
      </c>
      <c r="P16" s="31">
        <v>13</v>
      </c>
      <c r="Q16" s="31">
        <v>80</v>
      </c>
      <c r="R16" s="31" t="s">
        <v>138</v>
      </c>
      <c r="S16" s="31">
        <v>5</v>
      </c>
      <c r="T16" s="31">
        <v>6</v>
      </c>
      <c r="U16" s="31">
        <v>14</v>
      </c>
      <c r="V16" s="31">
        <v>4</v>
      </c>
      <c r="W16" s="31">
        <v>8</v>
      </c>
      <c r="X16" s="31">
        <v>0</v>
      </c>
      <c r="Z16" s="31" t="b">
        <f t="shared" si="13"/>
        <v>1</v>
      </c>
      <c r="AA16" s="114"/>
      <c r="AB16" s="114"/>
      <c r="AC16" s="114"/>
    </row>
    <row r="17" spans="1:35">
      <c r="A17" s="107" t="s">
        <v>231</v>
      </c>
      <c r="B17" s="44">
        <f t="shared" si="7"/>
        <v>2</v>
      </c>
      <c r="C17" s="108">
        <f t="shared" si="0"/>
        <v>0.33333333333333331</v>
      </c>
      <c r="D17" s="44">
        <f t="shared" si="8"/>
        <v>2</v>
      </c>
      <c r="E17" s="108">
        <f t="shared" si="1"/>
        <v>0.33333333333333331</v>
      </c>
      <c r="F17" s="44">
        <f t="shared" si="9"/>
        <v>2</v>
      </c>
      <c r="G17" s="108">
        <f t="shared" si="2"/>
        <v>0.33333333333333331</v>
      </c>
      <c r="H17" s="44">
        <f t="shared" si="10"/>
        <v>0</v>
      </c>
      <c r="I17" s="108">
        <f t="shared" si="3"/>
        <v>0</v>
      </c>
      <c r="J17" s="44">
        <f t="shared" si="11"/>
        <v>0</v>
      </c>
      <c r="K17" s="108">
        <f t="shared" si="4"/>
        <v>0</v>
      </c>
      <c r="L17" s="44">
        <f t="shared" si="12"/>
        <v>0</v>
      </c>
      <c r="M17" s="108">
        <f t="shared" si="5"/>
        <v>0</v>
      </c>
      <c r="O17" s="219">
        <f t="shared" si="6"/>
        <v>1</v>
      </c>
      <c r="P17" s="31">
        <v>14</v>
      </c>
      <c r="Q17" s="31">
        <v>77</v>
      </c>
      <c r="R17" s="31" t="s">
        <v>136</v>
      </c>
      <c r="S17" s="31">
        <v>2</v>
      </c>
      <c r="T17" s="31">
        <v>2</v>
      </c>
      <c r="U17" s="31">
        <v>2</v>
      </c>
      <c r="V17" s="31">
        <v>0</v>
      </c>
      <c r="W17" s="31">
        <v>0</v>
      </c>
      <c r="X17" s="31">
        <v>0</v>
      </c>
      <c r="Z17" s="31" t="b">
        <f t="shared" si="13"/>
        <v>0</v>
      </c>
      <c r="AA17" s="114"/>
      <c r="AB17" s="114"/>
      <c r="AC17" s="114"/>
    </row>
    <row r="18" spans="1:35">
      <c r="A18" s="107" t="s">
        <v>232</v>
      </c>
      <c r="B18" s="89">
        <f t="shared" si="7"/>
        <v>3</v>
      </c>
      <c r="C18" s="109">
        <f t="shared" si="0"/>
        <v>3.8461538461538464E-2</v>
      </c>
      <c r="D18" s="89">
        <f t="shared" si="8"/>
        <v>5</v>
      </c>
      <c r="E18" s="109">
        <f t="shared" si="1"/>
        <v>6.4102564102564097E-2</v>
      </c>
      <c r="F18" s="89">
        <f t="shared" si="9"/>
        <v>48</v>
      </c>
      <c r="G18" s="109">
        <f t="shared" si="2"/>
        <v>0.61538461538461542</v>
      </c>
      <c r="H18" s="89">
        <f t="shared" si="10"/>
        <v>11</v>
      </c>
      <c r="I18" s="109">
        <f t="shared" si="3"/>
        <v>0.14102564102564102</v>
      </c>
      <c r="J18" s="89">
        <f t="shared" si="11"/>
        <v>11</v>
      </c>
      <c r="K18" s="109">
        <f t="shared" si="4"/>
        <v>0.14102564102564102</v>
      </c>
      <c r="L18" s="89">
        <f t="shared" si="12"/>
        <v>0</v>
      </c>
      <c r="M18" s="109">
        <f t="shared" si="5"/>
        <v>0</v>
      </c>
      <c r="O18" s="219">
        <f t="shared" si="6"/>
        <v>1</v>
      </c>
      <c r="P18" s="31">
        <v>15</v>
      </c>
      <c r="Q18" s="31">
        <v>78</v>
      </c>
      <c r="R18" s="31" t="s">
        <v>216</v>
      </c>
      <c r="S18" s="31">
        <v>3</v>
      </c>
      <c r="T18" s="31">
        <v>5</v>
      </c>
      <c r="U18" s="31">
        <v>48</v>
      </c>
      <c r="V18" s="31">
        <v>11</v>
      </c>
      <c r="W18" s="31">
        <v>11</v>
      </c>
      <c r="X18" s="31">
        <v>0</v>
      </c>
      <c r="Z18" s="31" t="b">
        <f t="shared" si="13"/>
        <v>0</v>
      </c>
      <c r="AA18" s="114"/>
      <c r="AB18" s="114"/>
      <c r="AC18" s="114"/>
      <c r="AD18" s="114"/>
      <c r="AE18" s="114"/>
      <c r="AF18" s="114"/>
      <c r="AG18" s="114"/>
      <c r="AH18" s="114"/>
      <c r="AI18" s="114"/>
    </row>
    <row r="19" spans="1:35">
      <c r="A19" s="107" t="s">
        <v>233</v>
      </c>
      <c r="B19" s="44">
        <f t="shared" si="7"/>
        <v>1</v>
      </c>
      <c r="C19" s="108">
        <f t="shared" si="0"/>
        <v>5.5555555555555552E-2</v>
      </c>
      <c r="D19" s="44">
        <f t="shared" si="8"/>
        <v>2</v>
      </c>
      <c r="E19" s="108">
        <f t="shared" si="1"/>
        <v>0.1111111111111111</v>
      </c>
      <c r="F19" s="44">
        <f t="shared" si="9"/>
        <v>13</v>
      </c>
      <c r="G19" s="108">
        <f t="shared" si="2"/>
        <v>0.72222222222222221</v>
      </c>
      <c r="H19" s="44">
        <f t="shared" si="10"/>
        <v>0</v>
      </c>
      <c r="I19" s="108">
        <f t="shared" si="3"/>
        <v>0</v>
      </c>
      <c r="J19" s="44">
        <f t="shared" si="11"/>
        <v>2</v>
      </c>
      <c r="K19" s="108">
        <f t="shared" si="4"/>
        <v>0.1111111111111111</v>
      </c>
      <c r="L19" s="44">
        <f t="shared" si="12"/>
        <v>0</v>
      </c>
      <c r="M19" s="108">
        <f t="shared" si="5"/>
        <v>0</v>
      </c>
      <c r="O19" s="219">
        <f t="shared" si="6"/>
        <v>1</v>
      </c>
      <c r="P19" s="31">
        <v>16</v>
      </c>
      <c r="Q19" s="31">
        <v>79</v>
      </c>
      <c r="R19" s="31" t="s">
        <v>137</v>
      </c>
      <c r="S19" s="31">
        <v>1</v>
      </c>
      <c r="T19" s="31">
        <v>2</v>
      </c>
      <c r="U19" s="31">
        <v>13</v>
      </c>
      <c r="V19" s="31">
        <v>0</v>
      </c>
      <c r="W19" s="31">
        <v>2</v>
      </c>
      <c r="X19" s="31">
        <v>0</v>
      </c>
      <c r="Z19" s="31" t="b">
        <f t="shared" si="13"/>
        <v>0</v>
      </c>
      <c r="AA19" s="114"/>
      <c r="AB19" s="114"/>
      <c r="AC19" s="114"/>
      <c r="AD19" s="114"/>
      <c r="AE19" s="114"/>
      <c r="AF19" s="114"/>
      <c r="AG19" s="114"/>
      <c r="AH19" s="114"/>
      <c r="AI19" s="114"/>
    </row>
    <row r="20" spans="1:35">
      <c r="A20" s="134" t="s">
        <v>135</v>
      </c>
      <c r="B20" s="127">
        <f t="shared" ref="B20:B29" si="14">S20</f>
        <v>6</v>
      </c>
      <c r="C20" s="109">
        <f t="shared" ref="C20:C29" si="15">IF(($B20+$D20+$F20+$H20+$J20+$L20)=0,B20/1,(B20)/($B20+$D20+$F20+$H20+$J20+$L20))</f>
        <v>8.1081081081081086E-2</v>
      </c>
      <c r="D20" s="127">
        <f t="shared" ref="D20:D29" si="16">T20</f>
        <v>18</v>
      </c>
      <c r="E20" s="109">
        <f t="shared" ref="E20:E29" si="17">IF(($B20+$D20+$F20+$H20+$J20+$L20)=0,D20/1,(D20)/($B20+$D20+$F20+$H20+$J20+$L20))</f>
        <v>0.24324324324324326</v>
      </c>
      <c r="F20" s="127">
        <f t="shared" ref="F20:F29" si="18">U20</f>
        <v>31</v>
      </c>
      <c r="G20" s="109">
        <f t="shared" ref="G20:G29" si="19">IF(($B20+$D20+$F20+$H20+$J20+$L20)=0,F20/1,(F20)/($B20+$D20+$F20+$H20+$J20+$L20))</f>
        <v>0.41891891891891891</v>
      </c>
      <c r="H20" s="127">
        <f t="shared" ref="H20:H29" si="20">V20</f>
        <v>6</v>
      </c>
      <c r="I20" s="109">
        <f t="shared" ref="I20:I29" si="21">IF(($B20+$D20+$F20+$H20+$J20+$L20)=0,H20/1,(H20)/($B20+$D20+$F20+$H20+$J20+$L20))</f>
        <v>8.1081081081081086E-2</v>
      </c>
      <c r="J20" s="127">
        <f t="shared" ref="J20:J29" si="22">W20</f>
        <v>13</v>
      </c>
      <c r="K20" s="109">
        <f t="shared" ref="K20:K29" si="23">IF(($B20+$D20+$F20+$H20+$J20+$L20)=0,J20/1,(J20)/($B20+$D20+$F20+$H20+$J20+$L20))</f>
        <v>0.17567567567567569</v>
      </c>
      <c r="L20" s="127">
        <f t="shared" ref="L20:L29" si="24">X20</f>
        <v>0</v>
      </c>
      <c r="M20" s="109">
        <f t="shared" ref="M20:M29" si="25">IF(($B20+$D20+$F20+$H20+$J20+$L20)=0,L20/1,(L20)/($B20+$D20+$F20+$H20+$J20+$L20))</f>
        <v>0</v>
      </c>
      <c r="O20" s="219">
        <f t="shared" si="6"/>
        <v>1</v>
      </c>
      <c r="P20" s="31">
        <v>17</v>
      </c>
      <c r="Q20" s="31">
        <v>76</v>
      </c>
      <c r="R20" s="31" t="s">
        <v>135</v>
      </c>
      <c r="S20" s="31">
        <v>6</v>
      </c>
      <c r="T20" s="31">
        <v>18</v>
      </c>
      <c r="U20" s="31">
        <v>31</v>
      </c>
      <c r="V20" s="31">
        <v>6</v>
      </c>
      <c r="W20" s="31">
        <v>13</v>
      </c>
      <c r="X20" s="31">
        <v>0</v>
      </c>
      <c r="Z20" s="31" t="b">
        <f t="shared" si="13"/>
        <v>1</v>
      </c>
      <c r="AD20" s="114"/>
      <c r="AE20" s="114"/>
      <c r="AF20" s="114"/>
      <c r="AG20" s="114"/>
      <c r="AH20" s="114"/>
      <c r="AI20" s="114"/>
    </row>
    <row r="21" spans="1:35">
      <c r="A21" s="107" t="s">
        <v>134</v>
      </c>
      <c r="B21" s="128">
        <f t="shared" si="14"/>
        <v>1</v>
      </c>
      <c r="C21" s="108">
        <f t="shared" si="15"/>
        <v>0.25</v>
      </c>
      <c r="D21" s="128">
        <f t="shared" si="16"/>
        <v>0</v>
      </c>
      <c r="E21" s="108">
        <f t="shared" si="17"/>
        <v>0</v>
      </c>
      <c r="F21" s="128">
        <f t="shared" si="18"/>
        <v>2</v>
      </c>
      <c r="G21" s="108">
        <f t="shared" si="19"/>
        <v>0.5</v>
      </c>
      <c r="H21" s="128">
        <f t="shared" si="20"/>
        <v>1</v>
      </c>
      <c r="I21" s="108">
        <f t="shared" si="21"/>
        <v>0.25</v>
      </c>
      <c r="J21" s="128">
        <f t="shared" si="22"/>
        <v>0</v>
      </c>
      <c r="K21" s="108">
        <f t="shared" si="23"/>
        <v>0</v>
      </c>
      <c r="L21" s="128">
        <f t="shared" si="24"/>
        <v>0</v>
      </c>
      <c r="M21" s="108">
        <f t="shared" si="25"/>
        <v>0</v>
      </c>
      <c r="O21" s="219">
        <f t="shared" si="6"/>
        <v>1</v>
      </c>
      <c r="P21" s="31">
        <v>18</v>
      </c>
      <c r="Q21" s="31">
        <v>75</v>
      </c>
      <c r="R21" s="31" t="s">
        <v>134</v>
      </c>
      <c r="S21" s="31">
        <v>1</v>
      </c>
      <c r="T21" s="31">
        <v>0</v>
      </c>
      <c r="U21" s="31">
        <v>2</v>
      </c>
      <c r="V21" s="31">
        <v>1</v>
      </c>
      <c r="W21" s="31">
        <v>0</v>
      </c>
      <c r="X21" s="31">
        <v>0</v>
      </c>
      <c r="Z21" s="31" t="b">
        <f t="shared" si="13"/>
        <v>1</v>
      </c>
      <c r="AD21" s="114"/>
      <c r="AE21" s="114"/>
      <c r="AF21" s="114"/>
      <c r="AG21" s="114"/>
      <c r="AH21" s="114"/>
      <c r="AI21" s="114"/>
    </row>
    <row r="22" spans="1:35">
      <c r="A22" s="107" t="s">
        <v>235</v>
      </c>
      <c r="B22" s="127">
        <f t="shared" si="14"/>
        <v>3</v>
      </c>
      <c r="C22" s="109">
        <f t="shared" si="15"/>
        <v>0.6</v>
      </c>
      <c r="D22" s="127">
        <f t="shared" si="16"/>
        <v>1</v>
      </c>
      <c r="E22" s="109">
        <f t="shared" si="17"/>
        <v>0.2</v>
      </c>
      <c r="F22" s="127">
        <f t="shared" si="18"/>
        <v>1</v>
      </c>
      <c r="G22" s="109">
        <f t="shared" si="19"/>
        <v>0.2</v>
      </c>
      <c r="H22" s="127">
        <f t="shared" si="20"/>
        <v>0</v>
      </c>
      <c r="I22" s="109">
        <f t="shared" si="21"/>
        <v>0</v>
      </c>
      <c r="J22" s="127">
        <f t="shared" si="22"/>
        <v>0</v>
      </c>
      <c r="K22" s="109">
        <f t="shared" si="23"/>
        <v>0</v>
      </c>
      <c r="L22" s="127">
        <f t="shared" si="24"/>
        <v>0</v>
      </c>
      <c r="M22" s="109">
        <f t="shared" si="25"/>
        <v>0</v>
      </c>
      <c r="O22" s="219">
        <f t="shared" si="6"/>
        <v>1</v>
      </c>
      <c r="P22" s="31">
        <v>19</v>
      </c>
      <c r="Q22" s="31">
        <v>83</v>
      </c>
      <c r="R22" s="31" t="s">
        <v>269</v>
      </c>
      <c r="S22" s="31">
        <v>3</v>
      </c>
      <c r="T22" s="31">
        <v>1</v>
      </c>
      <c r="U22" s="31">
        <v>1</v>
      </c>
      <c r="V22" s="31">
        <v>0</v>
      </c>
      <c r="W22" s="31">
        <v>0</v>
      </c>
      <c r="X22" s="31">
        <v>0</v>
      </c>
      <c r="Z22" s="31" t="b">
        <f t="shared" si="13"/>
        <v>0</v>
      </c>
      <c r="AD22" s="114"/>
      <c r="AE22" s="114"/>
      <c r="AF22" s="114"/>
      <c r="AG22" s="114"/>
      <c r="AH22" s="114"/>
      <c r="AI22" s="114"/>
    </row>
    <row r="23" spans="1:35">
      <c r="A23" s="107" t="s">
        <v>234</v>
      </c>
      <c r="B23" s="128">
        <f t="shared" si="14"/>
        <v>11</v>
      </c>
      <c r="C23" s="108">
        <f t="shared" si="15"/>
        <v>0.7857142857142857</v>
      </c>
      <c r="D23" s="128">
        <f t="shared" si="16"/>
        <v>0</v>
      </c>
      <c r="E23" s="108">
        <f t="shared" si="17"/>
        <v>0</v>
      </c>
      <c r="F23" s="128">
        <f t="shared" si="18"/>
        <v>3</v>
      </c>
      <c r="G23" s="108">
        <f t="shared" si="19"/>
        <v>0.21428571428571427</v>
      </c>
      <c r="H23" s="128">
        <f t="shared" si="20"/>
        <v>0</v>
      </c>
      <c r="I23" s="108">
        <f t="shared" si="21"/>
        <v>0</v>
      </c>
      <c r="J23" s="128">
        <f t="shared" si="22"/>
        <v>0</v>
      </c>
      <c r="K23" s="108">
        <f t="shared" si="23"/>
        <v>0</v>
      </c>
      <c r="L23" s="128">
        <f t="shared" si="24"/>
        <v>0</v>
      </c>
      <c r="M23" s="108">
        <f t="shared" si="25"/>
        <v>0</v>
      </c>
      <c r="O23" s="219">
        <f t="shared" si="6"/>
        <v>1</v>
      </c>
      <c r="P23" s="31">
        <v>20</v>
      </c>
      <c r="Q23" s="31">
        <v>84</v>
      </c>
      <c r="R23" s="31" t="s">
        <v>270</v>
      </c>
      <c r="S23" s="31">
        <v>11</v>
      </c>
      <c r="T23" s="31">
        <v>0</v>
      </c>
      <c r="U23" s="31">
        <v>3</v>
      </c>
      <c r="V23" s="31">
        <v>0</v>
      </c>
      <c r="W23" s="31">
        <v>0</v>
      </c>
      <c r="X23" s="31">
        <v>0</v>
      </c>
      <c r="Z23" s="31" t="b">
        <f t="shared" si="13"/>
        <v>0</v>
      </c>
    </row>
    <row r="24" spans="1:35">
      <c r="A24" s="107" t="s">
        <v>236</v>
      </c>
      <c r="B24" s="127">
        <f t="shared" si="14"/>
        <v>2</v>
      </c>
      <c r="C24" s="109">
        <f t="shared" si="15"/>
        <v>0.33333333333333331</v>
      </c>
      <c r="D24" s="127">
        <f t="shared" si="16"/>
        <v>0</v>
      </c>
      <c r="E24" s="109">
        <f t="shared" si="17"/>
        <v>0</v>
      </c>
      <c r="F24" s="127">
        <f t="shared" si="18"/>
        <v>4</v>
      </c>
      <c r="G24" s="109">
        <f t="shared" si="19"/>
        <v>0.66666666666666663</v>
      </c>
      <c r="H24" s="127">
        <f t="shared" si="20"/>
        <v>0</v>
      </c>
      <c r="I24" s="109">
        <f t="shared" si="21"/>
        <v>0</v>
      </c>
      <c r="J24" s="127">
        <f t="shared" si="22"/>
        <v>0</v>
      </c>
      <c r="K24" s="109">
        <f t="shared" si="23"/>
        <v>0</v>
      </c>
      <c r="L24" s="127">
        <f t="shared" si="24"/>
        <v>0</v>
      </c>
      <c r="M24" s="109">
        <f t="shared" si="25"/>
        <v>0</v>
      </c>
      <c r="O24" s="219">
        <f t="shared" si="6"/>
        <v>1</v>
      </c>
      <c r="P24" s="31">
        <v>21</v>
      </c>
      <c r="Q24" s="31">
        <v>81</v>
      </c>
      <c r="R24" s="31" t="s">
        <v>139</v>
      </c>
      <c r="S24" s="31">
        <v>2</v>
      </c>
      <c r="T24" s="31">
        <v>0</v>
      </c>
      <c r="U24" s="31">
        <v>4</v>
      </c>
      <c r="V24" s="31">
        <v>0</v>
      </c>
      <c r="W24" s="31">
        <v>0</v>
      </c>
      <c r="X24" s="31">
        <v>0</v>
      </c>
      <c r="Z24" s="31" t="b">
        <f t="shared" si="13"/>
        <v>0</v>
      </c>
    </row>
    <row r="25" spans="1:35">
      <c r="A25" s="107" t="s">
        <v>218</v>
      </c>
      <c r="B25" s="128">
        <f t="shared" si="14"/>
        <v>9</v>
      </c>
      <c r="C25" s="108">
        <f t="shared" si="15"/>
        <v>8.4905660377358486E-2</v>
      </c>
      <c r="D25" s="128">
        <f t="shared" si="16"/>
        <v>1</v>
      </c>
      <c r="E25" s="108">
        <f t="shared" si="17"/>
        <v>9.433962264150943E-3</v>
      </c>
      <c r="F25" s="128">
        <f t="shared" si="18"/>
        <v>70</v>
      </c>
      <c r="G25" s="108">
        <f t="shared" si="19"/>
        <v>0.660377358490566</v>
      </c>
      <c r="H25" s="128">
        <f t="shared" si="20"/>
        <v>6</v>
      </c>
      <c r="I25" s="108">
        <f t="shared" si="21"/>
        <v>5.6603773584905662E-2</v>
      </c>
      <c r="J25" s="128">
        <f t="shared" si="22"/>
        <v>20</v>
      </c>
      <c r="K25" s="108">
        <f t="shared" si="23"/>
        <v>0.18867924528301888</v>
      </c>
      <c r="L25" s="128">
        <f t="shared" si="24"/>
        <v>0</v>
      </c>
      <c r="M25" s="108">
        <f t="shared" si="25"/>
        <v>0</v>
      </c>
      <c r="O25" s="219">
        <f t="shared" si="6"/>
        <v>1</v>
      </c>
      <c r="P25" s="31">
        <v>22</v>
      </c>
      <c r="Q25" s="31">
        <v>82</v>
      </c>
      <c r="R25" s="31" t="s">
        <v>218</v>
      </c>
      <c r="S25" s="31">
        <v>9</v>
      </c>
      <c r="T25" s="31">
        <v>1</v>
      </c>
      <c r="U25" s="31">
        <v>70</v>
      </c>
      <c r="V25" s="31">
        <v>6</v>
      </c>
      <c r="W25" s="31">
        <v>20</v>
      </c>
      <c r="X25" s="31">
        <v>0</v>
      </c>
      <c r="Z25" s="31" t="b">
        <f t="shared" si="13"/>
        <v>1</v>
      </c>
    </row>
    <row r="26" spans="1:35">
      <c r="A26" s="107" t="s">
        <v>140</v>
      </c>
      <c r="B26" s="127">
        <f t="shared" si="14"/>
        <v>0</v>
      </c>
      <c r="C26" s="109">
        <f t="shared" si="15"/>
        <v>0</v>
      </c>
      <c r="D26" s="127">
        <f t="shared" si="16"/>
        <v>0</v>
      </c>
      <c r="E26" s="109">
        <f t="shared" si="17"/>
        <v>0</v>
      </c>
      <c r="F26" s="127">
        <f t="shared" si="18"/>
        <v>24</v>
      </c>
      <c r="G26" s="109">
        <f t="shared" si="19"/>
        <v>0.75</v>
      </c>
      <c r="H26" s="127">
        <f t="shared" si="20"/>
        <v>6</v>
      </c>
      <c r="I26" s="109">
        <f t="shared" si="21"/>
        <v>0.1875</v>
      </c>
      <c r="J26" s="127">
        <f t="shared" si="22"/>
        <v>2</v>
      </c>
      <c r="K26" s="109">
        <f t="shared" si="23"/>
        <v>6.25E-2</v>
      </c>
      <c r="L26" s="127">
        <f t="shared" si="24"/>
        <v>0</v>
      </c>
      <c r="M26" s="109">
        <f t="shared" si="25"/>
        <v>0</v>
      </c>
      <c r="O26" s="219">
        <f t="shared" si="6"/>
        <v>1</v>
      </c>
      <c r="P26" s="31">
        <v>23</v>
      </c>
      <c r="Q26" s="31">
        <v>85</v>
      </c>
      <c r="R26" s="31" t="s">
        <v>140</v>
      </c>
      <c r="S26" s="31">
        <v>0</v>
      </c>
      <c r="T26" s="31">
        <v>0</v>
      </c>
      <c r="U26" s="31">
        <v>24</v>
      </c>
      <c r="V26" s="31">
        <v>6</v>
      </c>
      <c r="W26" s="31">
        <v>2</v>
      </c>
      <c r="X26" s="31">
        <v>0</v>
      </c>
      <c r="Z26" s="31" t="b">
        <f t="shared" si="13"/>
        <v>1</v>
      </c>
    </row>
    <row r="27" spans="1:35">
      <c r="A27" s="107" t="s">
        <v>142</v>
      </c>
      <c r="B27" s="128">
        <f>S27</f>
        <v>1</v>
      </c>
      <c r="C27" s="108">
        <f t="shared" si="15"/>
        <v>9.0909090909090912E-2</v>
      </c>
      <c r="D27" s="128">
        <f t="shared" si="16"/>
        <v>0</v>
      </c>
      <c r="E27" s="108">
        <f t="shared" si="17"/>
        <v>0</v>
      </c>
      <c r="F27" s="128">
        <f t="shared" si="18"/>
        <v>8</v>
      </c>
      <c r="G27" s="108">
        <f t="shared" si="19"/>
        <v>0.72727272727272729</v>
      </c>
      <c r="H27" s="128">
        <f t="shared" si="20"/>
        <v>1</v>
      </c>
      <c r="I27" s="108">
        <f t="shared" si="21"/>
        <v>9.0909090909090912E-2</v>
      </c>
      <c r="J27" s="128">
        <f t="shared" si="22"/>
        <v>1</v>
      </c>
      <c r="K27" s="108">
        <f t="shared" si="23"/>
        <v>9.0909090909090912E-2</v>
      </c>
      <c r="L27" s="128">
        <f t="shared" si="24"/>
        <v>0</v>
      </c>
      <c r="M27" s="108">
        <f t="shared" si="25"/>
        <v>0</v>
      </c>
      <c r="O27" s="219">
        <f t="shared" si="6"/>
        <v>1</v>
      </c>
      <c r="P27" s="31">
        <v>24</v>
      </c>
      <c r="Q27" s="31">
        <v>105</v>
      </c>
      <c r="R27" s="31" t="s">
        <v>142</v>
      </c>
      <c r="S27" s="31">
        <v>1</v>
      </c>
      <c r="T27" s="31">
        <v>0</v>
      </c>
      <c r="U27" s="31">
        <v>8</v>
      </c>
      <c r="V27" s="31">
        <v>1</v>
      </c>
      <c r="W27" s="31">
        <v>1</v>
      </c>
      <c r="X27" s="31">
        <v>0</v>
      </c>
      <c r="Z27" s="31" t="b">
        <f t="shared" si="13"/>
        <v>1</v>
      </c>
    </row>
    <row r="28" spans="1:35">
      <c r="A28" s="107" t="s">
        <v>237</v>
      </c>
      <c r="B28" s="127">
        <f t="shared" si="14"/>
        <v>0</v>
      </c>
      <c r="C28" s="109">
        <f t="shared" si="15"/>
        <v>0</v>
      </c>
      <c r="D28" s="127">
        <f t="shared" si="16"/>
        <v>0</v>
      </c>
      <c r="E28" s="109">
        <f t="shared" si="17"/>
        <v>0</v>
      </c>
      <c r="F28" s="127">
        <f t="shared" si="18"/>
        <v>0</v>
      </c>
      <c r="G28" s="109">
        <f t="shared" si="19"/>
        <v>0</v>
      </c>
      <c r="H28" s="127">
        <f t="shared" si="20"/>
        <v>0</v>
      </c>
      <c r="I28" s="109">
        <f t="shared" si="21"/>
        <v>0</v>
      </c>
      <c r="J28" s="127">
        <f t="shared" si="22"/>
        <v>0</v>
      </c>
      <c r="K28" s="109">
        <f t="shared" si="23"/>
        <v>0</v>
      </c>
      <c r="L28" s="127">
        <f t="shared" si="24"/>
        <v>0</v>
      </c>
      <c r="M28" s="109">
        <f t="shared" si="25"/>
        <v>0</v>
      </c>
      <c r="O28" s="219">
        <f t="shared" si="6"/>
        <v>0</v>
      </c>
      <c r="P28" s="31">
        <v>25</v>
      </c>
      <c r="Q28" s="31">
        <v>86</v>
      </c>
      <c r="R28" s="31" t="s">
        <v>141</v>
      </c>
      <c r="S28" s="31">
        <v>0</v>
      </c>
      <c r="T28" s="31">
        <v>0</v>
      </c>
      <c r="U28" s="31">
        <v>0</v>
      </c>
      <c r="V28" s="31">
        <v>0</v>
      </c>
      <c r="W28" s="31">
        <v>0</v>
      </c>
      <c r="X28" s="31">
        <v>0</v>
      </c>
      <c r="Z28" s="31" t="b">
        <f t="shared" si="13"/>
        <v>0</v>
      </c>
    </row>
    <row r="29" spans="1:35">
      <c r="A29" s="107" t="s">
        <v>131</v>
      </c>
      <c r="B29" s="128">
        <f t="shared" si="14"/>
        <v>8</v>
      </c>
      <c r="C29" s="108">
        <f t="shared" si="15"/>
        <v>0.38095238095238093</v>
      </c>
      <c r="D29" s="128">
        <f t="shared" si="16"/>
        <v>5</v>
      </c>
      <c r="E29" s="108">
        <f t="shared" si="17"/>
        <v>0.23809523809523808</v>
      </c>
      <c r="F29" s="128">
        <f t="shared" si="18"/>
        <v>6</v>
      </c>
      <c r="G29" s="108">
        <f t="shared" si="19"/>
        <v>0.2857142857142857</v>
      </c>
      <c r="H29" s="128">
        <f t="shared" si="20"/>
        <v>1</v>
      </c>
      <c r="I29" s="108">
        <f t="shared" si="21"/>
        <v>4.7619047619047616E-2</v>
      </c>
      <c r="J29" s="128">
        <f t="shared" si="22"/>
        <v>1</v>
      </c>
      <c r="K29" s="108">
        <f t="shared" si="23"/>
        <v>4.7619047619047616E-2</v>
      </c>
      <c r="L29" s="128">
        <f t="shared" si="24"/>
        <v>0</v>
      </c>
      <c r="M29" s="108">
        <f t="shared" si="25"/>
        <v>0</v>
      </c>
      <c r="O29" s="219">
        <f t="shared" si="6"/>
        <v>1</v>
      </c>
      <c r="P29" s="31">
        <v>87</v>
      </c>
      <c r="Q29" s="31">
        <v>87</v>
      </c>
      <c r="R29" s="31" t="s">
        <v>131</v>
      </c>
      <c r="S29" s="31">
        <v>8</v>
      </c>
      <c r="T29" s="31">
        <v>5</v>
      </c>
      <c r="U29" s="31">
        <v>6</v>
      </c>
      <c r="V29" s="31">
        <v>1</v>
      </c>
      <c r="W29" s="31">
        <v>1</v>
      </c>
      <c r="X29" s="31">
        <v>0</v>
      </c>
      <c r="Z29" s="31" t="b">
        <f t="shared" si="13"/>
        <v>1</v>
      </c>
    </row>
    <row r="30" spans="1:35">
      <c r="A30" s="135" t="s">
        <v>60</v>
      </c>
      <c r="B30" s="137">
        <f>SUM(B6:B29)</f>
        <v>182</v>
      </c>
      <c r="C30" s="125">
        <f>IF(($B30+$D30+$F30+$H30+$J30+$L30)=0,B30/1,(B30)/($B30+$D30+$F30+$H30+$J30+$L30))</f>
        <v>0.15568862275449102</v>
      </c>
      <c r="D30" s="137">
        <f>SUM(D6:D29)</f>
        <v>263</v>
      </c>
      <c r="E30" s="125">
        <f>IF(($B30+$D30+$F30+$H30+$J30+$L30)=0,D30/1,(D30)/($B30+$D30+$F30+$H30+$J30+$L30))</f>
        <v>0.2249786142001711</v>
      </c>
      <c r="F30" s="137">
        <f>SUM(F6:F29)</f>
        <v>520</v>
      </c>
      <c r="G30" s="125">
        <f>IF(($B30+$D30+$F30+$H30+$J30+$L30)=0,F30/1,(F30)/($B30+$D30+$F30+$H30+$J30+$L30))</f>
        <v>0.44482463644140291</v>
      </c>
      <c r="H30" s="137">
        <f>SUM(H6:H29)</f>
        <v>51</v>
      </c>
      <c r="I30" s="125">
        <f>IF(($B30+$D30+$F30+$H30+$J30+$L30)=0,H30/1,(H30)/($B30+$D30+$F30+$H30+$J30+$L30))</f>
        <v>4.362703165098375E-2</v>
      </c>
      <c r="J30" s="137">
        <f>SUM(J6:J29)</f>
        <v>151</v>
      </c>
      <c r="K30" s="125">
        <f>IF(($B30+$D30+$F30+$H30+$J30+$L30)=0,J30/1,(J30)/($B30+$D30+$F30+$H30+$J30+$L30))</f>
        <v>0.12917023096663816</v>
      </c>
      <c r="L30" s="137">
        <f>SUM(L6:L29)</f>
        <v>2</v>
      </c>
      <c r="M30" s="125">
        <f>IF(($B30+$D30+$F30+$H30+$J30+$L30)=0,L30/1,(L30)/($B30+$D30+$F30+$H30+$J30+$L30))</f>
        <v>1.710863986313088E-3</v>
      </c>
      <c r="O30" s="219">
        <f t="shared" si="6"/>
        <v>0.99999999999999989</v>
      </c>
    </row>
    <row r="31" spans="1:35">
      <c r="M31" s="111"/>
      <c r="S31" s="31">
        <f t="shared" ref="S31:X31" si="26">SUM(S6:S30)</f>
        <v>182</v>
      </c>
      <c r="T31" s="31">
        <f t="shared" si="26"/>
        <v>263</v>
      </c>
      <c r="U31" s="31">
        <f t="shared" si="26"/>
        <v>520</v>
      </c>
      <c r="V31" s="31">
        <f t="shared" si="26"/>
        <v>51</v>
      </c>
      <c r="W31" s="31">
        <f t="shared" si="26"/>
        <v>151</v>
      </c>
      <c r="X31" s="31">
        <f t="shared" si="26"/>
        <v>2</v>
      </c>
    </row>
    <row r="32" spans="1:35">
      <c r="B32" s="115"/>
      <c r="C32" s="116"/>
      <c r="D32" s="115"/>
      <c r="E32" s="116"/>
      <c r="F32" s="115"/>
      <c r="G32" s="116"/>
      <c r="H32" s="115"/>
      <c r="I32" s="116"/>
      <c r="J32" s="115"/>
      <c r="K32" s="116"/>
      <c r="L32" s="115"/>
      <c r="M32" s="214">
        <f>SUM(B30,D30,F30,H30,J30,L30)</f>
        <v>1169</v>
      </c>
      <c r="P32" s="142"/>
      <c r="Q32" s="142"/>
      <c r="R32" s="142"/>
      <c r="S32" s="142"/>
      <c r="T32" s="142"/>
      <c r="U32" s="142"/>
      <c r="V32" s="142"/>
      <c r="W32" s="142"/>
      <c r="X32" s="142"/>
    </row>
    <row r="33" spans="2:24">
      <c r="B33" s="89"/>
      <c r="C33" s="109"/>
      <c r="D33" s="89"/>
      <c r="E33" s="109"/>
      <c r="F33" s="89"/>
      <c r="G33" s="109"/>
      <c r="H33" s="89"/>
      <c r="I33" s="109"/>
      <c r="J33" s="89"/>
      <c r="K33" s="109"/>
      <c r="L33" s="89"/>
      <c r="M33" s="109"/>
      <c r="P33" s="31">
        <v>2</v>
      </c>
      <c r="Q33" s="31">
        <v>109</v>
      </c>
      <c r="R33" s="31" t="s">
        <v>265</v>
      </c>
      <c r="S33" s="31">
        <v>4</v>
      </c>
      <c r="T33" s="31">
        <v>18</v>
      </c>
      <c r="U33" s="31">
        <v>6</v>
      </c>
      <c r="V33" s="31">
        <v>0</v>
      </c>
      <c r="W33" s="31">
        <v>6</v>
      </c>
      <c r="X33" s="31">
        <v>0</v>
      </c>
    </row>
    <row r="34" spans="2:24">
      <c r="B34" s="115"/>
      <c r="C34" s="116"/>
      <c r="D34" s="115"/>
      <c r="E34" s="116"/>
      <c r="F34" s="115"/>
      <c r="G34" s="116"/>
      <c r="H34" s="115"/>
      <c r="I34" s="116"/>
      <c r="J34" s="115"/>
      <c r="K34" s="116"/>
      <c r="L34" s="115"/>
      <c r="M34" s="116"/>
      <c r="P34" s="31">
        <v>3</v>
      </c>
      <c r="Q34" s="31">
        <v>108</v>
      </c>
      <c r="R34" s="31" t="s">
        <v>266</v>
      </c>
      <c r="S34" s="31">
        <v>35</v>
      </c>
      <c r="T34" s="31">
        <v>39</v>
      </c>
      <c r="U34" s="31">
        <v>53</v>
      </c>
      <c r="V34" s="31">
        <v>1</v>
      </c>
      <c r="W34" s="31">
        <v>15</v>
      </c>
      <c r="X34" s="31">
        <v>0</v>
      </c>
    </row>
    <row r="35" spans="2:24">
      <c r="B35" s="89"/>
      <c r="C35" s="109"/>
      <c r="D35" s="89"/>
      <c r="E35" s="109"/>
      <c r="F35" s="89"/>
      <c r="G35" s="109"/>
      <c r="H35" s="89"/>
      <c r="I35" s="109"/>
      <c r="J35" s="89"/>
      <c r="K35" s="109"/>
      <c r="L35" s="89"/>
      <c r="M35" s="109"/>
      <c r="P35" s="31">
        <v>4</v>
      </c>
      <c r="Q35" s="31">
        <v>107</v>
      </c>
      <c r="R35" s="31" t="s">
        <v>212</v>
      </c>
      <c r="S35" s="31">
        <v>10</v>
      </c>
      <c r="T35" s="31">
        <v>11</v>
      </c>
      <c r="U35" s="31">
        <v>63</v>
      </c>
      <c r="V35" s="31">
        <v>1</v>
      </c>
      <c r="W35" s="31">
        <v>21</v>
      </c>
      <c r="X35" s="31">
        <v>0</v>
      </c>
    </row>
    <row r="36" spans="2:24">
      <c r="P36" s="31">
        <v>5</v>
      </c>
      <c r="Q36" s="31">
        <v>106</v>
      </c>
      <c r="R36" s="31" t="s">
        <v>143</v>
      </c>
      <c r="S36" s="31">
        <v>28</v>
      </c>
      <c r="T36" s="31">
        <v>18</v>
      </c>
      <c r="U36" s="31">
        <v>48</v>
      </c>
      <c r="V36" s="31">
        <v>2</v>
      </c>
      <c r="W36" s="31">
        <v>19</v>
      </c>
      <c r="X36" s="31">
        <v>0</v>
      </c>
    </row>
    <row r="37" spans="2:24">
      <c r="B37" s="89"/>
      <c r="C37" s="109"/>
      <c r="D37" s="89"/>
      <c r="E37" s="109"/>
      <c r="F37" s="89"/>
      <c r="G37" s="109"/>
      <c r="H37" s="89"/>
      <c r="I37" s="109"/>
      <c r="J37" s="89"/>
      <c r="K37" s="109"/>
      <c r="L37" s="89"/>
      <c r="M37" s="109"/>
      <c r="P37" s="31">
        <v>6</v>
      </c>
      <c r="Q37" s="31">
        <v>72</v>
      </c>
      <c r="R37" s="31" t="s">
        <v>267</v>
      </c>
      <c r="S37" s="31">
        <v>18</v>
      </c>
      <c r="T37" s="31">
        <v>21</v>
      </c>
      <c r="U37" s="31">
        <v>35</v>
      </c>
      <c r="V37" s="31">
        <v>1</v>
      </c>
      <c r="W37" s="31">
        <v>15</v>
      </c>
      <c r="X37" s="31">
        <v>0</v>
      </c>
    </row>
    <row r="38" spans="2:24">
      <c r="P38" s="31">
        <v>7</v>
      </c>
      <c r="Q38" s="31">
        <v>71</v>
      </c>
      <c r="R38" s="31" t="s">
        <v>268</v>
      </c>
      <c r="S38" s="31">
        <v>6</v>
      </c>
      <c r="T38" s="31">
        <v>11</v>
      </c>
      <c r="U38" s="31">
        <v>16</v>
      </c>
      <c r="V38" s="31">
        <v>1</v>
      </c>
      <c r="W38" s="31">
        <v>6</v>
      </c>
      <c r="X38" s="31">
        <v>0</v>
      </c>
    </row>
    <row r="39" spans="2:24">
      <c r="B39" s="89"/>
      <c r="C39" s="109"/>
      <c r="D39" s="89"/>
      <c r="E39" s="109"/>
      <c r="F39" s="89"/>
      <c r="G39" s="109"/>
      <c r="H39" s="89"/>
      <c r="I39" s="109"/>
      <c r="J39" s="89"/>
      <c r="K39" s="109"/>
      <c r="L39" s="89"/>
      <c r="M39" s="109"/>
      <c r="P39" s="31">
        <v>8</v>
      </c>
      <c r="Q39" s="31">
        <v>73</v>
      </c>
      <c r="R39" s="31" t="s">
        <v>133</v>
      </c>
      <c r="S39" s="31">
        <v>19</v>
      </c>
      <c r="T39" s="31">
        <v>85</v>
      </c>
      <c r="U39" s="31">
        <v>36</v>
      </c>
      <c r="V39" s="31">
        <v>1</v>
      </c>
      <c r="W39" s="31">
        <v>6</v>
      </c>
      <c r="X39" s="31">
        <v>1</v>
      </c>
    </row>
    <row r="40" spans="2:24">
      <c r="B40" s="115"/>
      <c r="C40" s="116"/>
      <c r="D40" s="115"/>
      <c r="E40" s="116"/>
      <c r="F40" s="115"/>
      <c r="G40" s="116"/>
      <c r="H40" s="115"/>
      <c r="I40" s="116"/>
      <c r="J40" s="115"/>
      <c r="K40" s="116"/>
      <c r="L40" s="115"/>
      <c r="M40" s="116"/>
      <c r="P40" s="31">
        <v>9</v>
      </c>
      <c r="Q40" s="31">
        <v>70</v>
      </c>
      <c r="R40" s="31" t="s">
        <v>132</v>
      </c>
      <c r="S40" s="31">
        <v>8</v>
      </c>
      <c r="T40" s="31">
        <v>13</v>
      </c>
      <c r="U40" s="31">
        <v>27</v>
      </c>
      <c r="V40" s="31">
        <v>5</v>
      </c>
      <c r="W40" s="31">
        <v>4</v>
      </c>
      <c r="X40" s="31">
        <v>1</v>
      </c>
    </row>
    <row r="41" spans="2:24">
      <c r="B41" s="89"/>
      <c r="C41" s="109"/>
      <c r="D41" s="89"/>
      <c r="E41" s="109"/>
      <c r="F41" s="89"/>
      <c r="G41" s="109"/>
      <c r="H41" s="89"/>
      <c r="I41" s="109"/>
      <c r="J41" s="89"/>
      <c r="K41" s="109"/>
      <c r="L41" s="89"/>
      <c r="M41" s="109"/>
      <c r="P41" s="31">
        <v>10</v>
      </c>
      <c r="Q41" s="31">
        <v>22</v>
      </c>
      <c r="R41" s="31" t="s">
        <v>215</v>
      </c>
      <c r="S41" s="31">
        <v>0</v>
      </c>
      <c r="T41" s="31">
        <v>6</v>
      </c>
      <c r="U41" s="31">
        <v>9</v>
      </c>
      <c r="V41" s="31">
        <v>3</v>
      </c>
      <c r="W41" s="31">
        <v>0</v>
      </c>
      <c r="X41" s="31">
        <v>0</v>
      </c>
    </row>
    <row r="42" spans="2:24">
      <c r="B42" s="115"/>
      <c r="C42" s="116"/>
      <c r="D42" s="115"/>
      <c r="E42" s="116"/>
      <c r="F42" s="115"/>
      <c r="G42" s="116"/>
      <c r="H42" s="115"/>
      <c r="I42" s="116"/>
      <c r="J42" s="115"/>
      <c r="K42" s="116"/>
      <c r="L42" s="115"/>
      <c r="M42" s="116"/>
      <c r="P42" s="31">
        <v>12</v>
      </c>
      <c r="Q42" s="31">
        <v>100</v>
      </c>
      <c r="R42" s="31" t="s">
        <v>217</v>
      </c>
      <c r="S42" s="31">
        <v>2</v>
      </c>
      <c r="T42" s="31">
        <v>1</v>
      </c>
      <c r="U42" s="31">
        <v>1</v>
      </c>
      <c r="V42" s="31">
        <v>0</v>
      </c>
      <c r="W42" s="31">
        <v>1</v>
      </c>
      <c r="X42" s="31">
        <v>0</v>
      </c>
    </row>
    <row r="43" spans="2:24">
      <c r="B43" s="89"/>
      <c r="C43" s="109"/>
      <c r="D43" s="89"/>
      <c r="E43" s="109"/>
      <c r="F43" s="89"/>
      <c r="G43" s="109"/>
      <c r="H43" s="89"/>
      <c r="I43" s="109"/>
      <c r="J43" s="89"/>
      <c r="K43" s="109"/>
      <c r="L43" s="89"/>
      <c r="M43" s="109"/>
      <c r="P43" s="31">
        <v>13</v>
      </c>
      <c r="Q43" s="31">
        <v>80</v>
      </c>
      <c r="R43" s="31" t="s">
        <v>138</v>
      </c>
      <c r="S43" s="31">
        <v>5</v>
      </c>
      <c r="T43" s="31">
        <v>6</v>
      </c>
      <c r="U43" s="31">
        <v>14</v>
      </c>
      <c r="V43" s="31">
        <v>4</v>
      </c>
      <c r="W43" s="31">
        <v>8</v>
      </c>
      <c r="X43" s="31">
        <v>0</v>
      </c>
    </row>
    <row r="44" spans="2:24">
      <c r="B44" s="115"/>
      <c r="C44" s="116"/>
      <c r="D44" s="115"/>
      <c r="E44" s="116"/>
      <c r="F44" s="115"/>
      <c r="G44" s="116"/>
      <c r="H44" s="115"/>
      <c r="I44" s="116"/>
      <c r="J44" s="115"/>
      <c r="K44" s="116"/>
      <c r="L44" s="115"/>
      <c r="M44" s="116"/>
      <c r="P44" s="31">
        <v>14</v>
      </c>
      <c r="Q44" s="31">
        <v>77</v>
      </c>
      <c r="R44" s="31" t="s">
        <v>136</v>
      </c>
      <c r="S44" s="31">
        <v>2</v>
      </c>
      <c r="T44" s="31">
        <v>2</v>
      </c>
      <c r="U44" s="31">
        <v>2</v>
      </c>
      <c r="V44" s="31">
        <v>0</v>
      </c>
      <c r="W44" s="31">
        <v>0</v>
      </c>
      <c r="X44" s="31">
        <v>0</v>
      </c>
    </row>
    <row r="45" spans="2:24">
      <c r="B45" s="89"/>
      <c r="C45" s="109"/>
      <c r="D45" s="89"/>
      <c r="E45" s="109"/>
      <c r="F45" s="89"/>
      <c r="G45" s="109"/>
      <c r="H45" s="89"/>
      <c r="I45" s="109"/>
      <c r="J45" s="89"/>
      <c r="K45" s="109"/>
      <c r="L45" s="89"/>
      <c r="M45" s="109"/>
      <c r="P45" s="31">
        <v>15</v>
      </c>
      <c r="Q45" s="31">
        <v>78</v>
      </c>
      <c r="R45" s="31" t="s">
        <v>216</v>
      </c>
      <c r="S45" s="31">
        <v>3</v>
      </c>
      <c r="T45" s="31">
        <v>5</v>
      </c>
      <c r="U45" s="31">
        <v>48</v>
      </c>
      <c r="V45" s="31">
        <v>11</v>
      </c>
      <c r="W45" s="31">
        <v>11</v>
      </c>
      <c r="X45" s="31">
        <v>0</v>
      </c>
    </row>
    <row r="46" spans="2:24">
      <c r="B46" s="115"/>
      <c r="C46" s="116"/>
      <c r="D46" s="115"/>
      <c r="E46" s="116"/>
      <c r="F46" s="115"/>
      <c r="G46" s="116"/>
      <c r="H46" s="115"/>
      <c r="I46" s="116"/>
      <c r="J46" s="115"/>
      <c r="K46" s="116"/>
      <c r="L46" s="115"/>
      <c r="M46" s="116"/>
      <c r="P46" s="31">
        <v>16</v>
      </c>
      <c r="Q46" s="31">
        <v>79</v>
      </c>
      <c r="R46" s="31" t="s">
        <v>137</v>
      </c>
      <c r="S46" s="31">
        <v>1</v>
      </c>
      <c r="T46" s="31">
        <v>2</v>
      </c>
      <c r="U46" s="31">
        <v>13</v>
      </c>
      <c r="V46" s="31">
        <v>0</v>
      </c>
      <c r="W46" s="31">
        <v>2</v>
      </c>
      <c r="X46" s="31">
        <v>0</v>
      </c>
    </row>
    <row r="47" spans="2:24">
      <c r="B47" s="89"/>
      <c r="C47" s="109"/>
      <c r="D47" s="89"/>
      <c r="E47" s="109"/>
      <c r="F47" s="89"/>
      <c r="G47" s="109"/>
      <c r="H47" s="89"/>
      <c r="I47" s="109"/>
      <c r="J47" s="89"/>
      <c r="K47" s="109"/>
      <c r="L47" s="89"/>
      <c r="M47" s="109"/>
      <c r="P47" s="31">
        <v>17</v>
      </c>
      <c r="Q47" s="31">
        <v>76</v>
      </c>
      <c r="R47" s="31" t="s">
        <v>135</v>
      </c>
      <c r="S47" s="31">
        <v>6</v>
      </c>
      <c r="T47" s="31">
        <v>18</v>
      </c>
      <c r="U47" s="31">
        <v>31</v>
      </c>
      <c r="V47" s="31">
        <v>6</v>
      </c>
      <c r="W47" s="31">
        <v>13</v>
      </c>
      <c r="X47" s="31">
        <v>0</v>
      </c>
    </row>
    <row r="48" spans="2:24">
      <c r="B48" s="115"/>
      <c r="C48" s="116"/>
      <c r="D48" s="115"/>
      <c r="E48" s="116"/>
      <c r="F48" s="115"/>
      <c r="G48" s="116"/>
      <c r="H48" s="115"/>
      <c r="I48" s="116"/>
      <c r="J48" s="115"/>
      <c r="K48" s="116"/>
      <c r="L48" s="115"/>
      <c r="M48" s="116"/>
      <c r="P48" s="31">
        <v>18</v>
      </c>
      <c r="Q48" s="31">
        <v>75</v>
      </c>
      <c r="R48" s="31" t="s">
        <v>134</v>
      </c>
      <c r="S48" s="31">
        <v>1</v>
      </c>
      <c r="T48" s="31">
        <v>0</v>
      </c>
      <c r="U48" s="31">
        <v>2</v>
      </c>
      <c r="V48" s="31">
        <v>1</v>
      </c>
      <c r="W48" s="31">
        <v>0</v>
      </c>
      <c r="X48" s="31">
        <v>0</v>
      </c>
    </row>
    <row r="49" spans="2:25">
      <c r="B49" s="89"/>
      <c r="C49" s="109"/>
      <c r="D49" s="89"/>
      <c r="E49" s="109"/>
      <c r="F49" s="89"/>
      <c r="G49" s="109"/>
      <c r="H49" s="89"/>
      <c r="I49" s="109"/>
      <c r="J49" s="89"/>
      <c r="K49" s="109"/>
      <c r="L49" s="89"/>
      <c r="M49" s="109"/>
      <c r="P49" s="31">
        <v>19</v>
      </c>
      <c r="Q49" s="31">
        <v>83</v>
      </c>
      <c r="R49" s="31" t="s">
        <v>269</v>
      </c>
      <c r="S49" s="31">
        <v>3</v>
      </c>
      <c r="T49" s="31">
        <v>1</v>
      </c>
      <c r="U49" s="31">
        <v>1</v>
      </c>
      <c r="V49" s="31">
        <v>0</v>
      </c>
      <c r="W49" s="31">
        <v>0</v>
      </c>
      <c r="X49" s="31">
        <v>0</v>
      </c>
    </row>
    <row r="50" spans="2:25">
      <c r="B50" s="115"/>
      <c r="C50" s="116"/>
      <c r="D50" s="115"/>
      <c r="E50" s="116"/>
      <c r="F50" s="115"/>
      <c r="G50" s="116"/>
      <c r="H50" s="115"/>
      <c r="I50" s="116"/>
      <c r="J50" s="115"/>
      <c r="K50" s="116"/>
      <c r="L50" s="115"/>
      <c r="M50" s="116"/>
      <c r="P50" s="31">
        <v>20</v>
      </c>
      <c r="Q50" s="31">
        <v>84</v>
      </c>
      <c r="R50" s="31" t="s">
        <v>270</v>
      </c>
      <c r="S50" s="31">
        <v>11</v>
      </c>
      <c r="T50" s="31">
        <v>0</v>
      </c>
      <c r="U50" s="31">
        <v>3</v>
      </c>
      <c r="V50" s="31">
        <v>0</v>
      </c>
      <c r="W50" s="31">
        <v>0</v>
      </c>
      <c r="X50" s="31">
        <v>0</v>
      </c>
    </row>
    <row r="51" spans="2:25">
      <c r="B51" s="89"/>
      <c r="C51" s="109"/>
      <c r="D51" s="89"/>
      <c r="E51" s="109"/>
      <c r="F51" s="89"/>
      <c r="G51" s="109"/>
      <c r="H51" s="89"/>
      <c r="I51" s="109"/>
      <c r="J51" s="89"/>
      <c r="K51" s="109"/>
      <c r="L51" s="89"/>
      <c r="M51" s="109"/>
      <c r="P51" s="31">
        <v>21</v>
      </c>
      <c r="Q51" s="31">
        <v>81</v>
      </c>
      <c r="R51" s="31" t="s">
        <v>139</v>
      </c>
      <c r="S51" s="31">
        <v>2</v>
      </c>
      <c r="T51" s="31">
        <v>0</v>
      </c>
      <c r="U51" s="31">
        <v>4</v>
      </c>
      <c r="V51" s="31">
        <v>0</v>
      </c>
      <c r="W51" s="31">
        <v>0</v>
      </c>
      <c r="X51" s="31">
        <v>0</v>
      </c>
    </row>
    <row r="52" spans="2:25">
      <c r="B52" s="115"/>
      <c r="C52" s="116"/>
      <c r="D52" s="115"/>
      <c r="E52" s="116"/>
      <c r="F52" s="115"/>
      <c r="G52" s="116"/>
      <c r="H52" s="115"/>
      <c r="I52" s="116"/>
      <c r="J52" s="115"/>
      <c r="K52" s="116"/>
      <c r="L52" s="115"/>
      <c r="M52" s="116"/>
      <c r="P52" s="31">
        <v>22</v>
      </c>
      <c r="Q52" s="31">
        <v>82</v>
      </c>
      <c r="R52" s="31" t="s">
        <v>218</v>
      </c>
      <c r="S52" s="31">
        <v>9</v>
      </c>
      <c r="T52" s="31">
        <v>1</v>
      </c>
      <c r="U52" s="31">
        <v>70</v>
      </c>
      <c r="V52" s="31">
        <v>6</v>
      </c>
      <c r="W52" s="31">
        <v>20</v>
      </c>
      <c r="X52" s="31">
        <v>0</v>
      </c>
    </row>
    <row r="53" spans="2:25">
      <c r="B53" s="89"/>
      <c r="C53" s="109"/>
      <c r="D53" s="89"/>
      <c r="E53" s="109"/>
      <c r="F53" s="89"/>
      <c r="G53" s="109"/>
      <c r="H53" s="89"/>
      <c r="I53" s="109"/>
      <c r="J53" s="89"/>
      <c r="K53" s="109"/>
      <c r="L53" s="89"/>
      <c r="M53" s="109"/>
      <c r="P53" s="31">
        <v>23</v>
      </c>
      <c r="Q53" s="31">
        <v>85</v>
      </c>
      <c r="R53" s="31" t="s">
        <v>140</v>
      </c>
      <c r="S53" s="31">
        <v>0</v>
      </c>
      <c r="T53" s="31">
        <v>0</v>
      </c>
      <c r="U53" s="31">
        <v>24</v>
      </c>
      <c r="V53" s="31">
        <v>6</v>
      </c>
      <c r="W53" s="31">
        <v>2</v>
      </c>
      <c r="X53" s="31">
        <v>0</v>
      </c>
    </row>
    <row r="54" spans="2:25">
      <c r="P54" s="31">
        <v>24</v>
      </c>
      <c r="Q54" s="31">
        <v>105</v>
      </c>
      <c r="R54" s="31" t="s">
        <v>142</v>
      </c>
      <c r="S54" s="31">
        <v>1</v>
      </c>
      <c r="T54" s="31">
        <v>0</v>
      </c>
      <c r="U54" s="31">
        <v>8</v>
      </c>
      <c r="V54" s="31">
        <v>1</v>
      </c>
      <c r="W54" s="31">
        <v>1</v>
      </c>
      <c r="X54" s="31">
        <v>0</v>
      </c>
    </row>
    <row r="55" spans="2:25">
      <c r="P55" s="31">
        <v>87</v>
      </c>
      <c r="Q55" s="31">
        <v>87</v>
      </c>
      <c r="R55" s="31" t="s">
        <v>131</v>
      </c>
      <c r="S55" s="31">
        <v>8</v>
      </c>
      <c r="T55" s="31">
        <v>5</v>
      </c>
      <c r="U55" s="31">
        <v>6</v>
      </c>
      <c r="V55" s="31">
        <v>1</v>
      </c>
      <c r="W55" s="31">
        <v>1</v>
      </c>
      <c r="X55" s="31">
        <v>0</v>
      </c>
      <c r="Y55" s="31">
        <f>SUM(S33:X54)</f>
        <v>1148</v>
      </c>
    </row>
    <row r="60" spans="2:25">
      <c r="P60" s="52"/>
      <c r="Q60" s="44"/>
      <c r="R60" s="44"/>
      <c r="S60" s="44"/>
      <c r="T60" s="44"/>
      <c r="U60" s="44"/>
      <c r="V60" s="44"/>
      <c r="W60" s="102"/>
      <c r="X60" s="102"/>
    </row>
    <row r="61" spans="2:25">
      <c r="P61" s="52"/>
      <c r="Q61" s="118"/>
      <c r="R61" s="118"/>
      <c r="S61" s="118"/>
      <c r="T61" s="118"/>
      <c r="U61" s="118"/>
      <c r="V61" s="118"/>
      <c r="W61" s="102"/>
      <c r="X61" s="102"/>
    </row>
    <row r="62" spans="2:25">
      <c r="P62" s="52"/>
      <c r="Q62" s="118"/>
      <c r="R62" s="120"/>
      <c r="S62" s="118"/>
      <c r="T62" s="118"/>
      <c r="U62" s="118"/>
      <c r="V62" s="118"/>
      <c r="W62" s="102"/>
      <c r="X62" s="102"/>
    </row>
    <row r="63" spans="2:25">
      <c r="P63" s="52"/>
      <c r="Q63" s="118"/>
      <c r="R63" s="120"/>
      <c r="S63" s="118"/>
      <c r="T63" s="118"/>
      <c r="U63" s="118"/>
      <c r="V63" s="118"/>
      <c r="W63" s="102"/>
      <c r="X63" s="102"/>
    </row>
    <row r="64" spans="2:25">
      <c r="P64" s="52"/>
      <c r="Q64" s="118"/>
      <c r="R64" s="120"/>
      <c r="S64" s="118"/>
      <c r="T64" s="118"/>
      <c r="U64" s="118"/>
      <c r="V64" s="118"/>
      <c r="W64" s="102"/>
      <c r="X64" s="102"/>
    </row>
    <row r="65" spans="16:24">
      <c r="P65" s="52"/>
      <c r="Q65" s="118"/>
      <c r="R65" s="120"/>
      <c r="S65" s="118"/>
      <c r="T65" s="118"/>
      <c r="U65" s="118"/>
      <c r="V65" s="118"/>
      <c r="W65" s="102"/>
      <c r="X65" s="102"/>
    </row>
    <row r="66" spans="16:24">
      <c r="P66" s="52"/>
      <c r="Q66" s="118"/>
      <c r="R66" s="120"/>
      <c r="S66" s="118"/>
      <c r="T66" s="118"/>
      <c r="U66" s="118"/>
      <c r="V66" s="118"/>
      <c r="W66" s="102"/>
      <c r="X66" s="102"/>
    </row>
    <row r="67" spans="16:24">
      <c r="P67" s="52"/>
      <c r="Q67" s="118"/>
      <c r="R67" s="120"/>
      <c r="S67" s="118"/>
      <c r="T67" s="118"/>
      <c r="U67" s="118"/>
      <c r="V67" s="118"/>
      <c r="W67" s="102"/>
      <c r="X67" s="102"/>
    </row>
    <row r="68" spans="16:24">
      <c r="P68" s="52"/>
      <c r="Q68" s="118"/>
      <c r="R68" s="120"/>
      <c r="S68" s="118"/>
      <c r="T68" s="118"/>
      <c r="U68" s="118"/>
      <c r="V68" s="118"/>
      <c r="W68" s="102"/>
      <c r="X68" s="102"/>
    </row>
    <row r="69" spans="16:24">
      <c r="P69" s="52"/>
      <c r="Q69" s="118"/>
      <c r="R69" s="120"/>
      <c r="S69" s="118"/>
      <c r="T69" s="118"/>
      <c r="U69" s="118"/>
      <c r="V69" s="118"/>
      <c r="W69" s="102"/>
      <c r="X69" s="102"/>
    </row>
    <row r="70" spans="16:24">
      <c r="P70" s="52"/>
      <c r="Q70" s="118"/>
      <c r="R70" s="120"/>
      <c r="S70" s="118"/>
      <c r="T70" s="118"/>
      <c r="U70" s="118"/>
      <c r="V70" s="118"/>
      <c r="W70" s="102"/>
      <c r="X70" s="102"/>
    </row>
    <row r="71" spans="16:24">
      <c r="P71" s="52"/>
      <c r="Q71" s="118"/>
      <c r="R71" s="120"/>
      <c r="S71" s="118"/>
      <c r="T71" s="118"/>
      <c r="U71" s="118"/>
      <c r="V71" s="118"/>
      <c r="W71" s="102"/>
      <c r="X71" s="102"/>
    </row>
    <row r="72" spans="16:24">
      <c r="P72" s="52"/>
      <c r="Q72" s="118"/>
      <c r="R72" s="120"/>
      <c r="S72" s="118"/>
      <c r="T72" s="118"/>
      <c r="U72" s="118"/>
      <c r="V72" s="118"/>
      <c r="W72" s="102"/>
      <c r="X72" s="102"/>
    </row>
    <row r="73" spans="16:24">
      <c r="P73" s="52"/>
      <c r="Q73" s="118"/>
      <c r="R73" s="120"/>
      <c r="S73" s="118"/>
      <c r="T73" s="118"/>
      <c r="U73" s="118"/>
      <c r="V73" s="118"/>
      <c r="W73" s="102"/>
      <c r="X73" s="102"/>
    </row>
    <row r="74" spans="16:24">
      <c r="P74" s="52"/>
      <c r="Q74" s="118"/>
      <c r="R74" s="120"/>
      <c r="S74" s="118"/>
      <c r="T74" s="118"/>
      <c r="U74" s="118"/>
      <c r="V74" s="118"/>
      <c r="W74" s="102"/>
      <c r="X74" s="102"/>
    </row>
    <row r="75" spans="16:24">
      <c r="P75" s="52"/>
      <c r="Q75" s="118"/>
      <c r="R75" s="120"/>
      <c r="S75" s="118"/>
      <c r="T75" s="118"/>
      <c r="U75" s="118"/>
      <c r="V75" s="118"/>
      <c r="W75" s="102"/>
      <c r="X75" s="102"/>
    </row>
    <row r="76" spans="16:24">
      <c r="P76" s="52"/>
      <c r="Q76" s="118"/>
      <c r="R76" s="120"/>
      <c r="S76" s="118"/>
      <c r="T76" s="118"/>
      <c r="U76" s="118"/>
      <c r="V76" s="118"/>
      <c r="W76" s="102"/>
      <c r="X76" s="102"/>
    </row>
    <row r="77" spans="16:24">
      <c r="P77" s="52"/>
      <c r="Q77" s="118"/>
      <c r="R77" s="120"/>
      <c r="S77" s="118"/>
      <c r="T77" s="118"/>
      <c r="U77" s="118"/>
      <c r="V77" s="118"/>
      <c r="W77" s="102"/>
      <c r="X77" s="102"/>
    </row>
    <row r="78" spans="16:24">
      <c r="P78" s="52"/>
      <c r="Q78" s="118"/>
      <c r="R78" s="120"/>
      <c r="S78" s="118"/>
      <c r="T78" s="118"/>
      <c r="U78" s="118"/>
      <c r="V78" s="118"/>
      <c r="W78" s="102"/>
      <c r="X78" s="102"/>
    </row>
    <row r="79" spans="16:24">
      <c r="P79" s="52"/>
      <c r="Q79" s="118"/>
      <c r="R79" s="120"/>
      <c r="S79" s="118"/>
      <c r="T79" s="118"/>
      <c r="U79" s="118"/>
      <c r="V79" s="118"/>
      <c r="W79" s="102"/>
      <c r="X79" s="102"/>
    </row>
    <row r="80" spans="16:24">
      <c r="P80" s="52"/>
      <c r="Q80" s="118"/>
      <c r="R80" s="120"/>
      <c r="S80" s="118"/>
      <c r="T80" s="118"/>
      <c r="U80" s="118"/>
      <c r="V80" s="118"/>
      <c r="W80" s="102"/>
      <c r="X80" s="102"/>
    </row>
    <row r="81" spans="16:24">
      <c r="P81" s="52"/>
      <c r="Q81" s="118"/>
      <c r="R81" s="120"/>
      <c r="S81" s="118"/>
      <c r="T81" s="118"/>
      <c r="U81" s="118"/>
      <c r="V81" s="118"/>
      <c r="W81" s="102"/>
      <c r="X81" s="102"/>
    </row>
    <row r="82" spans="16:24">
      <c r="P82" s="52"/>
      <c r="Q82" s="118"/>
      <c r="R82" s="120"/>
      <c r="S82" s="118"/>
      <c r="T82" s="118"/>
      <c r="U82" s="118"/>
      <c r="V82" s="118"/>
      <c r="W82" s="102"/>
      <c r="X82" s="102"/>
    </row>
    <row r="83" spans="16:24">
      <c r="P83" s="52"/>
      <c r="Q83" s="118"/>
      <c r="R83" s="120"/>
      <c r="S83" s="118"/>
      <c r="T83" s="118"/>
      <c r="U83" s="118"/>
      <c r="V83" s="118"/>
      <c r="W83" s="102"/>
      <c r="X83" s="102"/>
    </row>
    <row r="84" spans="16:24">
      <c r="P84" s="52"/>
      <c r="Q84" s="118"/>
      <c r="R84" s="120"/>
      <c r="S84" s="118"/>
      <c r="T84" s="118"/>
      <c r="U84" s="118"/>
      <c r="V84" s="118"/>
      <c r="W84" s="102"/>
      <c r="X84" s="102"/>
    </row>
    <row r="85" spans="16:24">
      <c r="P85" s="52"/>
      <c r="Q85" s="118"/>
      <c r="R85" s="120"/>
      <c r="S85" s="118"/>
      <c r="T85" s="118"/>
      <c r="U85" s="118"/>
      <c r="V85" s="118"/>
      <c r="W85" s="102"/>
      <c r="X85" s="102"/>
    </row>
    <row r="86" spans="16:24">
      <c r="P86" s="52"/>
      <c r="Q86" s="118"/>
      <c r="R86" s="120"/>
      <c r="S86" s="118"/>
      <c r="T86" s="118"/>
      <c r="U86" s="118"/>
      <c r="V86" s="118"/>
      <c r="W86" s="102"/>
      <c r="X86" s="102"/>
    </row>
  </sheetData>
  <mergeCells count="7">
    <mergeCell ref="H4:I4"/>
    <mergeCell ref="J4:K4"/>
    <mergeCell ref="L4:M4"/>
    <mergeCell ref="A4:A5"/>
    <mergeCell ref="B4:C4"/>
    <mergeCell ref="D4:E4"/>
    <mergeCell ref="F4:G4"/>
  </mergeCells>
  <phoneticPr fontId="11" type="noConversion"/>
  <pageMargins left="0.75" right="0.75" top="1" bottom="1" header="0.5" footer="0.5"/>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40"/>
  <sheetViews>
    <sheetView view="pageBreakPreview" topLeftCell="B1" zoomScale="87" zoomScaleNormal="60" zoomScaleSheetLayoutView="87" workbookViewId="0">
      <selection activeCell="O1" sqref="O1:AI1048576"/>
    </sheetView>
  </sheetViews>
  <sheetFormatPr defaultRowHeight="15.75"/>
  <cols>
    <col min="1" max="1" width="49" style="31" customWidth="1"/>
    <col min="2" max="2" width="12.33203125" style="44" customWidth="1"/>
    <col min="3" max="3" width="13.33203125" style="44" customWidth="1"/>
    <col min="4" max="4" width="11" style="44" customWidth="1"/>
    <col min="5" max="5" width="12.83203125" style="44" customWidth="1"/>
    <col min="6" max="6" width="12" style="44" customWidth="1"/>
    <col min="7" max="7" width="14.33203125" style="44" customWidth="1"/>
    <col min="8" max="8" width="9" style="102" customWidth="1"/>
    <col min="9" max="9" width="12.83203125" style="102" customWidth="1"/>
    <col min="10" max="10" width="12.6640625" style="102" customWidth="1"/>
    <col min="11" max="11" width="16" style="102" customWidth="1"/>
    <col min="12" max="12" width="12.33203125" style="102" customWidth="1"/>
    <col min="13" max="13" width="14.83203125" style="102" customWidth="1"/>
    <col min="14" max="14" width="9.33203125" style="31"/>
    <col min="15" max="15" width="12" style="31" hidden="1" customWidth="1"/>
    <col min="16" max="35" width="0" style="31" hidden="1" customWidth="1"/>
    <col min="36" max="16384" width="9.33203125" style="31"/>
  </cols>
  <sheetData>
    <row r="1" spans="1:33">
      <c r="A1" s="75" t="s">
        <v>406</v>
      </c>
    </row>
    <row r="4" spans="1:33" ht="23.25" customHeight="1">
      <c r="A4" s="665" t="s">
        <v>58</v>
      </c>
      <c r="B4" s="664" t="s">
        <v>70</v>
      </c>
      <c r="C4" s="664"/>
      <c r="D4" s="664" t="s">
        <v>71</v>
      </c>
      <c r="E4" s="664"/>
      <c r="F4" s="664" t="s">
        <v>50</v>
      </c>
      <c r="G4" s="664"/>
      <c r="H4" s="664" t="s">
        <v>49</v>
      </c>
      <c r="I4" s="664"/>
      <c r="J4" s="664" t="s">
        <v>72</v>
      </c>
      <c r="K4" s="664"/>
      <c r="L4" s="664" t="s">
        <v>52</v>
      </c>
      <c r="M4" s="664"/>
    </row>
    <row r="5" spans="1:33" ht="24.75" customHeight="1">
      <c r="A5" s="665"/>
      <c r="B5" s="105" t="s">
        <v>45</v>
      </c>
      <c r="C5" s="105" t="s">
        <v>73</v>
      </c>
      <c r="D5" s="105" t="s">
        <v>45</v>
      </c>
      <c r="E5" s="105" t="s">
        <v>73</v>
      </c>
      <c r="F5" s="105" t="s">
        <v>45</v>
      </c>
      <c r="G5" s="105" t="s">
        <v>73</v>
      </c>
      <c r="H5" s="105" t="s">
        <v>45</v>
      </c>
      <c r="I5" s="105" t="s">
        <v>73</v>
      </c>
      <c r="J5" s="105" t="s">
        <v>45</v>
      </c>
      <c r="K5" s="105" t="s">
        <v>73</v>
      </c>
      <c r="L5" s="105" t="s">
        <v>45</v>
      </c>
      <c r="M5" s="105" t="s">
        <v>73</v>
      </c>
    </row>
    <row r="6" spans="1:33">
      <c r="A6" s="107" t="s">
        <v>144</v>
      </c>
      <c r="B6" s="44">
        <f>R6</f>
        <v>29</v>
      </c>
      <c r="C6" s="108">
        <f t="shared" ref="C6:C11" si="0">IF(($B6+$D6+$F6+$H6+$J6+$L6)=0,B6/1,(B6)/($B6+$D6+$F6+$H6+$J6+$L6))</f>
        <v>8.6567164179104483E-2</v>
      </c>
      <c r="D6" s="44">
        <f>S6</f>
        <v>12</v>
      </c>
      <c r="E6" s="108">
        <f t="shared" ref="E6:E11" si="1">IF(($B6+$D6+$F6+$H6+$J6+$L6)=0,D6/1,(D6)/($B6+$D6+$F6+$H6+$J6+$L6))</f>
        <v>3.5820895522388062E-2</v>
      </c>
      <c r="F6" s="44">
        <f>T6</f>
        <v>198</v>
      </c>
      <c r="G6" s="108">
        <f t="shared" ref="G6:G11" si="2">IF(($B6+$D6+$F6+$H6+$J6+$L6)=0,F6/1,(F6)/($B6+$D6+$F6+$H6+$J6+$L6))</f>
        <v>0.59104477611940298</v>
      </c>
      <c r="H6" s="44">
        <f>U6</f>
        <v>41</v>
      </c>
      <c r="I6" s="108">
        <f t="shared" ref="I6:I11" si="3">IF(($B6+$D6+$F6+$H6+$J6+$L6)=0,H6/1,(H6)/($B6+$D6+$F6+$H6+$J6+$L6))</f>
        <v>0.12238805970149254</v>
      </c>
      <c r="J6" s="44">
        <f>V6</f>
        <v>55</v>
      </c>
      <c r="K6" s="108">
        <f t="shared" ref="K6:K11" si="4">IF(($B6+$D6+$F6+$H6+$J6+$L6)=0,J6/1,(J6)/($B6+$D6+$F6+$H6+$J6+$L6))</f>
        <v>0.16417910447761194</v>
      </c>
      <c r="L6" s="44">
        <f>W6</f>
        <v>0</v>
      </c>
      <c r="M6" s="108">
        <f t="shared" ref="M6:M11" si="5">IF(($B6+$D6+$F6+$H6+$J6+$L6)=0,L6/1,(L6)/($B6+$D6+$F6+$H6+$J6+$L6))</f>
        <v>0</v>
      </c>
      <c r="O6" s="219">
        <f t="shared" ref="O6:O28" si="6">C6+E6+G6+I6+K6+M6</f>
        <v>1</v>
      </c>
      <c r="P6" s="31">
        <v>88</v>
      </c>
      <c r="Q6" s="31" t="s">
        <v>144</v>
      </c>
      <c r="R6" s="31">
        <v>29</v>
      </c>
      <c r="S6" s="31">
        <v>12</v>
      </c>
      <c r="T6" s="31">
        <v>198</v>
      </c>
      <c r="U6" s="31">
        <v>41</v>
      </c>
      <c r="V6" s="31">
        <v>55</v>
      </c>
      <c r="W6" s="31">
        <v>0</v>
      </c>
      <c r="Z6" s="31">
        <v>88</v>
      </c>
      <c r="AA6" s="31" t="s">
        <v>144</v>
      </c>
      <c r="AB6" s="31">
        <v>5</v>
      </c>
      <c r="AC6" s="31">
        <v>13</v>
      </c>
      <c r="AD6" s="31">
        <v>115</v>
      </c>
      <c r="AE6" s="31">
        <v>49</v>
      </c>
      <c r="AF6" s="31">
        <v>17</v>
      </c>
      <c r="AG6" s="31">
        <v>4</v>
      </c>
    </row>
    <row r="7" spans="1:33">
      <c r="A7" s="107" t="s">
        <v>145</v>
      </c>
      <c r="B7" s="89">
        <f>R7</f>
        <v>0</v>
      </c>
      <c r="C7" s="109">
        <f t="shared" si="0"/>
        <v>0</v>
      </c>
      <c r="D7" s="117">
        <f>S7</f>
        <v>0</v>
      </c>
      <c r="E7" s="109">
        <f t="shared" si="1"/>
        <v>0</v>
      </c>
      <c r="F7" s="117">
        <f>T7</f>
        <v>0</v>
      </c>
      <c r="G7" s="109">
        <f t="shared" si="2"/>
        <v>0</v>
      </c>
      <c r="H7" s="117">
        <f>U7</f>
        <v>0</v>
      </c>
      <c r="I7" s="109">
        <f t="shared" si="3"/>
        <v>0</v>
      </c>
      <c r="J7" s="117">
        <f>V7</f>
        <v>1</v>
      </c>
      <c r="K7" s="109">
        <f t="shared" si="4"/>
        <v>1</v>
      </c>
      <c r="L7" s="117">
        <f>W7</f>
        <v>0</v>
      </c>
      <c r="M7" s="109">
        <f t="shared" si="5"/>
        <v>0</v>
      </c>
      <c r="O7" s="219">
        <f t="shared" si="6"/>
        <v>1</v>
      </c>
      <c r="P7" s="31">
        <v>89</v>
      </c>
      <c r="Q7" s="31" t="s">
        <v>145</v>
      </c>
      <c r="R7" s="31">
        <v>0</v>
      </c>
      <c r="S7" s="31">
        <v>0</v>
      </c>
      <c r="T7" s="31">
        <v>0</v>
      </c>
      <c r="U7" s="31">
        <v>0</v>
      </c>
      <c r="V7" s="31">
        <v>1</v>
      </c>
      <c r="W7" s="31">
        <v>0</v>
      </c>
      <c r="Z7" s="31">
        <v>89</v>
      </c>
      <c r="AA7" s="31" t="s">
        <v>145</v>
      </c>
      <c r="AB7" s="31">
        <v>0</v>
      </c>
      <c r="AC7" s="31">
        <v>0</v>
      </c>
      <c r="AD7" s="31">
        <v>2</v>
      </c>
      <c r="AE7" s="31">
        <v>3</v>
      </c>
      <c r="AF7" s="31">
        <v>0</v>
      </c>
      <c r="AG7" s="31">
        <v>0</v>
      </c>
    </row>
    <row r="8" spans="1:33">
      <c r="A8" s="107" t="s">
        <v>146</v>
      </c>
      <c r="B8" s="44">
        <f>R8</f>
        <v>0</v>
      </c>
      <c r="C8" s="108">
        <f t="shared" si="0"/>
        <v>0</v>
      </c>
      <c r="D8" s="58">
        <f>S8</f>
        <v>0</v>
      </c>
      <c r="E8" s="108">
        <f t="shared" si="1"/>
        <v>0</v>
      </c>
      <c r="F8" s="58">
        <f>T8</f>
        <v>0</v>
      </c>
      <c r="G8" s="108">
        <f t="shared" si="2"/>
        <v>0</v>
      </c>
      <c r="H8" s="58">
        <f>U8</f>
        <v>0</v>
      </c>
      <c r="I8" s="108">
        <f t="shared" si="3"/>
        <v>0</v>
      </c>
      <c r="J8" s="58">
        <f>V8</f>
        <v>0</v>
      </c>
      <c r="K8" s="108">
        <f t="shared" si="4"/>
        <v>0</v>
      </c>
      <c r="L8" s="58">
        <f>W8</f>
        <v>0</v>
      </c>
      <c r="M8" s="108">
        <f t="shared" si="5"/>
        <v>0</v>
      </c>
      <c r="O8" s="219">
        <f t="shared" si="6"/>
        <v>0</v>
      </c>
      <c r="P8" s="31">
        <v>90</v>
      </c>
      <c r="Q8" s="31" t="s">
        <v>146</v>
      </c>
      <c r="R8" s="31">
        <v>0</v>
      </c>
      <c r="S8" s="31">
        <v>0</v>
      </c>
      <c r="T8" s="31">
        <v>0</v>
      </c>
      <c r="U8" s="31">
        <v>0</v>
      </c>
      <c r="V8" s="31">
        <v>0</v>
      </c>
      <c r="W8" s="31">
        <v>0</v>
      </c>
      <c r="Z8" s="31">
        <v>90</v>
      </c>
      <c r="AA8" s="31" t="s">
        <v>146</v>
      </c>
      <c r="AB8" s="31">
        <v>0</v>
      </c>
      <c r="AC8" s="31">
        <v>0</v>
      </c>
      <c r="AD8" s="31">
        <v>0</v>
      </c>
      <c r="AE8" s="31">
        <v>0</v>
      </c>
      <c r="AF8" s="31">
        <v>0</v>
      </c>
      <c r="AG8" s="31">
        <v>0</v>
      </c>
    </row>
    <row r="9" spans="1:33">
      <c r="A9" s="107" t="s">
        <v>147</v>
      </c>
      <c r="B9" s="89">
        <f>R9</f>
        <v>4</v>
      </c>
      <c r="C9" s="109">
        <f t="shared" si="0"/>
        <v>0.125</v>
      </c>
      <c r="D9" s="117">
        <f>S9</f>
        <v>1</v>
      </c>
      <c r="E9" s="109">
        <f t="shared" si="1"/>
        <v>3.125E-2</v>
      </c>
      <c r="F9" s="117">
        <f>T9</f>
        <v>21</v>
      </c>
      <c r="G9" s="109">
        <f t="shared" si="2"/>
        <v>0.65625</v>
      </c>
      <c r="H9" s="117">
        <f>U9</f>
        <v>4</v>
      </c>
      <c r="I9" s="109">
        <f t="shared" si="3"/>
        <v>0.125</v>
      </c>
      <c r="J9" s="117">
        <f>V9</f>
        <v>2</v>
      </c>
      <c r="K9" s="109">
        <f t="shared" si="4"/>
        <v>6.25E-2</v>
      </c>
      <c r="L9" s="117">
        <f>W9</f>
        <v>0</v>
      </c>
      <c r="M9" s="109">
        <f t="shared" si="5"/>
        <v>0</v>
      </c>
      <c r="O9" s="219">
        <f t="shared" si="6"/>
        <v>1</v>
      </c>
      <c r="P9" s="31">
        <v>91</v>
      </c>
      <c r="Q9" s="31" t="s">
        <v>147</v>
      </c>
      <c r="R9" s="31">
        <v>4</v>
      </c>
      <c r="S9" s="31">
        <v>1</v>
      </c>
      <c r="T9" s="31">
        <v>21</v>
      </c>
      <c r="U9" s="31">
        <v>4</v>
      </c>
      <c r="V9" s="31">
        <v>2</v>
      </c>
      <c r="W9" s="31">
        <v>0</v>
      </c>
      <c r="Z9" s="31">
        <v>91</v>
      </c>
      <c r="AA9" s="31" t="s">
        <v>147</v>
      </c>
      <c r="AB9" s="31">
        <v>1</v>
      </c>
      <c r="AC9" s="31">
        <v>0</v>
      </c>
      <c r="AD9" s="31">
        <v>16</v>
      </c>
      <c r="AE9" s="31">
        <v>2</v>
      </c>
      <c r="AF9" s="31">
        <v>1</v>
      </c>
      <c r="AG9" s="31">
        <v>0</v>
      </c>
    </row>
    <row r="10" spans="1:33">
      <c r="A10" s="107" t="s">
        <v>131</v>
      </c>
      <c r="B10" s="44">
        <f>R10</f>
        <v>0</v>
      </c>
      <c r="C10" s="108">
        <f t="shared" si="0"/>
        <v>0</v>
      </c>
      <c r="D10" s="44">
        <f>S10</f>
        <v>0</v>
      </c>
      <c r="E10" s="108">
        <f t="shared" si="1"/>
        <v>0</v>
      </c>
      <c r="F10" s="44">
        <f>T10</f>
        <v>0</v>
      </c>
      <c r="G10" s="108">
        <f t="shared" si="2"/>
        <v>0</v>
      </c>
      <c r="H10" s="44">
        <f>U10</f>
        <v>0</v>
      </c>
      <c r="I10" s="108">
        <f t="shared" si="3"/>
        <v>0</v>
      </c>
      <c r="J10" s="44">
        <f>V10</f>
        <v>0</v>
      </c>
      <c r="K10" s="108">
        <f t="shared" si="4"/>
        <v>0</v>
      </c>
      <c r="L10" s="58">
        <f>W10</f>
        <v>0</v>
      </c>
      <c r="M10" s="108">
        <f t="shared" si="5"/>
        <v>0</v>
      </c>
      <c r="O10" s="219">
        <f t="shared" si="6"/>
        <v>0</v>
      </c>
      <c r="P10" s="31">
        <v>92</v>
      </c>
      <c r="Q10" s="31" t="s">
        <v>131</v>
      </c>
      <c r="R10" s="31">
        <v>0</v>
      </c>
      <c r="S10" s="31">
        <v>0</v>
      </c>
      <c r="T10" s="31">
        <v>0</v>
      </c>
      <c r="U10" s="31">
        <v>0</v>
      </c>
      <c r="V10" s="31">
        <v>0</v>
      </c>
      <c r="W10" s="31">
        <v>0</v>
      </c>
    </row>
    <row r="11" spans="1:33">
      <c r="A11" s="135" t="s">
        <v>60</v>
      </c>
      <c r="B11" s="126">
        <f>SUM(B6:B10)</f>
        <v>33</v>
      </c>
      <c r="C11" s="125">
        <f t="shared" si="0"/>
        <v>8.9673913043478257E-2</v>
      </c>
      <c r="D11" s="126">
        <f>SUM(D6:D10)</f>
        <v>13</v>
      </c>
      <c r="E11" s="125">
        <f t="shared" si="1"/>
        <v>3.5326086956521736E-2</v>
      </c>
      <c r="F11" s="126">
        <f>SUM(F6:F10)</f>
        <v>219</v>
      </c>
      <c r="G11" s="125">
        <f t="shared" si="2"/>
        <v>0.59510869565217395</v>
      </c>
      <c r="H11" s="126">
        <f>SUM(H6:H10)</f>
        <v>45</v>
      </c>
      <c r="I11" s="125">
        <f t="shared" si="3"/>
        <v>0.12228260869565218</v>
      </c>
      <c r="J11" s="126">
        <f>SUM(J6:J10)</f>
        <v>58</v>
      </c>
      <c r="K11" s="125">
        <f t="shared" si="4"/>
        <v>0.15760869565217392</v>
      </c>
      <c r="L11" s="126">
        <f>SUM(L6:L10)</f>
        <v>0</v>
      </c>
      <c r="M11" s="125">
        <f t="shared" si="5"/>
        <v>0</v>
      </c>
      <c r="O11" s="219">
        <f t="shared" si="6"/>
        <v>1</v>
      </c>
    </row>
    <row r="12" spans="1:33">
      <c r="M12" s="111"/>
      <c r="O12" s="219"/>
      <c r="X12" s="31">
        <f>SUM(R6:W10)</f>
        <v>368</v>
      </c>
    </row>
    <row r="13" spans="1:33">
      <c r="O13" s="219"/>
    </row>
    <row r="14" spans="1:33">
      <c r="O14" s="219"/>
      <c r="P14" s="31">
        <v>88</v>
      </c>
      <c r="Q14" s="31" t="s">
        <v>144</v>
      </c>
      <c r="R14" s="31">
        <v>29</v>
      </c>
      <c r="S14" s="31">
        <v>12</v>
      </c>
      <c r="T14" s="31">
        <v>198</v>
      </c>
      <c r="U14" s="31">
        <v>41</v>
      </c>
      <c r="V14" s="31">
        <v>55</v>
      </c>
      <c r="W14" s="31">
        <v>0</v>
      </c>
    </row>
    <row r="15" spans="1:33">
      <c r="O15" s="219"/>
      <c r="P15" s="31">
        <v>89</v>
      </c>
      <c r="Q15" s="31" t="s">
        <v>145</v>
      </c>
      <c r="R15" s="31">
        <v>0</v>
      </c>
      <c r="S15" s="31">
        <v>0</v>
      </c>
      <c r="T15" s="31">
        <v>0</v>
      </c>
      <c r="U15" s="31">
        <v>0</v>
      </c>
      <c r="V15" s="31">
        <v>1</v>
      </c>
      <c r="W15" s="31">
        <v>0</v>
      </c>
    </row>
    <row r="16" spans="1:33">
      <c r="A16" s="75" t="s">
        <v>407</v>
      </c>
      <c r="O16" s="219"/>
      <c r="P16" s="31">
        <v>91</v>
      </c>
      <c r="Q16" s="31" t="s">
        <v>147</v>
      </c>
      <c r="R16" s="31">
        <v>4</v>
      </c>
      <c r="S16" s="31">
        <v>1</v>
      </c>
      <c r="T16" s="31">
        <v>21</v>
      </c>
      <c r="U16" s="31">
        <v>4</v>
      </c>
      <c r="V16" s="31">
        <v>2</v>
      </c>
      <c r="W16" s="31">
        <v>0</v>
      </c>
    </row>
    <row r="17" spans="1:23">
      <c r="O17" s="219"/>
      <c r="P17" s="31">
        <v>91</v>
      </c>
      <c r="Q17" s="31" t="s">
        <v>147</v>
      </c>
    </row>
    <row r="18" spans="1:23">
      <c r="O18" s="219"/>
      <c r="P18" s="31">
        <v>92</v>
      </c>
      <c r="Q18" s="31" t="s">
        <v>131</v>
      </c>
      <c r="R18" s="31">
        <v>0</v>
      </c>
      <c r="S18" s="31">
        <v>0</v>
      </c>
      <c r="T18" s="31">
        <v>0</v>
      </c>
      <c r="U18" s="31">
        <v>0</v>
      </c>
      <c r="V18" s="31">
        <v>0</v>
      </c>
      <c r="W18" s="31">
        <v>0</v>
      </c>
    </row>
    <row r="19" spans="1:23" ht="21.75" customHeight="1">
      <c r="A19" s="665" t="s">
        <v>59</v>
      </c>
      <c r="B19" s="664" t="s">
        <v>70</v>
      </c>
      <c r="C19" s="664"/>
      <c r="D19" s="664" t="s">
        <v>71</v>
      </c>
      <c r="E19" s="664"/>
      <c r="F19" s="664" t="s">
        <v>50</v>
      </c>
      <c r="G19" s="664"/>
      <c r="H19" s="664" t="s">
        <v>49</v>
      </c>
      <c r="I19" s="664"/>
      <c r="J19" s="664" t="s">
        <v>72</v>
      </c>
      <c r="K19" s="664"/>
      <c r="L19" s="664" t="s">
        <v>52</v>
      </c>
      <c r="M19" s="664"/>
      <c r="O19" s="219"/>
    </row>
    <row r="20" spans="1:23" ht="30.75" customHeight="1">
      <c r="A20" s="667"/>
      <c r="B20" s="105" t="s">
        <v>45</v>
      </c>
      <c r="C20" s="105" t="s">
        <v>73</v>
      </c>
      <c r="D20" s="105" t="s">
        <v>45</v>
      </c>
      <c r="E20" s="105" t="s">
        <v>73</v>
      </c>
      <c r="F20" s="105" t="s">
        <v>45</v>
      </c>
      <c r="G20" s="105" t="s">
        <v>73</v>
      </c>
      <c r="H20" s="105" t="s">
        <v>45</v>
      </c>
      <c r="I20" s="105" t="s">
        <v>73</v>
      </c>
      <c r="J20" s="105" t="s">
        <v>45</v>
      </c>
      <c r="K20" s="105" t="s">
        <v>73</v>
      </c>
      <c r="L20" s="105" t="s">
        <v>45</v>
      </c>
      <c r="M20" s="105" t="s">
        <v>73</v>
      </c>
      <c r="O20" s="219"/>
    </row>
    <row r="21" spans="1:23">
      <c r="A21" s="107" t="s">
        <v>148</v>
      </c>
      <c r="B21" s="128">
        <f>R21</f>
        <v>1</v>
      </c>
      <c r="C21" s="108">
        <f>IF(($B21+$D21+$F21+$H21+$J21+$L21)=0,B21/1,(B21)/($B21+$D21+$F21+$H21+$J21+$L21))</f>
        <v>2.5000000000000001E-2</v>
      </c>
      <c r="D21" s="128">
        <f>S21</f>
        <v>0</v>
      </c>
      <c r="E21" s="108">
        <f t="shared" ref="E21:E28" si="7">IF(($B21+$D21+$F21+$H21+$J21+$L21)=0,D21/1,(D21)/($B21+$D21+$F21+$H21+$J21+$L21))</f>
        <v>0</v>
      </c>
      <c r="F21" s="128">
        <f>T21</f>
        <v>29</v>
      </c>
      <c r="G21" s="108">
        <f t="shared" ref="G21:G28" si="8">IF(($B21+$D21+$F21+$H21+$J21+$L21)=0,F21/1,(F21)/($B21+$D21+$F21+$H21+$J21+$L21))</f>
        <v>0.72499999999999998</v>
      </c>
      <c r="H21" s="128">
        <f>U21</f>
        <v>5</v>
      </c>
      <c r="I21" s="108">
        <f t="shared" ref="I21:I28" si="9">IF(($B21+$D21+$F21+$H21+$J21+$L21)=0,H21/1,(H21)/($B21+$D21+$F21+$H21+$J21+$L21))</f>
        <v>0.125</v>
      </c>
      <c r="J21" s="128">
        <f>V21</f>
        <v>5</v>
      </c>
      <c r="K21" s="108">
        <f t="shared" ref="K21:K28" si="10">IF(($B21+$D21+$F21+$H21+$J21+$L21)=0,J21/1,(J21)/($B21+$D21+$F21+$H21+$J21+$L21))</f>
        <v>0.125</v>
      </c>
      <c r="L21" s="128">
        <f>W21</f>
        <v>0</v>
      </c>
      <c r="M21" s="108">
        <f t="shared" ref="M21:M28" si="11">IF(($B21+$D21+$F21+$H21+$J21+$L21)=0,L21/1,(L21)/($B21+$D21+$F21+$H21+$J21+$L21))</f>
        <v>0</v>
      </c>
      <c r="O21" s="219">
        <f t="shared" si="6"/>
        <v>1</v>
      </c>
      <c r="P21" s="31">
        <v>93</v>
      </c>
      <c r="Q21" s="31" t="s">
        <v>148</v>
      </c>
      <c r="R21" s="31">
        <v>1</v>
      </c>
      <c r="S21" s="31">
        <v>0</v>
      </c>
      <c r="T21" s="31">
        <v>29</v>
      </c>
      <c r="U21" s="31">
        <v>5</v>
      </c>
      <c r="V21" s="31">
        <v>5</v>
      </c>
      <c r="W21" s="31">
        <v>0</v>
      </c>
    </row>
    <row r="22" spans="1:23">
      <c r="A22" s="107" t="s">
        <v>149</v>
      </c>
      <c r="B22" s="127">
        <f>R22</f>
        <v>0</v>
      </c>
      <c r="C22" s="109">
        <f>IF(($B22+$D22+$F22+$H22+$J22+$L22)=0,B22/1,(B22)/($B22+$D22+$F22+$H22+$J22+$L22))</f>
        <v>0</v>
      </c>
      <c r="D22" s="117">
        <f>S22</f>
        <v>0</v>
      </c>
      <c r="E22" s="109">
        <f t="shared" ref="E22" si="12">IF(($B22+$D22+$F22+$H22+$J22+$L22)=0,D22/1,(D22)/($B22+$D22+$F22+$H22+$J22+$L22))</f>
        <v>0</v>
      </c>
      <c r="F22" s="117">
        <f>T22</f>
        <v>10</v>
      </c>
      <c r="G22" s="109">
        <f t="shared" ref="G22" si="13">IF(($B22+$D22+$F22+$H22+$J22+$L22)=0,F22/1,(F22)/($B22+$D22+$F22+$H22+$J22+$L22))</f>
        <v>0.83333333333333337</v>
      </c>
      <c r="H22" s="117">
        <f>U22</f>
        <v>2</v>
      </c>
      <c r="I22" s="109">
        <f t="shared" ref="I22" si="14">IF(($B22+$D22+$F22+$H22+$J22+$L22)=0,H22/1,(H22)/($B22+$D22+$F22+$H22+$J22+$L22))</f>
        <v>0.16666666666666666</v>
      </c>
      <c r="J22" s="117">
        <f>V22</f>
        <v>0</v>
      </c>
      <c r="K22" s="109">
        <f t="shared" ref="K22" si="15">IF(($B22+$D22+$F22+$H22+$J22+$L22)=0,J22/1,(J22)/($B22+$D22+$F22+$H22+$J22+$L22))</f>
        <v>0</v>
      </c>
      <c r="L22" s="117">
        <f>W22</f>
        <v>0</v>
      </c>
      <c r="M22" s="109">
        <f t="shared" ref="M22" si="16">IF(($B22+$D22+$F22+$H22+$J22+$L22)=0,L22/1,(L22)/($B22+$D22+$F22+$H22+$J22+$L22))</f>
        <v>0</v>
      </c>
      <c r="O22" s="219">
        <f t="shared" si="6"/>
        <v>1</v>
      </c>
      <c r="P22" s="31">
        <v>94</v>
      </c>
      <c r="Q22" s="31" t="s">
        <v>149</v>
      </c>
      <c r="R22" s="31">
        <v>0</v>
      </c>
      <c r="S22" s="31">
        <v>0</v>
      </c>
      <c r="T22" s="31">
        <v>10</v>
      </c>
      <c r="U22" s="31">
        <v>2</v>
      </c>
      <c r="V22" s="31">
        <v>0</v>
      </c>
      <c r="W22" s="31">
        <v>0</v>
      </c>
    </row>
    <row r="23" spans="1:23">
      <c r="A23" s="107" t="s">
        <v>150</v>
      </c>
      <c r="B23" s="128">
        <f t="shared" ref="B23:B26" si="17">R23</f>
        <v>0</v>
      </c>
      <c r="C23" s="108">
        <f t="shared" ref="C23:C27" si="18">IF(($B23+$D23+$F23+$H23+$J23+$L23)=0,B23/1,(B23)/($B23+$D23+$F23+$H23+$J23+$L23))</f>
        <v>0</v>
      </c>
      <c r="D23" s="128">
        <f t="shared" ref="D23:D27" si="19">S23</f>
        <v>0</v>
      </c>
      <c r="E23" s="108">
        <f t="shared" si="7"/>
        <v>0</v>
      </c>
      <c r="F23" s="128">
        <f t="shared" ref="F23:F27" si="20">T23</f>
        <v>2</v>
      </c>
      <c r="G23" s="108">
        <f t="shared" si="8"/>
        <v>1</v>
      </c>
      <c r="H23" s="128">
        <f t="shared" ref="H23:H27" si="21">U23</f>
        <v>0</v>
      </c>
      <c r="I23" s="108">
        <f t="shared" si="9"/>
        <v>0</v>
      </c>
      <c r="J23" s="128">
        <f t="shared" ref="J23:J27" si="22">V23</f>
        <v>0</v>
      </c>
      <c r="K23" s="108">
        <f t="shared" si="10"/>
        <v>0</v>
      </c>
      <c r="L23" s="128">
        <f t="shared" ref="L23:L27" si="23">W23</f>
        <v>0</v>
      </c>
      <c r="M23" s="108">
        <f t="shared" si="11"/>
        <v>0</v>
      </c>
      <c r="O23" s="219">
        <f t="shared" si="6"/>
        <v>1</v>
      </c>
      <c r="P23" s="31">
        <v>95</v>
      </c>
      <c r="Q23" s="31" t="s">
        <v>150</v>
      </c>
      <c r="R23" s="31">
        <v>0</v>
      </c>
      <c r="S23" s="31">
        <v>0</v>
      </c>
      <c r="T23" s="31">
        <v>2</v>
      </c>
      <c r="U23" s="31">
        <v>0</v>
      </c>
      <c r="V23" s="31">
        <v>0</v>
      </c>
      <c r="W23" s="31">
        <v>0</v>
      </c>
    </row>
    <row r="24" spans="1:23">
      <c r="A24" s="107" t="s">
        <v>151</v>
      </c>
      <c r="B24" s="127">
        <f t="shared" si="17"/>
        <v>0</v>
      </c>
      <c r="C24" s="109">
        <f t="shared" si="18"/>
        <v>0</v>
      </c>
      <c r="D24" s="117">
        <f t="shared" si="19"/>
        <v>0</v>
      </c>
      <c r="E24" s="109">
        <f t="shared" si="7"/>
        <v>0</v>
      </c>
      <c r="F24" s="117">
        <f t="shared" si="20"/>
        <v>11</v>
      </c>
      <c r="G24" s="109">
        <f t="shared" si="8"/>
        <v>0.73333333333333328</v>
      </c>
      <c r="H24" s="117">
        <f t="shared" si="21"/>
        <v>3</v>
      </c>
      <c r="I24" s="109">
        <f t="shared" si="9"/>
        <v>0.2</v>
      </c>
      <c r="J24" s="117">
        <f t="shared" si="22"/>
        <v>1</v>
      </c>
      <c r="K24" s="109">
        <f t="shared" si="10"/>
        <v>6.6666666666666666E-2</v>
      </c>
      <c r="L24" s="117">
        <f t="shared" si="23"/>
        <v>0</v>
      </c>
      <c r="M24" s="109">
        <f t="shared" si="11"/>
        <v>0</v>
      </c>
      <c r="O24" s="219">
        <f t="shared" si="6"/>
        <v>1</v>
      </c>
      <c r="P24" s="31">
        <v>96</v>
      </c>
      <c r="Q24" s="31" t="s">
        <v>151</v>
      </c>
      <c r="R24" s="31">
        <v>0</v>
      </c>
      <c r="S24" s="31">
        <v>0</v>
      </c>
      <c r="T24" s="31">
        <v>11</v>
      </c>
      <c r="U24" s="31">
        <v>3</v>
      </c>
      <c r="V24" s="31">
        <v>1</v>
      </c>
      <c r="W24" s="31">
        <v>0</v>
      </c>
    </row>
    <row r="25" spans="1:23">
      <c r="A25" s="107" t="s">
        <v>152</v>
      </c>
      <c r="B25" s="128">
        <f t="shared" si="17"/>
        <v>1</v>
      </c>
      <c r="C25" s="108">
        <f t="shared" si="18"/>
        <v>0.14285714285714285</v>
      </c>
      <c r="D25" s="128">
        <f t="shared" si="19"/>
        <v>0</v>
      </c>
      <c r="E25" s="108">
        <f t="shared" si="7"/>
        <v>0</v>
      </c>
      <c r="F25" s="128">
        <f t="shared" si="20"/>
        <v>5</v>
      </c>
      <c r="G25" s="108">
        <f t="shared" si="8"/>
        <v>0.7142857142857143</v>
      </c>
      <c r="H25" s="128">
        <f t="shared" si="21"/>
        <v>1</v>
      </c>
      <c r="I25" s="108">
        <f t="shared" si="9"/>
        <v>0.14285714285714285</v>
      </c>
      <c r="J25" s="128">
        <f t="shared" si="22"/>
        <v>0</v>
      </c>
      <c r="K25" s="108">
        <f t="shared" si="10"/>
        <v>0</v>
      </c>
      <c r="L25" s="128">
        <f t="shared" si="23"/>
        <v>0</v>
      </c>
      <c r="M25" s="108">
        <f t="shared" si="11"/>
        <v>0</v>
      </c>
      <c r="O25" s="219">
        <f t="shared" si="6"/>
        <v>1</v>
      </c>
      <c r="P25" s="31">
        <v>97</v>
      </c>
      <c r="Q25" s="31" t="s">
        <v>271</v>
      </c>
      <c r="R25" s="31">
        <v>1</v>
      </c>
      <c r="S25" s="31">
        <v>0</v>
      </c>
      <c r="T25" s="31">
        <v>5</v>
      </c>
      <c r="U25" s="31">
        <v>1</v>
      </c>
      <c r="V25" s="31">
        <v>0</v>
      </c>
      <c r="W25" s="31">
        <v>0</v>
      </c>
    </row>
    <row r="26" spans="1:23">
      <c r="A26" s="107" t="s">
        <v>153</v>
      </c>
      <c r="B26" s="127">
        <f t="shared" si="17"/>
        <v>0</v>
      </c>
      <c r="C26" s="109">
        <f t="shared" si="18"/>
        <v>0</v>
      </c>
      <c r="D26" s="117">
        <f t="shared" si="19"/>
        <v>0</v>
      </c>
      <c r="E26" s="109">
        <f t="shared" si="7"/>
        <v>0</v>
      </c>
      <c r="F26" s="117">
        <f t="shared" si="20"/>
        <v>2</v>
      </c>
      <c r="G26" s="109">
        <f t="shared" si="8"/>
        <v>1</v>
      </c>
      <c r="H26" s="117">
        <f t="shared" si="21"/>
        <v>0</v>
      </c>
      <c r="I26" s="109">
        <f t="shared" si="9"/>
        <v>0</v>
      </c>
      <c r="J26" s="117">
        <f t="shared" si="22"/>
        <v>0</v>
      </c>
      <c r="K26" s="109">
        <f t="shared" si="10"/>
        <v>0</v>
      </c>
      <c r="L26" s="117">
        <f t="shared" si="23"/>
        <v>0</v>
      </c>
      <c r="M26" s="109">
        <f t="shared" si="11"/>
        <v>0</v>
      </c>
      <c r="O26" s="219">
        <f t="shared" si="6"/>
        <v>1</v>
      </c>
      <c r="P26" s="31">
        <v>98</v>
      </c>
      <c r="Q26" s="31" t="s">
        <v>272</v>
      </c>
      <c r="R26" s="31">
        <v>0</v>
      </c>
      <c r="S26" s="31">
        <v>0</v>
      </c>
      <c r="T26" s="31">
        <v>2</v>
      </c>
      <c r="U26" s="31">
        <v>0</v>
      </c>
      <c r="V26" s="31">
        <v>0</v>
      </c>
      <c r="W26" s="31">
        <v>0</v>
      </c>
    </row>
    <row r="27" spans="1:23">
      <c r="A27" s="107" t="s">
        <v>131</v>
      </c>
      <c r="B27" s="128">
        <f>R27</f>
        <v>0</v>
      </c>
      <c r="C27" s="108">
        <f t="shared" si="18"/>
        <v>0</v>
      </c>
      <c r="D27" s="128">
        <f t="shared" si="19"/>
        <v>0</v>
      </c>
      <c r="E27" s="108">
        <f t="shared" si="7"/>
        <v>0</v>
      </c>
      <c r="F27" s="128">
        <f t="shared" si="20"/>
        <v>4</v>
      </c>
      <c r="G27" s="108">
        <f t="shared" si="8"/>
        <v>1</v>
      </c>
      <c r="H27" s="128">
        <f t="shared" si="21"/>
        <v>0</v>
      </c>
      <c r="I27" s="108">
        <f t="shared" si="9"/>
        <v>0</v>
      </c>
      <c r="J27" s="128">
        <f t="shared" si="22"/>
        <v>0</v>
      </c>
      <c r="K27" s="108">
        <f t="shared" si="10"/>
        <v>0</v>
      </c>
      <c r="L27" s="128">
        <f t="shared" si="23"/>
        <v>0</v>
      </c>
      <c r="M27" s="108">
        <f t="shared" si="11"/>
        <v>0</v>
      </c>
      <c r="O27" s="219">
        <f t="shared" si="6"/>
        <v>1</v>
      </c>
      <c r="P27" s="31">
        <v>99</v>
      </c>
      <c r="Q27" s="31" t="s">
        <v>131</v>
      </c>
      <c r="R27" s="31">
        <v>0</v>
      </c>
      <c r="S27" s="31">
        <v>0</v>
      </c>
      <c r="T27" s="31">
        <v>4</v>
      </c>
      <c r="U27" s="31">
        <v>0</v>
      </c>
      <c r="V27" s="31">
        <v>0</v>
      </c>
      <c r="W27" s="31">
        <v>0</v>
      </c>
    </row>
    <row r="28" spans="1:23">
      <c r="A28" s="135" t="s">
        <v>60</v>
      </c>
      <c r="B28" s="126">
        <f>SUM(B21:B27)</f>
        <v>2</v>
      </c>
      <c r="C28" s="125">
        <f>IF(($B28+$D28+$F28+$H28+$J28+$L28)=0,B28/1,(B28)/($B28+$D28+$F28+$H28+$J28+$L28))</f>
        <v>2.4390243902439025E-2</v>
      </c>
      <c r="D28" s="126">
        <f>SUM(D21:D27)</f>
        <v>0</v>
      </c>
      <c r="E28" s="125">
        <f t="shared" si="7"/>
        <v>0</v>
      </c>
      <c r="F28" s="126">
        <f>SUM(F21:F27)</f>
        <v>63</v>
      </c>
      <c r="G28" s="125">
        <f t="shared" si="8"/>
        <v>0.76829268292682928</v>
      </c>
      <c r="H28" s="126">
        <f>SUM(H21:H27)</f>
        <v>11</v>
      </c>
      <c r="I28" s="125">
        <f t="shared" si="9"/>
        <v>0.13414634146341464</v>
      </c>
      <c r="J28" s="126">
        <f>SUM(J21:J27)</f>
        <v>6</v>
      </c>
      <c r="K28" s="125">
        <f t="shared" si="10"/>
        <v>7.3170731707317069E-2</v>
      </c>
      <c r="L28" s="126">
        <f>SUM(L21:L27)</f>
        <v>0</v>
      </c>
      <c r="M28" s="125">
        <f t="shared" si="11"/>
        <v>0</v>
      </c>
      <c r="O28" s="219">
        <f t="shared" si="6"/>
        <v>1</v>
      </c>
    </row>
    <row r="29" spans="1:23">
      <c r="M29" s="102">
        <f>SUM(B11,D11,F11,H11,J11,L11)</f>
        <v>368</v>
      </c>
      <c r="O29" s="219"/>
      <c r="R29" s="31">
        <f t="shared" ref="R29:W29" si="24">SUM(R21:R28)</f>
        <v>2</v>
      </c>
      <c r="S29" s="31">
        <f t="shared" si="24"/>
        <v>0</v>
      </c>
      <c r="T29" s="31">
        <f t="shared" si="24"/>
        <v>63</v>
      </c>
      <c r="U29" s="31">
        <f t="shared" si="24"/>
        <v>11</v>
      </c>
      <c r="V29" s="31">
        <f t="shared" si="24"/>
        <v>6</v>
      </c>
      <c r="W29" s="31">
        <f t="shared" si="24"/>
        <v>0</v>
      </c>
    </row>
    <row r="30" spans="1:23">
      <c r="B30" s="44">
        <f>B11</f>
        <v>33</v>
      </c>
      <c r="D30" s="166">
        <f>D11</f>
        <v>13</v>
      </c>
      <c r="F30" s="166">
        <f>F11</f>
        <v>219</v>
      </c>
      <c r="H30" s="166">
        <f>H11</f>
        <v>45</v>
      </c>
      <c r="J30" s="166">
        <f>J11</f>
        <v>58</v>
      </c>
      <c r="L30" s="166">
        <f>L11</f>
        <v>0</v>
      </c>
      <c r="M30" s="102">
        <f>SUM(B28,D28,F28,H28,J28,L28)</f>
        <v>82</v>
      </c>
      <c r="O30" s="219"/>
    </row>
    <row r="31" spans="1:23">
      <c r="B31" s="44">
        <f>B28</f>
        <v>2</v>
      </c>
      <c r="D31" s="166">
        <f>D28</f>
        <v>0</v>
      </c>
      <c r="F31" s="166">
        <f>F28</f>
        <v>63</v>
      </c>
      <c r="H31" s="166">
        <f>H28</f>
        <v>11</v>
      </c>
      <c r="J31" s="166">
        <f>J28</f>
        <v>6</v>
      </c>
      <c r="L31" s="166">
        <f>L28</f>
        <v>0</v>
      </c>
      <c r="M31" s="102">
        <f>'Page 22'!L27</f>
        <v>0</v>
      </c>
    </row>
    <row r="32" spans="1:23">
      <c r="B32" s="44">
        <f>'Page 23'!B30</f>
        <v>182</v>
      </c>
      <c r="D32" s="166">
        <f>'Page 23'!D30</f>
        <v>263</v>
      </c>
      <c r="F32" s="166">
        <f>'Page 23'!F30</f>
        <v>520</v>
      </c>
      <c r="H32" s="166">
        <f>'Page 23'!H30</f>
        <v>51</v>
      </c>
      <c r="J32" s="166">
        <f>'Page 23'!J30</f>
        <v>151</v>
      </c>
      <c r="L32" s="166">
        <f>'Page 23'!L30</f>
        <v>2</v>
      </c>
      <c r="M32" s="215">
        <f>'Page 23'!M32</f>
        <v>1169</v>
      </c>
      <c r="P32" s="31">
        <v>93</v>
      </c>
      <c r="Q32" s="31" t="s">
        <v>148</v>
      </c>
      <c r="R32" s="31">
        <v>1</v>
      </c>
      <c r="S32" s="31">
        <v>0</v>
      </c>
      <c r="T32" s="31">
        <v>29</v>
      </c>
      <c r="U32" s="31">
        <v>5</v>
      </c>
      <c r="V32" s="31">
        <v>5</v>
      </c>
      <c r="W32" s="31">
        <v>0</v>
      </c>
    </row>
    <row r="33" spans="2:24" ht="16.5" thickBot="1">
      <c r="B33" s="44">
        <f>'Page 22'!B23</f>
        <v>32</v>
      </c>
      <c r="D33" s="166">
        <f>'Page 22'!D23</f>
        <v>216</v>
      </c>
      <c r="F33" s="166">
        <f>'Page 22'!F23</f>
        <v>272</v>
      </c>
      <c r="H33" s="166">
        <f>'Page 22'!H23</f>
        <v>85</v>
      </c>
      <c r="J33" s="166">
        <f>'Page 22'!J23</f>
        <v>80</v>
      </c>
      <c r="L33" s="166">
        <f>'Page 22'!L23</f>
        <v>2</v>
      </c>
      <c r="M33" s="102">
        <f>SUM(M29:M32)</f>
        <v>1619</v>
      </c>
      <c r="P33" s="31">
        <v>94</v>
      </c>
      <c r="Q33" s="31" t="s">
        <v>149</v>
      </c>
      <c r="R33" s="31">
        <v>0</v>
      </c>
      <c r="S33" s="31">
        <v>0</v>
      </c>
      <c r="T33" s="31">
        <v>10</v>
      </c>
      <c r="U33" s="31">
        <v>2</v>
      </c>
      <c r="V33" s="31">
        <v>0</v>
      </c>
      <c r="W33" s="31">
        <v>0</v>
      </c>
    </row>
    <row r="34" spans="2:24" ht="16.5" thickBot="1">
      <c r="B34" s="220">
        <f>SUM(B30:B33)</f>
        <v>249</v>
      </c>
      <c r="C34" s="221"/>
      <c r="D34" s="221">
        <f>SUM(D30:D33)</f>
        <v>492</v>
      </c>
      <c r="E34" s="221"/>
      <c r="F34" s="221">
        <f>SUM(F30:F33)</f>
        <v>1074</v>
      </c>
      <c r="G34" s="221"/>
      <c r="H34" s="221">
        <f>SUM(H30:H33)</f>
        <v>192</v>
      </c>
      <c r="I34" s="222"/>
      <c r="J34" s="221">
        <f>SUM(J30:J33)</f>
        <v>295</v>
      </c>
      <c r="K34" s="222"/>
      <c r="L34" s="223">
        <f>SUM(L30:L33)</f>
        <v>4</v>
      </c>
      <c r="P34" s="31">
        <v>95</v>
      </c>
      <c r="Q34" s="31" t="s">
        <v>150</v>
      </c>
      <c r="R34" s="31">
        <v>0</v>
      </c>
      <c r="S34" s="31">
        <v>0</v>
      </c>
      <c r="T34" s="31">
        <v>2</v>
      </c>
      <c r="U34" s="31">
        <v>0</v>
      </c>
      <c r="V34" s="31">
        <v>0</v>
      </c>
      <c r="W34" s="31">
        <v>0</v>
      </c>
    </row>
    <row r="35" spans="2:24" ht="16.5" thickBot="1">
      <c r="D35" s="166"/>
      <c r="F35" s="166"/>
      <c r="H35" s="166"/>
      <c r="J35" s="166"/>
      <c r="L35" s="166"/>
      <c r="M35" s="216">
        <f>'Page 17'!D18</f>
        <v>2306</v>
      </c>
      <c r="P35" s="31">
        <v>96</v>
      </c>
      <c r="Q35" s="31" t="s">
        <v>151</v>
      </c>
      <c r="R35" s="31">
        <v>0</v>
      </c>
      <c r="S35" s="31">
        <v>0</v>
      </c>
      <c r="T35" s="31">
        <v>11</v>
      </c>
      <c r="U35" s="31">
        <v>3</v>
      </c>
      <c r="V35" s="31">
        <v>1</v>
      </c>
      <c r="W35" s="31">
        <v>0</v>
      </c>
    </row>
    <row r="36" spans="2:24" ht="16.5" thickBot="1">
      <c r="B36" s="224">
        <f>'Page 17'!D10</f>
        <v>249</v>
      </c>
      <c r="C36" s="221"/>
      <c r="D36" s="225">
        <f>'Page 17'!D12</f>
        <v>492</v>
      </c>
      <c r="E36" s="221"/>
      <c r="F36" s="225">
        <f>'Page 17'!D14</f>
        <v>1074</v>
      </c>
      <c r="G36" s="221"/>
      <c r="H36" s="225">
        <f>'Page 17'!D11</f>
        <v>192</v>
      </c>
      <c r="I36" s="222"/>
      <c r="J36" s="225">
        <f>'Page 17'!D15</f>
        <v>295</v>
      </c>
      <c r="K36" s="222"/>
      <c r="L36" s="226">
        <f>'Page 17'!D16</f>
        <v>4</v>
      </c>
      <c r="P36" s="31">
        <v>97</v>
      </c>
      <c r="Q36" s="31" t="s">
        <v>271</v>
      </c>
      <c r="R36" s="31">
        <v>1</v>
      </c>
      <c r="S36" s="31">
        <v>0</v>
      </c>
      <c r="T36" s="31">
        <v>5</v>
      </c>
      <c r="U36" s="31">
        <v>1</v>
      </c>
      <c r="V36" s="31">
        <v>0</v>
      </c>
      <c r="W36" s="31">
        <v>0</v>
      </c>
    </row>
    <row r="37" spans="2:24">
      <c r="D37" s="166"/>
      <c r="F37" s="166"/>
      <c r="H37" s="166"/>
      <c r="J37" s="166"/>
      <c r="L37" s="166"/>
      <c r="P37" s="31">
        <v>98</v>
      </c>
      <c r="Q37" s="31" t="s">
        <v>272</v>
      </c>
      <c r="R37" s="31">
        <v>0</v>
      </c>
      <c r="S37" s="31">
        <v>0</v>
      </c>
      <c r="T37" s="31">
        <v>2</v>
      </c>
      <c r="U37" s="31">
        <v>0</v>
      </c>
      <c r="V37" s="31">
        <v>0</v>
      </c>
      <c r="W37" s="31">
        <v>0</v>
      </c>
    </row>
    <row r="38" spans="2:24">
      <c r="B38" s="44" t="s">
        <v>311</v>
      </c>
      <c r="D38" s="166" t="s">
        <v>311</v>
      </c>
      <c r="F38" s="166" t="s">
        <v>311</v>
      </c>
      <c r="H38" s="166" t="s">
        <v>311</v>
      </c>
      <c r="J38" s="166" t="s">
        <v>311</v>
      </c>
      <c r="L38" s="166" t="s">
        <v>311</v>
      </c>
      <c r="M38" s="166" t="s">
        <v>311</v>
      </c>
      <c r="P38" s="31">
        <v>99</v>
      </c>
      <c r="Q38" s="31" t="s">
        <v>131</v>
      </c>
      <c r="R38" s="31">
        <v>0</v>
      </c>
      <c r="S38" s="31">
        <v>0</v>
      </c>
      <c r="T38" s="31">
        <v>4</v>
      </c>
      <c r="U38" s="31">
        <v>0</v>
      </c>
      <c r="V38" s="31">
        <v>0</v>
      </c>
      <c r="W38" s="31">
        <v>0</v>
      </c>
    </row>
    <row r="39" spans="2:24">
      <c r="X39" s="31">
        <f>SUM(R32:W38)</f>
        <v>82</v>
      </c>
    </row>
    <row r="40" spans="2:24">
      <c r="B40" s="44" t="b">
        <f>B34=B36</f>
        <v>1</v>
      </c>
      <c r="D40" s="166" t="b">
        <f>D34=D36</f>
        <v>1</v>
      </c>
      <c r="F40" s="166" t="b">
        <f>F34=F36</f>
        <v>1</v>
      </c>
      <c r="H40" s="166" t="b">
        <f>H34=H36</f>
        <v>1</v>
      </c>
      <c r="J40" s="166" t="b">
        <f>J34=J36</f>
        <v>1</v>
      </c>
      <c r="L40" s="166" t="b">
        <f>L34=L36</f>
        <v>1</v>
      </c>
    </row>
  </sheetData>
  <mergeCells count="14">
    <mergeCell ref="J4:K4"/>
    <mergeCell ref="J19:K19"/>
    <mergeCell ref="L4:M4"/>
    <mergeCell ref="A4:A5"/>
    <mergeCell ref="B4:C4"/>
    <mergeCell ref="D4:E4"/>
    <mergeCell ref="F4:G4"/>
    <mergeCell ref="H4:I4"/>
    <mergeCell ref="L19:M19"/>
    <mergeCell ref="A19:A20"/>
    <mergeCell ref="B19:C19"/>
    <mergeCell ref="D19:E19"/>
    <mergeCell ref="F19:G19"/>
    <mergeCell ref="H19:I19"/>
  </mergeCells>
  <phoneticPr fontId="11" type="noConversion"/>
  <pageMargins left="0.75" right="0.75" top="1" bottom="1" header="0.5" footer="0.5"/>
  <pageSetup scale="6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42"/>
  <sheetViews>
    <sheetView view="pageBreakPreview" zoomScale="91" zoomScaleNormal="60" zoomScaleSheetLayoutView="91" workbookViewId="0">
      <selection activeCell="R1" sqref="R1:AC1048576"/>
    </sheetView>
  </sheetViews>
  <sheetFormatPr defaultRowHeight="15.75"/>
  <cols>
    <col min="1" max="1" width="49" style="31" customWidth="1"/>
    <col min="2" max="2" width="12.6640625" style="44" customWidth="1"/>
    <col min="3" max="3" width="15.83203125" style="91" customWidth="1"/>
    <col min="4" max="4" width="14.5" style="44" customWidth="1"/>
    <col min="5" max="5" width="15.83203125" style="44" customWidth="1"/>
    <col min="6" max="6" width="12.6640625" style="44" customWidth="1"/>
    <col min="7" max="7" width="11.5" style="44" customWidth="1"/>
    <col min="8" max="8" width="9" style="102" customWidth="1"/>
    <col min="9" max="10" width="14.5" style="102" customWidth="1"/>
    <col min="11" max="12" width="14.5" style="102" hidden="1" customWidth="1"/>
    <col min="13" max="13" width="11.33203125" style="19" hidden="1" customWidth="1"/>
    <col min="14" max="14" width="9.1640625" style="19" hidden="1" customWidth="1"/>
    <col min="15" max="16" width="9" style="19" hidden="1" customWidth="1"/>
    <col min="17" max="17" width="9.33203125" style="3"/>
    <col min="18" max="20" width="0" style="3" hidden="1" customWidth="1"/>
    <col min="21" max="21" width="18.1640625" style="3" hidden="1" customWidth="1"/>
    <col min="22" max="29" width="0" style="3" hidden="1" customWidth="1"/>
    <col min="30" max="16384" width="9.33203125" style="3"/>
  </cols>
  <sheetData>
    <row r="1" spans="1:27">
      <c r="A1" s="75" t="s">
        <v>404</v>
      </c>
      <c r="M1" s="8"/>
      <c r="N1" s="8"/>
      <c r="O1" s="8"/>
      <c r="P1" s="8"/>
    </row>
    <row r="2" spans="1:27">
      <c r="M2" s="8"/>
      <c r="N2" s="8"/>
      <c r="O2" s="8"/>
      <c r="P2" s="8"/>
    </row>
    <row r="3" spans="1:27">
      <c r="M3" s="8"/>
      <c r="N3" s="8"/>
      <c r="O3" s="8"/>
      <c r="P3" s="8"/>
    </row>
    <row r="4" spans="1:27" ht="27.75" customHeight="1">
      <c r="A4" s="665" t="s">
        <v>56</v>
      </c>
      <c r="B4" s="666" t="s">
        <v>245</v>
      </c>
      <c r="C4" s="666"/>
      <c r="D4" s="664" t="s">
        <v>246</v>
      </c>
      <c r="E4" s="664"/>
      <c r="F4" s="664" t="s">
        <v>247</v>
      </c>
      <c r="G4" s="664"/>
      <c r="H4" s="669" t="s">
        <v>252</v>
      </c>
      <c r="I4" s="669"/>
      <c r="J4" s="218"/>
      <c r="K4" s="218"/>
      <c r="L4" s="218"/>
      <c r="M4" s="668" t="s">
        <v>72</v>
      </c>
      <c r="N4" s="668"/>
      <c r="O4" s="668" t="s">
        <v>52</v>
      </c>
      <c r="P4" s="668"/>
    </row>
    <row r="5" spans="1:27">
      <c r="A5" s="665"/>
      <c r="B5" s="105" t="s">
        <v>45</v>
      </c>
      <c r="C5" s="106" t="s">
        <v>73</v>
      </c>
      <c r="D5" s="105" t="s">
        <v>45</v>
      </c>
      <c r="E5" s="105" t="s">
        <v>73</v>
      </c>
      <c r="F5" s="105" t="s">
        <v>45</v>
      </c>
      <c r="G5" s="105" t="s">
        <v>73</v>
      </c>
      <c r="H5" s="105" t="s">
        <v>45</v>
      </c>
      <c r="I5" s="105" t="s">
        <v>73</v>
      </c>
      <c r="J5" s="105"/>
      <c r="K5" s="105"/>
      <c r="L5" s="105"/>
      <c r="M5" s="10" t="s">
        <v>45</v>
      </c>
      <c r="N5" s="10" t="s">
        <v>73</v>
      </c>
      <c r="O5" s="10" t="s">
        <v>45</v>
      </c>
      <c r="P5" s="10" t="s">
        <v>73</v>
      </c>
    </row>
    <row r="6" spans="1:27">
      <c r="A6" s="107" t="s">
        <v>117</v>
      </c>
      <c r="B6" s="44">
        <f>V6</f>
        <v>0</v>
      </c>
      <c r="C6" s="108">
        <f t="shared" ref="C6:C23" si="0">IF(($B6+$D6+$F6+$H6+$M6+$O6)=0,B6/1,(B6)/($B6+$D6+$F6+$H6+$M6+$O6))</f>
        <v>0</v>
      </c>
      <c r="D6" s="44">
        <f t="shared" ref="D6:D21" si="1">W6</f>
        <v>0</v>
      </c>
      <c r="E6" s="108">
        <f t="shared" ref="E6:E23" si="2">IF(($B6+$D6+$F6+$H6+$M6+$O6)=0,D6/1,(D6)/($B6+$D6+$F6+$H6+$M6+$O6))</f>
        <v>0</v>
      </c>
      <c r="F6" s="44">
        <f t="shared" ref="F6:F21" si="3">X6</f>
        <v>0</v>
      </c>
      <c r="G6" s="108">
        <f t="shared" ref="G6:G23" si="4">IF(($B6+$D6+$F6+$H6+$M6+$O6)=0,F6/1,(F6)/($B6+$D6+$F6+$H6+$M6+$O6))</f>
        <v>0</v>
      </c>
      <c r="H6" s="44">
        <f t="shared" ref="H6:H21" si="5">Y6</f>
        <v>0</v>
      </c>
      <c r="I6" s="108">
        <f t="shared" ref="I6:I23" si="6">IF(($B6+$D6+$F6+$H6+$M6+$O6)=0,H6/1,(H6)/($B6+$D6+$F6+$H6+$M6+$O6))</f>
        <v>0</v>
      </c>
      <c r="J6" s="108"/>
      <c r="K6" s="219">
        <f t="shared" ref="K6" si="7">C6+E6+G6+I6</f>
        <v>0</v>
      </c>
      <c r="L6" s="108"/>
      <c r="M6" s="12">
        <f t="shared" ref="M6:M22" si="8">Z6</f>
        <v>0</v>
      </c>
      <c r="N6" s="13">
        <f t="shared" ref="N6:N23" si="9">IF(($B6+$D6+$F6+$H6+$M6+$O6)=0,M6/1,(M6)/($B6+$D6+$F6+$H6+$M6+$O6))</f>
        <v>0</v>
      </c>
      <c r="O6" s="12">
        <f t="shared" ref="O6:O22" si="10">AA6</f>
        <v>0</v>
      </c>
      <c r="P6" s="13">
        <f t="shared" ref="P6:P23" si="11">IF(($B6+$D6+$F6+$H6+$M6+$O6)=0,O6/1,(O6)/($B6+$D6+$F6+$H6+$M6+$O6))</f>
        <v>0</v>
      </c>
      <c r="S6" s="3">
        <v>1</v>
      </c>
      <c r="T6" s="3">
        <v>51</v>
      </c>
      <c r="U6" s="3" t="s">
        <v>117</v>
      </c>
      <c r="V6" s="3">
        <v>0</v>
      </c>
      <c r="W6" s="3">
        <v>0</v>
      </c>
      <c r="X6" s="3">
        <v>0</v>
      </c>
      <c r="Y6" s="3">
        <v>0</v>
      </c>
      <c r="Z6" s="3">
        <v>0</v>
      </c>
      <c r="AA6" s="3">
        <v>0</v>
      </c>
    </row>
    <row r="7" spans="1:27">
      <c r="A7" s="107" t="s">
        <v>154</v>
      </c>
      <c r="B7" s="89">
        <f t="shared" ref="B7:B21" si="12">V7</f>
        <v>0</v>
      </c>
      <c r="C7" s="109">
        <f t="shared" si="0"/>
        <v>0</v>
      </c>
      <c r="D7" s="89">
        <f t="shared" si="1"/>
        <v>27</v>
      </c>
      <c r="E7" s="109">
        <f t="shared" si="2"/>
        <v>0.9</v>
      </c>
      <c r="F7" s="89">
        <f t="shared" si="3"/>
        <v>3</v>
      </c>
      <c r="G7" s="109">
        <f t="shared" si="4"/>
        <v>0.1</v>
      </c>
      <c r="H7" s="89">
        <f t="shared" si="5"/>
        <v>0</v>
      </c>
      <c r="I7" s="109">
        <f t="shared" si="6"/>
        <v>0</v>
      </c>
      <c r="J7" s="109"/>
      <c r="K7" s="219">
        <f>C7+E7+G7+I7</f>
        <v>1</v>
      </c>
      <c r="L7" s="109"/>
      <c r="M7" s="14">
        <f t="shared" si="8"/>
        <v>0</v>
      </c>
      <c r="N7" s="15">
        <f t="shared" si="9"/>
        <v>0</v>
      </c>
      <c r="O7" s="14">
        <f t="shared" si="10"/>
        <v>0</v>
      </c>
      <c r="P7" s="15">
        <f t="shared" si="11"/>
        <v>0</v>
      </c>
      <c r="S7" s="3">
        <v>8</v>
      </c>
      <c r="T7" s="3">
        <v>8</v>
      </c>
      <c r="U7" s="3" t="s">
        <v>225</v>
      </c>
      <c r="V7" s="3">
        <v>0</v>
      </c>
      <c r="W7" s="3">
        <v>27</v>
      </c>
      <c r="X7" s="3">
        <v>3</v>
      </c>
      <c r="Y7" s="3">
        <v>0</v>
      </c>
      <c r="Z7" s="3">
        <v>0</v>
      </c>
      <c r="AA7" s="3">
        <v>0</v>
      </c>
    </row>
    <row r="8" spans="1:27">
      <c r="A8" s="107" t="s">
        <v>211</v>
      </c>
      <c r="B8" s="44">
        <f t="shared" si="12"/>
        <v>0</v>
      </c>
      <c r="C8" s="108">
        <f t="shared" si="0"/>
        <v>0</v>
      </c>
      <c r="D8" s="44">
        <f t="shared" si="1"/>
        <v>17</v>
      </c>
      <c r="E8" s="108">
        <f t="shared" si="2"/>
        <v>0.77272727272727271</v>
      </c>
      <c r="F8" s="44">
        <f t="shared" si="3"/>
        <v>5</v>
      </c>
      <c r="G8" s="108">
        <f t="shared" si="4"/>
        <v>0.22727272727272727</v>
      </c>
      <c r="H8" s="44">
        <f t="shared" si="5"/>
        <v>0</v>
      </c>
      <c r="I8" s="108">
        <f t="shared" si="6"/>
        <v>0</v>
      </c>
      <c r="J8" s="108"/>
      <c r="K8" s="219">
        <f t="shared" ref="K8:K23" si="13">C8+E8+G8+I8</f>
        <v>1</v>
      </c>
      <c r="L8" s="108"/>
      <c r="M8" s="12">
        <f t="shared" si="8"/>
        <v>0</v>
      </c>
      <c r="N8" s="13">
        <f t="shared" si="9"/>
        <v>0</v>
      </c>
      <c r="O8" s="12">
        <f t="shared" si="10"/>
        <v>0</v>
      </c>
      <c r="P8" s="13">
        <f t="shared" si="11"/>
        <v>0</v>
      </c>
      <c r="S8" s="3">
        <v>52</v>
      </c>
      <c r="T8" s="3">
        <v>52</v>
      </c>
      <c r="U8" s="3" t="s">
        <v>211</v>
      </c>
      <c r="V8" s="3">
        <v>0</v>
      </c>
      <c r="W8" s="3">
        <v>17</v>
      </c>
      <c r="X8" s="3">
        <v>5</v>
      </c>
      <c r="Y8" s="3">
        <v>0</v>
      </c>
      <c r="Z8" s="3">
        <v>0</v>
      </c>
      <c r="AA8" s="3">
        <v>0</v>
      </c>
    </row>
    <row r="9" spans="1:27">
      <c r="A9" s="107" t="s">
        <v>118</v>
      </c>
      <c r="B9" s="89">
        <f t="shared" si="12"/>
        <v>0</v>
      </c>
      <c r="C9" s="109">
        <f t="shared" si="0"/>
        <v>0</v>
      </c>
      <c r="D9" s="89">
        <f t="shared" si="1"/>
        <v>0</v>
      </c>
      <c r="E9" s="109">
        <f t="shared" si="2"/>
        <v>0</v>
      </c>
      <c r="F9" s="89">
        <f t="shared" si="3"/>
        <v>1</v>
      </c>
      <c r="G9" s="109">
        <f t="shared" si="4"/>
        <v>1</v>
      </c>
      <c r="H9" s="89">
        <f t="shared" si="5"/>
        <v>0</v>
      </c>
      <c r="I9" s="109">
        <f t="shared" si="6"/>
        <v>0</v>
      </c>
      <c r="J9" s="109"/>
      <c r="K9" s="219">
        <f t="shared" si="13"/>
        <v>1</v>
      </c>
      <c r="L9" s="109"/>
      <c r="M9" s="14">
        <f t="shared" si="8"/>
        <v>0</v>
      </c>
      <c r="N9" s="15">
        <f t="shared" si="9"/>
        <v>0</v>
      </c>
      <c r="O9" s="14">
        <f t="shared" si="10"/>
        <v>0</v>
      </c>
      <c r="P9" s="15">
        <f t="shared" si="11"/>
        <v>0</v>
      </c>
      <c r="S9" s="3">
        <v>53</v>
      </c>
      <c r="T9" s="3">
        <v>53</v>
      </c>
      <c r="U9" s="3" t="s">
        <v>118</v>
      </c>
      <c r="V9" s="3">
        <v>0</v>
      </c>
      <c r="W9" s="3">
        <v>0</v>
      </c>
      <c r="X9" s="3">
        <v>1</v>
      </c>
      <c r="Y9" s="3">
        <v>0</v>
      </c>
      <c r="Z9" s="3">
        <v>0</v>
      </c>
      <c r="AA9" s="3">
        <v>0</v>
      </c>
    </row>
    <row r="10" spans="1:27">
      <c r="A10" s="107" t="s">
        <v>121</v>
      </c>
      <c r="B10" s="44">
        <f t="shared" si="12"/>
        <v>0</v>
      </c>
      <c r="C10" s="108">
        <f t="shared" si="0"/>
        <v>0</v>
      </c>
      <c r="D10" s="44">
        <f t="shared" si="1"/>
        <v>0</v>
      </c>
      <c r="E10" s="108">
        <f t="shared" si="2"/>
        <v>0</v>
      </c>
      <c r="F10" s="44">
        <f t="shared" si="3"/>
        <v>0</v>
      </c>
      <c r="G10" s="108">
        <f t="shared" si="4"/>
        <v>0</v>
      </c>
      <c r="H10" s="44">
        <f t="shared" si="5"/>
        <v>0</v>
      </c>
      <c r="I10" s="108">
        <f t="shared" si="6"/>
        <v>0</v>
      </c>
      <c r="J10" s="108"/>
      <c r="K10" s="219">
        <f t="shared" si="13"/>
        <v>0</v>
      </c>
      <c r="L10" s="108"/>
      <c r="M10" s="12">
        <f t="shared" si="8"/>
        <v>0</v>
      </c>
      <c r="N10" s="13">
        <f t="shared" si="9"/>
        <v>0</v>
      </c>
      <c r="O10" s="12">
        <f t="shared" si="10"/>
        <v>0</v>
      </c>
      <c r="P10" s="13">
        <f t="shared" si="11"/>
        <v>0</v>
      </c>
      <c r="S10" s="3">
        <v>56</v>
      </c>
      <c r="T10" s="3">
        <v>56</v>
      </c>
      <c r="U10" s="3" t="s">
        <v>121</v>
      </c>
      <c r="V10" s="3">
        <v>0</v>
      </c>
      <c r="W10" s="3">
        <v>0</v>
      </c>
      <c r="X10" s="3">
        <v>0</v>
      </c>
      <c r="Y10" s="3">
        <v>0</v>
      </c>
      <c r="Z10" s="3">
        <v>0</v>
      </c>
      <c r="AA10" s="3">
        <v>0</v>
      </c>
    </row>
    <row r="11" spans="1:27">
      <c r="A11" s="107" t="s">
        <v>122</v>
      </c>
      <c r="B11" s="89">
        <f t="shared" si="12"/>
        <v>0</v>
      </c>
      <c r="C11" s="109">
        <f t="shared" si="0"/>
        <v>0</v>
      </c>
      <c r="D11" s="89">
        <f t="shared" si="1"/>
        <v>3</v>
      </c>
      <c r="E11" s="109">
        <f t="shared" si="2"/>
        <v>1</v>
      </c>
      <c r="F11" s="89">
        <f t="shared" si="3"/>
        <v>0</v>
      </c>
      <c r="G11" s="109">
        <f t="shared" si="4"/>
        <v>0</v>
      </c>
      <c r="H11" s="89">
        <f t="shared" si="5"/>
        <v>0</v>
      </c>
      <c r="I11" s="109">
        <f t="shared" si="6"/>
        <v>0</v>
      </c>
      <c r="J11" s="109"/>
      <c r="K11" s="219">
        <f t="shared" si="13"/>
        <v>1</v>
      </c>
      <c r="L11" s="109"/>
      <c r="M11" s="14">
        <f t="shared" si="8"/>
        <v>0</v>
      </c>
      <c r="N11" s="15">
        <f t="shared" si="9"/>
        <v>0</v>
      </c>
      <c r="O11" s="14">
        <f t="shared" si="10"/>
        <v>0</v>
      </c>
      <c r="P11" s="15">
        <f t="shared" si="11"/>
        <v>0</v>
      </c>
      <c r="S11" s="3">
        <v>57</v>
      </c>
      <c r="T11" s="3">
        <v>57</v>
      </c>
      <c r="U11" s="3" t="s">
        <v>122</v>
      </c>
      <c r="V11" s="3">
        <v>0</v>
      </c>
      <c r="W11" s="3">
        <v>3</v>
      </c>
      <c r="X11" s="3">
        <v>0</v>
      </c>
      <c r="Y11" s="3">
        <v>0</v>
      </c>
      <c r="Z11" s="3">
        <v>0</v>
      </c>
      <c r="AA11" s="3">
        <v>0</v>
      </c>
    </row>
    <row r="12" spans="1:27">
      <c r="A12" s="107" t="s">
        <v>123</v>
      </c>
      <c r="B12" s="44">
        <f t="shared" si="12"/>
        <v>0</v>
      </c>
      <c r="C12" s="108">
        <f t="shared" si="0"/>
        <v>0</v>
      </c>
      <c r="D12" s="44">
        <f t="shared" si="1"/>
        <v>1</v>
      </c>
      <c r="E12" s="108">
        <f t="shared" si="2"/>
        <v>0.5</v>
      </c>
      <c r="F12" s="44">
        <f t="shared" si="3"/>
        <v>1</v>
      </c>
      <c r="G12" s="108">
        <f t="shared" si="4"/>
        <v>0.5</v>
      </c>
      <c r="H12" s="44">
        <f t="shared" si="5"/>
        <v>0</v>
      </c>
      <c r="I12" s="108">
        <f t="shared" si="6"/>
        <v>0</v>
      </c>
      <c r="J12" s="108"/>
      <c r="K12" s="219">
        <f t="shared" si="13"/>
        <v>1</v>
      </c>
      <c r="L12" s="108"/>
      <c r="M12" s="12">
        <f t="shared" si="8"/>
        <v>0</v>
      </c>
      <c r="N12" s="13">
        <f t="shared" si="9"/>
        <v>0</v>
      </c>
      <c r="O12" s="12">
        <f t="shared" si="10"/>
        <v>0</v>
      </c>
      <c r="P12" s="13">
        <f t="shared" si="11"/>
        <v>0</v>
      </c>
      <c r="S12" s="3">
        <v>58</v>
      </c>
      <c r="T12" s="3">
        <v>58</v>
      </c>
      <c r="U12" s="3" t="s">
        <v>123</v>
      </c>
      <c r="V12" s="3">
        <v>0</v>
      </c>
      <c r="W12" s="3">
        <v>1</v>
      </c>
      <c r="X12" s="3">
        <v>1</v>
      </c>
      <c r="Y12" s="3">
        <v>0</v>
      </c>
      <c r="Z12" s="3">
        <v>0</v>
      </c>
      <c r="AA12" s="3">
        <v>0</v>
      </c>
    </row>
    <row r="13" spans="1:27">
      <c r="A13" s="107" t="s">
        <v>124</v>
      </c>
      <c r="B13" s="89">
        <f t="shared" si="12"/>
        <v>0</v>
      </c>
      <c r="C13" s="109">
        <f t="shared" si="0"/>
        <v>0</v>
      </c>
      <c r="D13" s="89">
        <f t="shared" si="1"/>
        <v>8</v>
      </c>
      <c r="E13" s="109">
        <f t="shared" si="2"/>
        <v>0.88888888888888884</v>
      </c>
      <c r="F13" s="89">
        <f t="shared" si="3"/>
        <v>1</v>
      </c>
      <c r="G13" s="109">
        <f t="shared" si="4"/>
        <v>0.1111111111111111</v>
      </c>
      <c r="H13" s="89">
        <f t="shared" si="5"/>
        <v>0</v>
      </c>
      <c r="I13" s="109">
        <f t="shared" si="6"/>
        <v>0</v>
      </c>
      <c r="J13" s="109"/>
      <c r="K13" s="219">
        <f t="shared" si="13"/>
        <v>1</v>
      </c>
      <c r="L13" s="109"/>
      <c r="M13" s="14">
        <f t="shared" si="8"/>
        <v>0</v>
      </c>
      <c r="N13" s="15">
        <f t="shared" si="9"/>
        <v>0</v>
      </c>
      <c r="O13" s="14">
        <f t="shared" si="10"/>
        <v>0</v>
      </c>
      <c r="P13" s="15">
        <f t="shared" si="11"/>
        <v>0</v>
      </c>
      <c r="S13" s="3">
        <v>59</v>
      </c>
      <c r="T13" s="3">
        <v>59</v>
      </c>
      <c r="U13" s="3" t="s">
        <v>124</v>
      </c>
      <c r="V13" s="3">
        <v>0</v>
      </c>
      <c r="W13" s="3">
        <v>8</v>
      </c>
      <c r="X13" s="3">
        <v>1</v>
      </c>
      <c r="Y13" s="3">
        <v>0</v>
      </c>
      <c r="Z13" s="3">
        <v>0</v>
      </c>
      <c r="AA13" s="3">
        <v>0</v>
      </c>
    </row>
    <row r="14" spans="1:27">
      <c r="A14" s="107" t="s">
        <v>125</v>
      </c>
      <c r="B14" s="44">
        <f t="shared" si="12"/>
        <v>0</v>
      </c>
      <c r="C14" s="108">
        <f t="shared" si="0"/>
        <v>0</v>
      </c>
      <c r="D14" s="44">
        <f t="shared" si="1"/>
        <v>18</v>
      </c>
      <c r="E14" s="108">
        <f t="shared" si="2"/>
        <v>0.8571428571428571</v>
      </c>
      <c r="F14" s="44">
        <f t="shared" si="3"/>
        <v>3</v>
      </c>
      <c r="G14" s="108">
        <f t="shared" si="4"/>
        <v>0.14285714285714285</v>
      </c>
      <c r="H14" s="44">
        <f t="shared" si="5"/>
        <v>0</v>
      </c>
      <c r="I14" s="108">
        <f t="shared" si="6"/>
        <v>0</v>
      </c>
      <c r="J14" s="108"/>
      <c r="K14" s="219">
        <f t="shared" si="13"/>
        <v>1</v>
      </c>
      <c r="L14" s="108"/>
      <c r="M14" s="12">
        <f t="shared" si="8"/>
        <v>0</v>
      </c>
      <c r="N14" s="13">
        <f t="shared" si="9"/>
        <v>0</v>
      </c>
      <c r="O14" s="12">
        <f>AA14</f>
        <v>0</v>
      </c>
      <c r="P14" s="13">
        <f t="shared" si="11"/>
        <v>0</v>
      </c>
      <c r="S14" s="3">
        <v>60</v>
      </c>
      <c r="T14" s="3">
        <v>60</v>
      </c>
      <c r="U14" s="3" t="s">
        <v>125</v>
      </c>
      <c r="V14" s="3">
        <v>0</v>
      </c>
      <c r="W14" s="3">
        <v>18</v>
      </c>
      <c r="X14" s="3">
        <v>3</v>
      </c>
      <c r="Y14" s="3">
        <v>0</v>
      </c>
      <c r="Z14" s="3">
        <v>0</v>
      </c>
      <c r="AA14" s="3">
        <v>0</v>
      </c>
    </row>
    <row r="15" spans="1:27">
      <c r="A15" s="107" t="s">
        <v>126</v>
      </c>
      <c r="B15" s="89">
        <f t="shared" si="12"/>
        <v>0</v>
      </c>
      <c r="C15" s="109">
        <f t="shared" si="0"/>
        <v>0</v>
      </c>
      <c r="D15" s="89">
        <f t="shared" si="1"/>
        <v>14</v>
      </c>
      <c r="E15" s="109">
        <f t="shared" si="2"/>
        <v>0.875</v>
      </c>
      <c r="F15" s="89">
        <f t="shared" si="3"/>
        <v>2</v>
      </c>
      <c r="G15" s="109">
        <f t="shared" si="4"/>
        <v>0.125</v>
      </c>
      <c r="H15" s="89">
        <f t="shared" si="5"/>
        <v>0</v>
      </c>
      <c r="I15" s="109">
        <f t="shared" si="6"/>
        <v>0</v>
      </c>
      <c r="J15" s="109"/>
      <c r="K15" s="219">
        <f t="shared" si="13"/>
        <v>1</v>
      </c>
      <c r="L15" s="109"/>
      <c r="M15" s="14">
        <f t="shared" si="8"/>
        <v>0</v>
      </c>
      <c r="N15" s="15">
        <f t="shared" si="9"/>
        <v>0</v>
      </c>
      <c r="O15" s="14">
        <f t="shared" si="10"/>
        <v>0</v>
      </c>
      <c r="P15" s="15">
        <f t="shared" si="11"/>
        <v>0</v>
      </c>
      <c r="S15" s="3">
        <v>61</v>
      </c>
      <c r="T15" s="3">
        <v>61</v>
      </c>
      <c r="U15" s="3" t="s">
        <v>126</v>
      </c>
      <c r="V15" s="3">
        <v>0</v>
      </c>
      <c r="W15" s="3">
        <v>14</v>
      </c>
      <c r="X15" s="3">
        <v>2</v>
      </c>
      <c r="Y15" s="3">
        <v>0</v>
      </c>
      <c r="Z15" s="3">
        <v>0</v>
      </c>
      <c r="AA15" s="3">
        <v>0</v>
      </c>
    </row>
    <row r="16" spans="1:27">
      <c r="A16" s="107" t="s">
        <v>127</v>
      </c>
      <c r="B16" s="44">
        <f t="shared" si="12"/>
        <v>5</v>
      </c>
      <c r="C16" s="108">
        <f t="shared" si="0"/>
        <v>1.6286644951140065E-2</v>
      </c>
      <c r="D16" s="44">
        <f t="shared" si="1"/>
        <v>215</v>
      </c>
      <c r="E16" s="108">
        <f t="shared" si="2"/>
        <v>0.70032573289902278</v>
      </c>
      <c r="F16" s="44">
        <f t="shared" si="3"/>
        <v>80</v>
      </c>
      <c r="G16" s="108">
        <f t="shared" si="4"/>
        <v>0.26058631921824105</v>
      </c>
      <c r="H16" s="44">
        <f t="shared" si="5"/>
        <v>7</v>
      </c>
      <c r="I16" s="108">
        <f t="shared" si="6"/>
        <v>2.2801302931596091E-2</v>
      </c>
      <c r="J16" s="108"/>
      <c r="K16" s="219">
        <f t="shared" si="13"/>
        <v>1</v>
      </c>
      <c r="L16" s="108"/>
      <c r="M16" s="12">
        <f t="shared" si="8"/>
        <v>0</v>
      </c>
      <c r="N16" s="13">
        <f t="shared" si="9"/>
        <v>0</v>
      </c>
      <c r="O16" s="12">
        <f t="shared" si="10"/>
        <v>0</v>
      </c>
      <c r="P16" s="13">
        <f t="shared" si="11"/>
        <v>0</v>
      </c>
      <c r="S16" s="3">
        <v>62</v>
      </c>
      <c r="T16" s="3">
        <v>62</v>
      </c>
      <c r="U16" s="3" t="s">
        <v>127</v>
      </c>
      <c r="V16" s="3">
        <v>5</v>
      </c>
      <c r="W16" s="3">
        <v>215</v>
      </c>
      <c r="X16" s="3">
        <v>80</v>
      </c>
      <c r="Y16" s="3">
        <v>7</v>
      </c>
      <c r="Z16" s="3">
        <v>0</v>
      </c>
      <c r="AA16" s="3">
        <v>0</v>
      </c>
    </row>
    <row r="17" spans="1:27">
      <c r="A17" s="107" t="s">
        <v>119</v>
      </c>
      <c r="B17" s="89">
        <f t="shared" si="12"/>
        <v>0</v>
      </c>
      <c r="C17" s="109">
        <f t="shared" si="0"/>
        <v>0</v>
      </c>
      <c r="D17" s="89">
        <f t="shared" si="1"/>
        <v>2</v>
      </c>
      <c r="E17" s="109">
        <f t="shared" si="2"/>
        <v>1</v>
      </c>
      <c r="F17" s="89">
        <f t="shared" si="3"/>
        <v>0</v>
      </c>
      <c r="G17" s="109">
        <f t="shared" si="4"/>
        <v>0</v>
      </c>
      <c r="H17" s="89">
        <f t="shared" si="5"/>
        <v>0</v>
      </c>
      <c r="I17" s="109">
        <f t="shared" si="6"/>
        <v>0</v>
      </c>
      <c r="J17" s="109"/>
      <c r="K17" s="219">
        <f t="shared" si="13"/>
        <v>1</v>
      </c>
      <c r="L17" s="109"/>
      <c r="M17" s="14">
        <f t="shared" si="8"/>
        <v>0</v>
      </c>
      <c r="N17" s="15">
        <f t="shared" si="9"/>
        <v>0</v>
      </c>
      <c r="O17" s="14">
        <f t="shared" si="10"/>
        <v>0</v>
      </c>
      <c r="P17" s="15">
        <f t="shared" si="11"/>
        <v>0</v>
      </c>
      <c r="S17" s="3">
        <v>63</v>
      </c>
      <c r="T17" s="3">
        <v>54</v>
      </c>
      <c r="U17" s="3" t="s">
        <v>119</v>
      </c>
      <c r="V17" s="3">
        <v>0</v>
      </c>
      <c r="W17" s="3">
        <v>2</v>
      </c>
      <c r="X17" s="3">
        <v>0</v>
      </c>
      <c r="Y17" s="3">
        <v>0</v>
      </c>
      <c r="Z17" s="3">
        <v>0</v>
      </c>
      <c r="AA17" s="3">
        <v>0</v>
      </c>
    </row>
    <row r="18" spans="1:27">
      <c r="A18" s="107" t="s">
        <v>120</v>
      </c>
      <c r="B18" s="44">
        <f t="shared" si="12"/>
        <v>0</v>
      </c>
      <c r="C18" s="108">
        <f t="shared" si="0"/>
        <v>0</v>
      </c>
      <c r="D18" s="44">
        <f t="shared" si="1"/>
        <v>0</v>
      </c>
      <c r="E18" s="108">
        <f t="shared" si="2"/>
        <v>0</v>
      </c>
      <c r="F18" s="44">
        <f t="shared" si="3"/>
        <v>0</v>
      </c>
      <c r="G18" s="108">
        <f t="shared" si="4"/>
        <v>0</v>
      </c>
      <c r="H18" s="44">
        <f t="shared" si="5"/>
        <v>0</v>
      </c>
      <c r="I18" s="108">
        <f t="shared" si="6"/>
        <v>0</v>
      </c>
      <c r="J18" s="108"/>
      <c r="K18" s="219">
        <f t="shared" si="13"/>
        <v>0</v>
      </c>
      <c r="L18" s="108"/>
      <c r="M18" s="12">
        <f t="shared" si="8"/>
        <v>0</v>
      </c>
      <c r="N18" s="13">
        <f t="shared" si="9"/>
        <v>0</v>
      </c>
      <c r="O18" s="12">
        <f t="shared" si="10"/>
        <v>0</v>
      </c>
      <c r="P18" s="13">
        <f t="shared" si="11"/>
        <v>0</v>
      </c>
      <c r="S18" s="3">
        <v>63</v>
      </c>
      <c r="T18" s="3">
        <v>55</v>
      </c>
      <c r="U18" s="16" t="s">
        <v>120</v>
      </c>
      <c r="V18" s="3">
        <v>0</v>
      </c>
      <c r="W18" s="3">
        <v>0</v>
      </c>
      <c r="X18" s="3">
        <v>0</v>
      </c>
      <c r="Y18" s="3">
        <v>0</v>
      </c>
      <c r="Z18" s="3">
        <v>0</v>
      </c>
      <c r="AA18" s="3">
        <v>0</v>
      </c>
    </row>
    <row r="19" spans="1:27">
      <c r="A19" s="107" t="s">
        <v>128</v>
      </c>
      <c r="B19" s="89">
        <f t="shared" si="12"/>
        <v>0</v>
      </c>
      <c r="C19" s="109">
        <f t="shared" si="0"/>
        <v>0</v>
      </c>
      <c r="D19" s="89">
        <f t="shared" si="1"/>
        <v>1</v>
      </c>
      <c r="E19" s="109">
        <f t="shared" si="2"/>
        <v>1</v>
      </c>
      <c r="F19" s="89">
        <f t="shared" si="3"/>
        <v>0</v>
      </c>
      <c r="G19" s="109">
        <f t="shared" si="4"/>
        <v>0</v>
      </c>
      <c r="H19" s="89">
        <f t="shared" si="5"/>
        <v>0</v>
      </c>
      <c r="I19" s="109">
        <f t="shared" si="6"/>
        <v>0</v>
      </c>
      <c r="J19" s="109"/>
      <c r="K19" s="219">
        <f t="shared" si="13"/>
        <v>1</v>
      </c>
      <c r="L19" s="109"/>
      <c r="M19" s="14">
        <f t="shared" si="8"/>
        <v>0</v>
      </c>
      <c r="N19" s="15">
        <f t="shared" si="9"/>
        <v>0</v>
      </c>
      <c r="O19" s="14">
        <f t="shared" si="10"/>
        <v>0</v>
      </c>
      <c r="P19" s="15">
        <f t="shared" si="11"/>
        <v>0</v>
      </c>
      <c r="S19" s="3">
        <v>64</v>
      </c>
      <c r="T19" s="3">
        <v>64</v>
      </c>
      <c r="U19" s="3" t="s">
        <v>128</v>
      </c>
      <c r="V19" s="3">
        <v>0</v>
      </c>
      <c r="W19" s="3">
        <v>1</v>
      </c>
      <c r="X19" s="3">
        <v>0</v>
      </c>
      <c r="Y19" s="3">
        <v>0</v>
      </c>
      <c r="Z19" s="3">
        <v>0</v>
      </c>
      <c r="AA19" s="3">
        <v>0</v>
      </c>
    </row>
    <row r="20" spans="1:27">
      <c r="A20" s="134" t="s">
        <v>129</v>
      </c>
      <c r="B20" s="123">
        <f t="shared" ref="B20" si="14">V20</f>
        <v>0</v>
      </c>
      <c r="C20" s="124">
        <f t="shared" si="0"/>
        <v>0</v>
      </c>
      <c r="D20" s="123">
        <f t="shared" ref="D20" si="15">W20</f>
        <v>17</v>
      </c>
      <c r="E20" s="124">
        <f t="shared" si="2"/>
        <v>0.77272727272727271</v>
      </c>
      <c r="F20" s="123">
        <f t="shared" ref="F20" si="16">X20</f>
        <v>5</v>
      </c>
      <c r="G20" s="124">
        <f t="shared" si="4"/>
        <v>0.22727272727272727</v>
      </c>
      <c r="H20" s="123">
        <f t="shared" ref="H20" si="17">Y20</f>
        <v>0</v>
      </c>
      <c r="I20" s="124">
        <f t="shared" si="6"/>
        <v>0</v>
      </c>
      <c r="J20" s="124"/>
      <c r="K20" s="219">
        <f t="shared" si="13"/>
        <v>1</v>
      </c>
      <c r="L20" s="124"/>
      <c r="M20" s="12">
        <f t="shared" si="8"/>
        <v>0</v>
      </c>
      <c r="N20" s="13">
        <f t="shared" si="9"/>
        <v>0</v>
      </c>
      <c r="O20" s="12">
        <f t="shared" si="10"/>
        <v>0</v>
      </c>
      <c r="P20" s="13">
        <f t="shared" si="11"/>
        <v>0</v>
      </c>
      <c r="S20" s="3">
        <v>65</v>
      </c>
      <c r="T20" s="3">
        <v>65</v>
      </c>
      <c r="U20" s="3" t="s">
        <v>129</v>
      </c>
      <c r="V20" s="3">
        <v>0</v>
      </c>
      <c r="W20" s="3">
        <v>17</v>
      </c>
      <c r="X20" s="3">
        <v>5</v>
      </c>
      <c r="Y20" s="3">
        <v>0</v>
      </c>
      <c r="Z20" s="3">
        <v>0</v>
      </c>
      <c r="AA20" s="3">
        <v>0</v>
      </c>
    </row>
    <row r="21" spans="1:27">
      <c r="A21" s="107" t="s">
        <v>130</v>
      </c>
      <c r="B21" s="89">
        <f t="shared" si="12"/>
        <v>0</v>
      </c>
      <c r="C21" s="109">
        <f t="shared" si="0"/>
        <v>0</v>
      </c>
      <c r="D21" s="89">
        <f t="shared" si="1"/>
        <v>0</v>
      </c>
      <c r="E21" s="109">
        <f t="shared" si="2"/>
        <v>0</v>
      </c>
      <c r="F21" s="89">
        <f t="shared" si="3"/>
        <v>0</v>
      </c>
      <c r="G21" s="109">
        <f t="shared" si="4"/>
        <v>0</v>
      </c>
      <c r="H21" s="89">
        <f t="shared" si="5"/>
        <v>0</v>
      </c>
      <c r="I21" s="109">
        <f t="shared" si="6"/>
        <v>0</v>
      </c>
      <c r="J21" s="109"/>
      <c r="K21" s="219">
        <f t="shared" si="13"/>
        <v>0</v>
      </c>
      <c r="L21" s="109"/>
      <c r="M21" s="14">
        <f t="shared" si="8"/>
        <v>0</v>
      </c>
      <c r="N21" s="15">
        <f t="shared" si="9"/>
        <v>0</v>
      </c>
      <c r="O21" s="14">
        <f t="shared" si="10"/>
        <v>0</v>
      </c>
      <c r="P21" s="15">
        <f t="shared" si="11"/>
        <v>0</v>
      </c>
      <c r="S21" s="3">
        <v>66</v>
      </c>
      <c r="T21" s="3">
        <v>66</v>
      </c>
      <c r="U21" s="3" t="s">
        <v>130</v>
      </c>
      <c r="V21" s="3">
        <v>0</v>
      </c>
      <c r="W21" s="3">
        <v>0</v>
      </c>
      <c r="X21" s="3">
        <v>0</v>
      </c>
      <c r="Y21" s="3">
        <v>0</v>
      </c>
      <c r="Z21" s="3">
        <v>0</v>
      </c>
      <c r="AA21" s="3">
        <v>0</v>
      </c>
    </row>
    <row r="22" spans="1:27">
      <c r="A22" s="107" t="s">
        <v>131</v>
      </c>
      <c r="B22" s="123">
        <f t="shared" ref="B22" si="18">V22</f>
        <v>0</v>
      </c>
      <c r="C22" s="124">
        <f t="shared" si="0"/>
        <v>0</v>
      </c>
      <c r="D22" s="123">
        <f t="shared" ref="D22" si="19">W22</f>
        <v>1</v>
      </c>
      <c r="E22" s="124">
        <f t="shared" si="2"/>
        <v>0.2</v>
      </c>
      <c r="F22" s="123">
        <f t="shared" ref="F22" si="20">X22</f>
        <v>4</v>
      </c>
      <c r="G22" s="124">
        <f t="shared" si="4"/>
        <v>0.8</v>
      </c>
      <c r="H22" s="123">
        <f t="shared" ref="H22" si="21">Y22</f>
        <v>0</v>
      </c>
      <c r="I22" s="124">
        <f t="shared" si="6"/>
        <v>0</v>
      </c>
      <c r="J22" s="124"/>
      <c r="K22" s="219">
        <f t="shared" si="13"/>
        <v>1</v>
      </c>
      <c r="L22" s="124"/>
      <c r="M22" s="12">
        <f t="shared" si="8"/>
        <v>0</v>
      </c>
      <c r="N22" s="13">
        <f t="shared" si="9"/>
        <v>0</v>
      </c>
      <c r="O22" s="12">
        <f t="shared" si="10"/>
        <v>0</v>
      </c>
      <c r="P22" s="13">
        <f t="shared" si="11"/>
        <v>0</v>
      </c>
      <c r="S22" s="3">
        <v>67</v>
      </c>
      <c r="T22" s="3">
        <v>67</v>
      </c>
      <c r="U22" s="3" t="s">
        <v>131</v>
      </c>
      <c r="V22" s="3">
        <v>0</v>
      </c>
      <c r="W22" s="3">
        <v>1</v>
      </c>
      <c r="X22" s="3">
        <v>4</v>
      </c>
      <c r="Y22" s="3">
        <v>0</v>
      </c>
      <c r="Z22" s="3">
        <v>0</v>
      </c>
      <c r="AA22" s="3">
        <v>0</v>
      </c>
    </row>
    <row r="23" spans="1:27">
      <c r="A23" s="135" t="s">
        <v>60</v>
      </c>
      <c r="B23" s="126">
        <f>SUM(B6:B22)</f>
        <v>5</v>
      </c>
      <c r="C23" s="125">
        <f t="shared" si="0"/>
        <v>1.1337868480725623E-2</v>
      </c>
      <c r="D23" s="126">
        <f>SUM(D6:D22)</f>
        <v>324</v>
      </c>
      <c r="E23" s="125">
        <f t="shared" si="2"/>
        <v>0.73469387755102045</v>
      </c>
      <c r="F23" s="126">
        <f>SUM(F6:F22)</f>
        <v>105</v>
      </c>
      <c r="G23" s="125">
        <f t="shared" si="4"/>
        <v>0.23809523809523808</v>
      </c>
      <c r="H23" s="126">
        <f>SUM(H6:H22)</f>
        <v>7</v>
      </c>
      <c r="I23" s="125">
        <f t="shared" si="6"/>
        <v>1.5873015873015872E-2</v>
      </c>
      <c r="J23" s="129"/>
      <c r="K23" s="219">
        <f t="shared" si="13"/>
        <v>1</v>
      </c>
      <c r="L23" s="129"/>
      <c r="M23" s="17">
        <f>SUM(M6:M22)</f>
        <v>0</v>
      </c>
      <c r="N23" s="18">
        <f t="shared" si="9"/>
        <v>0</v>
      </c>
      <c r="O23" s="17">
        <f>SUM(O6:O22)</f>
        <v>0</v>
      </c>
      <c r="P23" s="18">
        <f t="shared" si="11"/>
        <v>0</v>
      </c>
    </row>
    <row r="25" spans="1:27">
      <c r="A25" s="31" t="s">
        <v>74</v>
      </c>
      <c r="S25" s="3">
        <v>1</v>
      </c>
      <c r="T25" s="3">
        <v>51</v>
      </c>
      <c r="U25" s="3" t="s">
        <v>117</v>
      </c>
      <c r="V25" s="3">
        <v>0</v>
      </c>
      <c r="W25" s="3">
        <v>0</v>
      </c>
      <c r="X25" s="3">
        <v>0</v>
      </c>
      <c r="Y25" s="3">
        <v>0</v>
      </c>
      <c r="Z25" s="3">
        <v>0</v>
      </c>
      <c r="AA25" s="3">
        <v>0</v>
      </c>
    </row>
    <row r="26" spans="1:27">
      <c r="S26" s="3">
        <v>8</v>
      </c>
      <c r="T26" s="3">
        <v>8</v>
      </c>
      <c r="U26" s="3" t="s">
        <v>225</v>
      </c>
      <c r="V26" s="3">
        <v>0</v>
      </c>
      <c r="W26" s="3">
        <v>27</v>
      </c>
      <c r="X26" s="3">
        <v>3</v>
      </c>
      <c r="Y26" s="3">
        <v>0</v>
      </c>
      <c r="Z26" s="3">
        <v>0</v>
      </c>
      <c r="AA26" s="3">
        <v>0</v>
      </c>
    </row>
    <row r="27" spans="1:27">
      <c r="M27" s="102">
        <f>SUM(B23,D23,F23,H23)</f>
        <v>441</v>
      </c>
      <c r="S27" s="3">
        <v>52</v>
      </c>
      <c r="T27" s="3">
        <v>52</v>
      </c>
      <c r="U27" s="3" t="s">
        <v>211</v>
      </c>
      <c r="V27" s="3">
        <v>0</v>
      </c>
      <c r="W27" s="3">
        <v>17</v>
      </c>
      <c r="X27" s="3">
        <v>5</v>
      </c>
      <c r="Y27" s="3">
        <v>0</v>
      </c>
      <c r="Z27" s="3">
        <v>0</v>
      </c>
      <c r="AA27" s="3">
        <v>0</v>
      </c>
    </row>
    <row r="28" spans="1:27">
      <c r="S28" s="3">
        <v>53</v>
      </c>
      <c r="T28" s="3">
        <v>53</v>
      </c>
      <c r="U28" s="3" t="s">
        <v>118</v>
      </c>
      <c r="V28" s="3">
        <v>0</v>
      </c>
      <c r="W28" s="3">
        <v>0</v>
      </c>
      <c r="X28" s="3">
        <v>1</v>
      </c>
      <c r="Y28" s="3">
        <v>0</v>
      </c>
      <c r="Z28" s="3">
        <v>0</v>
      </c>
      <c r="AA28" s="3">
        <v>0</v>
      </c>
    </row>
    <row r="29" spans="1:27">
      <c r="S29" s="3">
        <v>56</v>
      </c>
      <c r="T29" s="3">
        <v>56</v>
      </c>
      <c r="U29" s="3" t="s">
        <v>121</v>
      </c>
      <c r="V29" s="3">
        <v>0</v>
      </c>
      <c r="W29" s="3">
        <v>0</v>
      </c>
      <c r="X29" s="3">
        <v>0</v>
      </c>
      <c r="Y29" s="3">
        <v>0</v>
      </c>
      <c r="Z29" s="3">
        <v>0</v>
      </c>
      <c r="AA29" s="3">
        <v>0</v>
      </c>
    </row>
    <row r="30" spans="1:27">
      <c r="S30" s="3">
        <v>57</v>
      </c>
      <c r="T30" s="3">
        <v>57</v>
      </c>
      <c r="U30" s="3" t="s">
        <v>122</v>
      </c>
      <c r="V30" s="3">
        <v>0</v>
      </c>
      <c r="W30" s="3">
        <v>3</v>
      </c>
      <c r="X30" s="3">
        <v>0</v>
      </c>
      <c r="Y30" s="3">
        <v>0</v>
      </c>
      <c r="Z30" s="3">
        <v>0</v>
      </c>
      <c r="AA30" s="3">
        <v>0</v>
      </c>
    </row>
    <row r="31" spans="1:27">
      <c r="S31" s="3">
        <v>58</v>
      </c>
      <c r="T31" s="3">
        <v>58</v>
      </c>
      <c r="U31" s="3" t="s">
        <v>123</v>
      </c>
      <c r="V31" s="3">
        <v>0</v>
      </c>
      <c r="W31" s="3">
        <v>1</v>
      </c>
      <c r="X31" s="3">
        <v>1</v>
      </c>
      <c r="Y31" s="3">
        <v>0</v>
      </c>
      <c r="Z31" s="3">
        <v>0</v>
      </c>
      <c r="AA31" s="3">
        <v>0</v>
      </c>
    </row>
    <row r="32" spans="1:27">
      <c r="S32" s="3">
        <v>59</v>
      </c>
      <c r="T32" s="3">
        <v>59</v>
      </c>
      <c r="U32" s="3" t="s">
        <v>124</v>
      </c>
      <c r="V32" s="3">
        <v>0</v>
      </c>
      <c r="W32" s="3">
        <v>8</v>
      </c>
      <c r="X32" s="3">
        <v>1</v>
      </c>
      <c r="Y32" s="3">
        <v>0</v>
      </c>
      <c r="Z32" s="3">
        <v>0</v>
      </c>
      <c r="AA32" s="3">
        <v>0</v>
      </c>
    </row>
    <row r="33" spans="19:27">
      <c r="S33" s="3">
        <v>60</v>
      </c>
      <c r="T33" s="3">
        <v>60</v>
      </c>
      <c r="U33" s="3" t="s">
        <v>125</v>
      </c>
      <c r="V33" s="3">
        <v>0</v>
      </c>
      <c r="W33" s="3">
        <v>18</v>
      </c>
      <c r="X33" s="3">
        <v>3</v>
      </c>
      <c r="Y33" s="3">
        <v>0</v>
      </c>
      <c r="Z33" s="3">
        <v>0</v>
      </c>
      <c r="AA33" s="3">
        <v>0</v>
      </c>
    </row>
    <row r="34" spans="19:27">
      <c r="S34" s="3">
        <v>61</v>
      </c>
      <c r="T34" s="3">
        <v>61</v>
      </c>
      <c r="U34" s="3" t="s">
        <v>126</v>
      </c>
      <c r="V34" s="3">
        <v>0</v>
      </c>
      <c r="W34" s="3">
        <v>14</v>
      </c>
      <c r="X34" s="3">
        <v>2</v>
      </c>
      <c r="Y34" s="3">
        <v>0</v>
      </c>
      <c r="Z34" s="3">
        <v>0</v>
      </c>
      <c r="AA34" s="3">
        <v>0</v>
      </c>
    </row>
    <row r="35" spans="19:27">
      <c r="S35" s="3">
        <v>62</v>
      </c>
      <c r="T35" s="3">
        <v>62</v>
      </c>
      <c r="U35" s="3" t="s">
        <v>127</v>
      </c>
      <c r="V35" s="3">
        <v>5</v>
      </c>
      <c r="W35" s="3">
        <v>215</v>
      </c>
      <c r="X35" s="3">
        <v>80</v>
      </c>
      <c r="Y35" s="3">
        <v>7</v>
      </c>
      <c r="Z35" s="3">
        <v>0</v>
      </c>
      <c r="AA35" s="3">
        <v>0</v>
      </c>
    </row>
    <row r="36" spans="19:27">
      <c r="S36" s="3">
        <v>63</v>
      </c>
      <c r="T36" s="3">
        <v>54</v>
      </c>
      <c r="U36" s="3" t="s">
        <v>119</v>
      </c>
      <c r="V36" s="3">
        <v>0</v>
      </c>
      <c r="W36" s="3">
        <v>2</v>
      </c>
      <c r="X36" s="3">
        <v>0</v>
      </c>
      <c r="Y36" s="3">
        <v>0</v>
      </c>
      <c r="Z36" s="3">
        <v>0</v>
      </c>
      <c r="AA36" s="3">
        <v>0</v>
      </c>
    </row>
    <row r="37" spans="19:27">
      <c r="S37" s="3">
        <v>63</v>
      </c>
      <c r="T37" s="3">
        <v>55</v>
      </c>
      <c r="U37" s="16" t="s">
        <v>120</v>
      </c>
      <c r="V37" s="3">
        <v>0</v>
      </c>
      <c r="W37" s="3">
        <v>0</v>
      </c>
      <c r="X37" s="3">
        <v>0</v>
      </c>
      <c r="Y37" s="3">
        <v>0</v>
      </c>
      <c r="Z37" s="3">
        <v>0</v>
      </c>
      <c r="AA37" s="3">
        <v>0</v>
      </c>
    </row>
    <row r="38" spans="19:27">
      <c r="S38" s="3">
        <v>64</v>
      </c>
      <c r="T38" s="3">
        <v>64</v>
      </c>
      <c r="U38" s="3" t="s">
        <v>128</v>
      </c>
      <c r="V38" s="3">
        <v>0</v>
      </c>
      <c r="W38" s="3">
        <v>1</v>
      </c>
      <c r="X38" s="3">
        <v>0</v>
      </c>
      <c r="Y38" s="3">
        <v>0</v>
      </c>
      <c r="Z38" s="3">
        <v>0</v>
      </c>
      <c r="AA38" s="3">
        <v>0</v>
      </c>
    </row>
    <row r="39" spans="19:27">
      <c r="S39" s="3">
        <v>65</v>
      </c>
      <c r="T39" s="3">
        <v>65</v>
      </c>
      <c r="U39" s="3" t="s">
        <v>129</v>
      </c>
      <c r="V39" s="3">
        <v>0</v>
      </c>
      <c r="W39" s="3">
        <v>17</v>
      </c>
      <c r="X39" s="3">
        <v>5</v>
      </c>
      <c r="Y39" s="3">
        <v>0</v>
      </c>
      <c r="Z39" s="3">
        <v>0</v>
      </c>
      <c r="AA39" s="3">
        <v>0</v>
      </c>
    </row>
    <row r="40" spans="19:27">
      <c r="S40" s="3">
        <v>66</v>
      </c>
      <c r="T40" s="3">
        <v>66</v>
      </c>
      <c r="U40" s="3" t="s">
        <v>130</v>
      </c>
      <c r="V40" s="3">
        <v>0</v>
      </c>
      <c r="W40" s="3">
        <v>0</v>
      </c>
      <c r="X40" s="3">
        <v>0</v>
      </c>
      <c r="Y40" s="3">
        <v>0</v>
      </c>
      <c r="Z40" s="3">
        <v>0</v>
      </c>
      <c r="AA40" s="3">
        <v>0</v>
      </c>
    </row>
    <row r="41" spans="19:27">
      <c r="S41" s="3">
        <v>67</v>
      </c>
      <c r="T41" s="3">
        <v>67</v>
      </c>
      <c r="U41" s="3" t="s">
        <v>131</v>
      </c>
      <c r="V41" s="3">
        <v>0</v>
      </c>
      <c r="W41" s="3">
        <v>1</v>
      </c>
      <c r="X41" s="3">
        <v>4</v>
      </c>
      <c r="Y41" s="3">
        <v>0</v>
      </c>
      <c r="Z41" s="3">
        <v>0</v>
      </c>
      <c r="AA41" s="3">
        <v>0</v>
      </c>
    </row>
    <row r="42" spans="19:27">
      <c r="Y42" s="3">
        <f>SUM(V25:Y40)</f>
        <v>436</v>
      </c>
    </row>
  </sheetData>
  <mergeCells count="7">
    <mergeCell ref="O4:P4"/>
    <mergeCell ref="M4:N4"/>
    <mergeCell ref="H4:I4"/>
    <mergeCell ref="A4:A5"/>
    <mergeCell ref="B4:C4"/>
    <mergeCell ref="D4:E4"/>
    <mergeCell ref="F4:G4"/>
  </mergeCells>
  <phoneticPr fontId="11" type="noConversion"/>
  <pageMargins left="0.75" right="0.75" top="1" bottom="1" header="0.5" footer="0.5"/>
  <pageSetup scale="8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I57"/>
  <sheetViews>
    <sheetView view="pageBreakPreview" topLeftCell="D1" zoomScale="80" zoomScaleNormal="75" zoomScaleSheetLayoutView="80" workbookViewId="0">
      <selection activeCell="K1" sqref="K1:AG1048576"/>
    </sheetView>
  </sheetViews>
  <sheetFormatPr defaultRowHeight="15.75"/>
  <cols>
    <col min="1" max="1" width="52" style="52" customWidth="1"/>
    <col min="2" max="2" width="13.6640625" style="44" customWidth="1"/>
    <col min="3" max="3" width="14" style="44" customWidth="1"/>
    <col min="4" max="4" width="16.83203125" style="44" customWidth="1"/>
    <col min="5" max="5" width="15.83203125" style="44" customWidth="1"/>
    <col min="6" max="6" width="16.33203125" style="44" customWidth="1"/>
    <col min="7" max="7" width="14.33203125" style="44" customWidth="1"/>
    <col min="8" max="8" width="10.6640625" style="102" customWidth="1"/>
    <col min="9" max="10" width="13.6640625" style="102" customWidth="1"/>
    <col min="11" max="11" width="13.6640625" style="102" hidden="1" customWidth="1"/>
    <col min="12" max="12" width="9" style="8" hidden="1" customWidth="1"/>
    <col min="13" max="13" width="12.33203125" style="8" hidden="1" customWidth="1"/>
    <col min="14" max="15" width="9" style="8" hidden="1" customWidth="1"/>
    <col min="16" max="16" width="13.5" style="20" hidden="1" customWidth="1"/>
    <col min="17" max="18" width="0" style="4" hidden="1" customWidth="1"/>
    <col min="19" max="19" width="47.6640625" style="4" hidden="1" customWidth="1"/>
    <col min="20" max="20" width="10.6640625" style="4" hidden="1" customWidth="1"/>
    <col min="21" max="23" width="0" style="4" hidden="1" customWidth="1"/>
    <col min="24" max="24" width="14.6640625" style="4" hidden="1" customWidth="1"/>
    <col min="25" max="33" width="0" style="4" hidden="1" customWidth="1"/>
    <col min="34" max="16384" width="9.33203125" style="4"/>
  </cols>
  <sheetData>
    <row r="1" spans="1:35">
      <c r="A1" s="112" t="s">
        <v>405</v>
      </c>
      <c r="M1" s="219">
        <f t="shared" ref="M1" si="0">C1+E1+G1+I1</f>
        <v>0</v>
      </c>
    </row>
    <row r="2" spans="1:35">
      <c r="M2" s="219">
        <f>C2+E2+G2+I2</f>
        <v>0</v>
      </c>
    </row>
    <row r="3" spans="1:35">
      <c r="M3" s="219">
        <f t="shared" ref="M3" si="1">C3+E3+G3+I3</f>
        <v>0</v>
      </c>
    </row>
    <row r="4" spans="1:35" ht="35.25" customHeight="1">
      <c r="A4" s="665" t="s">
        <v>57</v>
      </c>
      <c r="B4" s="666" t="s">
        <v>245</v>
      </c>
      <c r="C4" s="666"/>
      <c r="D4" s="664" t="s">
        <v>246</v>
      </c>
      <c r="E4" s="664"/>
      <c r="F4" s="664" t="s">
        <v>247</v>
      </c>
      <c r="G4" s="664"/>
      <c r="H4" s="669" t="s">
        <v>252</v>
      </c>
      <c r="I4" s="669"/>
      <c r="J4" s="218"/>
      <c r="K4" s="218"/>
      <c r="L4" s="668" t="s">
        <v>72</v>
      </c>
      <c r="M4" s="668"/>
      <c r="N4" s="668" t="s">
        <v>52</v>
      </c>
      <c r="O4" s="668"/>
    </row>
    <row r="5" spans="1:35" ht="21" customHeight="1">
      <c r="A5" s="665"/>
      <c r="B5" s="105" t="s">
        <v>45</v>
      </c>
      <c r="C5" s="105" t="s">
        <v>73</v>
      </c>
      <c r="D5" s="105" t="s">
        <v>45</v>
      </c>
      <c r="E5" s="105" t="s">
        <v>73</v>
      </c>
      <c r="F5" s="105" t="s">
        <v>45</v>
      </c>
      <c r="G5" s="105" t="s">
        <v>73</v>
      </c>
      <c r="H5" s="105" t="s">
        <v>45</v>
      </c>
      <c r="I5" s="105" t="s">
        <v>73</v>
      </c>
      <c r="J5" s="105"/>
      <c r="K5" s="105"/>
      <c r="L5" s="10" t="s">
        <v>45</v>
      </c>
      <c r="M5" s="10" t="s">
        <v>73</v>
      </c>
      <c r="N5" s="10" t="s">
        <v>45</v>
      </c>
      <c r="O5" s="10" t="s">
        <v>73</v>
      </c>
    </row>
    <row r="6" spans="1:35">
      <c r="A6" s="107" t="s">
        <v>213</v>
      </c>
      <c r="B6" s="89">
        <f>T6</f>
        <v>0</v>
      </c>
      <c r="C6" s="109">
        <f t="shared" ref="C6:C30" si="2">IF(($B6+$D6+$F6+$H6+$L6+$N6)=0,B6/1,(B6)/($B6+$D6+$F6+$H6+$L6+$N6))</f>
        <v>0</v>
      </c>
      <c r="D6" s="89">
        <f t="shared" ref="D6:D29" si="3">U6</f>
        <v>18</v>
      </c>
      <c r="E6" s="109">
        <f t="shared" ref="E6:E30" si="4">IF(($B6+$D6+$F6+$H6+$L6+$N6)=0,D6/1,(D6)/($B6+$D6+$F6+$H6+$L6+$N6))</f>
        <v>0.94736842105263153</v>
      </c>
      <c r="F6" s="89">
        <f t="shared" ref="F6:F29" si="5">V6</f>
        <v>1</v>
      </c>
      <c r="G6" s="109">
        <f t="shared" ref="G6:G30" si="6">IF(($B6+$D6+$F6+$H6+$L6+$N6)=0,F6/1,(F6)/($B6+$D6+$F6+$H6+$L6+$N6))</f>
        <v>5.2631578947368418E-2</v>
      </c>
      <c r="H6" s="89">
        <f t="shared" ref="H6:H19" si="7">W6</f>
        <v>0</v>
      </c>
      <c r="I6" s="109">
        <f t="shared" ref="I6:I30" si="8">IF(($B6+$D6+$F6+$H6+$L6+$N6)=0,H6/1,(H6)/($B6+$D6+$F6+$H6+$L6+$N6))</f>
        <v>0</v>
      </c>
      <c r="J6" s="109"/>
      <c r="K6" s="219">
        <f t="shared" ref="K6" si="9">C6+E6+G6+I6</f>
        <v>1</v>
      </c>
      <c r="L6" s="7">
        <f t="shared" ref="L6:L29" si="10">Y6</f>
        <v>0</v>
      </c>
      <c r="M6" s="22">
        <f t="shared" ref="M6:M30" si="11">IF(($B6+$D6+$F6+$H6+$L6+$N6)=0,L6/1,(L6)/($B6+$D6+$F6+$H6+$L6+$N6))</f>
        <v>0</v>
      </c>
      <c r="N6" s="7">
        <f t="shared" ref="N6:N29" si="12">Y6</f>
        <v>0</v>
      </c>
      <c r="O6" s="22">
        <f t="shared" ref="O6:O30" si="13">IF(($B6+$D6+$F6+$H6+$L6+$N6)=0,N6/1,(N6)/($B6+$D6+$F6+$H6+$L6+$N6))</f>
        <v>0</v>
      </c>
      <c r="Q6" s="4">
        <v>2</v>
      </c>
      <c r="R6" s="4">
        <v>109</v>
      </c>
      <c r="S6" s="4" t="s">
        <v>265</v>
      </c>
      <c r="T6" s="4">
        <v>0</v>
      </c>
      <c r="U6" s="4">
        <v>18</v>
      </c>
      <c r="V6" s="4">
        <v>1</v>
      </c>
      <c r="W6" s="4">
        <v>0</v>
      </c>
      <c r="X6" s="4">
        <v>0</v>
      </c>
      <c r="Y6" s="4">
        <v>0</v>
      </c>
    </row>
    <row r="7" spans="1:35">
      <c r="A7" s="107" t="s">
        <v>214</v>
      </c>
      <c r="B7" s="44">
        <f t="shared" ref="B7:B29" si="14">T7</f>
        <v>1</v>
      </c>
      <c r="C7" s="108">
        <f t="shared" si="2"/>
        <v>1.1764705882352941E-2</v>
      </c>
      <c r="D7" s="44">
        <f t="shared" si="3"/>
        <v>78</v>
      </c>
      <c r="E7" s="108">
        <f t="shared" si="4"/>
        <v>0.91764705882352937</v>
      </c>
      <c r="F7" s="44">
        <f t="shared" si="5"/>
        <v>5</v>
      </c>
      <c r="G7" s="108">
        <f t="shared" si="6"/>
        <v>5.8823529411764705E-2</v>
      </c>
      <c r="H7" s="44">
        <f t="shared" si="7"/>
        <v>1</v>
      </c>
      <c r="I7" s="108">
        <f t="shared" si="8"/>
        <v>1.1764705882352941E-2</v>
      </c>
      <c r="J7" s="108"/>
      <c r="K7" s="219">
        <f>C7+E7+G7+I7</f>
        <v>0.99999999999999989</v>
      </c>
      <c r="L7" s="5">
        <f t="shared" si="10"/>
        <v>0</v>
      </c>
      <c r="M7" s="21">
        <f t="shared" si="11"/>
        <v>0</v>
      </c>
      <c r="N7" s="5">
        <f t="shared" si="12"/>
        <v>0</v>
      </c>
      <c r="O7" s="21">
        <f t="shared" si="13"/>
        <v>0</v>
      </c>
      <c r="Q7" s="4">
        <v>3</v>
      </c>
      <c r="R7" s="4">
        <v>108</v>
      </c>
      <c r="S7" s="4" t="s">
        <v>266</v>
      </c>
      <c r="T7" s="4">
        <v>1</v>
      </c>
      <c r="U7" s="4">
        <v>78</v>
      </c>
      <c r="V7" s="4">
        <v>5</v>
      </c>
      <c r="W7" s="4">
        <v>1</v>
      </c>
      <c r="X7" s="4">
        <v>0</v>
      </c>
      <c r="Y7" s="4">
        <v>0</v>
      </c>
    </row>
    <row r="8" spans="1:35">
      <c r="A8" s="107" t="s">
        <v>226</v>
      </c>
      <c r="B8" s="127">
        <f t="shared" si="14"/>
        <v>2</v>
      </c>
      <c r="C8" s="109">
        <f t="shared" si="2"/>
        <v>2.8571428571428571E-2</v>
      </c>
      <c r="D8" s="127">
        <f t="shared" si="3"/>
        <v>65</v>
      </c>
      <c r="E8" s="109">
        <f t="shared" si="4"/>
        <v>0.9285714285714286</v>
      </c>
      <c r="F8" s="127">
        <f t="shared" si="5"/>
        <v>2</v>
      </c>
      <c r="G8" s="109">
        <f t="shared" si="6"/>
        <v>2.8571428571428571E-2</v>
      </c>
      <c r="H8" s="127">
        <f t="shared" si="7"/>
        <v>1</v>
      </c>
      <c r="I8" s="109">
        <f t="shared" si="8"/>
        <v>1.4285714285714285E-2</v>
      </c>
      <c r="J8" s="109"/>
      <c r="K8" s="219">
        <f t="shared" ref="K8:K30" si="15">C8+E8+G8+I8</f>
        <v>1</v>
      </c>
      <c r="L8" s="7">
        <f t="shared" si="10"/>
        <v>0</v>
      </c>
      <c r="M8" s="22">
        <f t="shared" si="11"/>
        <v>0</v>
      </c>
      <c r="N8" s="7">
        <f t="shared" si="12"/>
        <v>0</v>
      </c>
      <c r="O8" s="22">
        <f t="shared" si="13"/>
        <v>0</v>
      </c>
      <c r="Q8" s="4">
        <v>4</v>
      </c>
      <c r="R8" s="4">
        <v>107</v>
      </c>
      <c r="S8" s="4" t="s">
        <v>212</v>
      </c>
      <c r="T8" s="4">
        <v>2</v>
      </c>
      <c r="U8" s="4">
        <v>65</v>
      </c>
      <c r="V8" s="4">
        <v>2</v>
      </c>
      <c r="W8" s="4">
        <v>1</v>
      </c>
      <c r="X8" s="4">
        <v>0</v>
      </c>
      <c r="Y8" s="4">
        <v>0</v>
      </c>
    </row>
    <row r="9" spans="1:35">
      <c r="A9" s="107" t="s">
        <v>227</v>
      </c>
      <c r="B9" s="128">
        <f t="shared" si="14"/>
        <v>1</v>
      </c>
      <c r="C9" s="108">
        <f t="shared" si="2"/>
        <v>3.2258064516129031E-2</v>
      </c>
      <c r="D9" s="128">
        <f t="shared" si="3"/>
        <v>25</v>
      </c>
      <c r="E9" s="108">
        <f t="shared" si="4"/>
        <v>0.80645161290322576</v>
      </c>
      <c r="F9" s="128">
        <f t="shared" si="5"/>
        <v>4</v>
      </c>
      <c r="G9" s="108">
        <f t="shared" si="6"/>
        <v>0.12903225806451613</v>
      </c>
      <c r="H9" s="128">
        <f t="shared" si="7"/>
        <v>1</v>
      </c>
      <c r="I9" s="108">
        <f t="shared" si="8"/>
        <v>3.2258064516129031E-2</v>
      </c>
      <c r="J9" s="108"/>
      <c r="K9" s="219">
        <f t="shared" si="15"/>
        <v>0.99999999999999989</v>
      </c>
      <c r="L9" s="5">
        <f t="shared" si="10"/>
        <v>0</v>
      </c>
      <c r="M9" s="21">
        <f t="shared" si="11"/>
        <v>0</v>
      </c>
      <c r="N9" s="5">
        <f t="shared" si="12"/>
        <v>0</v>
      </c>
      <c r="O9" s="21">
        <f t="shared" si="13"/>
        <v>0</v>
      </c>
      <c r="Q9" s="4">
        <v>5</v>
      </c>
      <c r="R9" s="4">
        <v>106</v>
      </c>
      <c r="S9" s="4" t="s">
        <v>143</v>
      </c>
      <c r="T9" s="4">
        <v>1</v>
      </c>
      <c r="U9" s="4">
        <v>25</v>
      </c>
      <c r="V9" s="4">
        <v>4</v>
      </c>
      <c r="W9" s="4">
        <v>1</v>
      </c>
      <c r="X9" s="4">
        <v>0</v>
      </c>
      <c r="Y9" s="4">
        <v>0</v>
      </c>
    </row>
    <row r="10" spans="1:35" s="23" customFormat="1">
      <c r="A10" s="107" t="s">
        <v>228</v>
      </c>
      <c r="B10" s="127">
        <f t="shared" si="14"/>
        <v>0</v>
      </c>
      <c r="C10" s="109">
        <f t="shared" si="2"/>
        <v>0</v>
      </c>
      <c r="D10" s="127">
        <f t="shared" si="3"/>
        <v>30</v>
      </c>
      <c r="E10" s="109">
        <f t="shared" si="4"/>
        <v>0.90909090909090906</v>
      </c>
      <c r="F10" s="127">
        <f t="shared" si="5"/>
        <v>3</v>
      </c>
      <c r="G10" s="109">
        <f t="shared" si="6"/>
        <v>9.0909090909090912E-2</v>
      </c>
      <c r="H10" s="127">
        <f t="shared" si="7"/>
        <v>0</v>
      </c>
      <c r="I10" s="109">
        <f t="shared" si="8"/>
        <v>0</v>
      </c>
      <c r="J10" s="109"/>
      <c r="K10" s="219">
        <f t="shared" si="15"/>
        <v>1</v>
      </c>
      <c r="L10" s="7">
        <f t="shared" si="10"/>
        <v>0</v>
      </c>
      <c r="M10" s="22">
        <f t="shared" si="11"/>
        <v>0</v>
      </c>
      <c r="N10" s="7">
        <f t="shared" si="12"/>
        <v>0</v>
      </c>
      <c r="O10" s="22">
        <f t="shared" si="13"/>
        <v>0</v>
      </c>
      <c r="P10" s="20"/>
      <c r="Q10" s="4">
        <v>6</v>
      </c>
      <c r="R10" s="4">
        <v>72</v>
      </c>
      <c r="S10" s="4" t="s">
        <v>267</v>
      </c>
      <c r="T10" s="4">
        <v>0</v>
      </c>
      <c r="U10" s="4">
        <v>30</v>
      </c>
      <c r="V10" s="4">
        <v>3</v>
      </c>
      <c r="W10" s="4">
        <v>0</v>
      </c>
      <c r="X10" s="4">
        <v>0</v>
      </c>
      <c r="Y10" s="4">
        <v>0</v>
      </c>
      <c r="AA10" s="4"/>
      <c r="AB10" s="4"/>
      <c r="AC10" s="11"/>
      <c r="AD10" s="4"/>
      <c r="AE10" s="4"/>
      <c r="AF10" s="4"/>
      <c r="AG10" s="4"/>
      <c r="AH10" s="4"/>
      <c r="AI10" s="4"/>
    </row>
    <row r="11" spans="1:35" s="23" customFormat="1">
      <c r="A11" s="107" t="s">
        <v>229</v>
      </c>
      <c r="B11" s="128">
        <f t="shared" si="14"/>
        <v>0</v>
      </c>
      <c r="C11" s="108">
        <f t="shared" si="2"/>
        <v>0</v>
      </c>
      <c r="D11" s="128">
        <f t="shared" si="3"/>
        <v>22</v>
      </c>
      <c r="E11" s="108">
        <f t="shared" si="4"/>
        <v>0.91666666666666663</v>
      </c>
      <c r="F11" s="128">
        <f t="shared" si="5"/>
        <v>2</v>
      </c>
      <c r="G11" s="108">
        <f t="shared" si="6"/>
        <v>8.3333333333333329E-2</v>
      </c>
      <c r="H11" s="128">
        <f t="shared" si="7"/>
        <v>0</v>
      </c>
      <c r="I11" s="108">
        <f t="shared" si="8"/>
        <v>0</v>
      </c>
      <c r="J11" s="108"/>
      <c r="K11" s="219">
        <f t="shared" si="15"/>
        <v>1</v>
      </c>
      <c r="L11" s="5">
        <f t="shared" si="10"/>
        <v>0</v>
      </c>
      <c r="M11" s="21">
        <f t="shared" si="11"/>
        <v>0</v>
      </c>
      <c r="N11" s="5">
        <f t="shared" si="12"/>
        <v>0</v>
      </c>
      <c r="O11" s="21">
        <f t="shared" si="13"/>
        <v>0</v>
      </c>
      <c r="P11" s="20"/>
      <c r="Q11" s="4">
        <v>7</v>
      </c>
      <c r="R11" s="4">
        <v>71</v>
      </c>
      <c r="S11" s="4" t="s">
        <v>268</v>
      </c>
      <c r="T11" s="4">
        <v>0</v>
      </c>
      <c r="U11" s="4">
        <v>22</v>
      </c>
      <c r="V11" s="4">
        <v>2</v>
      </c>
      <c r="W11" s="4">
        <v>0</v>
      </c>
      <c r="X11" s="4">
        <v>0</v>
      </c>
      <c r="Y11" s="4">
        <v>0</v>
      </c>
      <c r="AA11" s="4"/>
      <c r="AB11" s="4"/>
      <c r="AC11" s="4"/>
      <c r="AD11" s="4"/>
      <c r="AE11" s="4"/>
      <c r="AF11" s="4"/>
      <c r="AG11" s="4"/>
      <c r="AH11" s="4"/>
      <c r="AI11" s="4"/>
    </row>
    <row r="12" spans="1:35" s="23" customFormat="1">
      <c r="A12" s="107" t="s">
        <v>133</v>
      </c>
      <c r="B12" s="127">
        <f t="shared" si="14"/>
        <v>0</v>
      </c>
      <c r="C12" s="109">
        <f t="shared" si="2"/>
        <v>0</v>
      </c>
      <c r="D12" s="127">
        <f t="shared" si="3"/>
        <v>67</v>
      </c>
      <c r="E12" s="109">
        <f t="shared" si="4"/>
        <v>0.9178082191780822</v>
      </c>
      <c r="F12" s="127">
        <f t="shared" si="5"/>
        <v>6</v>
      </c>
      <c r="G12" s="109">
        <f t="shared" si="6"/>
        <v>8.2191780821917804E-2</v>
      </c>
      <c r="H12" s="127">
        <f t="shared" si="7"/>
        <v>0</v>
      </c>
      <c r="I12" s="109">
        <f t="shared" si="8"/>
        <v>0</v>
      </c>
      <c r="J12" s="109"/>
      <c r="K12" s="219">
        <f t="shared" si="15"/>
        <v>1</v>
      </c>
      <c r="L12" s="7">
        <f t="shared" si="10"/>
        <v>0</v>
      </c>
      <c r="M12" s="22">
        <f t="shared" si="11"/>
        <v>0</v>
      </c>
      <c r="N12" s="7">
        <f t="shared" si="12"/>
        <v>0</v>
      </c>
      <c r="O12" s="22">
        <f t="shared" si="13"/>
        <v>0</v>
      </c>
      <c r="P12" s="20"/>
      <c r="Q12" s="4">
        <v>8</v>
      </c>
      <c r="R12" s="4">
        <v>73</v>
      </c>
      <c r="S12" s="4" t="s">
        <v>133</v>
      </c>
      <c r="T12" s="4">
        <v>0</v>
      </c>
      <c r="U12" s="4">
        <v>67</v>
      </c>
      <c r="V12" s="4">
        <v>6</v>
      </c>
      <c r="W12" s="4">
        <v>0</v>
      </c>
      <c r="X12" s="4">
        <v>0</v>
      </c>
      <c r="Y12" s="4">
        <v>0</v>
      </c>
      <c r="AA12" s="4"/>
      <c r="AB12" s="4"/>
      <c r="AC12" s="4"/>
      <c r="AD12" s="4"/>
      <c r="AE12" s="4"/>
      <c r="AF12" s="4"/>
      <c r="AG12" s="4"/>
      <c r="AH12" s="4"/>
      <c r="AI12" s="4"/>
    </row>
    <row r="13" spans="1:35" s="23" customFormat="1">
      <c r="A13" s="107" t="s">
        <v>230</v>
      </c>
      <c r="B13" s="128">
        <f t="shared" si="14"/>
        <v>0</v>
      </c>
      <c r="C13" s="108">
        <f t="shared" si="2"/>
        <v>0</v>
      </c>
      <c r="D13" s="128">
        <f t="shared" si="3"/>
        <v>15</v>
      </c>
      <c r="E13" s="108">
        <f t="shared" si="4"/>
        <v>1</v>
      </c>
      <c r="F13" s="128">
        <f t="shared" si="5"/>
        <v>0</v>
      </c>
      <c r="G13" s="108">
        <f t="shared" si="6"/>
        <v>0</v>
      </c>
      <c r="H13" s="128">
        <f t="shared" si="7"/>
        <v>0</v>
      </c>
      <c r="I13" s="108">
        <f t="shared" si="8"/>
        <v>0</v>
      </c>
      <c r="J13" s="108"/>
      <c r="K13" s="219">
        <f t="shared" si="15"/>
        <v>1</v>
      </c>
      <c r="L13" s="5">
        <f t="shared" si="10"/>
        <v>0</v>
      </c>
      <c r="M13" s="21">
        <f t="shared" si="11"/>
        <v>0</v>
      </c>
      <c r="N13" s="5">
        <f t="shared" si="12"/>
        <v>0</v>
      </c>
      <c r="O13" s="21">
        <f t="shared" si="13"/>
        <v>0</v>
      </c>
      <c r="P13" s="20"/>
      <c r="Q13" s="4">
        <v>9</v>
      </c>
      <c r="R13" s="4">
        <v>70</v>
      </c>
      <c r="S13" s="4" t="s">
        <v>132</v>
      </c>
      <c r="T13" s="4">
        <v>0</v>
      </c>
      <c r="U13" s="4">
        <v>15</v>
      </c>
      <c r="V13" s="4">
        <v>0</v>
      </c>
      <c r="W13" s="4">
        <v>0</v>
      </c>
      <c r="X13" s="4">
        <v>0</v>
      </c>
      <c r="Y13" s="4">
        <v>0</v>
      </c>
      <c r="AA13" s="4"/>
      <c r="AB13" s="4"/>
      <c r="AC13" s="4"/>
      <c r="AD13" s="4"/>
      <c r="AE13" s="4"/>
      <c r="AF13" s="4"/>
      <c r="AG13" s="4"/>
      <c r="AH13" s="4"/>
      <c r="AI13" s="4"/>
    </row>
    <row r="14" spans="1:35" s="23" customFormat="1">
      <c r="A14" s="107" t="s">
        <v>215</v>
      </c>
      <c r="B14" s="127">
        <f t="shared" si="14"/>
        <v>0</v>
      </c>
      <c r="C14" s="109">
        <f t="shared" si="2"/>
        <v>0</v>
      </c>
      <c r="D14" s="127">
        <f t="shared" si="3"/>
        <v>12</v>
      </c>
      <c r="E14" s="109">
        <f t="shared" si="4"/>
        <v>0.8571428571428571</v>
      </c>
      <c r="F14" s="127">
        <f t="shared" si="5"/>
        <v>2</v>
      </c>
      <c r="G14" s="109">
        <f t="shared" si="6"/>
        <v>0.14285714285714285</v>
      </c>
      <c r="H14" s="127">
        <f t="shared" si="7"/>
        <v>0</v>
      </c>
      <c r="I14" s="109">
        <f t="shared" si="8"/>
        <v>0</v>
      </c>
      <c r="J14" s="109"/>
      <c r="K14" s="219">
        <f t="shared" si="15"/>
        <v>1</v>
      </c>
      <c r="L14" s="7">
        <f t="shared" si="10"/>
        <v>0</v>
      </c>
      <c r="M14" s="22">
        <f t="shared" si="11"/>
        <v>0</v>
      </c>
      <c r="N14" s="7">
        <f>Z14</f>
        <v>0</v>
      </c>
      <c r="O14" s="22">
        <f t="shared" si="13"/>
        <v>0</v>
      </c>
      <c r="P14" s="20"/>
      <c r="Q14" s="4">
        <v>10</v>
      </c>
      <c r="R14" s="4">
        <v>22</v>
      </c>
      <c r="S14" s="4" t="s">
        <v>215</v>
      </c>
      <c r="T14" s="4">
        <v>0</v>
      </c>
      <c r="U14" s="4">
        <v>12</v>
      </c>
      <c r="V14" s="4">
        <v>2</v>
      </c>
      <c r="W14" s="4">
        <v>0</v>
      </c>
      <c r="X14" s="4">
        <v>0</v>
      </c>
      <c r="Y14" s="4">
        <v>0</v>
      </c>
      <c r="AA14" s="4"/>
      <c r="AB14" s="4"/>
      <c r="AC14" s="4"/>
      <c r="AD14" s="4"/>
      <c r="AE14" s="4"/>
      <c r="AF14" s="4"/>
      <c r="AG14" s="4"/>
      <c r="AH14" s="4"/>
      <c r="AI14" s="4"/>
    </row>
    <row r="15" spans="1:35">
      <c r="A15" s="107" t="s">
        <v>217</v>
      </c>
      <c r="B15" s="128">
        <f t="shared" si="14"/>
        <v>0</v>
      </c>
      <c r="C15" s="108">
        <f t="shared" si="2"/>
        <v>0</v>
      </c>
      <c r="D15" s="128">
        <f t="shared" si="3"/>
        <v>3</v>
      </c>
      <c r="E15" s="108">
        <f t="shared" si="4"/>
        <v>0.6</v>
      </c>
      <c r="F15" s="128">
        <f t="shared" si="5"/>
        <v>2</v>
      </c>
      <c r="G15" s="108">
        <f t="shared" si="6"/>
        <v>0.4</v>
      </c>
      <c r="H15" s="128">
        <f t="shared" si="7"/>
        <v>0</v>
      </c>
      <c r="I15" s="108">
        <f t="shared" si="8"/>
        <v>0</v>
      </c>
      <c r="J15" s="108"/>
      <c r="K15" s="219">
        <f t="shared" si="15"/>
        <v>1</v>
      </c>
      <c r="L15" s="5">
        <f t="shared" si="10"/>
        <v>0</v>
      </c>
      <c r="M15" s="21">
        <f t="shared" si="11"/>
        <v>0</v>
      </c>
      <c r="N15" s="5">
        <f t="shared" si="12"/>
        <v>0</v>
      </c>
      <c r="O15" s="21">
        <f t="shared" si="13"/>
        <v>0</v>
      </c>
      <c r="Q15" s="4">
        <v>12</v>
      </c>
      <c r="R15" s="4">
        <v>100</v>
      </c>
      <c r="S15" s="4" t="s">
        <v>217</v>
      </c>
      <c r="T15" s="4">
        <v>0</v>
      </c>
      <c r="U15" s="4">
        <v>3</v>
      </c>
      <c r="V15" s="4">
        <v>2</v>
      </c>
      <c r="W15" s="4">
        <v>0</v>
      </c>
      <c r="X15" s="4">
        <v>0</v>
      </c>
      <c r="Y15" s="4">
        <v>0</v>
      </c>
      <c r="AA15" s="23"/>
      <c r="AB15" s="23"/>
      <c r="AC15" s="23"/>
    </row>
    <row r="16" spans="1:35">
      <c r="A16" s="107" t="s">
        <v>138</v>
      </c>
      <c r="B16" s="127">
        <f t="shared" si="14"/>
        <v>0</v>
      </c>
      <c r="C16" s="109">
        <f t="shared" si="2"/>
        <v>0</v>
      </c>
      <c r="D16" s="127">
        <f t="shared" si="3"/>
        <v>31</v>
      </c>
      <c r="E16" s="109">
        <f t="shared" si="4"/>
        <v>1</v>
      </c>
      <c r="F16" s="127">
        <f t="shared" si="5"/>
        <v>0</v>
      </c>
      <c r="G16" s="109">
        <f t="shared" si="6"/>
        <v>0</v>
      </c>
      <c r="H16" s="127">
        <f t="shared" si="7"/>
        <v>0</v>
      </c>
      <c r="I16" s="109">
        <f t="shared" si="8"/>
        <v>0</v>
      </c>
      <c r="J16" s="109"/>
      <c r="K16" s="219">
        <f t="shared" si="15"/>
        <v>1</v>
      </c>
      <c r="L16" s="7">
        <f t="shared" si="10"/>
        <v>0</v>
      </c>
      <c r="M16" s="22">
        <f t="shared" si="11"/>
        <v>0</v>
      </c>
      <c r="N16" s="7">
        <f t="shared" si="12"/>
        <v>0</v>
      </c>
      <c r="O16" s="22">
        <f t="shared" si="13"/>
        <v>0</v>
      </c>
      <c r="Q16" s="4">
        <v>13</v>
      </c>
      <c r="R16" s="4">
        <v>80</v>
      </c>
      <c r="S16" s="4" t="s">
        <v>138</v>
      </c>
      <c r="T16" s="4">
        <v>0</v>
      </c>
      <c r="U16" s="4">
        <v>31</v>
      </c>
      <c r="V16" s="4">
        <v>0</v>
      </c>
      <c r="W16" s="4">
        <v>0</v>
      </c>
      <c r="X16" s="4">
        <v>0</v>
      </c>
      <c r="Y16" s="4">
        <v>0</v>
      </c>
      <c r="AA16" s="23"/>
      <c r="AB16" s="23"/>
      <c r="AC16" s="23"/>
    </row>
    <row r="17" spans="1:35">
      <c r="A17" s="107" t="s">
        <v>231</v>
      </c>
      <c r="B17" s="128">
        <f t="shared" si="14"/>
        <v>0</v>
      </c>
      <c r="C17" s="108">
        <f t="shared" si="2"/>
        <v>0</v>
      </c>
      <c r="D17" s="128">
        <f t="shared" si="3"/>
        <v>4</v>
      </c>
      <c r="E17" s="108">
        <f t="shared" si="4"/>
        <v>1</v>
      </c>
      <c r="F17" s="128">
        <f t="shared" si="5"/>
        <v>0</v>
      </c>
      <c r="G17" s="108">
        <f t="shared" si="6"/>
        <v>0</v>
      </c>
      <c r="H17" s="128">
        <f t="shared" si="7"/>
        <v>0</v>
      </c>
      <c r="I17" s="108">
        <f t="shared" si="8"/>
        <v>0</v>
      </c>
      <c r="J17" s="108"/>
      <c r="K17" s="219">
        <f t="shared" si="15"/>
        <v>1</v>
      </c>
      <c r="L17" s="5">
        <f t="shared" si="10"/>
        <v>0</v>
      </c>
      <c r="M17" s="21">
        <f t="shared" si="11"/>
        <v>0</v>
      </c>
      <c r="N17" s="5">
        <f t="shared" si="12"/>
        <v>0</v>
      </c>
      <c r="O17" s="21">
        <f t="shared" si="13"/>
        <v>0</v>
      </c>
      <c r="Q17" s="4">
        <v>14</v>
      </c>
      <c r="R17" s="4">
        <v>77</v>
      </c>
      <c r="S17" s="4" t="s">
        <v>136</v>
      </c>
      <c r="T17" s="4">
        <v>0</v>
      </c>
      <c r="U17" s="4">
        <v>4</v>
      </c>
      <c r="V17" s="4">
        <v>0</v>
      </c>
      <c r="W17" s="4">
        <v>0</v>
      </c>
      <c r="X17" s="4">
        <v>0</v>
      </c>
      <c r="Y17" s="4">
        <v>0</v>
      </c>
      <c r="AA17" s="23"/>
      <c r="AB17" s="23"/>
      <c r="AC17" s="23"/>
    </row>
    <row r="18" spans="1:35">
      <c r="A18" s="107" t="s">
        <v>232</v>
      </c>
      <c r="B18" s="127">
        <f t="shared" si="14"/>
        <v>0</v>
      </c>
      <c r="C18" s="109">
        <f t="shared" si="2"/>
        <v>0</v>
      </c>
      <c r="D18" s="127">
        <f t="shared" si="3"/>
        <v>27</v>
      </c>
      <c r="E18" s="109">
        <f t="shared" si="4"/>
        <v>0.9</v>
      </c>
      <c r="F18" s="127">
        <f t="shared" si="5"/>
        <v>2</v>
      </c>
      <c r="G18" s="109">
        <f t="shared" si="6"/>
        <v>6.6666666666666666E-2</v>
      </c>
      <c r="H18" s="127">
        <f t="shared" si="7"/>
        <v>1</v>
      </c>
      <c r="I18" s="109">
        <f t="shared" si="8"/>
        <v>3.3333333333333333E-2</v>
      </c>
      <c r="J18" s="109"/>
      <c r="K18" s="219">
        <f t="shared" si="15"/>
        <v>1</v>
      </c>
      <c r="L18" s="7">
        <f t="shared" si="10"/>
        <v>0</v>
      </c>
      <c r="M18" s="22">
        <f t="shared" si="11"/>
        <v>0</v>
      </c>
      <c r="N18" s="7">
        <f t="shared" si="12"/>
        <v>0</v>
      </c>
      <c r="O18" s="22">
        <f t="shared" si="13"/>
        <v>0</v>
      </c>
      <c r="Q18" s="4">
        <v>15</v>
      </c>
      <c r="R18" s="4">
        <v>78</v>
      </c>
      <c r="S18" s="4" t="s">
        <v>216</v>
      </c>
      <c r="T18" s="4">
        <v>0</v>
      </c>
      <c r="U18" s="4">
        <v>27</v>
      </c>
      <c r="V18" s="4">
        <v>2</v>
      </c>
      <c r="W18" s="4">
        <v>1</v>
      </c>
      <c r="X18" s="4">
        <v>0</v>
      </c>
      <c r="Y18" s="4">
        <v>0</v>
      </c>
      <c r="AA18" s="23"/>
      <c r="AB18" s="23"/>
      <c r="AC18" s="23"/>
      <c r="AD18" s="23"/>
      <c r="AE18" s="23"/>
      <c r="AF18" s="23"/>
      <c r="AG18" s="23"/>
      <c r="AH18" s="23"/>
      <c r="AI18" s="23"/>
    </row>
    <row r="19" spans="1:35">
      <c r="A19" s="107" t="s">
        <v>233</v>
      </c>
      <c r="B19" s="128">
        <f t="shared" si="14"/>
        <v>0</v>
      </c>
      <c r="C19" s="108">
        <f t="shared" si="2"/>
        <v>0</v>
      </c>
      <c r="D19" s="128">
        <f t="shared" si="3"/>
        <v>2</v>
      </c>
      <c r="E19" s="108">
        <f t="shared" si="4"/>
        <v>1</v>
      </c>
      <c r="F19" s="128">
        <f t="shared" si="5"/>
        <v>0</v>
      </c>
      <c r="G19" s="108">
        <f t="shared" si="6"/>
        <v>0</v>
      </c>
      <c r="H19" s="128">
        <f t="shared" si="7"/>
        <v>0</v>
      </c>
      <c r="I19" s="108">
        <f t="shared" si="8"/>
        <v>0</v>
      </c>
      <c r="J19" s="108"/>
      <c r="K19" s="219">
        <f t="shared" si="15"/>
        <v>1</v>
      </c>
      <c r="L19" s="5">
        <f t="shared" si="10"/>
        <v>0</v>
      </c>
      <c r="M19" s="21">
        <f t="shared" si="11"/>
        <v>0</v>
      </c>
      <c r="N19" s="5">
        <f t="shared" si="12"/>
        <v>0</v>
      </c>
      <c r="O19" s="21">
        <f t="shared" si="13"/>
        <v>0</v>
      </c>
      <c r="Q19" s="4">
        <v>16</v>
      </c>
      <c r="R19" s="4">
        <v>79</v>
      </c>
      <c r="S19" s="4" t="s">
        <v>137</v>
      </c>
      <c r="T19" s="4">
        <v>0</v>
      </c>
      <c r="U19" s="4">
        <v>2</v>
      </c>
      <c r="V19" s="4">
        <v>0</v>
      </c>
      <c r="W19" s="4">
        <v>0</v>
      </c>
      <c r="X19" s="4">
        <v>0</v>
      </c>
      <c r="Y19" s="4">
        <v>0</v>
      </c>
      <c r="AA19" s="23"/>
      <c r="AB19" s="23"/>
      <c r="AC19" s="23"/>
      <c r="AD19" s="23"/>
      <c r="AE19" s="23"/>
      <c r="AF19" s="23"/>
      <c r="AG19" s="23"/>
      <c r="AH19" s="23"/>
      <c r="AI19" s="23"/>
    </row>
    <row r="20" spans="1:35">
      <c r="A20" s="134" t="s">
        <v>135</v>
      </c>
      <c r="B20" s="127">
        <f t="shared" ref="B20" si="16">T20</f>
        <v>0</v>
      </c>
      <c r="C20" s="109">
        <f t="shared" ref="C20" si="17">IF(($B20+$D20+$F20+$H20+$L20+$N20)=0,B20/1,(B20)/($B20+$D20+$F20+$H20+$L20+$N20))</f>
        <v>0</v>
      </c>
      <c r="D20" s="127">
        <f t="shared" ref="D20" si="18">U20</f>
        <v>39</v>
      </c>
      <c r="E20" s="109">
        <f t="shared" ref="E20" si="19">IF(($B20+$D20+$F20+$H20+$L20+$N20)=0,D20/1,(D20)/($B20+$D20+$F20+$H20+$L20+$N20))</f>
        <v>0.9285714285714286</v>
      </c>
      <c r="F20" s="127">
        <f t="shared" ref="F20" si="20">V20</f>
        <v>2</v>
      </c>
      <c r="G20" s="109">
        <f t="shared" ref="G20" si="21">IF(($B20+$D20+$F20+$H20+$L20+$N20)=0,F20/1,(F20)/($B20+$D20+$F20+$H20+$L20+$N20))</f>
        <v>4.7619047619047616E-2</v>
      </c>
      <c r="H20" s="127">
        <f t="shared" ref="H20" si="22">W20</f>
        <v>1</v>
      </c>
      <c r="I20" s="109">
        <f t="shared" ref="I20" si="23">IF(($B20+$D20+$F20+$H20+$L20+$N20)=0,H20/1,(H20)/($B20+$D20+$F20+$H20+$L20+$N20))</f>
        <v>2.3809523809523808E-2</v>
      </c>
      <c r="J20" s="109"/>
      <c r="K20" s="219">
        <f t="shared" si="15"/>
        <v>1</v>
      </c>
      <c r="L20" s="7">
        <f t="shared" si="10"/>
        <v>0</v>
      </c>
      <c r="M20" s="22">
        <f t="shared" si="11"/>
        <v>0</v>
      </c>
      <c r="N20" s="7">
        <f t="shared" si="12"/>
        <v>0</v>
      </c>
      <c r="O20" s="22">
        <f t="shared" si="13"/>
        <v>0</v>
      </c>
      <c r="Q20" s="4">
        <v>17</v>
      </c>
      <c r="R20" s="4">
        <v>76</v>
      </c>
      <c r="S20" s="4" t="s">
        <v>135</v>
      </c>
      <c r="T20" s="4">
        <v>0</v>
      </c>
      <c r="U20" s="4">
        <v>39</v>
      </c>
      <c r="V20" s="4">
        <v>2</v>
      </c>
      <c r="W20" s="4">
        <v>1</v>
      </c>
      <c r="X20" s="4">
        <v>0</v>
      </c>
      <c r="Y20" s="4">
        <v>0</v>
      </c>
      <c r="AD20" s="23"/>
      <c r="AE20" s="23"/>
      <c r="AF20" s="23"/>
      <c r="AG20" s="23"/>
      <c r="AH20" s="23"/>
      <c r="AI20" s="23"/>
    </row>
    <row r="21" spans="1:35">
      <c r="A21" s="107" t="s">
        <v>134</v>
      </c>
      <c r="B21" s="128">
        <f t="shared" si="14"/>
        <v>0</v>
      </c>
      <c r="C21" s="108">
        <f t="shared" si="2"/>
        <v>0</v>
      </c>
      <c r="D21" s="128">
        <f t="shared" si="3"/>
        <v>2</v>
      </c>
      <c r="E21" s="108">
        <f t="shared" si="4"/>
        <v>1</v>
      </c>
      <c r="F21" s="128">
        <f t="shared" si="5"/>
        <v>0</v>
      </c>
      <c r="G21" s="108">
        <f t="shared" si="6"/>
        <v>0</v>
      </c>
      <c r="H21" s="128">
        <f>W21</f>
        <v>0</v>
      </c>
      <c r="I21" s="108">
        <f t="shared" si="8"/>
        <v>0</v>
      </c>
      <c r="J21" s="108"/>
      <c r="K21" s="219">
        <f t="shared" si="15"/>
        <v>1</v>
      </c>
      <c r="L21" s="5">
        <f t="shared" si="10"/>
        <v>0</v>
      </c>
      <c r="M21" s="21">
        <f t="shared" si="11"/>
        <v>0</v>
      </c>
      <c r="N21" s="5">
        <f t="shared" si="12"/>
        <v>0</v>
      </c>
      <c r="O21" s="21">
        <f t="shared" si="13"/>
        <v>0</v>
      </c>
      <c r="Q21" s="4">
        <v>18</v>
      </c>
      <c r="R21" s="4">
        <v>75</v>
      </c>
      <c r="S21" s="4" t="s">
        <v>134</v>
      </c>
      <c r="T21" s="4">
        <v>0</v>
      </c>
      <c r="U21" s="4">
        <v>2</v>
      </c>
      <c r="V21" s="4">
        <v>0</v>
      </c>
      <c r="W21" s="4">
        <v>0</v>
      </c>
      <c r="X21" s="4">
        <v>0</v>
      </c>
      <c r="Y21" s="4">
        <v>0</v>
      </c>
      <c r="AD21" s="23"/>
      <c r="AE21" s="23"/>
      <c r="AF21" s="23"/>
      <c r="AG21" s="23"/>
      <c r="AH21" s="23"/>
      <c r="AI21" s="23"/>
    </row>
    <row r="22" spans="1:35">
      <c r="A22" s="107" t="s">
        <v>235</v>
      </c>
      <c r="B22" s="127">
        <f t="shared" ref="B22" si="24">T22</f>
        <v>0</v>
      </c>
      <c r="C22" s="109">
        <f t="shared" ref="C22" si="25">IF(($B22+$D22+$F22+$H22+$L22+$N22)=0,B22/1,(B22)/($B22+$D22+$F22+$H22+$L22+$N22))</f>
        <v>0</v>
      </c>
      <c r="D22" s="127">
        <f t="shared" ref="D22" si="26">U22</f>
        <v>0</v>
      </c>
      <c r="E22" s="109">
        <f t="shared" ref="E22" si="27">IF(($B22+$D22+$F22+$H22+$L22+$N22)=0,D22/1,(D22)/($B22+$D22+$F22+$H22+$L22+$N22))</f>
        <v>0</v>
      </c>
      <c r="F22" s="127">
        <f t="shared" ref="F22" si="28">V22</f>
        <v>0</v>
      </c>
      <c r="G22" s="109">
        <f t="shared" ref="G22" si="29">IF(($B22+$D22+$F22+$H22+$L22+$N22)=0,F22/1,(F22)/($B22+$D22+$F22+$H22+$L22+$N22))</f>
        <v>0</v>
      </c>
      <c r="H22" s="127">
        <f t="shared" ref="H22" si="30">W22</f>
        <v>0</v>
      </c>
      <c r="I22" s="109">
        <f t="shared" ref="I22" si="31">IF(($B22+$D22+$F22+$H22+$L22+$N22)=0,H22/1,(H22)/($B22+$D22+$F22+$H22+$L22+$N22))</f>
        <v>0</v>
      </c>
      <c r="J22" s="109"/>
      <c r="K22" s="219">
        <f t="shared" si="15"/>
        <v>0</v>
      </c>
      <c r="L22" s="7">
        <f t="shared" si="10"/>
        <v>0</v>
      </c>
      <c r="M22" s="22">
        <f t="shared" si="11"/>
        <v>0</v>
      </c>
      <c r="N22" s="7">
        <f t="shared" si="12"/>
        <v>0</v>
      </c>
      <c r="O22" s="22">
        <f t="shared" si="13"/>
        <v>0</v>
      </c>
      <c r="Q22" s="4">
        <v>19</v>
      </c>
      <c r="R22" s="4">
        <v>83</v>
      </c>
      <c r="S22" s="4" t="s">
        <v>269</v>
      </c>
      <c r="T22" s="4">
        <v>0</v>
      </c>
      <c r="U22" s="4">
        <v>0</v>
      </c>
      <c r="V22" s="4">
        <v>0</v>
      </c>
      <c r="W22" s="4">
        <v>0</v>
      </c>
      <c r="X22" s="4">
        <v>0</v>
      </c>
      <c r="Y22" s="4">
        <v>0</v>
      </c>
      <c r="AD22" s="23"/>
      <c r="AE22" s="23"/>
      <c r="AF22" s="23"/>
      <c r="AG22" s="23"/>
      <c r="AH22" s="23"/>
      <c r="AI22" s="23"/>
    </row>
    <row r="23" spans="1:35">
      <c r="A23" s="107" t="s">
        <v>234</v>
      </c>
      <c r="B23" s="128">
        <f t="shared" si="14"/>
        <v>0</v>
      </c>
      <c r="C23" s="108">
        <f t="shared" si="2"/>
        <v>0</v>
      </c>
      <c r="D23" s="128">
        <f t="shared" si="3"/>
        <v>0</v>
      </c>
      <c r="E23" s="108">
        <f t="shared" si="4"/>
        <v>0</v>
      </c>
      <c r="F23" s="128">
        <f t="shared" si="5"/>
        <v>0</v>
      </c>
      <c r="G23" s="108">
        <f t="shared" si="6"/>
        <v>0</v>
      </c>
      <c r="H23" s="128">
        <f t="shared" ref="H23:H29" si="32">W23</f>
        <v>0</v>
      </c>
      <c r="I23" s="108">
        <f t="shared" si="8"/>
        <v>0</v>
      </c>
      <c r="J23" s="108"/>
      <c r="K23" s="219">
        <f t="shared" si="15"/>
        <v>0</v>
      </c>
      <c r="L23" s="5">
        <f t="shared" si="10"/>
        <v>0</v>
      </c>
      <c r="M23" s="21">
        <f t="shared" si="11"/>
        <v>0</v>
      </c>
      <c r="N23" s="5">
        <f t="shared" si="12"/>
        <v>0</v>
      </c>
      <c r="O23" s="21">
        <f t="shared" si="13"/>
        <v>0</v>
      </c>
      <c r="Q23" s="4">
        <v>20</v>
      </c>
      <c r="R23" s="4">
        <v>84</v>
      </c>
      <c r="S23" s="4" t="s">
        <v>270</v>
      </c>
      <c r="T23" s="4">
        <v>0</v>
      </c>
      <c r="U23" s="4">
        <v>0</v>
      </c>
      <c r="V23" s="4">
        <v>0</v>
      </c>
      <c r="W23" s="4">
        <v>0</v>
      </c>
      <c r="X23" s="4">
        <v>0</v>
      </c>
      <c r="Y23" s="4">
        <v>0</v>
      </c>
    </row>
    <row r="24" spans="1:35">
      <c r="A24" s="107" t="s">
        <v>236</v>
      </c>
      <c r="B24" s="127">
        <f t="shared" si="14"/>
        <v>1</v>
      </c>
      <c r="C24" s="109">
        <f t="shared" si="2"/>
        <v>0.2</v>
      </c>
      <c r="D24" s="127">
        <f t="shared" si="3"/>
        <v>4</v>
      </c>
      <c r="E24" s="109">
        <f t="shared" si="4"/>
        <v>0.8</v>
      </c>
      <c r="F24" s="127">
        <f t="shared" si="5"/>
        <v>0</v>
      </c>
      <c r="G24" s="109">
        <f t="shared" si="6"/>
        <v>0</v>
      </c>
      <c r="H24" s="127">
        <f t="shared" si="32"/>
        <v>0</v>
      </c>
      <c r="I24" s="109">
        <f t="shared" si="8"/>
        <v>0</v>
      </c>
      <c r="J24" s="109"/>
      <c r="K24" s="219">
        <f t="shared" si="15"/>
        <v>1</v>
      </c>
      <c r="L24" s="7">
        <f t="shared" si="10"/>
        <v>0</v>
      </c>
      <c r="M24" s="22">
        <f t="shared" si="11"/>
        <v>0</v>
      </c>
      <c r="N24" s="7">
        <f t="shared" si="12"/>
        <v>0</v>
      </c>
      <c r="O24" s="22">
        <f t="shared" si="13"/>
        <v>0</v>
      </c>
      <c r="Q24" s="4">
        <v>21</v>
      </c>
      <c r="R24" s="4">
        <v>81</v>
      </c>
      <c r="S24" s="4" t="s">
        <v>139</v>
      </c>
      <c r="T24" s="4">
        <v>1</v>
      </c>
      <c r="U24" s="4">
        <v>4</v>
      </c>
      <c r="V24" s="4">
        <v>0</v>
      </c>
      <c r="W24" s="4">
        <v>0</v>
      </c>
      <c r="X24" s="4">
        <v>0</v>
      </c>
      <c r="Y24" s="4">
        <v>0</v>
      </c>
    </row>
    <row r="25" spans="1:35">
      <c r="A25" s="107" t="s">
        <v>218</v>
      </c>
      <c r="B25" s="128">
        <f t="shared" si="14"/>
        <v>0</v>
      </c>
      <c r="C25" s="108">
        <f t="shared" si="2"/>
        <v>0</v>
      </c>
      <c r="D25" s="128">
        <f t="shared" si="3"/>
        <v>47</v>
      </c>
      <c r="E25" s="108">
        <f t="shared" si="4"/>
        <v>0.92156862745098034</v>
      </c>
      <c r="F25" s="128">
        <f t="shared" si="5"/>
        <v>4</v>
      </c>
      <c r="G25" s="108">
        <f t="shared" si="6"/>
        <v>7.8431372549019607E-2</v>
      </c>
      <c r="H25" s="128">
        <f t="shared" si="32"/>
        <v>0</v>
      </c>
      <c r="I25" s="108">
        <f t="shared" si="8"/>
        <v>0</v>
      </c>
      <c r="J25" s="108"/>
      <c r="K25" s="219">
        <f t="shared" si="15"/>
        <v>1</v>
      </c>
      <c r="L25" s="5">
        <f t="shared" si="10"/>
        <v>0</v>
      </c>
      <c r="M25" s="21">
        <f t="shared" si="11"/>
        <v>0</v>
      </c>
      <c r="N25" s="5">
        <f t="shared" si="12"/>
        <v>0</v>
      </c>
      <c r="O25" s="21">
        <f t="shared" si="13"/>
        <v>0</v>
      </c>
      <c r="Q25" s="4">
        <v>22</v>
      </c>
      <c r="R25" s="4">
        <v>82</v>
      </c>
      <c r="S25" s="4" t="s">
        <v>218</v>
      </c>
      <c r="T25" s="4">
        <v>0</v>
      </c>
      <c r="U25" s="4">
        <v>47</v>
      </c>
      <c r="V25" s="4">
        <v>4</v>
      </c>
      <c r="W25" s="4">
        <v>0</v>
      </c>
      <c r="X25" s="4">
        <v>0</v>
      </c>
      <c r="Y25" s="4">
        <v>0</v>
      </c>
    </row>
    <row r="26" spans="1:35">
      <c r="A26" s="107" t="s">
        <v>140</v>
      </c>
      <c r="B26" s="127">
        <f t="shared" si="14"/>
        <v>0</v>
      </c>
      <c r="C26" s="109">
        <f t="shared" si="2"/>
        <v>0</v>
      </c>
      <c r="D26" s="127">
        <f t="shared" si="3"/>
        <v>9</v>
      </c>
      <c r="E26" s="109">
        <f t="shared" si="4"/>
        <v>0.9</v>
      </c>
      <c r="F26" s="127">
        <f t="shared" si="5"/>
        <v>1</v>
      </c>
      <c r="G26" s="109">
        <f t="shared" si="6"/>
        <v>0.1</v>
      </c>
      <c r="H26" s="127">
        <f t="shared" si="32"/>
        <v>0</v>
      </c>
      <c r="I26" s="109">
        <f t="shared" si="8"/>
        <v>0</v>
      </c>
      <c r="J26" s="109"/>
      <c r="K26" s="219">
        <f t="shared" si="15"/>
        <v>1</v>
      </c>
      <c r="L26" s="7">
        <f t="shared" si="10"/>
        <v>0</v>
      </c>
      <c r="M26" s="22">
        <f t="shared" si="11"/>
        <v>0</v>
      </c>
      <c r="N26" s="7">
        <f t="shared" si="12"/>
        <v>0</v>
      </c>
      <c r="O26" s="22">
        <f t="shared" si="13"/>
        <v>0</v>
      </c>
      <c r="Q26" s="4">
        <v>23</v>
      </c>
      <c r="R26" s="4">
        <v>85</v>
      </c>
      <c r="S26" s="4" t="s">
        <v>140</v>
      </c>
      <c r="T26" s="4">
        <v>0</v>
      </c>
      <c r="U26" s="4">
        <v>9</v>
      </c>
      <c r="V26" s="4">
        <v>1</v>
      </c>
      <c r="W26" s="4">
        <v>0</v>
      </c>
      <c r="X26" s="4">
        <v>0</v>
      </c>
      <c r="Y26" s="4">
        <v>0</v>
      </c>
    </row>
    <row r="27" spans="1:35">
      <c r="A27" s="107" t="s">
        <v>142</v>
      </c>
      <c r="B27" s="128">
        <f>T27</f>
        <v>0</v>
      </c>
      <c r="C27" s="108">
        <f t="shared" si="2"/>
        <v>0</v>
      </c>
      <c r="D27" s="128">
        <f t="shared" si="3"/>
        <v>5</v>
      </c>
      <c r="E27" s="108">
        <f t="shared" si="4"/>
        <v>1</v>
      </c>
      <c r="F27" s="128">
        <f t="shared" si="5"/>
        <v>0</v>
      </c>
      <c r="G27" s="108">
        <f t="shared" si="6"/>
        <v>0</v>
      </c>
      <c r="H27" s="128">
        <f t="shared" si="32"/>
        <v>0</v>
      </c>
      <c r="I27" s="108">
        <f t="shared" si="8"/>
        <v>0</v>
      </c>
      <c r="J27" s="108"/>
      <c r="K27" s="219">
        <f t="shared" si="15"/>
        <v>1</v>
      </c>
      <c r="L27" s="5">
        <f t="shared" si="10"/>
        <v>0</v>
      </c>
      <c r="M27" s="21">
        <f t="shared" si="11"/>
        <v>0</v>
      </c>
      <c r="N27" s="5">
        <f t="shared" si="12"/>
        <v>0</v>
      </c>
      <c r="O27" s="21">
        <f t="shared" si="13"/>
        <v>0</v>
      </c>
      <c r="Q27" s="4">
        <v>24</v>
      </c>
      <c r="R27" s="4">
        <v>105</v>
      </c>
      <c r="S27" s="4" t="s">
        <v>142</v>
      </c>
      <c r="T27" s="4">
        <v>0</v>
      </c>
      <c r="U27" s="4">
        <v>5</v>
      </c>
      <c r="V27" s="4">
        <v>0</v>
      </c>
      <c r="W27" s="4">
        <v>0</v>
      </c>
      <c r="X27" s="4">
        <v>0</v>
      </c>
      <c r="Y27" s="4">
        <v>0</v>
      </c>
    </row>
    <row r="28" spans="1:35">
      <c r="A28" s="107" t="s">
        <v>237</v>
      </c>
      <c r="B28" s="127">
        <f t="shared" si="14"/>
        <v>0</v>
      </c>
      <c r="C28" s="109">
        <f t="shared" si="2"/>
        <v>0</v>
      </c>
      <c r="D28" s="127">
        <f t="shared" si="3"/>
        <v>0</v>
      </c>
      <c r="E28" s="109">
        <f t="shared" si="4"/>
        <v>0</v>
      </c>
      <c r="F28" s="127">
        <f t="shared" si="5"/>
        <v>0</v>
      </c>
      <c r="G28" s="109">
        <f t="shared" si="6"/>
        <v>0</v>
      </c>
      <c r="H28" s="127">
        <f t="shared" si="32"/>
        <v>0</v>
      </c>
      <c r="I28" s="109">
        <f t="shared" si="8"/>
        <v>0</v>
      </c>
      <c r="J28" s="109"/>
      <c r="K28" s="219">
        <f t="shared" si="15"/>
        <v>0</v>
      </c>
      <c r="L28" s="7">
        <f t="shared" si="10"/>
        <v>0</v>
      </c>
      <c r="M28" s="22">
        <f t="shared" si="11"/>
        <v>0</v>
      </c>
      <c r="N28" s="7">
        <f t="shared" si="12"/>
        <v>0</v>
      </c>
      <c r="O28" s="22">
        <f t="shared" si="13"/>
        <v>0</v>
      </c>
      <c r="Q28" s="4">
        <v>25</v>
      </c>
      <c r="R28" s="4">
        <v>86</v>
      </c>
      <c r="S28" s="4" t="s">
        <v>141</v>
      </c>
      <c r="T28" s="4">
        <v>0</v>
      </c>
      <c r="U28" s="4">
        <v>0</v>
      </c>
      <c r="V28" s="4">
        <v>0</v>
      </c>
      <c r="W28" s="4">
        <v>0</v>
      </c>
      <c r="X28" s="11"/>
    </row>
    <row r="29" spans="1:35" ht="19.5" customHeight="1">
      <c r="A29" s="107" t="s">
        <v>131</v>
      </c>
      <c r="B29" s="128">
        <f t="shared" si="14"/>
        <v>0</v>
      </c>
      <c r="C29" s="108">
        <f t="shared" si="2"/>
        <v>0</v>
      </c>
      <c r="D29" s="128">
        <f t="shared" si="3"/>
        <v>1</v>
      </c>
      <c r="E29" s="108">
        <f t="shared" si="4"/>
        <v>0.5</v>
      </c>
      <c r="F29" s="128">
        <f t="shared" si="5"/>
        <v>1</v>
      </c>
      <c r="G29" s="108">
        <f t="shared" si="6"/>
        <v>0.5</v>
      </c>
      <c r="H29" s="128">
        <f t="shared" si="32"/>
        <v>0</v>
      </c>
      <c r="I29" s="108">
        <f t="shared" si="8"/>
        <v>0</v>
      </c>
      <c r="J29" s="108"/>
      <c r="K29" s="219">
        <f t="shared" si="15"/>
        <v>1</v>
      </c>
      <c r="L29" s="5">
        <f t="shared" si="10"/>
        <v>0</v>
      </c>
      <c r="M29" s="21">
        <f t="shared" si="11"/>
        <v>0</v>
      </c>
      <c r="N29" s="5">
        <f t="shared" si="12"/>
        <v>0</v>
      </c>
      <c r="O29" s="21">
        <f t="shared" si="13"/>
        <v>0</v>
      </c>
      <c r="Q29" s="4">
        <v>87</v>
      </c>
      <c r="R29" s="4">
        <v>87</v>
      </c>
      <c r="S29" s="4" t="s">
        <v>131</v>
      </c>
      <c r="T29" s="4">
        <v>0</v>
      </c>
      <c r="U29" s="4">
        <v>1</v>
      </c>
      <c r="V29" s="4">
        <v>1</v>
      </c>
      <c r="W29" s="4">
        <v>0</v>
      </c>
      <c r="X29" s="4">
        <v>0</v>
      </c>
      <c r="Y29" s="4">
        <v>0</v>
      </c>
    </row>
    <row r="30" spans="1:35" ht="21.75" customHeight="1">
      <c r="A30" s="135" t="s">
        <v>60</v>
      </c>
      <c r="B30" s="137">
        <f>SUM(B6:B29)</f>
        <v>5</v>
      </c>
      <c r="C30" s="125">
        <f t="shared" si="2"/>
        <v>9.0415913200723331E-3</v>
      </c>
      <c r="D30" s="137">
        <f>SUM(D6:D29)</f>
        <v>506</v>
      </c>
      <c r="E30" s="125">
        <f t="shared" si="4"/>
        <v>0.91500904159132013</v>
      </c>
      <c r="F30" s="137">
        <f>SUM(F6:F29)</f>
        <v>37</v>
      </c>
      <c r="G30" s="125">
        <f t="shared" si="6"/>
        <v>6.6907775768535266E-2</v>
      </c>
      <c r="H30" s="137">
        <f>SUM(H6:H29)</f>
        <v>5</v>
      </c>
      <c r="I30" s="125">
        <f t="shared" si="8"/>
        <v>9.0415913200723331E-3</v>
      </c>
      <c r="J30" s="129"/>
      <c r="K30" s="219">
        <f t="shared" si="15"/>
        <v>1</v>
      </c>
      <c r="L30" s="24">
        <f>SUM(L6:L29)</f>
        <v>0</v>
      </c>
      <c r="M30" s="9">
        <f t="shared" si="11"/>
        <v>0</v>
      </c>
      <c r="N30" s="24">
        <f>SUM(N6:N29)</f>
        <v>0</v>
      </c>
      <c r="O30" s="9">
        <f t="shared" si="13"/>
        <v>0</v>
      </c>
    </row>
    <row r="32" spans="1:35">
      <c r="B32" s="115"/>
      <c r="C32" s="116"/>
      <c r="D32" s="115"/>
      <c r="E32" s="116"/>
      <c r="F32" s="115"/>
      <c r="G32" s="116"/>
      <c r="I32" s="116"/>
      <c r="J32" s="116"/>
      <c r="K32" s="116"/>
      <c r="L32" s="115">
        <f>SUM(B30,D30,F30,H30)</f>
        <v>553</v>
      </c>
      <c r="M32" s="26"/>
      <c r="N32" s="25"/>
      <c r="O32" s="26"/>
    </row>
    <row r="33" spans="2:25">
      <c r="B33" s="89"/>
      <c r="C33" s="109"/>
      <c r="D33" s="89"/>
      <c r="E33" s="109"/>
      <c r="F33" s="89"/>
      <c r="G33" s="109"/>
      <c r="H33" s="89"/>
      <c r="I33" s="109"/>
      <c r="J33" s="109"/>
      <c r="K33" s="109"/>
      <c r="L33" s="7"/>
      <c r="M33" s="22"/>
      <c r="N33" s="7"/>
      <c r="O33" s="22"/>
    </row>
    <row r="34" spans="2:25">
      <c r="B34" s="115"/>
      <c r="C34" s="116"/>
      <c r="D34" s="115"/>
      <c r="E34" s="116"/>
      <c r="F34" s="115"/>
      <c r="G34" s="116"/>
      <c r="H34" s="115"/>
      <c r="I34" s="116"/>
      <c r="J34" s="116"/>
      <c r="K34" s="116"/>
      <c r="L34" s="25"/>
      <c r="M34" s="26"/>
      <c r="N34" s="25"/>
      <c r="O34" s="26"/>
      <c r="Q34" s="4">
        <v>2</v>
      </c>
      <c r="R34" s="4">
        <v>109</v>
      </c>
      <c r="S34" s="4" t="s">
        <v>265</v>
      </c>
      <c r="T34" s="4">
        <v>0</v>
      </c>
      <c r="U34" s="4">
        <v>18</v>
      </c>
      <c r="V34" s="4">
        <v>1</v>
      </c>
      <c r="W34" s="4">
        <v>0</v>
      </c>
      <c r="X34" s="4">
        <v>0</v>
      </c>
      <c r="Y34" s="4">
        <v>0</v>
      </c>
    </row>
    <row r="35" spans="2:25">
      <c r="B35" s="89"/>
      <c r="C35" s="109"/>
      <c r="D35" s="89"/>
      <c r="E35" s="109"/>
      <c r="F35" s="89"/>
      <c r="G35" s="109"/>
      <c r="H35" s="89"/>
      <c r="I35" s="109"/>
      <c r="J35" s="109"/>
      <c r="K35" s="109"/>
      <c r="L35" s="7"/>
      <c r="M35" s="22"/>
      <c r="N35" s="7"/>
      <c r="O35" s="22"/>
      <c r="Q35" s="4">
        <v>3</v>
      </c>
      <c r="R35" s="4">
        <v>108</v>
      </c>
      <c r="S35" s="4" t="s">
        <v>266</v>
      </c>
      <c r="T35" s="4">
        <v>1</v>
      </c>
      <c r="U35" s="4">
        <v>78</v>
      </c>
      <c r="V35" s="4">
        <v>5</v>
      </c>
      <c r="W35" s="4">
        <v>1</v>
      </c>
      <c r="X35" s="4">
        <v>0</v>
      </c>
      <c r="Y35" s="4">
        <v>0</v>
      </c>
    </row>
    <row r="36" spans="2:25">
      <c r="Q36" s="4">
        <v>4</v>
      </c>
      <c r="R36" s="4">
        <v>107</v>
      </c>
      <c r="S36" s="4" t="s">
        <v>212</v>
      </c>
      <c r="T36" s="4">
        <v>2</v>
      </c>
      <c r="U36" s="4">
        <v>65</v>
      </c>
      <c r="V36" s="4">
        <v>2</v>
      </c>
      <c r="W36" s="4">
        <v>1</v>
      </c>
      <c r="X36" s="4">
        <v>0</v>
      </c>
      <c r="Y36" s="4">
        <v>0</v>
      </c>
    </row>
    <row r="37" spans="2:25">
      <c r="B37" s="89"/>
      <c r="C37" s="109"/>
      <c r="D37" s="89"/>
      <c r="E37" s="109"/>
      <c r="F37" s="89"/>
      <c r="G37" s="109"/>
      <c r="H37" s="89"/>
      <c r="I37" s="109"/>
      <c r="J37" s="109"/>
      <c r="K37" s="109"/>
      <c r="L37" s="7"/>
      <c r="M37" s="22"/>
      <c r="N37" s="7"/>
      <c r="O37" s="22"/>
      <c r="Q37" s="4">
        <v>5</v>
      </c>
      <c r="R37" s="4">
        <v>106</v>
      </c>
      <c r="S37" s="4" t="s">
        <v>143</v>
      </c>
      <c r="T37" s="4">
        <v>1</v>
      </c>
      <c r="U37" s="4">
        <v>25</v>
      </c>
      <c r="V37" s="4">
        <v>4</v>
      </c>
      <c r="W37" s="4">
        <v>1</v>
      </c>
      <c r="X37" s="4">
        <v>0</v>
      </c>
      <c r="Y37" s="4">
        <v>0</v>
      </c>
    </row>
    <row r="38" spans="2:25">
      <c r="Q38" s="4">
        <v>6</v>
      </c>
      <c r="R38" s="4">
        <v>72</v>
      </c>
      <c r="S38" s="4" t="s">
        <v>267</v>
      </c>
      <c r="T38" s="4">
        <v>0</v>
      </c>
      <c r="U38" s="4">
        <v>30</v>
      </c>
      <c r="V38" s="4">
        <v>3</v>
      </c>
      <c r="W38" s="4">
        <v>0</v>
      </c>
      <c r="X38" s="4">
        <v>0</v>
      </c>
      <c r="Y38" s="4">
        <v>0</v>
      </c>
    </row>
    <row r="39" spans="2:25">
      <c r="B39" s="89"/>
      <c r="C39" s="109"/>
      <c r="D39" s="89"/>
      <c r="E39" s="109"/>
      <c r="F39" s="89"/>
      <c r="G39" s="109"/>
      <c r="H39" s="89"/>
      <c r="I39" s="109"/>
      <c r="J39" s="109"/>
      <c r="K39" s="109"/>
      <c r="L39" s="7"/>
      <c r="M39" s="22"/>
      <c r="N39" s="7"/>
      <c r="O39" s="22"/>
      <c r="Q39" s="4">
        <v>7</v>
      </c>
      <c r="R39" s="4">
        <v>71</v>
      </c>
      <c r="S39" s="4" t="s">
        <v>268</v>
      </c>
      <c r="T39" s="4">
        <v>0</v>
      </c>
      <c r="U39" s="4">
        <v>22</v>
      </c>
      <c r="V39" s="4">
        <v>2</v>
      </c>
      <c r="W39" s="4">
        <v>0</v>
      </c>
      <c r="X39" s="4">
        <v>0</v>
      </c>
      <c r="Y39" s="4">
        <v>0</v>
      </c>
    </row>
    <row r="40" spans="2:25">
      <c r="B40" s="115"/>
      <c r="C40" s="116"/>
      <c r="D40" s="115"/>
      <c r="E40" s="116"/>
      <c r="F40" s="115"/>
      <c r="G40" s="116"/>
      <c r="H40" s="115"/>
      <c r="I40" s="116"/>
      <c r="J40" s="116"/>
      <c r="K40" s="116"/>
      <c r="L40" s="25"/>
      <c r="M40" s="26"/>
      <c r="N40" s="25"/>
      <c r="O40" s="26"/>
      <c r="Q40" s="4">
        <v>8</v>
      </c>
      <c r="R40" s="4">
        <v>73</v>
      </c>
      <c r="S40" s="4" t="s">
        <v>133</v>
      </c>
      <c r="T40" s="4">
        <v>0</v>
      </c>
      <c r="U40" s="4">
        <v>67</v>
      </c>
      <c r="V40" s="4">
        <v>6</v>
      </c>
      <c r="W40" s="4">
        <v>0</v>
      </c>
      <c r="X40" s="4">
        <v>0</v>
      </c>
      <c r="Y40" s="4">
        <v>0</v>
      </c>
    </row>
    <row r="41" spans="2:25">
      <c r="B41" s="89"/>
      <c r="C41" s="109"/>
      <c r="D41" s="89"/>
      <c r="E41" s="109"/>
      <c r="F41" s="89"/>
      <c r="G41" s="109"/>
      <c r="H41" s="89"/>
      <c r="I41" s="109"/>
      <c r="J41" s="109"/>
      <c r="K41" s="109"/>
      <c r="L41" s="7"/>
      <c r="M41" s="22"/>
      <c r="N41" s="7"/>
      <c r="O41" s="22"/>
      <c r="Q41" s="4">
        <v>9</v>
      </c>
      <c r="R41" s="4">
        <v>70</v>
      </c>
      <c r="S41" s="4" t="s">
        <v>132</v>
      </c>
      <c r="T41" s="4">
        <v>0</v>
      </c>
      <c r="U41" s="4">
        <v>15</v>
      </c>
      <c r="V41" s="4">
        <v>0</v>
      </c>
      <c r="W41" s="4">
        <v>0</v>
      </c>
      <c r="X41" s="4">
        <v>0</v>
      </c>
      <c r="Y41" s="4">
        <v>0</v>
      </c>
    </row>
    <row r="42" spans="2:25">
      <c r="B42" s="115"/>
      <c r="C42" s="116"/>
      <c r="D42" s="115"/>
      <c r="E42" s="116"/>
      <c r="F42" s="115"/>
      <c r="G42" s="116"/>
      <c r="H42" s="115"/>
      <c r="I42" s="116"/>
      <c r="J42" s="116"/>
      <c r="K42" s="116"/>
      <c r="L42" s="25"/>
      <c r="M42" s="26"/>
      <c r="N42" s="25"/>
      <c r="O42" s="26"/>
      <c r="Q42" s="4">
        <v>10</v>
      </c>
      <c r="R42" s="4">
        <v>22</v>
      </c>
      <c r="S42" s="4" t="s">
        <v>215</v>
      </c>
      <c r="T42" s="4">
        <v>0</v>
      </c>
      <c r="U42" s="4">
        <v>12</v>
      </c>
      <c r="V42" s="4">
        <v>2</v>
      </c>
      <c r="W42" s="4">
        <v>0</v>
      </c>
      <c r="X42" s="4">
        <v>0</v>
      </c>
      <c r="Y42" s="4">
        <v>0</v>
      </c>
    </row>
    <row r="43" spans="2:25">
      <c r="B43" s="89"/>
      <c r="C43" s="109"/>
      <c r="D43" s="89"/>
      <c r="E43" s="109"/>
      <c r="F43" s="89"/>
      <c r="G43" s="109"/>
      <c r="H43" s="89"/>
      <c r="I43" s="109"/>
      <c r="J43" s="109"/>
      <c r="K43" s="109"/>
      <c r="L43" s="7"/>
      <c r="M43" s="22"/>
      <c r="N43" s="7"/>
      <c r="O43" s="22"/>
      <c r="Q43" s="4">
        <v>12</v>
      </c>
      <c r="R43" s="4">
        <v>100</v>
      </c>
      <c r="S43" s="4" t="s">
        <v>217</v>
      </c>
      <c r="T43" s="4">
        <v>0</v>
      </c>
      <c r="U43" s="4">
        <v>3</v>
      </c>
      <c r="V43" s="4">
        <v>2</v>
      </c>
      <c r="W43" s="4">
        <v>0</v>
      </c>
      <c r="X43" s="4">
        <v>0</v>
      </c>
      <c r="Y43" s="4">
        <v>0</v>
      </c>
    </row>
    <row r="44" spans="2:25">
      <c r="B44" s="115"/>
      <c r="C44" s="116"/>
      <c r="D44" s="115"/>
      <c r="E44" s="116"/>
      <c r="F44" s="115"/>
      <c r="G44" s="116"/>
      <c r="H44" s="115"/>
      <c r="I44" s="116"/>
      <c r="J44" s="116"/>
      <c r="K44" s="116"/>
      <c r="L44" s="25"/>
      <c r="M44" s="26"/>
      <c r="N44" s="25"/>
      <c r="O44" s="26"/>
      <c r="Q44" s="4">
        <v>13</v>
      </c>
      <c r="R44" s="4">
        <v>80</v>
      </c>
      <c r="S44" s="4" t="s">
        <v>138</v>
      </c>
      <c r="T44" s="4">
        <v>0</v>
      </c>
      <c r="U44" s="4">
        <v>31</v>
      </c>
      <c r="V44" s="4">
        <v>0</v>
      </c>
      <c r="W44" s="4">
        <v>0</v>
      </c>
      <c r="X44" s="4">
        <v>0</v>
      </c>
      <c r="Y44" s="4">
        <v>0</v>
      </c>
    </row>
    <row r="45" spans="2:25">
      <c r="B45" s="89"/>
      <c r="C45" s="109"/>
      <c r="D45" s="89"/>
      <c r="E45" s="109"/>
      <c r="F45" s="89"/>
      <c r="G45" s="109"/>
      <c r="H45" s="89"/>
      <c r="I45" s="109"/>
      <c r="J45" s="109"/>
      <c r="K45" s="109"/>
      <c r="L45" s="7"/>
      <c r="M45" s="22"/>
      <c r="N45" s="7"/>
      <c r="O45" s="22"/>
      <c r="Q45" s="4">
        <v>14</v>
      </c>
      <c r="R45" s="4">
        <v>77</v>
      </c>
      <c r="S45" s="4" t="s">
        <v>136</v>
      </c>
      <c r="T45" s="4">
        <v>0</v>
      </c>
      <c r="U45" s="4">
        <v>4</v>
      </c>
      <c r="V45" s="4">
        <v>0</v>
      </c>
      <c r="W45" s="4">
        <v>0</v>
      </c>
      <c r="X45" s="4">
        <v>0</v>
      </c>
      <c r="Y45" s="4">
        <v>0</v>
      </c>
    </row>
    <row r="46" spans="2:25">
      <c r="B46" s="115"/>
      <c r="C46" s="116"/>
      <c r="D46" s="115"/>
      <c r="E46" s="116"/>
      <c r="F46" s="115"/>
      <c r="G46" s="116"/>
      <c r="H46" s="115"/>
      <c r="I46" s="116"/>
      <c r="J46" s="116"/>
      <c r="K46" s="116"/>
      <c r="L46" s="25"/>
      <c r="M46" s="26"/>
      <c r="N46" s="25"/>
      <c r="O46" s="26"/>
      <c r="Q46" s="4">
        <v>15</v>
      </c>
      <c r="R46" s="4">
        <v>78</v>
      </c>
      <c r="S46" s="4" t="s">
        <v>216</v>
      </c>
      <c r="T46" s="4">
        <v>0</v>
      </c>
      <c r="U46" s="4">
        <v>27</v>
      </c>
      <c r="V46" s="4">
        <v>2</v>
      </c>
      <c r="W46" s="4">
        <v>1</v>
      </c>
      <c r="X46" s="4">
        <v>0</v>
      </c>
      <c r="Y46" s="4">
        <v>0</v>
      </c>
    </row>
    <row r="47" spans="2:25">
      <c r="B47" s="89"/>
      <c r="C47" s="109"/>
      <c r="D47" s="89"/>
      <c r="E47" s="109"/>
      <c r="F47" s="89"/>
      <c r="G47" s="109"/>
      <c r="H47" s="89"/>
      <c r="I47" s="109"/>
      <c r="J47" s="109"/>
      <c r="K47" s="109"/>
      <c r="L47" s="7"/>
      <c r="M47" s="22"/>
      <c r="N47" s="7"/>
      <c r="O47" s="22"/>
      <c r="Q47" s="4">
        <v>16</v>
      </c>
      <c r="R47" s="4">
        <v>79</v>
      </c>
      <c r="S47" s="4" t="s">
        <v>137</v>
      </c>
      <c r="T47" s="4">
        <v>0</v>
      </c>
      <c r="U47" s="4">
        <v>2</v>
      </c>
      <c r="V47" s="4">
        <v>0</v>
      </c>
      <c r="W47" s="4">
        <v>0</v>
      </c>
      <c r="X47" s="4">
        <v>0</v>
      </c>
      <c r="Y47" s="4">
        <v>0</v>
      </c>
    </row>
    <row r="48" spans="2:25">
      <c r="B48" s="115"/>
      <c r="C48" s="116"/>
      <c r="D48" s="115"/>
      <c r="E48" s="116"/>
      <c r="F48" s="115"/>
      <c r="G48" s="116"/>
      <c r="H48" s="115"/>
      <c r="I48" s="116"/>
      <c r="J48" s="116"/>
      <c r="K48" s="116"/>
      <c r="L48" s="25"/>
      <c r="M48" s="26"/>
      <c r="N48" s="25"/>
      <c r="O48" s="26"/>
      <c r="Q48" s="4">
        <v>17</v>
      </c>
      <c r="R48" s="4">
        <v>76</v>
      </c>
      <c r="S48" s="4" t="s">
        <v>135</v>
      </c>
      <c r="T48" s="4">
        <v>0</v>
      </c>
      <c r="U48" s="4">
        <v>39</v>
      </c>
      <c r="V48" s="4">
        <v>2</v>
      </c>
      <c r="W48" s="4">
        <v>1</v>
      </c>
      <c r="X48" s="4">
        <v>0</v>
      </c>
      <c r="Y48" s="4">
        <v>0</v>
      </c>
    </row>
    <row r="49" spans="2:25">
      <c r="B49" s="89"/>
      <c r="C49" s="109"/>
      <c r="D49" s="89"/>
      <c r="E49" s="109"/>
      <c r="F49" s="89"/>
      <c r="G49" s="109"/>
      <c r="H49" s="89"/>
      <c r="I49" s="109"/>
      <c r="J49" s="109"/>
      <c r="K49" s="109"/>
      <c r="L49" s="7"/>
      <c r="M49" s="22"/>
      <c r="N49" s="7"/>
      <c r="O49" s="22"/>
      <c r="Q49" s="4">
        <v>18</v>
      </c>
      <c r="R49" s="4">
        <v>75</v>
      </c>
      <c r="S49" s="4" t="s">
        <v>134</v>
      </c>
      <c r="T49" s="4">
        <v>0</v>
      </c>
      <c r="U49" s="4">
        <v>2</v>
      </c>
      <c r="V49" s="4">
        <v>0</v>
      </c>
      <c r="W49" s="4">
        <v>0</v>
      </c>
      <c r="X49" s="4">
        <v>0</v>
      </c>
      <c r="Y49" s="4">
        <v>0</v>
      </c>
    </row>
    <row r="50" spans="2:25">
      <c r="B50" s="115"/>
      <c r="C50" s="116"/>
      <c r="D50" s="115"/>
      <c r="E50" s="116"/>
      <c r="F50" s="115"/>
      <c r="G50" s="116"/>
      <c r="H50" s="115"/>
      <c r="I50" s="116"/>
      <c r="J50" s="116"/>
      <c r="K50" s="116"/>
      <c r="L50" s="25"/>
      <c r="M50" s="26"/>
      <c r="N50" s="25"/>
      <c r="O50" s="26"/>
      <c r="Q50" s="4">
        <v>19</v>
      </c>
      <c r="R50" s="4">
        <v>83</v>
      </c>
      <c r="S50" s="4" t="s">
        <v>269</v>
      </c>
      <c r="T50" s="4">
        <v>0</v>
      </c>
      <c r="U50" s="4">
        <v>0</v>
      </c>
      <c r="V50" s="4">
        <v>0</v>
      </c>
      <c r="W50" s="4">
        <v>0</v>
      </c>
      <c r="X50" s="4">
        <v>0</v>
      </c>
      <c r="Y50" s="4">
        <v>0</v>
      </c>
    </row>
    <row r="51" spans="2:25">
      <c r="B51" s="89"/>
      <c r="C51" s="109"/>
      <c r="D51" s="89"/>
      <c r="E51" s="109"/>
      <c r="F51" s="89"/>
      <c r="G51" s="109"/>
      <c r="H51" s="89"/>
      <c r="I51" s="109"/>
      <c r="J51" s="109"/>
      <c r="K51" s="109"/>
      <c r="L51" s="7"/>
      <c r="M51" s="22"/>
      <c r="N51" s="7"/>
      <c r="O51" s="22"/>
      <c r="Q51" s="4">
        <v>20</v>
      </c>
      <c r="R51" s="4">
        <v>84</v>
      </c>
      <c r="S51" s="4" t="s">
        <v>270</v>
      </c>
      <c r="T51" s="4">
        <v>0</v>
      </c>
      <c r="U51" s="4">
        <v>0</v>
      </c>
      <c r="V51" s="4">
        <v>0</v>
      </c>
      <c r="W51" s="4">
        <v>0</v>
      </c>
      <c r="X51" s="4">
        <v>0</v>
      </c>
      <c r="Y51" s="4">
        <v>0</v>
      </c>
    </row>
    <row r="52" spans="2:25">
      <c r="B52" s="115"/>
      <c r="C52" s="116"/>
      <c r="D52" s="115"/>
      <c r="E52" s="116"/>
      <c r="F52" s="115"/>
      <c r="G52" s="116"/>
      <c r="H52" s="115"/>
      <c r="I52" s="116"/>
      <c r="J52" s="116"/>
      <c r="K52" s="116"/>
      <c r="L52" s="25"/>
      <c r="M52" s="26"/>
      <c r="N52" s="25"/>
      <c r="O52" s="26"/>
      <c r="Q52" s="4">
        <v>21</v>
      </c>
      <c r="R52" s="4">
        <v>81</v>
      </c>
      <c r="S52" s="4" t="s">
        <v>139</v>
      </c>
      <c r="T52" s="4">
        <v>1</v>
      </c>
      <c r="U52" s="4">
        <v>4</v>
      </c>
      <c r="V52" s="4">
        <v>0</v>
      </c>
      <c r="W52" s="4">
        <v>0</v>
      </c>
      <c r="X52" s="4">
        <v>0</v>
      </c>
      <c r="Y52" s="4">
        <v>0</v>
      </c>
    </row>
    <row r="53" spans="2:25">
      <c r="B53" s="89"/>
      <c r="C53" s="109"/>
      <c r="D53" s="89"/>
      <c r="E53" s="109"/>
      <c r="F53" s="89"/>
      <c r="G53" s="109"/>
      <c r="H53" s="89"/>
      <c r="I53" s="109"/>
      <c r="J53" s="109"/>
      <c r="K53" s="109"/>
      <c r="L53" s="7"/>
      <c r="M53" s="22"/>
      <c r="N53" s="7"/>
      <c r="O53" s="22"/>
      <c r="Q53" s="4">
        <v>22</v>
      </c>
      <c r="R53" s="4">
        <v>82</v>
      </c>
      <c r="S53" s="4" t="s">
        <v>218</v>
      </c>
      <c r="T53" s="4">
        <v>0</v>
      </c>
      <c r="U53" s="4">
        <v>47</v>
      </c>
      <c r="V53" s="4">
        <v>4</v>
      </c>
      <c r="W53" s="4">
        <v>0</v>
      </c>
      <c r="X53" s="4">
        <v>0</v>
      </c>
      <c r="Y53" s="4">
        <v>0</v>
      </c>
    </row>
    <row r="54" spans="2:25">
      <c r="Q54" s="4">
        <v>23</v>
      </c>
      <c r="R54" s="4">
        <v>85</v>
      </c>
      <c r="S54" s="4" t="s">
        <v>140</v>
      </c>
      <c r="T54" s="4">
        <v>0</v>
      </c>
      <c r="U54" s="4">
        <v>9</v>
      </c>
      <c r="V54" s="4">
        <v>1</v>
      </c>
      <c r="W54" s="4">
        <v>0</v>
      </c>
      <c r="X54" s="4">
        <v>0</v>
      </c>
      <c r="Y54" s="4">
        <v>0</v>
      </c>
    </row>
    <row r="55" spans="2:25">
      <c r="Q55" s="4">
        <v>24</v>
      </c>
      <c r="R55" s="4">
        <v>105</v>
      </c>
      <c r="S55" s="4" t="s">
        <v>142</v>
      </c>
      <c r="T55" s="4">
        <v>0</v>
      </c>
      <c r="U55" s="4">
        <v>5</v>
      </c>
      <c r="V55" s="4">
        <v>0</v>
      </c>
      <c r="W55" s="4">
        <v>0</v>
      </c>
      <c r="X55" s="4">
        <v>0</v>
      </c>
      <c r="Y55" s="4">
        <v>0</v>
      </c>
    </row>
    <row r="56" spans="2:25">
      <c r="Q56" s="4">
        <v>87</v>
      </c>
      <c r="R56" s="4">
        <v>87</v>
      </c>
      <c r="S56" s="4" t="s">
        <v>131</v>
      </c>
      <c r="T56" s="4">
        <v>0</v>
      </c>
      <c r="U56" s="4">
        <v>1</v>
      </c>
      <c r="V56" s="4">
        <v>1</v>
      </c>
      <c r="W56" s="4">
        <v>0</v>
      </c>
      <c r="X56" s="4">
        <v>0</v>
      </c>
      <c r="Y56" s="4">
        <v>0</v>
      </c>
    </row>
    <row r="57" spans="2:25">
      <c r="W57" s="4">
        <f>SUM(T34:W55)</f>
        <v>551</v>
      </c>
    </row>
  </sheetData>
  <mergeCells count="7">
    <mergeCell ref="H4:I4"/>
    <mergeCell ref="L4:M4"/>
    <mergeCell ref="N4:O4"/>
    <mergeCell ref="A4:A5"/>
    <mergeCell ref="B4:C4"/>
    <mergeCell ref="D4:E4"/>
    <mergeCell ref="F4:G4"/>
  </mergeCells>
  <phoneticPr fontId="11" type="noConversion"/>
  <pageMargins left="0.75" right="0.75" top="1" bottom="1" header="0.5" footer="0.5"/>
  <pageSetup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G42"/>
  <sheetViews>
    <sheetView view="pageBreakPreview" zoomScale="87" zoomScaleNormal="60" zoomScaleSheetLayoutView="87" workbookViewId="0">
      <selection activeCell="K1" sqref="K1:AA1048576"/>
    </sheetView>
  </sheetViews>
  <sheetFormatPr defaultRowHeight="15.75"/>
  <cols>
    <col min="1" max="1" width="49" style="31" customWidth="1"/>
    <col min="2" max="2" width="13.33203125" style="44" customWidth="1"/>
    <col min="3" max="3" width="13.5" style="44" customWidth="1"/>
    <col min="4" max="4" width="14.1640625" style="44" customWidth="1"/>
    <col min="5" max="5" width="11.5" style="44" customWidth="1"/>
    <col min="6" max="6" width="12.83203125" style="44" customWidth="1"/>
    <col min="7" max="7" width="12.6640625" style="44" customWidth="1"/>
    <col min="8" max="8" width="12.6640625" style="102" customWidth="1"/>
    <col min="9" max="10" width="12" style="102" customWidth="1"/>
    <col min="11" max="12" width="12" style="102" hidden="1" customWidth="1"/>
    <col min="13" max="13" width="10.1640625" style="19" hidden="1" customWidth="1"/>
    <col min="14" max="14" width="16" style="19" hidden="1" customWidth="1"/>
    <col min="15" max="15" width="9" style="19" hidden="1" customWidth="1"/>
    <col min="16" max="16" width="13.1640625" style="19" hidden="1" customWidth="1"/>
    <col min="17" max="19" width="0" style="3" hidden="1" customWidth="1"/>
    <col min="20" max="20" width="15.5" style="3" hidden="1" customWidth="1"/>
    <col min="21" max="27" width="0" style="3" hidden="1" customWidth="1"/>
    <col min="28" max="16384" width="9.33203125" style="3"/>
  </cols>
  <sheetData>
    <row r="1" spans="1:33">
      <c r="A1" s="75" t="s">
        <v>406</v>
      </c>
      <c r="M1" s="8"/>
      <c r="N1" s="8"/>
      <c r="O1" s="8"/>
      <c r="P1" s="8"/>
    </row>
    <row r="2" spans="1:33">
      <c r="M2" s="8"/>
      <c r="N2" s="8"/>
      <c r="O2" s="8"/>
      <c r="P2" s="8"/>
    </row>
    <row r="3" spans="1:33">
      <c r="M3" s="8"/>
      <c r="N3" s="8"/>
      <c r="O3" s="8"/>
      <c r="P3" s="8"/>
    </row>
    <row r="4" spans="1:33" ht="32.25" customHeight="1">
      <c r="A4" s="665" t="s">
        <v>58</v>
      </c>
      <c r="B4" s="666" t="s">
        <v>245</v>
      </c>
      <c r="C4" s="666"/>
      <c r="D4" s="664" t="s">
        <v>246</v>
      </c>
      <c r="E4" s="664"/>
      <c r="F4" s="664" t="s">
        <v>247</v>
      </c>
      <c r="G4" s="664"/>
      <c r="H4" s="669" t="s">
        <v>252</v>
      </c>
      <c r="I4" s="669"/>
      <c r="J4" s="218"/>
      <c r="K4" s="218"/>
      <c r="L4" s="218"/>
      <c r="M4" s="668" t="s">
        <v>72</v>
      </c>
      <c r="N4" s="668"/>
      <c r="O4" s="668" t="s">
        <v>52</v>
      </c>
      <c r="P4" s="668"/>
    </row>
    <row r="5" spans="1:33">
      <c r="A5" s="665"/>
      <c r="B5" s="105" t="s">
        <v>45</v>
      </c>
      <c r="C5" s="105" t="s">
        <v>73</v>
      </c>
      <c r="D5" s="105" t="s">
        <v>45</v>
      </c>
      <c r="E5" s="105" t="s">
        <v>73</v>
      </c>
      <c r="F5" s="105" t="s">
        <v>45</v>
      </c>
      <c r="G5" s="105" t="s">
        <v>73</v>
      </c>
      <c r="H5" s="105" t="s">
        <v>45</v>
      </c>
      <c r="I5" s="105" t="s">
        <v>73</v>
      </c>
      <c r="J5" s="105"/>
      <c r="K5" s="105"/>
      <c r="L5" s="105"/>
      <c r="M5" s="10"/>
      <c r="N5" s="10"/>
      <c r="O5" s="10"/>
      <c r="P5" s="10"/>
    </row>
    <row r="6" spans="1:33">
      <c r="A6" s="107" t="s">
        <v>144</v>
      </c>
      <c r="B6" s="44">
        <f>U6</f>
        <v>1</v>
      </c>
      <c r="C6" s="108">
        <f t="shared" ref="C6:C11" si="0">IF(($B6+$D6+$F6+$H6+$M6+$O6)=0,B6/1,(B6)/($B6+$D6+$F6+$H6+$M6+$O6))</f>
        <v>5.3763440860215058E-3</v>
      </c>
      <c r="D6" s="44">
        <f>V6</f>
        <v>162</v>
      </c>
      <c r="E6" s="108">
        <f t="shared" ref="E6:E11" si="1">IF(($B6+$D6+$F6+$H6+$M6+$O6)=0,D6/1,(D6)/($B6+$D6+$F6+$H6+$M6+$O6))</f>
        <v>0.87096774193548387</v>
      </c>
      <c r="F6" s="44">
        <f>W6</f>
        <v>18</v>
      </c>
      <c r="G6" s="108">
        <f t="shared" ref="G6:G11" si="2">IF(($B6+$D6+$F6+$H6+$M6+$O6)=0,F6/1,(F6)/($B6+$D6+$F6+$H6+$M6+$O6))</f>
        <v>9.6774193548387094E-2</v>
      </c>
      <c r="H6" s="44">
        <f>X6</f>
        <v>5</v>
      </c>
      <c r="I6" s="108">
        <f t="shared" ref="I6:I11" si="3">IF(($B6+$D6+$F6+$H6+$M6+$O6)=0,H6/1,(H6)/($B6+$D6+$F6+$H6+$M6+$O6))</f>
        <v>2.6881720430107527E-2</v>
      </c>
      <c r="J6" s="108"/>
      <c r="K6" s="219">
        <f t="shared" ref="K6:K11" si="4">C6+E6+G6+I6</f>
        <v>1</v>
      </c>
      <c r="L6" s="108"/>
      <c r="M6" s="12">
        <f>Y6</f>
        <v>0</v>
      </c>
      <c r="N6" s="13">
        <f t="shared" ref="N6:N11" si="5">IF(($B6+$D6+$F6+$H6+$M6+$O6)=0,M6/1,(M6)/($B6+$D6+$F6+$H6+$M6+$O6))</f>
        <v>0</v>
      </c>
      <c r="O6" s="12">
        <f>Z6</f>
        <v>0</v>
      </c>
      <c r="P6" s="13">
        <f t="shared" ref="P6:P11" si="6">IF(($B6+$D6+$F6+$H6+$M6+$O6)=0,O6/1,(O6)/($B6+$D6+$F6+$H6+$M6+$O6))</f>
        <v>0</v>
      </c>
      <c r="S6" s="3">
        <v>88</v>
      </c>
      <c r="T6" s="3" t="s">
        <v>144</v>
      </c>
      <c r="U6" s="3">
        <v>1</v>
      </c>
      <c r="V6" s="3">
        <v>162</v>
      </c>
      <c r="W6" s="3">
        <v>18</v>
      </c>
      <c r="X6" s="3">
        <v>5</v>
      </c>
      <c r="Y6" s="3">
        <v>0</v>
      </c>
      <c r="Z6" s="3">
        <v>0</v>
      </c>
      <c r="AC6" s="3">
        <v>88</v>
      </c>
      <c r="AD6" s="3" t="s">
        <v>144</v>
      </c>
      <c r="AE6" s="3">
        <v>61</v>
      </c>
      <c r="AF6" s="3">
        <v>188</v>
      </c>
      <c r="AG6" s="3">
        <v>7</v>
      </c>
    </row>
    <row r="7" spans="1:33">
      <c r="A7" s="107" t="s">
        <v>145</v>
      </c>
      <c r="B7" s="89">
        <f>U7</f>
        <v>0</v>
      </c>
      <c r="C7" s="109">
        <f t="shared" si="0"/>
        <v>0</v>
      </c>
      <c r="D7" s="117">
        <f>V7</f>
        <v>1</v>
      </c>
      <c r="E7" s="109">
        <f t="shared" si="1"/>
        <v>0.33333333333333331</v>
      </c>
      <c r="F7" s="117">
        <f>W7</f>
        <v>2</v>
      </c>
      <c r="G7" s="109">
        <f t="shared" si="2"/>
        <v>0.66666666666666663</v>
      </c>
      <c r="H7" s="117">
        <f>X7</f>
        <v>0</v>
      </c>
      <c r="I7" s="109">
        <f t="shared" si="3"/>
        <v>0</v>
      </c>
      <c r="J7" s="109"/>
      <c r="K7" s="219">
        <f t="shared" si="4"/>
        <v>1</v>
      </c>
      <c r="L7" s="109"/>
      <c r="M7" s="27">
        <f>Y7</f>
        <v>0</v>
      </c>
      <c r="N7" s="15">
        <f t="shared" si="5"/>
        <v>0</v>
      </c>
      <c r="O7" s="27">
        <f>Z7</f>
        <v>0</v>
      </c>
      <c r="P7" s="15">
        <f t="shared" si="6"/>
        <v>0</v>
      </c>
      <c r="S7" s="3">
        <v>89</v>
      </c>
      <c r="T7" s="3" t="s">
        <v>145</v>
      </c>
      <c r="U7" s="3">
        <v>0</v>
      </c>
      <c r="V7" s="3">
        <v>1</v>
      </c>
      <c r="W7" s="3">
        <v>2</v>
      </c>
      <c r="X7" s="3">
        <v>0</v>
      </c>
      <c r="Y7" s="3">
        <v>0</v>
      </c>
      <c r="Z7" s="3">
        <v>0</v>
      </c>
      <c r="AC7" s="3">
        <v>89</v>
      </c>
      <c r="AD7" s="3" t="s">
        <v>145</v>
      </c>
      <c r="AE7" s="3">
        <v>0</v>
      </c>
      <c r="AF7" s="3">
        <v>2</v>
      </c>
      <c r="AG7" s="3">
        <v>1</v>
      </c>
    </row>
    <row r="8" spans="1:33">
      <c r="A8" s="107" t="s">
        <v>146</v>
      </c>
      <c r="B8" s="44">
        <f>U8</f>
        <v>0</v>
      </c>
      <c r="C8" s="108">
        <f t="shared" si="0"/>
        <v>0</v>
      </c>
      <c r="D8" s="58">
        <f>V8</f>
        <v>0</v>
      </c>
      <c r="E8" s="108">
        <f t="shared" si="1"/>
        <v>0</v>
      </c>
      <c r="F8" s="58">
        <f>W8</f>
        <v>0</v>
      </c>
      <c r="G8" s="108">
        <f t="shared" si="2"/>
        <v>0</v>
      </c>
      <c r="H8" s="58">
        <f>X8</f>
        <v>0</v>
      </c>
      <c r="I8" s="108">
        <f t="shared" si="3"/>
        <v>0</v>
      </c>
      <c r="J8" s="108"/>
      <c r="K8" s="219">
        <f t="shared" si="4"/>
        <v>0</v>
      </c>
      <c r="L8" s="108"/>
      <c r="M8" s="28">
        <f>Y8</f>
        <v>0</v>
      </c>
      <c r="N8" s="13">
        <f t="shared" si="5"/>
        <v>0</v>
      </c>
      <c r="O8" s="28">
        <f>Z8</f>
        <v>0</v>
      </c>
      <c r="P8" s="13">
        <f t="shared" si="6"/>
        <v>0</v>
      </c>
      <c r="S8" s="3">
        <v>90</v>
      </c>
      <c r="T8" s="3" t="s">
        <v>146</v>
      </c>
      <c r="U8" s="3">
        <v>0</v>
      </c>
      <c r="V8" s="3">
        <v>0</v>
      </c>
      <c r="W8" s="3">
        <v>0</v>
      </c>
      <c r="X8" s="3">
        <v>0</v>
      </c>
      <c r="Y8" s="3">
        <v>0</v>
      </c>
      <c r="Z8" s="3">
        <v>0</v>
      </c>
      <c r="AC8" s="3">
        <v>90</v>
      </c>
      <c r="AD8" s="3" t="s">
        <v>146</v>
      </c>
      <c r="AE8" s="3">
        <v>1</v>
      </c>
      <c r="AF8" s="3">
        <v>1</v>
      </c>
      <c r="AG8" s="3">
        <v>0</v>
      </c>
    </row>
    <row r="9" spans="1:33">
      <c r="A9" s="107" t="s">
        <v>147</v>
      </c>
      <c r="B9" s="89">
        <f>U9</f>
        <v>0</v>
      </c>
      <c r="C9" s="109">
        <f t="shared" si="0"/>
        <v>0</v>
      </c>
      <c r="D9" s="117">
        <f>V9</f>
        <v>18</v>
      </c>
      <c r="E9" s="109">
        <f t="shared" si="1"/>
        <v>0.78260869565217395</v>
      </c>
      <c r="F9" s="117">
        <f>W9</f>
        <v>5</v>
      </c>
      <c r="G9" s="109">
        <f t="shared" si="2"/>
        <v>0.21739130434782608</v>
      </c>
      <c r="H9" s="117">
        <f>X9</f>
        <v>0</v>
      </c>
      <c r="I9" s="109">
        <f t="shared" si="3"/>
        <v>0</v>
      </c>
      <c r="J9" s="109"/>
      <c r="K9" s="219">
        <f t="shared" si="4"/>
        <v>1</v>
      </c>
      <c r="L9" s="109"/>
      <c r="M9" s="27">
        <f>Y9</f>
        <v>0</v>
      </c>
      <c r="N9" s="15">
        <f t="shared" si="5"/>
        <v>0</v>
      </c>
      <c r="O9" s="27">
        <f>Z9</f>
        <v>0</v>
      </c>
      <c r="P9" s="15">
        <f t="shared" si="6"/>
        <v>0</v>
      </c>
      <c r="S9" s="3">
        <v>91</v>
      </c>
      <c r="T9" s="3" t="s">
        <v>147</v>
      </c>
      <c r="U9" s="3">
        <v>0</v>
      </c>
      <c r="V9" s="3">
        <v>18</v>
      </c>
      <c r="W9" s="3">
        <v>5</v>
      </c>
      <c r="X9" s="3">
        <v>0</v>
      </c>
      <c r="Y9" s="3">
        <v>0</v>
      </c>
      <c r="Z9" s="3">
        <v>0</v>
      </c>
      <c r="AC9" s="3">
        <v>91</v>
      </c>
      <c r="AD9" s="3" t="s">
        <v>147</v>
      </c>
      <c r="AE9" s="3">
        <v>0</v>
      </c>
      <c r="AF9" s="3">
        <v>13</v>
      </c>
      <c r="AG9" s="3">
        <v>1</v>
      </c>
    </row>
    <row r="10" spans="1:33">
      <c r="A10" s="107" t="s">
        <v>131</v>
      </c>
      <c r="B10" s="44">
        <f>U10</f>
        <v>0</v>
      </c>
      <c r="C10" s="108">
        <f t="shared" si="0"/>
        <v>0</v>
      </c>
      <c r="D10" s="44">
        <f>V10</f>
        <v>0</v>
      </c>
      <c r="E10" s="108">
        <f t="shared" si="1"/>
        <v>0</v>
      </c>
      <c r="F10" s="44">
        <f>W10</f>
        <v>0</v>
      </c>
      <c r="G10" s="108">
        <f t="shared" si="2"/>
        <v>0</v>
      </c>
      <c r="H10" s="44">
        <f>X10</f>
        <v>0</v>
      </c>
      <c r="I10" s="108">
        <f t="shared" si="3"/>
        <v>0</v>
      </c>
      <c r="J10" s="108"/>
      <c r="K10" s="219">
        <f t="shared" si="4"/>
        <v>0</v>
      </c>
      <c r="L10" s="108"/>
      <c r="M10" s="12">
        <f>Y10</f>
        <v>0</v>
      </c>
      <c r="N10" s="13">
        <f t="shared" si="5"/>
        <v>0</v>
      </c>
      <c r="O10" s="28">
        <f>Z10</f>
        <v>0</v>
      </c>
      <c r="P10" s="13">
        <f t="shared" si="6"/>
        <v>0</v>
      </c>
      <c r="S10" s="3">
        <v>92</v>
      </c>
      <c r="T10" s="3" t="s">
        <v>131</v>
      </c>
      <c r="U10" s="3">
        <v>0</v>
      </c>
      <c r="V10" s="3">
        <v>0</v>
      </c>
      <c r="W10" s="3">
        <v>0</v>
      </c>
      <c r="X10" s="3">
        <v>0</v>
      </c>
      <c r="Y10" s="3">
        <v>0</v>
      </c>
      <c r="Z10" s="3">
        <v>0</v>
      </c>
    </row>
    <row r="11" spans="1:33">
      <c r="A11" s="110" t="s">
        <v>60</v>
      </c>
      <c r="B11" s="104">
        <f>SUM(B6:B10)</f>
        <v>1</v>
      </c>
      <c r="C11" s="103">
        <f t="shared" si="0"/>
        <v>4.7169811320754715E-3</v>
      </c>
      <c r="D11" s="104">
        <f>SUM(D6:D10)</f>
        <v>181</v>
      </c>
      <c r="E11" s="103">
        <f t="shared" si="1"/>
        <v>0.85377358490566035</v>
      </c>
      <c r="F11" s="104">
        <f>SUM(F6:F10)</f>
        <v>25</v>
      </c>
      <c r="G11" s="103">
        <f t="shared" si="2"/>
        <v>0.11792452830188679</v>
      </c>
      <c r="H11" s="104">
        <f>SUM(H6:H10)</f>
        <v>5</v>
      </c>
      <c r="I11" s="103">
        <f t="shared" si="3"/>
        <v>2.358490566037736E-2</v>
      </c>
      <c r="J11" s="217"/>
      <c r="K11" s="219">
        <f t="shared" si="4"/>
        <v>1</v>
      </c>
      <c r="L11" s="217"/>
      <c r="M11" s="17">
        <f>SUM(M6:M10)</f>
        <v>0</v>
      </c>
      <c r="N11" s="18">
        <f t="shared" si="5"/>
        <v>0</v>
      </c>
      <c r="O11" s="17">
        <f>SUM(O6:O10)</f>
        <v>0</v>
      </c>
      <c r="P11" s="18">
        <f t="shared" si="6"/>
        <v>0</v>
      </c>
    </row>
    <row r="12" spans="1:33">
      <c r="M12" s="8"/>
      <c r="N12" s="8"/>
      <c r="O12" s="8"/>
      <c r="P12" s="29"/>
    </row>
    <row r="13" spans="1:33">
      <c r="M13" s="8"/>
      <c r="N13" s="8"/>
      <c r="O13" s="8"/>
      <c r="P13" s="8"/>
    </row>
    <row r="14" spans="1:33">
      <c r="M14" s="8"/>
      <c r="N14" s="8"/>
      <c r="O14" s="8">
        <f>AA14</f>
        <v>0</v>
      </c>
      <c r="P14" s="8"/>
      <c r="S14" s="3">
        <v>88</v>
      </c>
      <c r="T14" s="3" t="s">
        <v>144</v>
      </c>
      <c r="U14" s="3">
        <v>1</v>
      </c>
      <c r="V14" s="3">
        <v>162</v>
      </c>
      <c r="W14" s="3">
        <v>18</v>
      </c>
      <c r="X14" s="3">
        <v>5</v>
      </c>
      <c r="Y14" s="3">
        <v>0</v>
      </c>
      <c r="Z14" s="3">
        <v>0</v>
      </c>
    </row>
    <row r="15" spans="1:33">
      <c r="M15" s="8"/>
      <c r="N15" s="8"/>
      <c r="O15" s="8"/>
      <c r="P15" s="8"/>
      <c r="S15" s="3">
        <v>89</v>
      </c>
      <c r="T15" s="3" t="s">
        <v>145</v>
      </c>
      <c r="U15" s="3">
        <v>0</v>
      </c>
      <c r="V15" s="3">
        <v>1</v>
      </c>
      <c r="W15" s="3">
        <v>2</v>
      </c>
      <c r="X15" s="3">
        <v>0</v>
      </c>
      <c r="Y15" s="3">
        <v>0</v>
      </c>
      <c r="Z15" s="3">
        <v>0</v>
      </c>
    </row>
    <row r="16" spans="1:33">
      <c r="A16" s="75" t="s">
        <v>407</v>
      </c>
      <c r="M16" s="8"/>
      <c r="N16" s="8"/>
      <c r="O16" s="8"/>
      <c r="P16" s="8"/>
      <c r="S16" s="3">
        <v>91</v>
      </c>
      <c r="T16" s="3" t="s">
        <v>147</v>
      </c>
      <c r="U16" s="3">
        <v>0</v>
      </c>
      <c r="V16" s="3">
        <v>18</v>
      </c>
      <c r="W16" s="3">
        <v>5</v>
      </c>
      <c r="X16" s="3">
        <v>0</v>
      </c>
      <c r="Y16" s="3">
        <v>0</v>
      </c>
      <c r="Z16" s="3">
        <v>0</v>
      </c>
    </row>
    <row r="17" spans="1:26">
      <c r="M17" s="8"/>
      <c r="N17" s="8"/>
      <c r="O17" s="8"/>
      <c r="P17" s="8"/>
      <c r="S17" s="3">
        <v>91</v>
      </c>
      <c r="T17" s="3" t="s">
        <v>147</v>
      </c>
      <c r="Y17" s="3">
        <v>0</v>
      </c>
      <c r="Z17" s="3">
        <v>0</v>
      </c>
    </row>
    <row r="18" spans="1:26">
      <c r="M18" s="8"/>
      <c r="N18" s="8"/>
      <c r="O18" s="8"/>
      <c r="P18" s="8"/>
      <c r="S18" s="3">
        <v>92</v>
      </c>
      <c r="T18" s="3" t="s">
        <v>131</v>
      </c>
      <c r="U18" s="3">
        <v>1</v>
      </c>
      <c r="V18" s="3">
        <v>1</v>
      </c>
      <c r="W18" s="3">
        <v>2</v>
      </c>
      <c r="X18" s="3">
        <v>0</v>
      </c>
      <c r="Y18" s="3">
        <v>0</v>
      </c>
      <c r="Z18" s="3">
        <v>0</v>
      </c>
    </row>
    <row r="19" spans="1:26" ht="30" customHeight="1">
      <c r="A19" s="665" t="s">
        <v>59</v>
      </c>
      <c r="B19" s="666" t="s">
        <v>245</v>
      </c>
      <c r="C19" s="666"/>
      <c r="D19" s="664" t="s">
        <v>246</v>
      </c>
      <c r="E19" s="664"/>
      <c r="F19" s="664" t="s">
        <v>247</v>
      </c>
      <c r="G19" s="664"/>
      <c r="H19" s="669" t="s">
        <v>252</v>
      </c>
      <c r="I19" s="669"/>
      <c r="J19" s="218"/>
      <c r="K19" s="218"/>
      <c r="L19" s="218"/>
      <c r="M19" s="668" t="s">
        <v>72</v>
      </c>
      <c r="N19" s="668"/>
      <c r="O19" s="668" t="s">
        <v>52</v>
      </c>
      <c r="P19" s="668"/>
      <c r="X19" s="3">
        <f>SUM(U14:X18)</f>
        <v>216</v>
      </c>
    </row>
    <row r="20" spans="1:26">
      <c r="A20" s="667"/>
      <c r="B20" s="105" t="s">
        <v>45</v>
      </c>
      <c r="C20" s="105" t="s">
        <v>73</v>
      </c>
      <c r="D20" s="105" t="s">
        <v>45</v>
      </c>
      <c r="E20" s="105" t="s">
        <v>73</v>
      </c>
      <c r="F20" s="105" t="s">
        <v>45</v>
      </c>
      <c r="G20" s="105" t="s">
        <v>73</v>
      </c>
      <c r="H20" s="105" t="s">
        <v>45</v>
      </c>
      <c r="I20" s="105" t="s">
        <v>73</v>
      </c>
      <c r="J20" s="105"/>
      <c r="K20" s="105"/>
      <c r="L20" s="105"/>
      <c r="M20" s="10" t="s">
        <v>45</v>
      </c>
      <c r="N20" s="10" t="s">
        <v>73</v>
      </c>
      <c r="O20" s="10" t="s">
        <v>45</v>
      </c>
      <c r="P20" s="10" t="s">
        <v>73</v>
      </c>
    </row>
    <row r="21" spans="1:26">
      <c r="A21" s="107" t="s">
        <v>148</v>
      </c>
      <c r="B21" s="44">
        <f t="shared" ref="B21:B26" si="7">U21</f>
        <v>0</v>
      </c>
      <c r="C21" s="108">
        <f t="shared" ref="C21:C28" si="8">IF(($B21+$D21+$F21+$H21+$M21+$O21)=0,B21/1,(B21)/($B21+$D21+$F21+$H21+$M21+$O21))</f>
        <v>0</v>
      </c>
      <c r="D21" s="44">
        <f t="shared" ref="D21:D27" si="9">V21</f>
        <v>17</v>
      </c>
      <c r="E21" s="108">
        <f t="shared" ref="E21:E28" si="10">IF(($B21+$D21+$F21+$H21+$M21+$O21)=0,D21/1,(D21)/($B21+$D21+$F21+$H21+$M21+$O21))</f>
        <v>0.89473684210526316</v>
      </c>
      <c r="F21" s="44">
        <f t="shared" ref="F21:F27" si="11">W21</f>
        <v>2</v>
      </c>
      <c r="G21" s="108">
        <f t="shared" ref="G21:G28" si="12">IF(($B21+$D21+$F21+$H21+$M21+$O21)=0,F21/1,(F21)/($B21+$D21+$F21+$H21+$M21+$O21))</f>
        <v>0.10526315789473684</v>
      </c>
      <c r="H21" s="44">
        <f t="shared" ref="H21:H27" si="13">X21</f>
        <v>0</v>
      </c>
      <c r="I21" s="108">
        <f t="shared" ref="I21:I28" si="14">IF(($B21+$D21+$F21+$H21+$M21+$O21)=0,H21/1,(H21)/($B21+$D21+$F21+$H21+$M21+$O21))</f>
        <v>0</v>
      </c>
      <c r="J21" s="108"/>
      <c r="K21" s="219">
        <f t="shared" ref="K21:K28" si="15">C21+E21+G21+I21</f>
        <v>1</v>
      </c>
      <c r="L21" s="108"/>
      <c r="M21" s="12">
        <f t="shared" ref="M21:M27" si="16">Y21</f>
        <v>0</v>
      </c>
      <c r="N21" s="13">
        <f t="shared" ref="N21:N28" si="17">IF(($B21+$D21+$F21+$H21+$M21+$O21)=0,M21/1,(M21)/($B21+$D21+$F21+$H21+$M21+$O21))</f>
        <v>0</v>
      </c>
      <c r="O21" s="12">
        <f t="shared" ref="O21:O27" si="18">Z21</f>
        <v>0</v>
      </c>
      <c r="P21" s="13">
        <f t="shared" ref="P21:P28" si="19">IF(($B21+$D21+$F21+$H21+$M21+$O21)=0,O21/1,(O21)/($B21+$D21+$F21+$H21+$M21+$O21))</f>
        <v>0</v>
      </c>
      <c r="S21" s="3">
        <v>93</v>
      </c>
      <c r="T21" s="3" t="s">
        <v>148</v>
      </c>
      <c r="U21" s="3">
        <v>0</v>
      </c>
      <c r="V21" s="3">
        <v>17</v>
      </c>
      <c r="W21" s="3">
        <v>2</v>
      </c>
      <c r="X21" s="3">
        <v>0</v>
      </c>
      <c r="Y21" s="3">
        <v>0</v>
      </c>
      <c r="Z21" s="3">
        <v>0</v>
      </c>
    </row>
    <row r="22" spans="1:26">
      <c r="A22" s="107" t="s">
        <v>149</v>
      </c>
      <c r="B22" s="122">
        <f t="shared" ref="B22" si="20">U22</f>
        <v>0</v>
      </c>
      <c r="C22" s="109">
        <f t="shared" ref="C22" si="21">IF(($B22+$D22+$F22+$H22+$M22+$O22)=0,B22/1,(B22)/($B22+$D22+$F22+$H22+$M22+$O22))</f>
        <v>0</v>
      </c>
      <c r="D22" s="122">
        <f t="shared" ref="D22" si="22">V22</f>
        <v>2</v>
      </c>
      <c r="E22" s="109">
        <f t="shared" ref="E22" si="23">IF(($B22+$D22+$F22+$H22+$M22+$O22)=0,D22/1,(D22)/($B22+$D22+$F22+$H22+$M22+$O22))</f>
        <v>1</v>
      </c>
      <c r="F22" s="122">
        <f t="shared" ref="F22" si="24">W22</f>
        <v>0</v>
      </c>
      <c r="G22" s="109">
        <f t="shared" ref="G22" si="25">IF(($B22+$D22+$F22+$H22+$M22+$O22)=0,F22/1,(F22)/($B22+$D22+$F22+$H22+$M22+$O22))</f>
        <v>0</v>
      </c>
      <c r="H22" s="122">
        <f t="shared" ref="H22" si="26">X22</f>
        <v>0</v>
      </c>
      <c r="I22" s="109">
        <f t="shared" ref="I22" si="27">IF(($B22+$D22+$F22+$H22+$M22+$O22)=0,H22/1,(H22)/($B22+$D22+$F22+$H22+$M22+$O22))</f>
        <v>0</v>
      </c>
      <c r="J22" s="109"/>
      <c r="K22" s="219">
        <f t="shared" si="15"/>
        <v>1</v>
      </c>
      <c r="L22" s="109"/>
      <c r="M22" s="14">
        <f t="shared" si="16"/>
        <v>0</v>
      </c>
      <c r="N22" s="15">
        <f t="shared" si="17"/>
        <v>0</v>
      </c>
      <c r="O22" s="14">
        <f t="shared" si="18"/>
        <v>0</v>
      </c>
      <c r="P22" s="15">
        <f t="shared" si="19"/>
        <v>0</v>
      </c>
      <c r="S22" s="3">
        <v>94</v>
      </c>
      <c r="T22" s="3" t="s">
        <v>149</v>
      </c>
      <c r="U22" s="3">
        <v>0</v>
      </c>
      <c r="V22" s="3">
        <v>2</v>
      </c>
      <c r="W22" s="3">
        <v>0</v>
      </c>
      <c r="X22" s="3">
        <v>0</v>
      </c>
      <c r="Y22" s="3">
        <v>0</v>
      </c>
      <c r="Z22" s="3">
        <v>0</v>
      </c>
    </row>
    <row r="23" spans="1:26">
      <c r="A23" s="107" t="s">
        <v>150</v>
      </c>
      <c r="B23" s="44">
        <f t="shared" si="7"/>
        <v>0</v>
      </c>
      <c r="C23" s="108">
        <f t="shared" si="8"/>
        <v>0</v>
      </c>
      <c r="D23" s="44">
        <f t="shared" si="9"/>
        <v>1</v>
      </c>
      <c r="E23" s="108">
        <f t="shared" si="10"/>
        <v>1</v>
      </c>
      <c r="F23" s="44">
        <f t="shared" si="11"/>
        <v>0</v>
      </c>
      <c r="G23" s="108">
        <f t="shared" si="12"/>
        <v>0</v>
      </c>
      <c r="H23" s="44">
        <f t="shared" si="13"/>
        <v>0</v>
      </c>
      <c r="I23" s="108">
        <f t="shared" si="14"/>
        <v>0</v>
      </c>
      <c r="J23" s="108"/>
      <c r="K23" s="219">
        <f t="shared" si="15"/>
        <v>1</v>
      </c>
      <c r="L23" s="108"/>
      <c r="M23" s="12">
        <f t="shared" si="16"/>
        <v>0</v>
      </c>
      <c r="N23" s="13">
        <f t="shared" si="17"/>
        <v>0</v>
      </c>
      <c r="O23" s="12">
        <f t="shared" si="18"/>
        <v>0</v>
      </c>
      <c r="P23" s="13">
        <f t="shared" si="19"/>
        <v>0</v>
      </c>
      <c r="S23" s="3">
        <v>95</v>
      </c>
      <c r="T23" s="3" t="s">
        <v>150</v>
      </c>
      <c r="U23" s="3">
        <v>0</v>
      </c>
      <c r="V23" s="3">
        <v>1</v>
      </c>
      <c r="W23" s="3">
        <v>0</v>
      </c>
      <c r="X23" s="3">
        <v>0</v>
      </c>
      <c r="Y23" s="3">
        <v>0</v>
      </c>
      <c r="Z23" s="3">
        <v>0</v>
      </c>
    </row>
    <row r="24" spans="1:26">
      <c r="A24" s="107" t="s">
        <v>151</v>
      </c>
      <c r="B24" s="89">
        <f t="shared" si="7"/>
        <v>0</v>
      </c>
      <c r="C24" s="109">
        <f t="shared" si="8"/>
        <v>0</v>
      </c>
      <c r="D24" s="89">
        <f t="shared" si="9"/>
        <v>8</v>
      </c>
      <c r="E24" s="109">
        <f t="shared" si="10"/>
        <v>1</v>
      </c>
      <c r="F24" s="89">
        <f t="shared" si="11"/>
        <v>0</v>
      </c>
      <c r="G24" s="109">
        <f t="shared" si="12"/>
        <v>0</v>
      </c>
      <c r="H24" s="89">
        <f t="shared" si="13"/>
        <v>0</v>
      </c>
      <c r="I24" s="109">
        <f t="shared" si="14"/>
        <v>0</v>
      </c>
      <c r="J24" s="109"/>
      <c r="K24" s="219">
        <f t="shared" si="15"/>
        <v>1</v>
      </c>
      <c r="L24" s="109"/>
      <c r="M24" s="14">
        <f t="shared" si="16"/>
        <v>0</v>
      </c>
      <c r="N24" s="15">
        <f t="shared" si="17"/>
        <v>0</v>
      </c>
      <c r="O24" s="14">
        <f t="shared" si="18"/>
        <v>0</v>
      </c>
      <c r="P24" s="15">
        <f t="shared" si="19"/>
        <v>0</v>
      </c>
      <c r="S24" s="3">
        <v>96</v>
      </c>
      <c r="T24" s="3" t="s">
        <v>151</v>
      </c>
      <c r="U24" s="3">
        <v>0</v>
      </c>
      <c r="V24" s="3">
        <v>8</v>
      </c>
      <c r="W24" s="3">
        <v>0</v>
      </c>
      <c r="X24" s="3">
        <v>0</v>
      </c>
      <c r="Y24" s="3">
        <v>0</v>
      </c>
      <c r="Z24" s="3">
        <v>0</v>
      </c>
    </row>
    <row r="25" spans="1:26">
      <c r="A25" s="107" t="s">
        <v>152</v>
      </c>
      <c r="B25" s="44">
        <f t="shared" si="7"/>
        <v>0</v>
      </c>
      <c r="C25" s="108">
        <f t="shared" si="8"/>
        <v>0</v>
      </c>
      <c r="D25" s="44">
        <f t="shared" si="9"/>
        <v>3</v>
      </c>
      <c r="E25" s="108">
        <f t="shared" si="10"/>
        <v>0.5</v>
      </c>
      <c r="F25" s="44">
        <f t="shared" si="11"/>
        <v>3</v>
      </c>
      <c r="G25" s="108">
        <f t="shared" si="12"/>
        <v>0.5</v>
      </c>
      <c r="H25" s="44">
        <f t="shared" si="13"/>
        <v>0</v>
      </c>
      <c r="I25" s="108">
        <f t="shared" si="14"/>
        <v>0</v>
      </c>
      <c r="J25" s="108"/>
      <c r="K25" s="219">
        <f t="shared" si="15"/>
        <v>1</v>
      </c>
      <c r="L25" s="108"/>
      <c r="M25" s="12">
        <f t="shared" si="16"/>
        <v>0</v>
      </c>
      <c r="N25" s="13">
        <f t="shared" si="17"/>
        <v>0</v>
      </c>
      <c r="O25" s="12">
        <f t="shared" si="18"/>
        <v>0</v>
      </c>
      <c r="P25" s="13">
        <f t="shared" si="19"/>
        <v>0</v>
      </c>
      <c r="S25" s="3">
        <v>97</v>
      </c>
      <c r="T25" s="3" t="s">
        <v>271</v>
      </c>
      <c r="U25" s="3">
        <v>0</v>
      </c>
      <c r="V25" s="3">
        <v>3</v>
      </c>
      <c r="W25" s="3">
        <v>3</v>
      </c>
      <c r="X25" s="3">
        <v>0</v>
      </c>
      <c r="Y25" s="3">
        <v>0</v>
      </c>
      <c r="Z25" s="3">
        <v>0</v>
      </c>
    </row>
    <row r="26" spans="1:26">
      <c r="A26" s="107" t="s">
        <v>153</v>
      </c>
      <c r="B26" s="89">
        <f t="shared" si="7"/>
        <v>0</v>
      </c>
      <c r="C26" s="109">
        <f t="shared" si="8"/>
        <v>0</v>
      </c>
      <c r="D26" s="89">
        <f t="shared" si="9"/>
        <v>0</v>
      </c>
      <c r="E26" s="109">
        <f t="shared" si="10"/>
        <v>0</v>
      </c>
      <c r="F26" s="89">
        <f t="shared" si="11"/>
        <v>0</v>
      </c>
      <c r="G26" s="109">
        <f t="shared" si="12"/>
        <v>0</v>
      </c>
      <c r="H26" s="89">
        <f t="shared" si="13"/>
        <v>0</v>
      </c>
      <c r="I26" s="109">
        <f t="shared" si="14"/>
        <v>0</v>
      </c>
      <c r="J26" s="109"/>
      <c r="K26" s="219">
        <f t="shared" si="15"/>
        <v>0</v>
      </c>
      <c r="L26" s="109"/>
      <c r="M26" s="14">
        <f t="shared" si="16"/>
        <v>0</v>
      </c>
      <c r="N26" s="15">
        <f t="shared" si="17"/>
        <v>0</v>
      </c>
      <c r="O26" s="14">
        <f t="shared" si="18"/>
        <v>0</v>
      </c>
      <c r="P26" s="15">
        <f t="shared" si="19"/>
        <v>0</v>
      </c>
      <c r="S26" s="3">
        <v>98</v>
      </c>
      <c r="T26" s="3" t="s">
        <v>272</v>
      </c>
      <c r="U26" s="3">
        <v>0</v>
      </c>
      <c r="V26" s="3">
        <v>0</v>
      </c>
      <c r="W26" s="3">
        <v>0</v>
      </c>
      <c r="X26" s="3">
        <v>0</v>
      </c>
      <c r="Y26" s="3">
        <v>0</v>
      </c>
      <c r="Z26" s="3">
        <v>0</v>
      </c>
    </row>
    <row r="27" spans="1:26">
      <c r="A27" s="107" t="s">
        <v>131</v>
      </c>
      <c r="B27" s="44">
        <f>U27</f>
        <v>0</v>
      </c>
      <c r="C27" s="108">
        <f t="shared" si="8"/>
        <v>0</v>
      </c>
      <c r="D27" s="44">
        <f t="shared" si="9"/>
        <v>0</v>
      </c>
      <c r="E27" s="108">
        <f t="shared" si="10"/>
        <v>0</v>
      </c>
      <c r="F27" s="44">
        <f t="shared" si="11"/>
        <v>0</v>
      </c>
      <c r="G27" s="108">
        <f t="shared" si="12"/>
        <v>0</v>
      </c>
      <c r="H27" s="44">
        <f t="shared" si="13"/>
        <v>0</v>
      </c>
      <c r="I27" s="108">
        <f t="shared" si="14"/>
        <v>0</v>
      </c>
      <c r="J27" s="108"/>
      <c r="K27" s="219">
        <f t="shared" si="15"/>
        <v>0</v>
      </c>
      <c r="L27" s="108"/>
      <c r="M27" s="12">
        <f t="shared" si="16"/>
        <v>0</v>
      </c>
      <c r="N27" s="13">
        <f t="shared" si="17"/>
        <v>0</v>
      </c>
      <c r="O27" s="12">
        <f t="shared" si="18"/>
        <v>0</v>
      </c>
      <c r="P27" s="13">
        <f t="shared" si="19"/>
        <v>0</v>
      </c>
      <c r="S27" s="3">
        <v>99</v>
      </c>
      <c r="T27" s="3" t="s">
        <v>131</v>
      </c>
      <c r="U27" s="3">
        <v>0</v>
      </c>
      <c r="V27" s="3">
        <v>0</v>
      </c>
      <c r="W27" s="3">
        <v>0</v>
      </c>
      <c r="X27" s="3">
        <v>0</v>
      </c>
      <c r="Y27" s="3">
        <v>0</v>
      </c>
      <c r="Z27" s="3">
        <v>0</v>
      </c>
    </row>
    <row r="28" spans="1:26">
      <c r="A28" s="110" t="s">
        <v>60</v>
      </c>
      <c r="B28" s="104">
        <f>SUM(B21:B27)</f>
        <v>0</v>
      </c>
      <c r="C28" s="103">
        <f t="shared" si="8"/>
        <v>0</v>
      </c>
      <c r="D28" s="104">
        <f>SUM(D21:D27)</f>
        <v>31</v>
      </c>
      <c r="E28" s="103">
        <f t="shared" si="10"/>
        <v>0.86111111111111116</v>
      </c>
      <c r="F28" s="104">
        <f>SUM(F21:F27)</f>
        <v>5</v>
      </c>
      <c r="G28" s="103">
        <f t="shared" si="12"/>
        <v>0.1388888888888889</v>
      </c>
      <c r="H28" s="104">
        <f>SUM(H21:H27)</f>
        <v>0</v>
      </c>
      <c r="I28" s="103">
        <f t="shared" si="14"/>
        <v>0</v>
      </c>
      <c r="J28" s="217"/>
      <c r="K28" s="219">
        <f t="shared" si="15"/>
        <v>1</v>
      </c>
      <c r="L28" s="217"/>
      <c r="M28" s="17">
        <f>SUM(M21:M27)</f>
        <v>0</v>
      </c>
      <c r="N28" s="18">
        <f t="shared" si="17"/>
        <v>0</v>
      </c>
      <c r="O28" s="17">
        <f>SUM(O21:O27)</f>
        <v>0</v>
      </c>
      <c r="P28" s="18">
        <f t="shared" si="19"/>
        <v>0</v>
      </c>
    </row>
    <row r="30" spans="1:26">
      <c r="B30" s="44">
        <f>B11</f>
        <v>1</v>
      </c>
      <c r="D30" s="166">
        <f>D11</f>
        <v>181</v>
      </c>
      <c r="F30" s="166">
        <f>F11</f>
        <v>25</v>
      </c>
      <c r="H30" s="166">
        <f>H11</f>
        <v>5</v>
      </c>
    </row>
    <row r="31" spans="1:26">
      <c r="B31" s="44">
        <f>B28</f>
        <v>0</v>
      </c>
      <c r="D31" s="166">
        <f>D28</f>
        <v>31</v>
      </c>
      <c r="F31" s="166">
        <f>F28</f>
        <v>5</v>
      </c>
      <c r="H31" s="166">
        <f>H28</f>
        <v>0</v>
      </c>
      <c r="M31" s="102">
        <f>SUM(B11,D11,F11,H11)</f>
        <v>212</v>
      </c>
      <c r="S31" s="3">
        <v>93</v>
      </c>
      <c r="T31" s="3" t="s">
        <v>148</v>
      </c>
      <c r="U31" s="3">
        <v>0</v>
      </c>
      <c r="V31" s="3">
        <v>17</v>
      </c>
      <c r="W31" s="3">
        <v>2</v>
      </c>
      <c r="X31" s="3">
        <v>0</v>
      </c>
      <c r="Y31" s="3">
        <v>0</v>
      </c>
      <c r="Z31" s="3">
        <v>0</v>
      </c>
    </row>
    <row r="32" spans="1:26">
      <c r="B32" s="44">
        <f>'Page 26'!B30</f>
        <v>5</v>
      </c>
      <c r="D32" s="166">
        <f>'Page 26'!D30</f>
        <v>506</v>
      </c>
      <c r="F32" s="166">
        <f>'Page 26'!F30</f>
        <v>37</v>
      </c>
      <c r="H32" s="166">
        <f>'Page 26'!H30</f>
        <v>5</v>
      </c>
      <c r="M32" s="102">
        <f>SUM(B28,D28,F28,H28)</f>
        <v>36</v>
      </c>
      <c r="S32" s="3">
        <v>94</v>
      </c>
      <c r="T32" s="3" t="s">
        <v>149</v>
      </c>
      <c r="U32" s="3">
        <v>0</v>
      </c>
      <c r="V32" s="3">
        <v>2</v>
      </c>
      <c r="W32" s="3">
        <v>0</v>
      </c>
      <c r="X32" s="3">
        <v>0</v>
      </c>
      <c r="Y32" s="3">
        <v>0</v>
      </c>
      <c r="Z32" s="3">
        <v>0</v>
      </c>
    </row>
    <row r="33" spans="2:26">
      <c r="B33" s="44">
        <f>'Page 25'!B23</f>
        <v>5</v>
      </c>
      <c r="D33" s="166">
        <f>'Page 25'!D23</f>
        <v>324</v>
      </c>
      <c r="F33" s="166">
        <f>'Page 25'!F23</f>
        <v>105</v>
      </c>
      <c r="H33" s="166">
        <f>'Page 25'!H23</f>
        <v>7</v>
      </c>
      <c r="S33" s="3">
        <v>95</v>
      </c>
      <c r="T33" s="3" t="s">
        <v>150</v>
      </c>
      <c r="U33" s="3">
        <v>0</v>
      </c>
      <c r="V33" s="3">
        <v>1</v>
      </c>
      <c r="W33" s="3">
        <v>0</v>
      </c>
      <c r="X33" s="3">
        <v>0</v>
      </c>
      <c r="Y33" s="3">
        <v>0</v>
      </c>
      <c r="Z33" s="3">
        <v>0</v>
      </c>
    </row>
    <row r="34" spans="2:26">
      <c r="S34" s="3">
        <v>96</v>
      </c>
      <c r="T34" s="3" t="s">
        <v>151</v>
      </c>
      <c r="U34" s="3">
        <v>0</v>
      </c>
      <c r="V34" s="3">
        <v>8</v>
      </c>
      <c r="W34" s="3">
        <v>0</v>
      </c>
      <c r="X34" s="3">
        <v>0</v>
      </c>
      <c r="Y34" s="3">
        <v>0</v>
      </c>
      <c r="Z34" s="3">
        <v>0</v>
      </c>
    </row>
    <row r="35" spans="2:26">
      <c r="B35" s="44">
        <f>SUM(B30:B34)</f>
        <v>11</v>
      </c>
      <c r="D35" s="166">
        <f>SUM(D30:D34)</f>
        <v>1042</v>
      </c>
      <c r="F35" s="166">
        <f>SUM(F30:F34)</f>
        <v>172</v>
      </c>
      <c r="H35" s="166">
        <f>SUM(H30:H34)</f>
        <v>17</v>
      </c>
      <c r="S35" s="3">
        <v>97</v>
      </c>
      <c r="T35" s="3" t="s">
        <v>271</v>
      </c>
      <c r="U35" s="3">
        <v>0</v>
      </c>
      <c r="V35" s="3">
        <v>3</v>
      </c>
      <c r="W35" s="3">
        <v>3</v>
      </c>
      <c r="X35" s="3">
        <v>0</v>
      </c>
      <c r="Y35" s="3">
        <v>0</v>
      </c>
      <c r="Z35" s="3">
        <v>0</v>
      </c>
    </row>
    <row r="36" spans="2:26">
      <c r="S36" s="3">
        <v>98</v>
      </c>
      <c r="T36" s="3" t="s">
        <v>272</v>
      </c>
      <c r="U36" s="3">
        <v>0</v>
      </c>
      <c r="V36" s="3">
        <v>0</v>
      </c>
      <c r="W36" s="3">
        <v>0</v>
      </c>
      <c r="X36" s="3">
        <v>0</v>
      </c>
      <c r="Y36" s="3">
        <v>0</v>
      </c>
      <c r="Z36" s="3">
        <v>0</v>
      </c>
    </row>
    <row r="37" spans="2:26">
      <c r="B37" s="43"/>
      <c r="D37" s="43"/>
      <c r="F37" s="43"/>
      <c r="H37" s="43"/>
      <c r="S37" s="3">
        <v>99</v>
      </c>
      <c r="T37" s="3" t="s">
        <v>131</v>
      </c>
      <c r="U37" s="3">
        <v>0</v>
      </c>
      <c r="V37" s="3">
        <v>0</v>
      </c>
      <c r="W37" s="3">
        <v>0</v>
      </c>
      <c r="X37" s="3">
        <v>0</v>
      </c>
      <c r="Y37" s="3">
        <v>0</v>
      </c>
      <c r="Z37" s="3">
        <v>0</v>
      </c>
    </row>
    <row r="39" spans="2:26">
      <c r="B39" s="44" t="s">
        <v>311</v>
      </c>
      <c r="X39" s="3">
        <f>SUM(U31:X37)</f>
        <v>36</v>
      </c>
    </row>
    <row r="40" spans="2:26">
      <c r="B40" s="43">
        <f>'Page 17'!D29</f>
        <v>11</v>
      </c>
      <c r="D40" s="43">
        <f>'Page 17'!D30</f>
        <v>1042</v>
      </c>
      <c r="F40" s="43">
        <f>'Page 17'!D31</f>
        <v>172</v>
      </c>
      <c r="H40" s="216">
        <f>'Page 17'!D32</f>
        <v>17</v>
      </c>
    </row>
    <row r="42" spans="2:26">
      <c r="B42" s="44" t="b">
        <f>B35=B40</f>
        <v>1</v>
      </c>
      <c r="D42" s="166" t="b">
        <f>D35=D40</f>
        <v>1</v>
      </c>
      <c r="F42" s="166" t="b">
        <f>F35=F40</f>
        <v>1</v>
      </c>
      <c r="H42" s="166" t="b">
        <f>H35=H40</f>
        <v>1</v>
      </c>
    </row>
  </sheetData>
  <mergeCells count="14">
    <mergeCell ref="M4:N4"/>
    <mergeCell ref="O4:P4"/>
    <mergeCell ref="M19:N19"/>
    <mergeCell ref="O19:P19"/>
    <mergeCell ref="A4:A5"/>
    <mergeCell ref="B4:C4"/>
    <mergeCell ref="D4:E4"/>
    <mergeCell ref="F4:G4"/>
    <mergeCell ref="H19:I19"/>
    <mergeCell ref="A19:A20"/>
    <mergeCell ref="B19:C19"/>
    <mergeCell ref="D19:E19"/>
    <mergeCell ref="F19:G19"/>
    <mergeCell ref="H4:I4"/>
  </mergeCells>
  <phoneticPr fontId="11" type="noConversion"/>
  <pageMargins left="0.75" right="0.75" top="1" bottom="1" header="0.5" footer="0.5"/>
  <pageSetup scale="8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43"/>
  <sheetViews>
    <sheetView view="pageBreakPreview" zoomScale="89" zoomScaleNormal="60" zoomScaleSheetLayoutView="89" workbookViewId="0">
      <selection activeCell="G1" sqref="G1:T1048576"/>
    </sheetView>
  </sheetViews>
  <sheetFormatPr defaultRowHeight="15.75"/>
  <cols>
    <col min="1" max="1" width="49" style="31" customWidth="1"/>
    <col min="2" max="2" width="16.5" style="44" customWidth="1"/>
    <col min="3" max="3" width="20.5" style="91" customWidth="1"/>
    <col min="4" max="4" width="14.5" style="44" customWidth="1"/>
    <col min="5" max="5" width="18.6640625" style="44" customWidth="1"/>
    <col min="6" max="6" width="9.33203125" style="31"/>
    <col min="7" max="10" width="0" style="31" hidden="1" customWidth="1"/>
    <col min="11" max="11" width="18.1640625" style="31" hidden="1" customWidth="1"/>
    <col min="12" max="20" width="0" style="31" hidden="1" customWidth="1"/>
    <col min="21" max="16384" width="9.33203125" style="31"/>
  </cols>
  <sheetData>
    <row r="1" spans="1:17">
      <c r="A1" s="75" t="s">
        <v>404</v>
      </c>
    </row>
    <row r="4" spans="1:17" ht="27.75" customHeight="1">
      <c r="A4" s="665" t="s">
        <v>56</v>
      </c>
      <c r="B4" s="666" t="s">
        <v>42</v>
      </c>
      <c r="C4" s="666"/>
      <c r="D4" s="664" t="s">
        <v>253</v>
      </c>
      <c r="E4" s="664"/>
    </row>
    <row r="5" spans="1:17">
      <c r="A5" s="665"/>
      <c r="B5" s="105" t="s">
        <v>45</v>
      </c>
      <c r="C5" s="106" t="s">
        <v>73</v>
      </c>
      <c r="D5" s="105" t="s">
        <v>45</v>
      </c>
      <c r="E5" s="105" t="s">
        <v>73</v>
      </c>
    </row>
    <row r="6" spans="1:17">
      <c r="A6" s="107" t="s">
        <v>117</v>
      </c>
      <c r="B6" s="44">
        <f t="shared" ref="B6:B19" si="0">L6</f>
        <v>0</v>
      </c>
      <c r="C6" s="108">
        <f>IF(($B6+$D6)=0,B6/1,(B6)/($B6+$D6))</f>
        <v>0</v>
      </c>
      <c r="D6" s="44">
        <f t="shared" ref="D6:D19" si="1">M6</f>
        <v>0</v>
      </c>
      <c r="E6" s="108">
        <f>IF(($B6+$D6)=0,D6/1,(D6)/($B6+$D6))</f>
        <v>0</v>
      </c>
      <c r="G6" s="121">
        <f>C6+E6</f>
        <v>0</v>
      </c>
      <c r="I6" s="31">
        <v>1</v>
      </c>
      <c r="J6" s="31">
        <v>51</v>
      </c>
      <c r="K6" s="31" t="s">
        <v>117</v>
      </c>
      <c r="L6" s="31">
        <v>0</v>
      </c>
      <c r="M6" s="31">
        <v>0</v>
      </c>
      <c r="N6" s="31">
        <v>0</v>
      </c>
      <c r="O6" s="31">
        <v>0</v>
      </c>
      <c r="P6" s="31">
        <v>0</v>
      </c>
      <c r="Q6" s="31">
        <v>0</v>
      </c>
    </row>
    <row r="7" spans="1:17">
      <c r="A7" s="107" t="s">
        <v>154</v>
      </c>
      <c r="B7" s="89">
        <f t="shared" si="0"/>
        <v>0</v>
      </c>
      <c r="C7" s="109">
        <f t="shared" ref="C7:C23" si="2">IF(($B7+$D7)=0,B7/1,(B7)/($B7+$D7))</f>
        <v>0</v>
      </c>
      <c r="D7" s="89">
        <f t="shared" si="1"/>
        <v>0</v>
      </c>
      <c r="E7" s="109">
        <f t="shared" ref="E7:E23" si="3">IF(($B7+$D7)=0,D7/1,(D7)/($B7+$D7))</f>
        <v>0</v>
      </c>
      <c r="G7" s="121">
        <f t="shared" ref="G7:G23" si="4">C7+E7</f>
        <v>0</v>
      </c>
      <c r="I7" s="31">
        <v>8</v>
      </c>
      <c r="J7" s="31">
        <v>8</v>
      </c>
      <c r="K7" s="31" t="s">
        <v>225</v>
      </c>
      <c r="L7" s="31">
        <v>0</v>
      </c>
      <c r="M7" s="31">
        <v>0</v>
      </c>
      <c r="N7" s="31">
        <v>0</v>
      </c>
      <c r="O7" s="31">
        <v>0</v>
      </c>
      <c r="P7" s="31">
        <v>0</v>
      </c>
      <c r="Q7" s="31">
        <v>0</v>
      </c>
    </row>
    <row r="8" spans="1:17">
      <c r="A8" s="107" t="s">
        <v>211</v>
      </c>
      <c r="B8" s="44">
        <f t="shared" si="0"/>
        <v>0</v>
      </c>
      <c r="C8" s="108">
        <f t="shared" si="2"/>
        <v>0</v>
      </c>
      <c r="D8" s="44">
        <f t="shared" si="1"/>
        <v>0</v>
      </c>
      <c r="E8" s="108">
        <f t="shared" si="3"/>
        <v>0</v>
      </c>
      <c r="G8" s="121">
        <f t="shared" si="4"/>
        <v>0</v>
      </c>
      <c r="I8" s="31">
        <v>52</v>
      </c>
      <c r="J8" s="31">
        <v>52</v>
      </c>
      <c r="K8" s="31" t="s">
        <v>211</v>
      </c>
      <c r="L8" s="31">
        <v>0</v>
      </c>
      <c r="M8" s="31">
        <v>0</v>
      </c>
      <c r="N8" s="31">
        <v>0</v>
      </c>
      <c r="O8" s="31">
        <v>0</v>
      </c>
      <c r="P8" s="31">
        <v>0</v>
      </c>
      <c r="Q8" s="31">
        <v>0</v>
      </c>
    </row>
    <row r="9" spans="1:17">
      <c r="A9" s="107" t="s">
        <v>118</v>
      </c>
      <c r="B9" s="89">
        <f t="shared" si="0"/>
        <v>0</v>
      </c>
      <c r="C9" s="109">
        <f t="shared" si="2"/>
        <v>0</v>
      </c>
      <c r="D9" s="89">
        <f t="shared" si="1"/>
        <v>0</v>
      </c>
      <c r="E9" s="109">
        <f t="shared" si="3"/>
        <v>0</v>
      </c>
      <c r="G9" s="121">
        <f t="shared" si="4"/>
        <v>0</v>
      </c>
      <c r="I9" s="31">
        <v>53</v>
      </c>
      <c r="J9" s="31">
        <v>53</v>
      </c>
      <c r="K9" s="31" t="s">
        <v>118</v>
      </c>
      <c r="L9" s="31">
        <v>0</v>
      </c>
      <c r="M9" s="31">
        <v>0</v>
      </c>
      <c r="N9" s="31">
        <v>0</v>
      </c>
      <c r="O9" s="31">
        <v>0</v>
      </c>
      <c r="P9" s="31">
        <v>0</v>
      </c>
      <c r="Q9" s="31">
        <v>0</v>
      </c>
    </row>
    <row r="10" spans="1:17">
      <c r="A10" s="107" t="s">
        <v>121</v>
      </c>
      <c r="B10" s="44">
        <f t="shared" si="0"/>
        <v>0</v>
      </c>
      <c r="C10" s="108">
        <f t="shared" si="2"/>
        <v>0</v>
      </c>
      <c r="D10" s="44">
        <f t="shared" si="1"/>
        <v>0</v>
      </c>
      <c r="E10" s="108">
        <f t="shared" si="3"/>
        <v>0</v>
      </c>
      <c r="G10" s="121">
        <f t="shared" si="4"/>
        <v>0</v>
      </c>
      <c r="I10" s="31">
        <v>56</v>
      </c>
      <c r="J10" s="31">
        <v>56</v>
      </c>
      <c r="K10" s="31" t="s">
        <v>121</v>
      </c>
      <c r="L10" s="31">
        <v>0</v>
      </c>
      <c r="M10" s="31">
        <v>0</v>
      </c>
      <c r="N10" s="31">
        <v>0</v>
      </c>
      <c r="O10" s="31">
        <v>0</v>
      </c>
      <c r="P10" s="31">
        <v>0</v>
      </c>
      <c r="Q10" s="31">
        <v>0</v>
      </c>
    </row>
    <row r="11" spans="1:17">
      <c r="A11" s="107" t="s">
        <v>122</v>
      </c>
      <c r="B11" s="89">
        <f t="shared" si="0"/>
        <v>0</v>
      </c>
      <c r="C11" s="109">
        <f t="shared" si="2"/>
        <v>0</v>
      </c>
      <c r="D11" s="89">
        <f t="shared" si="1"/>
        <v>0</v>
      </c>
      <c r="E11" s="109">
        <f t="shared" si="3"/>
        <v>0</v>
      </c>
      <c r="G11" s="121">
        <f t="shared" si="4"/>
        <v>0</v>
      </c>
      <c r="I11" s="31">
        <v>57</v>
      </c>
      <c r="J11" s="31">
        <v>57</v>
      </c>
      <c r="K11" s="31" t="s">
        <v>122</v>
      </c>
      <c r="L11" s="31">
        <v>0</v>
      </c>
      <c r="M11" s="31">
        <v>0</v>
      </c>
      <c r="N11" s="31">
        <v>0</v>
      </c>
      <c r="O11" s="31">
        <v>0</v>
      </c>
      <c r="P11" s="31">
        <v>0</v>
      </c>
      <c r="Q11" s="31">
        <v>0</v>
      </c>
    </row>
    <row r="12" spans="1:17">
      <c r="A12" s="107" t="s">
        <v>123</v>
      </c>
      <c r="B12" s="44">
        <f t="shared" si="0"/>
        <v>0</v>
      </c>
      <c r="C12" s="108">
        <f t="shared" si="2"/>
        <v>0</v>
      </c>
      <c r="D12" s="44">
        <f t="shared" si="1"/>
        <v>0</v>
      </c>
      <c r="E12" s="108">
        <f t="shared" si="3"/>
        <v>0</v>
      </c>
      <c r="G12" s="121">
        <f t="shared" si="4"/>
        <v>0</v>
      </c>
      <c r="I12" s="31">
        <v>58</v>
      </c>
      <c r="J12" s="31">
        <v>58</v>
      </c>
      <c r="K12" s="31" t="s">
        <v>123</v>
      </c>
      <c r="L12" s="31">
        <v>0</v>
      </c>
      <c r="M12" s="31">
        <v>0</v>
      </c>
      <c r="N12" s="31">
        <v>0</v>
      </c>
      <c r="O12" s="31">
        <v>0</v>
      </c>
      <c r="P12" s="31">
        <v>0</v>
      </c>
      <c r="Q12" s="31">
        <v>0</v>
      </c>
    </row>
    <row r="13" spans="1:17">
      <c r="A13" s="107" t="s">
        <v>124</v>
      </c>
      <c r="B13" s="89">
        <f t="shared" si="0"/>
        <v>1</v>
      </c>
      <c r="C13" s="109">
        <f t="shared" si="2"/>
        <v>1</v>
      </c>
      <c r="D13" s="89">
        <f t="shared" si="1"/>
        <v>0</v>
      </c>
      <c r="E13" s="109">
        <f t="shared" si="3"/>
        <v>0</v>
      </c>
      <c r="G13" s="121">
        <f t="shared" si="4"/>
        <v>1</v>
      </c>
      <c r="I13" s="31">
        <v>59</v>
      </c>
      <c r="J13" s="31">
        <v>59</v>
      </c>
      <c r="K13" s="31" t="s">
        <v>124</v>
      </c>
      <c r="L13" s="31">
        <v>1</v>
      </c>
      <c r="M13" s="31">
        <v>0</v>
      </c>
      <c r="N13" s="31">
        <v>0</v>
      </c>
      <c r="O13" s="31">
        <v>0</v>
      </c>
      <c r="P13" s="31">
        <v>0</v>
      </c>
      <c r="Q13" s="31">
        <v>0</v>
      </c>
    </row>
    <row r="14" spans="1:17">
      <c r="A14" s="107" t="s">
        <v>125</v>
      </c>
      <c r="B14" s="44">
        <f t="shared" si="0"/>
        <v>0</v>
      </c>
      <c r="C14" s="108">
        <f t="shared" si="2"/>
        <v>0</v>
      </c>
      <c r="D14" s="44">
        <f t="shared" si="1"/>
        <v>0</v>
      </c>
      <c r="E14" s="108">
        <f t="shared" si="3"/>
        <v>0</v>
      </c>
      <c r="G14" s="121">
        <f t="shared" si="4"/>
        <v>0</v>
      </c>
      <c r="I14" s="31">
        <v>60</v>
      </c>
      <c r="J14" s="31">
        <v>60</v>
      </c>
      <c r="K14" s="31" t="s">
        <v>125</v>
      </c>
      <c r="L14" s="31">
        <v>0</v>
      </c>
      <c r="M14" s="31">
        <v>0</v>
      </c>
      <c r="N14" s="31">
        <v>0</v>
      </c>
      <c r="O14" s="31">
        <v>0</v>
      </c>
      <c r="P14" s="31">
        <v>0</v>
      </c>
      <c r="Q14" s="31">
        <v>0</v>
      </c>
    </row>
    <row r="15" spans="1:17">
      <c r="A15" s="107" t="s">
        <v>126</v>
      </c>
      <c r="B15" s="89">
        <f t="shared" si="0"/>
        <v>0</v>
      </c>
      <c r="C15" s="109">
        <f t="shared" si="2"/>
        <v>0</v>
      </c>
      <c r="D15" s="89">
        <f t="shared" si="1"/>
        <v>0</v>
      </c>
      <c r="E15" s="109">
        <f t="shared" si="3"/>
        <v>0</v>
      </c>
      <c r="G15" s="121">
        <f t="shared" si="4"/>
        <v>0</v>
      </c>
      <c r="I15" s="31">
        <v>61</v>
      </c>
      <c r="J15" s="31">
        <v>61</v>
      </c>
      <c r="K15" s="31" t="s">
        <v>126</v>
      </c>
      <c r="L15" s="31">
        <v>0</v>
      </c>
      <c r="M15" s="31">
        <v>0</v>
      </c>
      <c r="N15" s="31">
        <v>0</v>
      </c>
      <c r="O15" s="31">
        <v>0</v>
      </c>
      <c r="P15" s="31">
        <v>0</v>
      </c>
      <c r="Q15" s="31">
        <v>0</v>
      </c>
    </row>
    <row r="16" spans="1:17">
      <c r="A16" s="107" t="s">
        <v>127</v>
      </c>
      <c r="B16" s="44">
        <f t="shared" si="0"/>
        <v>6</v>
      </c>
      <c r="C16" s="108">
        <f t="shared" si="2"/>
        <v>0.54545454545454541</v>
      </c>
      <c r="D16" s="44">
        <f t="shared" si="1"/>
        <v>5</v>
      </c>
      <c r="E16" s="108">
        <f t="shared" si="3"/>
        <v>0.45454545454545453</v>
      </c>
      <c r="G16" s="121">
        <f t="shared" si="4"/>
        <v>1</v>
      </c>
      <c r="I16" s="31">
        <v>62</v>
      </c>
      <c r="J16" s="31">
        <v>62</v>
      </c>
      <c r="K16" s="31" t="s">
        <v>127</v>
      </c>
      <c r="L16" s="31">
        <v>6</v>
      </c>
      <c r="M16" s="31">
        <v>5</v>
      </c>
      <c r="N16" s="31">
        <v>0</v>
      </c>
      <c r="O16" s="31">
        <v>0</v>
      </c>
      <c r="P16" s="31">
        <v>0</v>
      </c>
      <c r="Q16" s="31">
        <v>0</v>
      </c>
    </row>
    <row r="17" spans="1:17">
      <c r="A17" s="107" t="s">
        <v>119</v>
      </c>
      <c r="B17" s="89">
        <f t="shared" si="0"/>
        <v>0</v>
      </c>
      <c r="C17" s="109">
        <f t="shared" si="2"/>
        <v>0</v>
      </c>
      <c r="D17" s="89">
        <f t="shared" si="1"/>
        <v>0</v>
      </c>
      <c r="E17" s="109">
        <f t="shared" si="3"/>
        <v>0</v>
      </c>
      <c r="G17" s="121">
        <f t="shared" si="4"/>
        <v>0</v>
      </c>
      <c r="I17" s="31">
        <v>63</v>
      </c>
      <c r="J17" s="31">
        <v>54</v>
      </c>
      <c r="K17" s="31" t="s">
        <v>119</v>
      </c>
      <c r="L17" s="31">
        <v>0</v>
      </c>
      <c r="M17" s="31">
        <v>0</v>
      </c>
      <c r="N17" s="31">
        <v>0</v>
      </c>
      <c r="O17" s="31">
        <v>0</v>
      </c>
      <c r="P17" s="31">
        <v>0</v>
      </c>
      <c r="Q17" s="31">
        <v>0</v>
      </c>
    </row>
    <row r="18" spans="1:17">
      <c r="A18" s="107" t="s">
        <v>120</v>
      </c>
      <c r="B18" s="44">
        <f t="shared" si="0"/>
        <v>0</v>
      </c>
      <c r="C18" s="108">
        <f t="shared" si="2"/>
        <v>0</v>
      </c>
      <c r="D18" s="44">
        <f t="shared" si="1"/>
        <v>0</v>
      </c>
      <c r="E18" s="108">
        <f t="shared" si="3"/>
        <v>0</v>
      </c>
      <c r="G18" s="121">
        <f t="shared" si="4"/>
        <v>0</v>
      </c>
      <c r="I18" s="31">
        <v>63</v>
      </c>
      <c r="J18" s="31">
        <v>55</v>
      </c>
      <c r="K18" s="107" t="s">
        <v>120</v>
      </c>
      <c r="L18" s="31">
        <v>0</v>
      </c>
      <c r="M18" s="31">
        <v>0</v>
      </c>
      <c r="N18" s="31">
        <v>0</v>
      </c>
      <c r="O18" s="31">
        <v>0</v>
      </c>
      <c r="P18" s="31">
        <v>0</v>
      </c>
      <c r="Q18" s="31">
        <v>0</v>
      </c>
    </row>
    <row r="19" spans="1:17">
      <c r="A19" s="107" t="s">
        <v>128</v>
      </c>
      <c r="B19" s="89">
        <f t="shared" si="0"/>
        <v>0</v>
      </c>
      <c r="C19" s="109">
        <f t="shared" si="2"/>
        <v>0</v>
      </c>
      <c r="D19" s="89">
        <f t="shared" si="1"/>
        <v>0</v>
      </c>
      <c r="E19" s="109">
        <f t="shared" si="3"/>
        <v>0</v>
      </c>
      <c r="G19" s="121">
        <f t="shared" si="4"/>
        <v>0</v>
      </c>
      <c r="I19" s="31">
        <v>64</v>
      </c>
      <c r="J19" s="31">
        <v>64</v>
      </c>
      <c r="K19" s="31" t="s">
        <v>128</v>
      </c>
      <c r="L19" s="31">
        <v>0</v>
      </c>
      <c r="M19" s="31">
        <v>0</v>
      </c>
      <c r="N19" s="31">
        <v>0</v>
      </c>
      <c r="O19" s="31">
        <v>0</v>
      </c>
      <c r="P19" s="31">
        <v>0</v>
      </c>
      <c r="Q19" s="31">
        <v>0</v>
      </c>
    </row>
    <row r="20" spans="1:17">
      <c r="A20" s="134" t="s">
        <v>129</v>
      </c>
      <c r="B20" s="128">
        <f t="shared" ref="B20:B21" si="5">L20</f>
        <v>0</v>
      </c>
      <c r="C20" s="108">
        <f t="shared" ref="C20:C21" si="6">IF(($B20+$D20)=0,B20/1,(B20)/($B20+$D20))</f>
        <v>0</v>
      </c>
      <c r="D20" s="128">
        <f t="shared" ref="D20:D21" si="7">M20</f>
        <v>0</v>
      </c>
      <c r="E20" s="108">
        <f t="shared" ref="E20:E21" si="8">IF(($B20+$D20)=0,D20/1,(D20)/($B20+$D20))</f>
        <v>0</v>
      </c>
      <c r="G20" s="121">
        <f t="shared" si="4"/>
        <v>0</v>
      </c>
      <c r="I20" s="31">
        <v>65</v>
      </c>
      <c r="J20" s="31">
        <v>65</v>
      </c>
      <c r="K20" s="31" t="s">
        <v>129</v>
      </c>
      <c r="L20" s="31">
        <v>0</v>
      </c>
      <c r="M20" s="31">
        <v>0</v>
      </c>
      <c r="N20" s="31">
        <v>0</v>
      </c>
      <c r="O20" s="31">
        <v>0</v>
      </c>
      <c r="P20" s="31">
        <v>0</v>
      </c>
      <c r="Q20" s="31">
        <v>0</v>
      </c>
    </row>
    <row r="21" spans="1:17">
      <c r="A21" s="107" t="s">
        <v>130</v>
      </c>
      <c r="B21" s="127">
        <f t="shared" si="5"/>
        <v>0</v>
      </c>
      <c r="C21" s="109">
        <f t="shared" si="6"/>
        <v>0</v>
      </c>
      <c r="D21" s="127">
        <f t="shared" si="7"/>
        <v>0</v>
      </c>
      <c r="E21" s="109">
        <f t="shared" si="8"/>
        <v>0</v>
      </c>
      <c r="G21" s="121">
        <f t="shared" si="4"/>
        <v>0</v>
      </c>
      <c r="I21" s="31">
        <v>66</v>
      </c>
      <c r="J21" s="31">
        <v>66</v>
      </c>
      <c r="K21" s="31" t="s">
        <v>130</v>
      </c>
      <c r="L21" s="31">
        <v>0</v>
      </c>
      <c r="M21" s="31">
        <v>0</v>
      </c>
      <c r="N21" s="31">
        <v>0</v>
      </c>
      <c r="O21" s="31">
        <v>0</v>
      </c>
      <c r="P21" s="31">
        <v>0</v>
      </c>
      <c r="Q21" s="31">
        <v>0</v>
      </c>
    </row>
    <row r="22" spans="1:17">
      <c r="A22" s="107" t="s">
        <v>131</v>
      </c>
      <c r="B22" s="128">
        <f t="shared" ref="B22" si="9">L22</f>
        <v>0</v>
      </c>
      <c r="C22" s="108">
        <f t="shared" ref="C22" si="10">IF(($B22+$D22)=0,B22/1,(B22)/($B22+$D22))</f>
        <v>0</v>
      </c>
      <c r="D22" s="128">
        <f t="shared" ref="D22" si="11">M22</f>
        <v>0</v>
      </c>
      <c r="E22" s="108">
        <f t="shared" ref="E22" si="12">IF(($B22+$D22)=0,D22/1,(D22)/($B22+$D22))</f>
        <v>0</v>
      </c>
      <c r="G22" s="121">
        <f t="shared" si="4"/>
        <v>0</v>
      </c>
      <c r="I22" s="31">
        <v>67</v>
      </c>
      <c r="J22" s="31">
        <v>67</v>
      </c>
      <c r="K22" s="31" t="s">
        <v>131</v>
      </c>
      <c r="L22" s="31">
        <v>0</v>
      </c>
      <c r="M22" s="31">
        <v>0</v>
      </c>
      <c r="N22" s="31">
        <v>0</v>
      </c>
      <c r="O22" s="31">
        <v>0</v>
      </c>
      <c r="P22" s="31">
        <v>0</v>
      </c>
      <c r="Q22" s="31">
        <v>0</v>
      </c>
    </row>
    <row r="23" spans="1:17">
      <c r="A23" s="135" t="s">
        <v>60</v>
      </c>
      <c r="B23" s="126">
        <f>SUM(B6:B22)</f>
        <v>7</v>
      </c>
      <c r="C23" s="125">
        <f t="shared" si="2"/>
        <v>0.58333333333333337</v>
      </c>
      <c r="D23" s="126">
        <f>SUM(D6:D22)</f>
        <v>5</v>
      </c>
      <c r="E23" s="125">
        <f t="shared" si="3"/>
        <v>0.41666666666666669</v>
      </c>
      <c r="G23" s="121">
        <f t="shared" si="4"/>
        <v>1</v>
      </c>
    </row>
    <row r="26" spans="1:17">
      <c r="I26" s="31">
        <v>1</v>
      </c>
      <c r="J26" s="31">
        <v>51</v>
      </c>
      <c r="K26" s="31" t="s">
        <v>117</v>
      </c>
      <c r="L26" s="31">
        <v>0</v>
      </c>
      <c r="M26" s="31">
        <v>0</v>
      </c>
      <c r="N26" s="31">
        <v>0</v>
      </c>
      <c r="O26" s="31">
        <v>0</v>
      </c>
      <c r="P26" s="31">
        <v>0</v>
      </c>
      <c r="Q26" s="31">
        <v>0</v>
      </c>
    </row>
    <row r="27" spans="1:17">
      <c r="I27" s="31">
        <v>8</v>
      </c>
      <c r="J27" s="31">
        <v>8</v>
      </c>
      <c r="K27" s="31" t="s">
        <v>225</v>
      </c>
      <c r="L27" s="31">
        <v>0</v>
      </c>
      <c r="M27" s="31">
        <v>0</v>
      </c>
      <c r="N27" s="31">
        <v>0</v>
      </c>
      <c r="O27" s="31">
        <v>0</v>
      </c>
      <c r="P27" s="31">
        <v>0</v>
      </c>
      <c r="Q27" s="31">
        <v>0</v>
      </c>
    </row>
    <row r="28" spans="1:17">
      <c r="I28" s="31">
        <v>52</v>
      </c>
      <c r="J28" s="31">
        <v>52</v>
      </c>
      <c r="K28" s="31" t="s">
        <v>211</v>
      </c>
      <c r="L28" s="31">
        <v>0</v>
      </c>
      <c r="M28" s="31">
        <v>0</v>
      </c>
      <c r="N28" s="31">
        <v>0</v>
      </c>
      <c r="O28" s="31">
        <v>0</v>
      </c>
      <c r="P28" s="31">
        <v>0</v>
      </c>
      <c r="Q28" s="31">
        <v>0</v>
      </c>
    </row>
    <row r="29" spans="1:17">
      <c r="I29" s="31">
        <v>53</v>
      </c>
      <c r="J29" s="31">
        <v>53</v>
      </c>
      <c r="K29" s="31" t="s">
        <v>118</v>
      </c>
      <c r="L29" s="31">
        <v>0</v>
      </c>
      <c r="M29" s="31">
        <v>0</v>
      </c>
      <c r="N29" s="31">
        <v>0</v>
      </c>
      <c r="O29" s="31">
        <v>0</v>
      </c>
      <c r="P29" s="31">
        <v>0</v>
      </c>
      <c r="Q29" s="31">
        <v>0</v>
      </c>
    </row>
    <row r="30" spans="1:17">
      <c r="I30" s="31">
        <v>56</v>
      </c>
      <c r="J30" s="31">
        <v>56</v>
      </c>
      <c r="K30" s="31" t="s">
        <v>121</v>
      </c>
      <c r="L30" s="31">
        <v>0</v>
      </c>
      <c r="M30" s="31">
        <v>0</v>
      </c>
      <c r="N30" s="31">
        <v>0</v>
      </c>
      <c r="O30" s="31">
        <v>0</v>
      </c>
      <c r="P30" s="31">
        <v>0</v>
      </c>
      <c r="Q30" s="31">
        <v>0</v>
      </c>
    </row>
    <row r="31" spans="1:17">
      <c r="I31" s="31">
        <v>57</v>
      </c>
      <c r="J31" s="31">
        <v>57</v>
      </c>
      <c r="K31" s="31" t="s">
        <v>122</v>
      </c>
      <c r="L31" s="31">
        <v>0</v>
      </c>
      <c r="M31" s="31">
        <v>0</v>
      </c>
      <c r="N31" s="31">
        <v>0</v>
      </c>
      <c r="O31" s="31">
        <v>0</v>
      </c>
      <c r="P31" s="31">
        <v>0</v>
      </c>
      <c r="Q31" s="31">
        <v>0</v>
      </c>
    </row>
    <row r="32" spans="1:17">
      <c r="A32" s="31" t="s">
        <v>74</v>
      </c>
      <c r="I32" s="31">
        <v>58</v>
      </c>
      <c r="J32" s="31">
        <v>58</v>
      </c>
      <c r="K32" s="31" t="s">
        <v>123</v>
      </c>
      <c r="L32" s="31">
        <v>0</v>
      </c>
      <c r="M32" s="31">
        <v>0</v>
      </c>
      <c r="N32" s="31">
        <v>0</v>
      </c>
      <c r="O32" s="31">
        <v>0</v>
      </c>
      <c r="P32" s="31">
        <v>0</v>
      </c>
      <c r="Q32" s="31">
        <v>0</v>
      </c>
    </row>
    <row r="33" spans="9:17">
      <c r="I33" s="31">
        <v>59</v>
      </c>
      <c r="J33" s="31">
        <v>59</v>
      </c>
      <c r="K33" s="31" t="s">
        <v>124</v>
      </c>
      <c r="L33" s="31">
        <v>1</v>
      </c>
      <c r="M33" s="31">
        <v>0</v>
      </c>
      <c r="N33" s="31">
        <v>0</v>
      </c>
      <c r="O33" s="31">
        <v>0</v>
      </c>
      <c r="P33" s="31">
        <v>0</v>
      </c>
      <c r="Q33" s="31">
        <v>0</v>
      </c>
    </row>
    <row r="34" spans="9:17">
      <c r="I34" s="31">
        <v>60</v>
      </c>
      <c r="J34" s="31">
        <v>60</v>
      </c>
      <c r="K34" s="31" t="s">
        <v>125</v>
      </c>
      <c r="L34" s="31">
        <v>0</v>
      </c>
      <c r="M34" s="31">
        <v>0</v>
      </c>
      <c r="N34" s="31">
        <v>0</v>
      </c>
      <c r="O34" s="31">
        <v>0</v>
      </c>
      <c r="P34" s="31">
        <v>0</v>
      </c>
      <c r="Q34" s="31">
        <v>0</v>
      </c>
    </row>
    <row r="35" spans="9:17">
      <c r="I35" s="31">
        <v>61</v>
      </c>
      <c r="J35" s="31">
        <v>61</v>
      </c>
      <c r="K35" s="31" t="s">
        <v>126</v>
      </c>
      <c r="L35" s="31">
        <v>0</v>
      </c>
      <c r="M35" s="31">
        <v>0</v>
      </c>
      <c r="N35" s="31">
        <v>0</v>
      </c>
      <c r="O35" s="31">
        <v>0</v>
      </c>
      <c r="P35" s="31">
        <v>0</v>
      </c>
      <c r="Q35" s="31">
        <v>0</v>
      </c>
    </row>
    <row r="36" spans="9:17">
      <c r="I36" s="31">
        <v>62</v>
      </c>
      <c r="J36" s="31">
        <v>62</v>
      </c>
      <c r="K36" s="31" t="s">
        <v>127</v>
      </c>
      <c r="L36" s="31">
        <v>6</v>
      </c>
      <c r="M36" s="31">
        <v>5</v>
      </c>
      <c r="N36" s="31">
        <v>0</v>
      </c>
      <c r="O36" s="31">
        <v>0</v>
      </c>
      <c r="P36" s="31">
        <v>0</v>
      </c>
      <c r="Q36" s="31">
        <v>0</v>
      </c>
    </row>
    <row r="37" spans="9:17">
      <c r="I37" s="31">
        <v>63</v>
      </c>
      <c r="J37" s="31">
        <v>54</v>
      </c>
      <c r="K37" s="31" t="s">
        <v>119</v>
      </c>
      <c r="L37" s="31">
        <v>0</v>
      </c>
      <c r="M37" s="31">
        <v>0</v>
      </c>
      <c r="N37" s="31">
        <v>0</v>
      </c>
      <c r="O37" s="31">
        <v>0</v>
      </c>
      <c r="P37" s="31">
        <v>0</v>
      </c>
      <c r="Q37" s="31">
        <v>0</v>
      </c>
    </row>
    <row r="38" spans="9:17">
      <c r="I38" s="31">
        <v>63</v>
      </c>
      <c r="J38" s="31">
        <v>55</v>
      </c>
      <c r="K38" s="107" t="s">
        <v>120</v>
      </c>
      <c r="L38" s="31">
        <v>0</v>
      </c>
      <c r="M38" s="31">
        <v>0</v>
      </c>
      <c r="N38" s="31">
        <v>0</v>
      </c>
      <c r="O38" s="31">
        <v>0</v>
      </c>
      <c r="P38" s="31">
        <v>0</v>
      </c>
      <c r="Q38" s="31">
        <v>0</v>
      </c>
    </row>
    <row r="39" spans="9:17">
      <c r="I39" s="31">
        <v>64</v>
      </c>
      <c r="J39" s="31">
        <v>64</v>
      </c>
      <c r="K39" s="31" t="s">
        <v>128</v>
      </c>
      <c r="L39" s="31">
        <v>0</v>
      </c>
      <c r="M39" s="31">
        <v>0</v>
      </c>
      <c r="N39" s="31">
        <v>0</v>
      </c>
      <c r="O39" s="31">
        <v>0</v>
      </c>
      <c r="P39" s="31">
        <v>0</v>
      </c>
      <c r="Q39" s="31">
        <v>0</v>
      </c>
    </row>
    <row r="40" spans="9:17">
      <c r="I40" s="31">
        <v>65</v>
      </c>
      <c r="J40" s="31">
        <v>65</v>
      </c>
      <c r="K40" s="31" t="s">
        <v>129</v>
      </c>
      <c r="L40" s="31">
        <v>0</v>
      </c>
      <c r="M40" s="31">
        <v>0</v>
      </c>
      <c r="N40" s="31">
        <v>0</v>
      </c>
      <c r="O40" s="31">
        <v>0</v>
      </c>
      <c r="P40" s="31">
        <v>0</v>
      </c>
      <c r="Q40" s="31">
        <v>0</v>
      </c>
    </row>
    <row r="41" spans="9:17">
      <c r="I41" s="31">
        <v>66</v>
      </c>
      <c r="J41" s="31">
        <v>66</v>
      </c>
      <c r="K41" s="31" t="s">
        <v>130</v>
      </c>
      <c r="L41" s="31">
        <v>0</v>
      </c>
      <c r="M41" s="31">
        <v>0</v>
      </c>
      <c r="N41" s="31">
        <v>0</v>
      </c>
      <c r="O41" s="31">
        <v>0</v>
      </c>
      <c r="P41" s="31">
        <v>0</v>
      </c>
      <c r="Q41" s="31">
        <v>0</v>
      </c>
    </row>
    <row r="42" spans="9:17">
      <c r="I42" s="31">
        <v>67</v>
      </c>
      <c r="J42" s="31">
        <v>67</v>
      </c>
      <c r="K42" s="31" t="s">
        <v>131</v>
      </c>
      <c r="L42" s="31">
        <v>0</v>
      </c>
      <c r="M42" s="31">
        <v>0</v>
      </c>
      <c r="N42" s="31">
        <v>0</v>
      </c>
      <c r="O42" s="31">
        <v>0</v>
      </c>
      <c r="P42" s="31">
        <v>0</v>
      </c>
      <c r="Q42" s="31">
        <v>0</v>
      </c>
    </row>
    <row r="43" spans="9:17">
      <c r="M43" s="31">
        <f>SUM(M26:M42)</f>
        <v>5</v>
      </c>
    </row>
  </sheetData>
  <mergeCells count="3">
    <mergeCell ref="A4:A5"/>
    <mergeCell ref="B4:C4"/>
    <mergeCell ref="D4:E4"/>
  </mergeCells>
  <phoneticPr fontId="11" type="noConversion"/>
  <pageMargins left="0.75" right="0.75" top="1" bottom="1" header="0.5" footer="0.5"/>
  <pageSetup scale="9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56"/>
  <sheetViews>
    <sheetView view="pageBreakPreview" zoomScale="82" zoomScaleNormal="75" zoomScaleSheetLayoutView="82" workbookViewId="0">
      <selection activeCell="G1" sqref="G1:Q1048576"/>
    </sheetView>
  </sheetViews>
  <sheetFormatPr defaultRowHeight="15.75"/>
  <cols>
    <col min="1" max="1" width="49" style="52" customWidth="1"/>
    <col min="2" max="2" width="13.6640625" style="44" customWidth="1"/>
    <col min="3" max="3" width="21" style="44" customWidth="1"/>
    <col min="4" max="4" width="16.83203125" style="44" customWidth="1"/>
    <col min="5" max="5" width="20.5" style="44" customWidth="1"/>
    <col min="6" max="6" width="13.5" style="113" customWidth="1"/>
    <col min="7" max="7" width="13.5" style="113" hidden="1" customWidth="1"/>
    <col min="8" max="9" width="0" style="31" hidden="1" customWidth="1"/>
    <col min="10" max="10" width="47.6640625" style="31" hidden="1" customWidth="1"/>
    <col min="11" max="11" width="10.6640625" style="31" hidden="1" customWidth="1"/>
    <col min="12" max="14" width="0" style="31" hidden="1" customWidth="1"/>
    <col min="15" max="15" width="14.6640625" style="31" hidden="1" customWidth="1"/>
    <col min="16" max="17" width="0" style="31" hidden="1" customWidth="1"/>
    <col min="18" max="16384" width="9.33203125" style="31"/>
  </cols>
  <sheetData>
    <row r="1" spans="1:26">
      <c r="A1" s="112" t="s">
        <v>405</v>
      </c>
    </row>
    <row r="4" spans="1:26" ht="26.25" customHeight="1">
      <c r="A4" s="665" t="s">
        <v>57</v>
      </c>
      <c r="B4" s="666" t="s">
        <v>42</v>
      </c>
      <c r="C4" s="666"/>
      <c r="D4" s="664" t="s">
        <v>253</v>
      </c>
      <c r="E4" s="664"/>
    </row>
    <row r="5" spans="1:26">
      <c r="A5" s="665"/>
      <c r="B5" s="105" t="s">
        <v>45</v>
      </c>
      <c r="C5" s="105" t="s">
        <v>73</v>
      </c>
      <c r="D5" s="105" t="s">
        <v>45</v>
      </c>
      <c r="E5" s="105" t="s">
        <v>73</v>
      </c>
    </row>
    <row r="6" spans="1:26">
      <c r="A6" s="107" t="s">
        <v>213</v>
      </c>
      <c r="B6" s="89">
        <f>K6</f>
        <v>3</v>
      </c>
      <c r="C6" s="109">
        <f>IF(($B6+$D6)=0,B6/1,(B6)/($B6+$D6))</f>
        <v>1</v>
      </c>
      <c r="D6" s="89">
        <f>L6</f>
        <v>0</v>
      </c>
      <c r="E6" s="109">
        <f>IF(($B6+$D6)=0,D6/1,(D6)/($B6+$D6))</f>
        <v>0</v>
      </c>
      <c r="G6" s="121">
        <f>C6+E6</f>
        <v>1</v>
      </c>
      <c r="H6" s="31">
        <v>2</v>
      </c>
      <c r="I6" s="31">
        <v>109</v>
      </c>
      <c r="J6" s="31" t="s">
        <v>265</v>
      </c>
      <c r="K6" s="31">
        <v>3</v>
      </c>
      <c r="L6" s="31">
        <v>0</v>
      </c>
      <c r="M6" s="31">
        <v>0</v>
      </c>
      <c r="N6" s="31">
        <v>0</v>
      </c>
      <c r="O6" s="31">
        <v>0</v>
      </c>
      <c r="P6" s="31">
        <v>0</v>
      </c>
    </row>
    <row r="7" spans="1:26">
      <c r="A7" s="107" t="s">
        <v>214</v>
      </c>
      <c r="B7" s="44">
        <f t="shared" ref="B7:B29" si="0">K7</f>
        <v>10</v>
      </c>
      <c r="C7" s="108">
        <f t="shared" ref="C7:C30" si="1">IF(($B7+$D7)=0,B7/1,(B7)/($B7+$D7))</f>
        <v>0.55555555555555558</v>
      </c>
      <c r="D7" s="44">
        <f t="shared" ref="D7:D29" si="2">L7</f>
        <v>8</v>
      </c>
      <c r="E7" s="108">
        <f t="shared" ref="E7:E30" si="3">IF(($B7+$D7)=0,D7/1,(D7)/($B7+$D7))</f>
        <v>0.44444444444444442</v>
      </c>
      <c r="G7" s="121">
        <f t="shared" ref="G7:G30" si="4">C7+E7</f>
        <v>1</v>
      </c>
      <c r="H7" s="31">
        <v>3</v>
      </c>
      <c r="I7" s="31">
        <v>108</v>
      </c>
      <c r="J7" s="31" t="s">
        <v>266</v>
      </c>
      <c r="K7" s="31">
        <v>10</v>
      </c>
      <c r="L7" s="31">
        <v>8</v>
      </c>
      <c r="M7" s="31">
        <v>0</v>
      </c>
      <c r="N7" s="31">
        <v>0</v>
      </c>
      <c r="O7" s="31">
        <v>0</v>
      </c>
      <c r="P7" s="31">
        <v>0</v>
      </c>
    </row>
    <row r="8" spans="1:26">
      <c r="A8" s="107" t="s">
        <v>226</v>
      </c>
      <c r="B8" s="89">
        <f t="shared" si="0"/>
        <v>9</v>
      </c>
      <c r="C8" s="109">
        <f t="shared" si="1"/>
        <v>0.6</v>
      </c>
      <c r="D8" s="89">
        <f t="shared" si="2"/>
        <v>6</v>
      </c>
      <c r="E8" s="109">
        <f t="shared" si="3"/>
        <v>0.4</v>
      </c>
      <c r="G8" s="121">
        <f t="shared" si="4"/>
        <v>1</v>
      </c>
      <c r="H8" s="31">
        <v>4</v>
      </c>
      <c r="I8" s="31">
        <v>107</v>
      </c>
      <c r="J8" s="31" t="s">
        <v>212</v>
      </c>
      <c r="K8" s="31">
        <v>9</v>
      </c>
      <c r="L8" s="31">
        <v>6</v>
      </c>
      <c r="M8" s="31">
        <v>0</v>
      </c>
      <c r="N8" s="31">
        <v>0</v>
      </c>
      <c r="O8" s="31">
        <v>0</v>
      </c>
      <c r="P8" s="31">
        <v>0</v>
      </c>
    </row>
    <row r="9" spans="1:26">
      <c r="A9" s="107" t="s">
        <v>227</v>
      </c>
      <c r="B9" s="44">
        <f t="shared" si="0"/>
        <v>4</v>
      </c>
      <c r="C9" s="108">
        <f t="shared" si="1"/>
        <v>0.66666666666666663</v>
      </c>
      <c r="D9" s="44">
        <f t="shared" si="2"/>
        <v>2</v>
      </c>
      <c r="E9" s="108">
        <f t="shared" si="3"/>
        <v>0.33333333333333331</v>
      </c>
      <c r="G9" s="121">
        <f t="shared" si="4"/>
        <v>1</v>
      </c>
      <c r="H9" s="31">
        <v>5</v>
      </c>
      <c r="I9" s="31">
        <v>106</v>
      </c>
      <c r="J9" s="31" t="s">
        <v>143</v>
      </c>
      <c r="K9" s="31">
        <v>4</v>
      </c>
      <c r="L9" s="31">
        <v>2</v>
      </c>
      <c r="M9" s="31">
        <v>0</v>
      </c>
      <c r="N9" s="31">
        <v>0</v>
      </c>
      <c r="O9" s="31">
        <v>0</v>
      </c>
      <c r="P9" s="31">
        <v>0</v>
      </c>
    </row>
    <row r="10" spans="1:26" s="114" customFormat="1">
      <c r="A10" s="107" t="s">
        <v>228</v>
      </c>
      <c r="B10" s="89">
        <f t="shared" si="0"/>
        <v>2</v>
      </c>
      <c r="C10" s="109">
        <f t="shared" si="1"/>
        <v>0.5</v>
      </c>
      <c r="D10" s="89">
        <f t="shared" si="2"/>
        <v>2</v>
      </c>
      <c r="E10" s="109">
        <f t="shared" si="3"/>
        <v>0.5</v>
      </c>
      <c r="F10" s="113"/>
      <c r="G10" s="121">
        <f t="shared" si="4"/>
        <v>1</v>
      </c>
      <c r="H10" s="31">
        <v>6</v>
      </c>
      <c r="I10" s="31">
        <v>72</v>
      </c>
      <c r="J10" s="31" t="s">
        <v>267</v>
      </c>
      <c r="K10" s="31">
        <v>2</v>
      </c>
      <c r="L10" s="31">
        <v>2</v>
      </c>
      <c r="M10" s="31">
        <v>0</v>
      </c>
      <c r="N10" s="31">
        <v>0</v>
      </c>
      <c r="O10" s="31">
        <v>0</v>
      </c>
      <c r="P10" s="31">
        <v>0</v>
      </c>
      <c r="R10" s="31"/>
      <c r="S10" s="31"/>
      <c r="T10" s="107"/>
      <c r="U10" s="31"/>
      <c r="V10" s="31"/>
      <c r="W10" s="31"/>
      <c r="X10" s="31"/>
      <c r="Y10" s="31"/>
      <c r="Z10" s="31"/>
    </row>
    <row r="11" spans="1:26" s="114" customFormat="1">
      <c r="A11" s="107" t="s">
        <v>229</v>
      </c>
      <c r="B11" s="44">
        <f t="shared" si="0"/>
        <v>2</v>
      </c>
      <c r="C11" s="108">
        <f t="shared" si="1"/>
        <v>1</v>
      </c>
      <c r="D11" s="44">
        <f t="shared" si="2"/>
        <v>0</v>
      </c>
      <c r="E11" s="108">
        <f t="shared" si="3"/>
        <v>0</v>
      </c>
      <c r="F11" s="113"/>
      <c r="G11" s="121">
        <f t="shared" si="4"/>
        <v>1</v>
      </c>
      <c r="H11" s="31">
        <v>7</v>
      </c>
      <c r="I11" s="31">
        <v>71</v>
      </c>
      <c r="J11" s="31" t="s">
        <v>268</v>
      </c>
      <c r="K11" s="31">
        <v>2</v>
      </c>
      <c r="L11" s="31">
        <v>0</v>
      </c>
      <c r="M11" s="31">
        <v>0</v>
      </c>
      <c r="N11" s="31">
        <v>0</v>
      </c>
      <c r="O11" s="31">
        <v>0</v>
      </c>
      <c r="P11" s="31">
        <v>0</v>
      </c>
      <c r="R11" s="31"/>
      <c r="S11" s="31"/>
      <c r="T11" s="31"/>
      <c r="U11" s="31"/>
      <c r="V11" s="31"/>
      <c r="W11" s="31"/>
      <c r="X11" s="31"/>
      <c r="Y11" s="31"/>
      <c r="Z11" s="31"/>
    </row>
    <row r="12" spans="1:26" s="114" customFormat="1">
      <c r="A12" s="107" t="s">
        <v>133</v>
      </c>
      <c r="B12" s="89">
        <f t="shared" si="0"/>
        <v>3</v>
      </c>
      <c r="C12" s="109">
        <f t="shared" si="1"/>
        <v>0.33333333333333331</v>
      </c>
      <c r="D12" s="89">
        <f t="shared" si="2"/>
        <v>6</v>
      </c>
      <c r="E12" s="109">
        <f t="shared" si="3"/>
        <v>0.66666666666666663</v>
      </c>
      <c r="F12" s="113"/>
      <c r="G12" s="121">
        <f t="shared" si="4"/>
        <v>1</v>
      </c>
      <c r="H12" s="31">
        <v>8</v>
      </c>
      <c r="I12" s="31">
        <v>73</v>
      </c>
      <c r="J12" s="31" t="s">
        <v>133</v>
      </c>
      <c r="K12" s="31">
        <v>3</v>
      </c>
      <c r="L12" s="31">
        <v>6</v>
      </c>
      <c r="M12" s="31">
        <v>0</v>
      </c>
      <c r="N12" s="31">
        <v>0</v>
      </c>
      <c r="O12" s="31">
        <v>0</v>
      </c>
      <c r="P12" s="31">
        <v>0</v>
      </c>
      <c r="R12" s="31"/>
      <c r="S12" s="31"/>
      <c r="T12" s="31"/>
      <c r="U12" s="31"/>
      <c r="V12" s="31"/>
      <c r="W12" s="31"/>
      <c r="X12" s="31"/>
      <c r="Y12" s="31"/>
      <c r="Z12" s="31"/>
    </row>
    <row r="13" spans="1:26" s="114" customFormat="1">
      <c r="A13" s="107" t="s">
        <v>230</v>
      </c>
      <c r="B13" s="44">
        <f t="shared" si="0"/>
        <v>0</v>
      </c>
      <c r="C13" s="108">
        <f t="shared" si="1"/>
        <v>0</v>
      </c>
      <c r="D13" s="44">
        <f t="shared" si="2"/>
        <v>0</v>
      </c>
      <c r="E13" s="108">
        <f t="shared" si="3"/>
        <v>0</v>
      </c>
      <c r="F13" s="113"/>
      <c r="G13" s="121">
        <f t="shared" si="4"/>
        <v>0</v>
      </c>
      <c r="H13" s="31">
        <v>9</v>
      </c>
      <c r="I13" s="31">
        <v>70</v>
      </c>
      <c r="J13" s="31" t="s">
        <v>132</v>
      </c>
      <c r="K13" s="31">
        <v>0</v>
      </c>
      <c r="L13" s="31">
        <v>0</v>
      </c>
      <c r="M13" s="31">
        <v>0</v>
      </c>
      <c r="N13" s="31">
        <v>0</v>
      </c>
      <c r="O13" s="31">
        <v>0</v>
      </c>
      <c r="P13" s="31">
        <v>0</v>
      </c>
      <c r="R13" s="31"/>
      <c r="S13" s="31"/>
      <c r="T13" s="31"/>
      <c r="U13" s="31"/>
      <c r="V13" s="31"/>
      <c r="W13" s="31"/>
      <c r="X13" s="31"/>
      <c r="Y13" s="31"/>
      <c r="Z13" s="31"/>
    </row>
    <row r="14" spans="1:26" s="114" customFormat="1">
      <c r="A14" s="107" t="s">
        <v>215</v>
      </c>
      <c r="B14" s="89">
        <f t="shared" si="0"/>
        <v>0</v>
      </c>
      <c r="C14" s="109">
        <f t="shared" si="1"/>
        <v>0</v>
      </c>
      <c r="D14" s="89">
        <f t="shared" si="2"/>
        <v>1</v>
      </c>
      <c r="E14" s="109">
        <f t="shared" si="3"/>
        <v>1</v>
      </c>
      <c r="F14" s="113"/>
      <c r="G14" s="121">
        <f t="shared" si="4"/>
        <v>1</v>
      </c>
      <c r="H14" s="31">
        <v>10</v>
      </c>
      <c r="I14" s="31">
        <v>22</v>
      </c>
      <c r="J14" s="31" t="s">
        <v>215</v>
      </c>
      <c r="K14" s="31">
        <v>0</v>
      </c>
      <c r="L14" s="31">
        <v>1</v>
      </c>
      <c r="M14" s="31">
        <v>0</v>
      </c>
      <c r="N14" s="31">
        <v>0</v>
      </c>
      <c r="O14" s="31">
        <v>0</v>
      </c>
      <c r="P14" s="31">
        <v>0</v>
      </c>
      <c r="R14" s="31"/>
      <c r="S14" s="31"/>
      <c r="T14" s="31"/>
      <c r="U14" s="31"/>
      <c r="V14" s="31"/>
      <c r="W14" s="31"/>
      <c r="X14" s="31"/>
      <c r="Y14" s="31"/>
      <c r="Z14" s="31"/>
    </row>
    <row r="15" spans="1:26">
      <c r="A15" s="107" t="s">
        <v>217</v>
      </c>
      <c r="B15" s="44">
        <f t="shared" si="0"/>
        <v>1</v>
      </c>
      <c r="C15" s="108">
        <f t="shared" si="1"/>
        <v>1</v>
      </c>
      <c r="D15" s="44">
        <f t="shared" si="2"/>
        <v>0</v>
      </c>
      <c r="E15" s="108">
        <f t="shared" si="3"/>
        <v>0</v>
      </c>
      <c r="G15" s="121">
        <f t="shared" si="4"/>
        <v>1</v>
      </c>
      <c r="H15" s="31">
        <v>12</v>
      </c>
      <c r="I15" s="31">
        <v>100</v>
      </c>
      <c r="J15" s="31" t="s">
        <v>217</v>
      </c>
      <c r="K15" s="31">
        <v>1</v>
      </c>
      <c r="L15" s="31">
        <v>0</v>
      </c>
      <c r="M15" s="31">
        <v>0</v>
      </c>
      <c r="N15" s="31">
        <v>0</v>
      </c>
      <c r="O15" s="31">
        <v>0</v>
      </c>
      <c r="P15" s="31">
        <v>0</v>
      </c>
      <c r="R15" s="114"/>
      <c r="S15" s="114"/>
      <c r="T15" s="114"/>
    </row>
    <row r="16" spans="1:26">
      <c r="A16" s="107" t="s">
        <v>138</v>
      </c>
      <c r="B16" s="89">
        <f t="shared" si="0"/>
        <v>0</v>
      </c>
      <c r="C16" s="109">
        <f t="shared" si="1"/>
        <v>0</v>
      </c>
      <c r="D16" s="89">
        <f t="shared" si="2"/>
        <v>0</v>
      </c>
      <c r="E16" s="109">
        <f t="shared" si="3"/>
        <v>0</v>
      </c>
      <c r="G16" s="121">
        <f t="shared" si="4"/>
        <v>0</v>
      </c>
      <c r="H16" s="31">
        <v>13</v>
      </c>
      <c r="I16" s="31">
        <v>80</v>
      </c>
      <c r="J16" s="31" t="s">
        <v>138</v>
      </c>
      <c r="K16" s="31">
        <v>0</v>
      </c>
      <c r="L16" s="31">
        <v>0</v>
      </c>
      <c r="M16" s="31">
        <v>0</v>
      </c>
      <c r="N16" s="31">
        <v>0</v>
      </c>
      <c r="O16" s="31">
        <v>0</v>
      </c>
      <c r="P16" s="31">
        <v>0</v>
      </c>
      <c r="R16" s="114"/>
      <c r="S16" s="114"/>
      <c r="T16" s="114"/>
    </row>
    <row r="17" spans="1:26">
      <c r="A17" s="107" t="s">
        <v>231</v>
      </c>
      <c r="B17" s="44">
        <f t="shared" si="0"/>
        <v>1</v>
      </c>
      <c r="C17" s="108">
        <f t="shared" si="1"/>
        <v>1</v>
      </c>
      <c r="D17" s="44">
        <f t="shared" si="2"/>
        <v>0</v>
      </c>
      <c r="E17" s="108">
        <f t="shared" si="3"/>
        <v>0</v>
      </c>
      <c r="G17" s="121">
        <f t="shared" si="4"/>
        <v>1</v>
      </c>
      <c r="H17" s="31">
        <v>14</v>
      </c>
      <c r="I17" s="31">
        <v>77</v>
      </c>
      <c r="J17" s="31" t="s">
        <v>136</v>
      </c>
      <c r="K17" s="31">
        <v>1</v>
      </c>
      <c r="L17" s="31">
        <v>0</v>
      </c>
      <c r="M17" s="31">
        <v>0</v>
      </c>
      <c r="N17" s="31">
        <v>0</v>
      </c>
      <c r="O17" s="31">
        <v>0</v>
      </c>
      <c r="P17" s="31">
        <v>0</v>
      </c>
      <c r="R17" s="114"/>
      <c r="S17" s="114"/>
      <c r="T17" s="114"/>
    </row>
    <row r="18" spans="1:26">
      <c r="A18" s="107" t="s">
        <v>232</v>
      </c>
      <c r="B18" s="89">
        <f t="shared" si="0"/>
        <v>1</v>
      </c>
      <c r="C18" s="109">
        <f t="shared" si="1"/>
        <v>1</v>
      </c>
      <c r="D18" s="89">
        <f t="shared" si="2"/>
        <v>0</v>
      </c>
      <c r="E18" s="109">
        <f t="shared" si="3"/>
        <v>0</v>
      </c>
      <c r="G18" s="121">
        <f t="shared" si="4"/>
        <v>1</v>
      </c>
      <c r="H18" s="31">
        <v>15</v>
      </c>
      <c r="I18" s="31">
        <v>78</v>
      </c>
      <c r="J18" s="31" t="s">
        <v>216</v>
      </c>
      <c r="K18" s="31">
        <v>1</v>
      </c>
      <c r="L18" s="31">
        <v>0</v>
      </c>
      <c r="M18" s="31">
        <v>0</v>
      </c>
      <c r="N18" s="31">
        <v>0</v>
      </c>
      <c r="O18" s="31">
        <v>0</v>
      </c>
      <c r="P18" s="31">
        <v>0</v>
      </c>
      <c r="R18" s="114"/>
      <c r="S18" s="114"/>
      <c r="T18" s="114"/>
      <c r="U18" s="114"/>
      <c r="V18" s="114"/>
      <c r="W18" s="114"/>
      <c r="X18" s="114"/>
      <c r="Y18" s="114"/>
      <c r="Z18" s="114"/>
    </row>
    <row r="19" spans="1:26">
      <c r="A19" s="107" t="s">
        <v>233</v>
      </c>
      <c r="B19" s="44">
        <f t="shared" si="0"/>
        <v>1</v>
      </c>
      <c r="C19" s="108">
        <f t="shared" si="1"/>
        <v>1</v>
      </c>
      <c r="D19" s="44">
        <f t="shared" si="2"/>
        <v>0</v>
      </c>
      <c r="E19" s="108">
        <f t="shared" si="3"/>
        <v>0</v>
      </c>
      <c r="G19" s="121">
        <f t="shared" si="4"/>
        <v>1</v>
      </c>
      <c r="H19" s="31">
        <v>16</v>
      </c>
      <c r="I19" s="31">
        <v>79</v>
      </c>
      <c r="J19" s="31" t="s">
        <v>137</v>
      </c>
      <c r="K19" s="31">
        <v>1</v>
      </c>
      <c r="L19" s="31">
        <v>0</v>
      </c>
      <c r="M19" s="31">
        <v>0</v>
      </c>
      <c r="N19" s="31">
        <v>0</v>
      </c>
      <c r="O19" s="31">
        <v>0</v>
      </c>
      <c r="P19" s="31">
        <v>0</v>
      </c>
      <c r="R19" s="114"/>
      <c r="S19" s="114"/>
      <c r="T19" s="114"/>
      <c r="U19" s="114"/>
      <c r="V19" s="114"/>
      <c r="W19" s="114"/>
      <c r="X19" s="114"/>
      <c r="Y19" s="114"/>
      <c r="Z19" s="114"/>
    </row>
    <row r="20" spans="1:26">
      <c r="A20" s="134" t="s">
        <v>135</v>
      </c>
      <c r="B20" s="122">
        <f t="shared" ref="B20" si="5">K20</f>
        <v>14</v>
      </c>
      <c r="C20" s="109">
        <f t="shared" ref="C20" si="6">IF(($B20+$D20)=0,B20/1,(B20)/($B20+$D20))</f>
        <v>0.63636363636363635</v>
      </c>
      <c r="D20" s="122">
        <f t="shared" ref="D20" si="7">L20</f>
        <v>8</v>
      </c>
      <c r="E20" s="109">
        <f t="shared" ref="E20" si="8">IF(($B20+$D20)=0,D20/1,(D20)/($B20+$D20))</f>
        <v>0.36363636363636365</v>
      </c>
      <c r="G20" s="121">
        <f t="shared" si="4"/>
        <v>1</v>
      </c>
      <c r="H20" s="31">
        <v>17</v>
      </c>
      <c r="I20" s="31">
        <v>76</v>
      </c>
      <c r="J20" s="31" t="s">
        <v>135</v>
      </c>
      <c r="K20" s="31">
        <v>14</v>
      </c>
      <c r="L20" s="31">
        <v>8</v>
      </c>
      <c r="M20" s="31">
        <v>0</v>
      </c>
      <c r="N20" s="31">
        <v>0</v>
      </c>
      <c r="O20" s="31">
        <v>0</v>
      </c>
      <c r="P20" s="31">
        <v>0</v>
      </c>
      <c r="U20" s="114"/>
      <c r="V20" s="114"/>
      <c r="W20" s="114"/>
      <c r="X20" s="114"/>
      <c r="Y20" s="114"/>
      <c r="Z20" s="114"/>
    </row>
    <row r="21" spans="1:26">
      <c r="A21" s="107" t="s">
        <v>134</v>
      </c>
      <c r="B21" s="44">
        <f t="shared" si="0"/>
        <v>2</v>
      </c>
      <c r="C21" s="108">
        <f t="shared" si="1"/>
        <v>1</v>
      </c>
      <c r="D21" s="44">
        <f t="shared" si="2"/>
        <v>0</v>
      </c>
      <c r="E21" s="108">
        <f t="shared" si="3"/>
        <v>0</v>
      </c>
      <c r="G21" s="121">
        <f t="shared" si="4"/>
        <v>1</v>
      </c>
      <c r="H21" s="31">
        <v>18</v>
      </c>
      <c r="I21" s="31">
        <v>75</v>
      </c>
      <c r="J21" s="31" t="s">
        <v>134</v>
      </c>
      <c r="K21" s="31">
        <v>2</v>
      </c>
      <c r="L21" s="31">
        <v>0</v>
      </c>
      <c r="M21" s="31">
        <v>0</v>
      </c>
      <c r="N21" s="31">
        <v>0</v>
      </c>
      <c r="O21" s="31">
        <v>0</v>
      </c>
      <c r="P21" s="31">
        <v>0</v>
      </c>
      <c r="U21" s="114"/>
      <c r="V21" s="114"/>
      <c r="W21" s="114"/>
      <c r="X21" s="114"/>
      <c r="Y21" s="114"/>
      <c r="Z21" s="114"/>
    </row>
    <row r="22" spans="1:26">
      <c r="A22" s="107" t="s">
        <v>235</v>
      </c>
      <c r="B22" s="122">
        <f t="shared" ref="B22" si="9">K22</f>
        <v>0</v>
      </c>
      <c r="C22" s="109">
        <f t="shared" ref="C22" si="10">IF(($B22+$D22)=0,B22/1,(B22)/($B22+$D22))</f>
        <v>0</v>
      </c>
      <c r="D22" s="122">
        <f t="shared" ref="D22" si="11">L22</f>
        <v>0</v>
      </c>
      <c r="E22" s="109">
        <f t="shared" ref="E22" si="12">IF(($B22+$D22)=0,D22/1,(D22)/($B22+$D22))</f>
        <v>0</v>
      </c>
      <c r="G22" s="121">
        <f t="shared" si="4"/>
        <v>0</v>
      </c>
      <c r="H22" s="31">
        <v>19</v>
      </c>
      <c r="I22" s="31">
        <v>83</v>
      </c>
      <c r="J22" s="31" t="s">
        <v>269</v>
      </c>
      <c r="K22" s="31">
        <v>0</v>
      </c>
      <c r="L22" s="31">
        <v>0</v>
      </c>
      <c r="M22" s="31">
        <v>0</v>
      </c>
      <c r="N22" s="31">
        <v>0</v>
      </c>
      <c r="O22" s="31">
        <v>0</v>
      </c>
      <c r="P22" s="31">
        <v>0</v>
      </c>
      <c r="U22" s="114"/>
      <c r="V22" s="114"/>
      <c r="W22" s="114"/>
      <c r="X22" s="114"/>
      <c r="Y22" s="114"/>
      <c r="Z22" s="114"/>
    </row>
    <row r="23" spans="1:26">
      <c r="A23" s="107" t="s">
        <v>234</v>
      </c>
      <c r="B23" s="44">
        <f t="shared" si="0"/>
        <v>0</v>
      </c>
      <c r="C23" s="108">
        <f t="shared" si="1"/>
        <v>0</v>
      </c>
      <c r="D23" s="44">
        <f t="shared" si="2"/>
        <v>0</v>
      </c>
      <c r="E23" s="108">
        <f t="shared" si="3"/>
        <v>0</v>
      </c>
      <c r="G23" s="121">
        <f t="shared" si="4"/>
        <v>0</v>
      </c>
      <c r="H23" s="31">
        <v>20</v>
      </c>
      <c r="I23" s="31">
        <v>84</v>
      </c>
      <c r="J23" s="31" t="s">
        <v>270</v>
      </c>
      <c r="K23" s="31">
        <v>0</v>
      </c>
      <c r="L23" s="31">
        <v>0</v>
      </c>
      <c r="M23" s="31">
        <v>0</v>
      </c>
      <c r="N23" s="31">
        <v>0</v>
      </c>
      <c r="O23" s="31">
        <v>0</v>
      </c>
      <c r="P23" s="31">
        <v>0</v>
      </c>
    </row>
    <row r="24" spans="1:26">
      <c r="A24" s="107" t="s">
        <v>236</v>
      </c>
      <c r="B24" s="89">
        <f t="shared" si="0"/>
        <v>1</v>
      </c>
      <c r="C24" s="109">
        <f t="shared" si="1"/>
        <v>0.33333333333333331</v>
      </c>
      <c r="D24" s="89">
        <f t="shared" si="2"/>
        <v>2</v>
      </c>
      <c r="E24" s="109">
        <f t="shared" si="3"/>
        <v>0.66666666666666663</v>
      </c>
      <c r="G24" s="121">
        <f t="shared" si="4"/>
        <v>1</v>
      </c>
      <c r="H24" s="31">
        <v>21</v>
      </c>
      <c r="I24" s="31">
        <v>81</v>
      </c>
      <c r="J24" s="31" t="s">
        <v>139</v>
      </c>
      <c r="K24" s="31">
        <v>1</v>
      </c>
      <c r="L24" s="31">
        <v>2</v>
      </c>
      <c r="M24" s="31">
        <v>0</v>
      </c>
      <c r="N24" s="31">
        <v>0</v>
      </c>
      <c r="O24" s="31">
        <v>0</v>
      </c>
      <c r="P24" s="31">
        <v>0</v>
      </c>
    </row>
    <row r="25" spans="1:26">
      <c r="A25" s="107" t="s">
        <v>218</v>
      </c>
      <c r="B25" s="44">
        <f t="shared" si="0"/>
        <v>9</v>
      </c>
      <c r="C25" s="108">
        <f t="shared" si="1"/>
        <v>0.5625</v>
      </c>
      <c r="D25" s="44">
        <f t="shared" si="2"/>
        <v>7</v>
      </c>
      <c r="E25" s="108">
        <f t="shared" si="3"/>
        <v>0.4375</v>
      </c>
      <c r="G25" s="121">
        <f t="shared" si="4"/>
        <v>1</v>
      </c>
      <c r="H25" s="31">
        <v>22</v>
      </c>
      <c r="I25" s="31">
        <v>82</v>
      </c>
      <c r="J25" s="31" t="s">
        <v>218</v>
      </c>
      <c r="K25" s="31">
        <v>9</v>
      </c>
      <c r="L25" s="31">
        <v>7</v>
      </c>
      <c r="M25" s="31">
        <v>0</v>
      </c>
      <c r="N25" s="31">
        <v>0</v>
      </c>
      <c r="O25" s="31">
        <v>0</v>
      </c>
      <c r="P25" s="31">
        <v>0</v>
      </c>
    </row>
    <row r="26" spans="1:26">
      <c r="A26" s="107" t="s">
        <v>140</v>
      </c>
      <c r="B26" s="89">
        <f t="shared" si="0"/>
        <v>0</v>
      </c>
      <c r="C26" s="109">
        <f t="shared" si="1"/>
        <v>0</v>
      </c>
      <c r="D26" s="89">
        <f t="shared" si="2"/>
        <v>0</v>
      </c>
      <c r="E26" s="109">
        <f t="shared" si="3"/>
        <v>0</v>
      </c>
      <c r="G26" s="121">
        <f t="shared" si="4"/>
        <v>0</v>
      </c>
      <c r="H26" s="31">
        <v>23</v>
      </c>
      <c r="I26" s="31">
        <v>85</v>
      </c>
      <c r="J26" s="31" t="s">
        <v>140</v>
      </c>
      <c r="K26" s="31">
        <v>0</v>
      </c>
      <c r="L26" s="31">
        <v>0</v>
      </c>
      <c r="M26" s="31">
        <v>0</v>
      </c>
      <c r="N26" s="31">
        <v>0</v>
      </c>
      <c r="O26" s="31">
        <v>0</v>
      </c>
      <c r="P26" s="31">
        <v>0</v>
      </c>
    </row>
    <row r="27" spans="1:26">
      <c r="A27" s="107" t="s">
        <v>142</v>
      </c>
      <c r="B27" s="44">
        <f>K27</f>
        <v>0</v>
      </c>
      <c r="C27" s="108">
        <f t="shared" si="1"/>
        <v>0</v>
      </c>
      <c r="D27" s="44">
        <f>L27</f>
        <v>0</v>
      </c>
      <c r="E27" s="108">
        <f t="shared" si="3"/>
        <v>0</v>
      </c>
      <c r="G27" s="121">
        <f t="shared" si="4"/>
        <v>0</v>
      </c>
      <c r="H27" s="31">
        <v>24</v>
      </c>
      <c r="I27" s="31">
        <v>105</v>
      </c>
      <c r="J27" s="31" t="s">
        <v>142</v>
      </c>
      <c r="K27" s="31">
        <v>0</v>
      </c>
      <c r="L27" s="31">
        <v>0</v>
      </c>
      <c r="M27" s="31">
        <v>0</v>
      </c>
      <c r="N27" s="31">
        <v>0</v>
      </c>
      <c r="O27" s="31">
        <v>0</v>
      </c>
      <c r="P27" s="31">
        <v>0</v>
      </c>
    </row>
    <row r="28" spans="1:26">
      <c r="A28" s="107" t="s">
        <v>237</v>
      </c>
      <c r="B28" s="89">
        <f t="shared" si="0"/>
        <v>0</v>
      </c>
      <c r="C28" s="109">
        <f t="shared" si="1"/>
        <v>0</v>
      </c>
      <c r="D28" s="89">
        <f t="shared" si="2"/>
        <v>0</v>
      </c>
      <c r="E28" s="109">
        <f t="shared" si="3"/>
        <v>0</v>
      </c>
      <c r="G28" s="121">
        <f t="shared" si="4"/>
        <v>0</v>
      </c>
      <c r="H28" s="31">
        <v>87</v>
      </c>
      <c r="I28" s="31">
        <v>87</v>
      </c>
      <c r="J28" s="31" t="s">
        <v>414</v>
      </c>
      <c r="K28" s="31">
        <v>0</v>
      </c>
      <c r="L28" s="31">
        <v>0</v>
      </c>
      <c r="M28" s="31">
        <v>0</v>
      </c>
      <c r="N28" s="31">
        <v>0</v>
      </c>
      <c r="O28" s="107">
        <v>0</v>
      </c>
      <c r="P28" s="31">
        <v>0</v>
      </c>
    </row>
    <row r="29" spans="1:26">
      <c r="A29" s="107" t="s">
        <v>131</v>
      </c>
      <c r="B29" s="44">
        <f t="shared" si="0"/>
        <v>0</v>
      </c>
      <c r="C29" s="108">
        <f t="shared" si="1"/>
        <v>0</v>
      </c>
      <c r="D29" s="44">
        <f t="shared" si="2"/>
        <v>0</v>
      </c>
      <c r="E29" s="108">
        <f t="shared" si="3"/>
        <v>0</v>
      </c>
      <c r="G29" s="121">
        <f t="shared" si="4"/>
        <v>0</v>
      </c>
      <c r="H29" s="31">
        <v>87</v>
      </c>
      <c r="I29" s="31">
        <v>87</v>
      </c>
      <c r="J29" s="31" t="s">
        <v>131</v>
      </c>
      <c r="K29" s="31">
        <v>0</v>
      </c>
      <c r="L29" s="31">
        <v>0</v>
      </c>
      <c r="M29" s="31">
        <v>0</v>
      </c>
      <c r="N29" s="31">
        <v>0</v>
      </c>
      <c r="O29" s="31">
        <v>0</v>
      </c>
      <c r="P29" s="31">
        <v>0</v>
      </c>
    </row>
    <row r="30" spans="1:26">
      <c r="A30" s="135" t="s">
        <v>60</v>
      </c>
      <c r="B30" s="137">
        <f>SUM(B6:B29)</f>
        <v>63</v>
      </c>
      <c r="C30" s="129">
        <f t="shared" si="1"/>
        <v>0.6</v>
      </c>
      <c r="D30" s="137">
        <f>SUM(D6:D29)</f>
        <v>42</v>
      </c>
      <c r="E30" s="129">
        <f t="shared" si="3"/>
        <v>0.4</v>
      </c>
      <c r="G30" s="121">
        <f t="shared" si="4"/>
        <v>1</v>
      </c>
    </row>
    <row r="32" spans="1:26">
      <c r="B32" s="115"/>
      <c r="C32" s="116"/>
      <c r="D32" s="115"/>
      <c r="E32" s="116"/>
    </row>
    <row r="33" spans="2:16">
      <c r="B33" s="89"/>
      <c r="C33" s="109"/>
      <c r="D33" s="89"/>
      <c r="E33" s="109"/>
      <c r="H33" s="31">
        <v>2</v>
      </c>
      <c r="I33" s="31">
        <v>109</v>
      </c>
      <c r="J33" s="31" t="s">
        <v>265</v>
      </c>
      <c r="K33" s="31">
        <v>3</v>
      </c>
      <c r="L33" s="31">
        <v>0</v>
      </c>
      <c r="M33" s="31">
        <v>0</v>
      </c>
      <c r="N33" s="31">
        <v>0</v>
      </c>
      <c r="O33" s="31">
        <v>0</v>
      </c>
      <c r="P33" s="31">
        <v>0</v>
      </c>
    </row>
    <row r="34" spans="2:16">
      <c r="B34" s="115"/>
      <c r="C34" s="116"/>
      <c r="D34" s="115"/>
      <c r="E34" s="116"/>
      <c r="H34" s="31">
        <v>3</v>
      </c>
      <c r="I34" s="31">
        <v>108</v>
      </c>
      <c r="J34" s="31" t="s">
        <v>266</v>
      </c>
      <c r="K34" s="31">
        <v>10</v>
      </c>
      <c r="L34" s="31">
        <v>8</v>
      </c>
      <c r="M34" s="31">
        <v>0</v>
      </c>
      <c r="N34" s="31">
        <v>0</v>
      </c>
      <c r="O34" s="31">
        <v>0</v>
      </c>
      <c r="P34" s="31">
        <v>0</v>
      </c>
    </row>
    <row r="35" spans="2:16">
      <c r="B35" s="89"/>
      <c r="C35" s="109"/>
      <c r="D35" s="89"/>
      <c r="E35" s="109"/>
      <c r="H35" s="31">
        <v>4</v>
      </c>
      <c r="I35" s="31">
        <v>107</v>
      </c>
      <c r="J35" s="31" t="s">
        <v>212</v>
      </c>
      <c r="K35" s="31">
        <v>9</v>
      </c>
      <c r="L35" s="31">
        <v>6</v>
      </c>
      <c r="M35" s="31">
        <v>0</v>
      </c>
      <c r="N35" s="31">
        <v>0</v>
      </c>
      <c r="O35" s="31">
        <v>0</v>
      </c>
      <c r="P35" s="31">
        <v>0</v>
      </c>
    </row>
    <row r="36" spans="2:16">
      <c r="H36" s="31">
        <v>5</v>
      </c>
      <c r="I36" s="31">
        <v>106</v>
      </c>
      <c r="J36" s="31" t="s">
        <v>143</v>
      </c>
      <c r="K36" s="31">
        <v>4</v>
      </c>
      <c r="L36" s="31">
        <v>2</v>
      </c>
      <c r="M36" s="31">
        <v>0</v>
      </c>
      <c r="N36" s="31">
        <v>0</v>
      </c>
      <c r="O36" s="31">
        <v>0</v>
      </c>
      <c r="P36" s="31">
        <v>0</v>
      </c>
    </row>
    <row r="37" spans="2:16">
      <c r="B37" s="89"/>
      <c r="C37" s="109"/>
      <c r="D37" s="89"/>
      <c r="E37" s="109"/>
      <c r="H37" s="31">
        <v>6</v>
      </c>
      <c r="I37" s="31">
        <v>72</v>
      </c>
      <c r="J37" s="31" t="s">
        <v>267</v>
      </c>
      <c r="K37" s="31">
        <v>2</v>
      </c>
      <c r="L37" s="31">
        <v>2</v>
      </c>
      <c r="M37" s="31">
        <v>0</v>
      </c>
      <c r="N37" s="31">
        <v>0</v>
      </c>
      <c r="O37" s="31">
        <v>0</v>
      </c>
      <c r="P37" s="31">
        <v>0</v>
      </c>
    </row>
    <row r="38" spans="2:16">
      <c r="H38" s="31">
        <v>7</v>
      </c>
      <c r="I38" s="31">
        <v>71</v>
      </c>
      <c r="J38" s="31" t="s">
        <v>268</v>
      </c>
      <c r="K38" s="31">
        <v>2</v>
      </c>
      <c r="L38" s="31">
        <v>0</v>
      </c>
      <c r="M38" s="31">
        <v>0</v>
      </c>
      <c r="N38" s="31">
        <v>0</v>
      </c>
      <c r="O38" s="31">
        <v>0</v>
      </c>
      <c r="P38" s="31">
        <v>0</v>
      </c>
    </row>
    <row r="39" spans="2:16">
      <c r="B39" s="89"/>
      <c r="C39" s="109"/>
      <c r="D39" s="89"/>
      <c r="E39" s="109"/>
      <c r="H39" s="31">
        <v>8</v>
      </c>
      <c r="I39" s="31">
        <v>73</v>
      </c>
      <c r="J39" s="31" t="s">
        <v>133</v>
      </c>
      <c r="K39" s="31">
        <v>3</v>
      </c>
      <c r="L39" s="31">
        <v>6</v>
      </c>
      <c r="M39" s="31">
        <v>0</v>
      </c>
      <c r="N39" s="31">
        <v>0</v>
      </c>
      <c r="O39" s="31">
        <v>0</v>
      </c>
      <c r="P39" s="31">
        <v>0</v>
      </c>
    </row>
    <row r="40" spans="2:16">
      <c r="B40" s="115"/>
      <c r="C40" s="116"/>
      <c r="D40" s="115"/>
      <c r="E40" s="116"/>
      <c r="H40" s="31">
        <v>9</v>
      </c>
      <c r="I40" s="31">
        <v>70</v>
      </c>
      <c r="J40" s="31" t="s">
        <v>132</v>
      </c>
      <c r="K40" s="31">
        <v>0</v>
      </c>
      <c r="L40" s="31">
        <v>0</v>
      </c>
      <c r="M40" s="31">
        <v>0</v>
      </c>
      <c r="N40" s="31">
        <v>0</v>
      </c>
      <c r="O40" s="31">
        <v>0</v>
      </c>
      <c r="P40" s="31">
        <v>0</v>
      </c>
    </row>
    <row r="41" spans="2:16">
      <c r="B41" s="89"/>
      <c r="C41" s="109"/>
      <c r="D41" s="89"/>
      <c r="E41" s="109"/>
      <c r="H41" s="31">
        <v>10</v>
      </c>
      <c r="I41" s="31">
        <v>22</v>
      </c>
      <c r="J41" s="31" t="s">
        <v>215</v>
      </c>
      <c r="K41" s="31">
        <v>0</v>
      </c>
      <c r="L41" s="31">
        <v>1</v>
      </c>
      <c r="M41" s="31">
        <v>0</v>
      </c>
      <c r="N41" s="31">
        <v>0</v>
      </c>
      <c r="O41" s="31">
        <v>0</v>
      </c>
      <c r="P41" s="31">
        <v>0</v>
      </c>
    </row>
    <row r="42" spans="2:16">
      <c r="B42" s="115"/>
      <c r="C42" s="116"/>
      <c r="D42" s="115"/>
      <c r="E42" s="116"/>
      <c r="H42" s="31">
        <v>12</v>
      </c>
      <c r="I42" s="31">
        <v>100</v>
      </c>
      <c r="J42" s="31" t="s">
        <v>217</v>
      </c>
      <c r="K42" s="31">
        <v>1</v>
      </c>
      <c r="L42" s="31">
        <v>0</v>
      </c>
      <c r="M42" s="31">
        <v>0</v>
      </c>
      <c r="N42" s="31">
        <v>0</v>
      </c>
      <c r="O42" s="31">
        <v>0</v>
      </c>
      <c r="P42" s="31">
        <v>0</v>
      </c>
    </row>
    <row r="43" spans="2:16">
      <c r="B43" s="89"/>
      <c r="C43" s="109"/>
      <c r="D43" s="89"/>
      <c r="E43" s="109"/>
      <c r="H43" s="31">
        <v>13</v>
      </c>
      <c r="I43" s="31">
        <v>80</v>
      </c>
      <c r="J43" s="31" t="s">
        <v>138</v>
      </c>
      <c r="K43" s="31">
        <v>0</v>
      </c>
      <c r="L43" s="31">
        <v>0</v>
      </c>
      <c r="M43" s="31">
        <v>0</v>
      </c>
      <c r="N43" s="31">
        <v>0</v>
      </c>
      <c r="O43" s="31">
        <v>0</v>
      </c>
      <c r="P43" s="31">
        <v>0</v>
      </c>
    </row>
    <row r="44" spans="2:16">
      <c r="B44" s="115"/>
      <c r="C44" s="116"/>
      <c r="D44" s="115"/>
      <c r="E44" s="116"/>
      <c r="H44" s="31">
        <v>14</v>
      </c>
      <c r="I44" s="31">
        <v>77</v>
      </c>
      <c r="J44" s="31" t="s">
        <v>136</v>
      </c>
      <c r="K44" s="31">
        <v>1</v>
      </c>
      <c r="L44" s="31">
        <v>0</v>
      </c>
      <c r="M44" s="31">
        <v>0</v>
      </c>
      <c r="N44" s="31">
        <v>0</v>
      </c>
      <c r="O44" s="31">
        <v>0</v>
      </c>
      <c r="P44" s="31">
        <v>0</v>
      </c>
    </row>
    <row r="45" spans="2:16">
      <c r="B45" s="89"/>
      <c r="C45" s="109"/>
      <c r="D45" s="89"/>
      <c r="E45" s="109"/>
      <c r="H45" s="31">
        <v>15</v>
      </c>
      <c r="I45" s="31">
        <v>78</v>
      </c>
      <c r="J45" s="31" t="s">
        <v>216</v>
      </c>
      <c r="K45" s="31">
        <v>1</v>
      </c>
      <c r="L45" s="31">
        <v>0</v>
      </c>
      <c r="M45" s="31">
        <v>0</v>
      </c>
      <c r="N45" s="31">
        <v>0</v>
      </c>
      <c r="O45" s="31">
        <v>0</v>
      </c>
      <c r="P45" s="31">
        <v>0</v>
      </c>
    </row>
    <row r="46" spans="2:16">
      <c r="B46" s="115"/>
      <c r="C46" s="116"/>
      <c r="D46" s="115"/>
      <c r="E46" s="116"/>
      <c r="H46" s="31">
        <v>16</v>
      </c>
      <c r="I46" s="31">
        <v>79</v>
      </c>
      <c r="J46" s="31" t="s">
        <v>137</v>
      </c>
      <c r="K46" s="31">
        <v>1</v>
      </c>
      <c r="L46" s="31">
        <v>0</v>
      </c>
      <c r="M46" s="31">
        <v>0</v>
      </c>
      <c r="N46" s="31">
        <v>0</v>
      </c>
      <c r="O46" s="31">
        <v>0</v>
      </c>
      <c r="P46" s="31">
        <v>0</v>
      </c>
    </row>
    <row r="47" spans="2:16">
      <c r="B47" s="89"/>
      <c r="C47" s="109"/>
      <c r="D47" s="89"/>
      <c r="E47" s="109"/>
      <c r="H47" s="31">
        <v>17</v>
      </c>
      <c r="I47" s="31">
        <v>76</v>
      </c>
      <c r="J47" s="31" t="s">
        <v>135</v>
      </c>
      <c r="K47" s="31">
        <v>14</v>
      </c>
      <c r="L47" s="31">
        <v>8</v>
      </c>
      <c r="M47" s="31">
        <v>0</v>
      </c>
      <c r="N47" s="31">
        <v>0</v>
      </c>
      <c r="O47" s="31">
        <v>0</v>
      </c>
      <c r="P47" s="31">
        <v>0</v>
      </c>
    </row>
    <row r="48" spans="2:16">
      <c r="B48" s="115"/>
      <c r="C48" s="116"/>
      <c r="D48" s="115"/>
      <c r="E48" s="116"/>
      <c r="H48" s="31">
        <v>18</v>
      </c>
      <c r="I48" s="31">
        <v>75</v>
      </c>
      <c r="J48" s="31" t="s">
        <v>134</v>
      </c>
      <c r="K48" s="31">
        <v>2</v>
      </c>
      <c r="L48" s="31">
        <v>0</v>
      </c>
      <c r="M48" s="31">
        <v>0</v>
      </c>
      <c r="N48" s="31">
        <v>0</v>
      </c>
      <c r="O48" s="31">
        <v>0</v>
      </c>
      <c r="P48" s="31">
        <v>0</v>
      </c>
    </row>
    <row r="49" spans="2:16">
      <c r="B49" s="89"/>
      <c r="C49" s="109"/>
      <c r="D49" s="89"/>
      <c r="E49" s="109"/>
      <c r="H49" s="31">
        <v>19</v>
      </c>
      <c r="I49" s="31">
        <v>83</v>
      </c>
      <c r="J49" s="31" t="s">
        <v>269</v>
      </c>
      <c r="K49" s="31">
        <v>0</v>
      </c>
      <c r="L49" s="31">
        <v>0</v>
      </c>
      <c r="M49" s="31">
        <v>0</v>
      </c>
      <c r="N49" s="31">
        <v>0</v>
      </c>
      <c r="O49" s="31">
        <v>0</v>
      </c>
      <c r="P49" s="31">
        <v>0</v>
      </c>
    </row>
    <row r="50" spans="2:16">
      <c r="B50" s="115"/>
      <c r="C50" s="116"/>
      <c r="D50" s="115"/>
      <c r="E50" s="116"/>
      <c r="H50" s="31">
        <v>20</v>
      </c>
      <c r="I50" s="31">
        <v>84</v>
      </c>
      <c r="J50" s="31" t="s">
        <v>270</v>
      </c>
      <c r="K50" s="31">
        <v>0</v>
      </c>
      <c r="L50" s="31">
        <v>0</v>
      </c>
      <c r="M50" s="31">
        <v>0</v>
      </c>
      <c r="N50" s="31">
        <v>0</v>
      </c>
      <c r="O50" s="31">
        <v>0</v>
      </c>
      <c r="P50" s="31">
        <v>0</v>
      </c>
    </row>
    <row r="51" spans="2:16">
      <c r="B51" s="89"/>
      <c r="C51" s="109"/>
      <c r="D51" s="89"/>
      <c r="E51" s="109"/>
      <c r="H51" s="31">
        <v>21</v>
      </c>
      <c r="I51" s="31">
        <v>81</v>
      </c>
      <c r="J51" s="31" t="s">
        <v>139</v>
      </c>
      <c r="K51" s="31">
        <v>1</v>
      </c>
      <c r="L51" s="31">
        <v>2</v>
      </c>
      <c r="M51" s="31">
        <v>0</v>
      </c>
      <c r="N51" s="31">
        <v>0</v>
      </c>
      <c r="O51" s="31">
        <v>0</v>
      </c>
      <c r="P51" s="31">
        <v>0</v>
      </c>
    </row>
    <row r="52" spans="2:16">
      <c r="B52" s="115"/>
      <c r="C52" s="116"/>
      <c r="D52" s="115"/>
      <c r="E52" s="116"/>
      <c r="H52" s="31">
        <v>22</v>
      </c>
      <c r="I52" s="31">
        <v>82</v>
      </c>
      <c r="J52" s="31" t="s">
        <v>218</v>
      </c>
      <c r="K52" s="31">
        <v>9</v>
      </c>
      <c r="L52" s="31">
        <v>7</v>
      </c>
      <c r="M52" s="31">
        <v>0</v>
      </c>
      <c r="N52" s="31">
        <v>0</v>
      </c>
      <c r="O52" s="31">
        <v>0</v>
      </c>
      <c r="P52" s="31">
        <v>0</v>
      </c>
    </row>
    <row r="53" spans="2:16">
      <c r="B53" s="89"/>
      <c r="C53" s="109"/>
      <c r="D53" s="89"/>
      <c r="E53" s="109"/>
      <c r="H53" s="31">
        <v>23</v>
      </c>
      <c r="I53" s="31">
        <v>85</v>
      </c>
      <c r="J53" s="31" t="s">
        <v>140</v>
      </c>
      <c r="K53" s="31">
        <v>0</v>
      </c>
      <c r="L53" s="31">
        <v>0</v>
      </c>
      <c r="M53" s="31">
        <v>0</v>
      </c>
      <c r="N53" s="31">
        <v>0</v>
      </c>
      <c r="O53" s="31">
        <v>0</v>
      </c>
      <c r="P53" s="31">
        <v>0</v>
      </c>
    </row>
    <row r="54" spans="2:16">
      <c r="H54" s="31">
        <v>24</v>
      </c>
      <c r="I54" s="31">
        <v>105</v>
      </c>
      <c r="J54" s="31" t="s">
        <v>142</v>
      </c>
      <c r="K54" s="31">
        <v>0</v>
      </c>
      <c r="L54" s="31">
        <v>0</v>
      </c>
      <c r="M54" s="31">
        <v>0</v>
      </c>
      <c r="N54" s="31">
        <v>0</v>
      </c>
      <c r="O54" s="31">
        <v>0</v>
      </c>
      <c r="P54" s="31">
        <v>0</v>
      </c>
    </row>
    <row r="55" spans="2:16">
      <c r="H55" s="31">
        <v>87</v>
      </c>
      <c r="I55" s="31">
        <v>87</v>
      </c>
      <c r="J55" s="31" t="s">
        <v>131</v>
      </c>
      <c r="K55" s="31">
        <v>0</v>
      </c>
      <c r="L55" s="31">
        <v>0</v>
      </c>
      <c r="M55" s="31">
        <v>0</v>
      </c>
      <c r="N55" s="31">
        <v>0</v>
      </c>
      <c r="O55" s="31">
        <v>0</v>
      </c>
      <c r="P55" s="31">
        <v>0</v>
      </c>
    </row>
    <row r="56" spans="2:16">
      <c r="L56" s="31">
        <f>SUM(L33:L55)</f>
        <v>42</v>
      </c>
    </row>
  </sheetData>
  <mergeCells count="3">
    <mergeCell ref="A4:A5"/>
    <mergeCell ref="B4:C4"/>
    <mergeCell ref="D4:E4"/>
  </mergeCells>
  <phoneticPr fontId="11" type="noConversion"/>
  <pageMargins left="0.75" right="0.75" top="1" bottom="1" header="0.5" footer="0.5"/>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
  <sheetViews>
    <sheetView view="pageBreakPreview" zoomScale="96" zoomScaleNormal="60" zoomScaleSheetLayoutView="96" workbookViewId="0">
      <selection activeCell="F34" sqref="F34"/>
    </sheetView>
  </sheetViews>
  <sheetFormatPr defaultRowHeight="15"/>
  <cols>
    <col min="1" max="1" width="46" style="284" customWidth="1"/>
    <col min="2" max="2" width="26.33203125" style="284" customWidth="1"/>
    <col min="3" max="3" width="29.33203125" style="284" customWidth="1"/>
    <col min="4" max="16384" width="9.33203125" style="284"/>
  </cols>
  <sheetData>
    <row r="1" spans="1:12" ht="18">
      <c r="A1" s="264" t="s">
        <v>433</v>
      </c>
      <c r="B1" s="262"/>
      <c r="C1" s="265"/>
    </row>
    <row r="2" spans="1:12">
      <c r="C2" s="287"/>
    </row>
    <row r="3" spans="1:12" ht="31.5" customHeight="1">
      <c r="A3" s="285"/>
    </row>
    <row r="4" spans="1:12" ht="24" customHeight="1">
      <c r="A4" s="302"/>
      <c r="B4" s="303" t="s">
        <v>172</v>
      </c>
      <c r="C4" s="359" t="s">
        <v>12</v>
      </c>
      <c r="E4" s="400"/>
    </row>
    <row r="5" spans="1:12" ht="30" customHeight="1">
      <c r="A5" s="289" t="s">
        <v>169</v>
      </c>
      <c r="B5" s="305">
        <v>845</v>
      </c>
      <c r="C5" s="304">
        <f>(B5/B$8)</f>
        <v>0.59633027522935778</v>
      </c>
      <c r="E5" s="296"/>
      <c r="G5" s="402"/>
      <c r="H5" s="402"/>
    </row>
    <row r="6" spans="1:12" ht="27" customHeight="1">
      <c r="A6" s="289" t="s">
        <v>170</v>
      </c>
      <c r="B6" s="305">
        <v>122</v>
      </c>
      <c r="C6" s="304">
        <f>(B6/B$8)</f>
        <v>8.6097388849682432E-2</v>
      </c>
      <c r="G6" s="402"/>
      <c r="H6" s="402"/>
    </row>
    <row r="7" spans="1:12" ht="24.75" customHeight="1">
      <c r="A7" s="289" t="s">
        <v>171</v>
      </c>
      <c r="B7" s="423">
        <v>450</v>
      </c>
      <c r="C7" s="304">
        <f>(B7/B$8)</f>
        <v>0.31757233592095979</v>
      </c>
      <c r="G7" s="402"/>
      <c r="H7" s="402"/>
      <c r="L7" s="296"/>
    </row>
    <row r="8" spans="1:12" ht="56.25" customHeight="1">
      <c r="A8" s="308" t="s">
        <v>30</v>
      </c>
      <c r="B8" s="424">
        <f>SUM(B5:B7)</f>
        <v>1417</v>
      </c>
      <c r="C8" s="309">
        <f>(B8/B$8)</f>
        <v>1</v>
      </c>
    </row>
  </sheetData>
  <phoneticPr fontId="11" type="noConversion"/>
  <pageMargins left="0.75" right="0.75" top="1" bottom="1" header="0.5" footer="0.5"/>
  <pageSetup orientation="landscape" r:id="rId1"/>
  <headerFooter alignWithMargins="0">
    <oddFooter>&amp;CPage 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44"/>
  <sheetViews>
    <sheetView view="pageBreakPreview" zoomScale="86" zoomScaleNormal="60" zoomScaleSheetLayoutView="86" workbookViewId="0">
      <selection activeCell="G1" sqref="G1:S1048576"/>
    </sheetView>
  </sheetViews>
  <sheetFormatPr defaultRowHeight="15.75"/>
  <cols>
    <col min="1" max="1" width="49" style="31" customWidth="1"/>
    <col min="2" max="2" width="16.5" style="44" customWidth="1"/>
    <col min="3" max="3" width="15.83203125" style="44" customWidth="1"/>
    <col min="4" max="4" width="17.1640625" style="44" customWidth="1"/>
    <col min="5" max="5" width="18.33203125" style="44" customWidth="1"/>
    <col min="6" max="6" width="9.33203125" style="31"/>
    <col min="7" max="19" width="0" style="31" hidden="1" customWidth="1"/>
    <col min="20" max="16384" width="9.33203125" style="31"/>
  </cols>
  <sheetData>
    <row r="1" spans="1:16">
      <c r="A1" s="75" t="s">
        <v>406</v>
      </c>
    </row>
    <row r="4" spans="1:16" ht="32.25" customHeight="1">
      <c r="A4" s="665" t="s">
        <v>58</v>
      </c>
      <c r="B4" s="666" t="s">
        <v>42</v>
      </c>
      <c r="C4" s="666"/>
      <c r="D4" s="664" t="s">
        <v>253</v>
      </c>
      <c r="E4" s="664"/>
    </row>
    <row r="5" spans="1:16">
      <c r="A5" s="665"/>
      <c r="B5" s="105" t="s">
        <v>45</v>
      </c>
      <c r="C5" s="105" t="s">
        <v>73</v>
      </c>
      <c r="D5" s="105" t="s">
        <v>45</v>
      </c>
      <c r="E5" s="105" t="s">
        <v>73</v>
      </c>
    </row>
    <row r="6" spans="1:16">
      <c r="A6" s="107" t="s">
        <v>144</v>
      </c>
      <c r="B6" s="44">
        <f>K6</f>
        <v>19</v>
      </c>
      <c r="C6" s="108">
        <f t="shared" ref="C6:C11" si="0">IF(($B6+$D6)=0,B6/1,(B6)/($B6+$D6))</f>
        <v>0.41304347826086957</v>
      </c>
      <c r="D6" s="44">
        <f>L6</f>
        <v>27</v>
      </c>
      <c r="E6" s="108">
        <f t="shared" ref="E6:E11" si="1">IF(($B6+$D6)=0,D6/1,(D6)/($B6+$D6))</f>
        <v>0.58695652173913049</v>
      </c>
      <c r="G6" s="121">
        <f t="shared" ref="G6:G11" si="2">C6+E6</f>
        <v>1</v>
      </c>
      <c r="I6" s="31">
        <v>88</v>
      </c>
      <c r="J6" s="31" t="s">
        <v>144</v>
      </c>
      <c r="K6" s="31">
        <v>19</v>
      </c>
      <c r="L6" s="31">
        <v>27</v>
      </c>
      <c r="M6" s="31">
        <v>0</v>
      </c>
      <c r="N6" s="31">
        <v>0</v>
      </c>
      <c r="O6" s="31">
        <v>0</v>
      </c>
      <c r="P6" s="31">
        <v>0</v>
      </c>
    </row>
    <row r="7" spans="1:16">
      <c r="A7" s="107" t="s">
        <v>145</v>
      </c>
      <c r="B7" s="89">
        <f>K7</f>
        <v>0</v>
      </c>
      <c r="C7" s="109">
        <f t="shared" si="0"/>
        <v>0</v>
      </c>
      <c r="D7" s="117">
        <f>L7</f>
        <v>0</v>
      </c>
      <c r="E7" s="109">
        <f t="shared" si="1"/>
        <v>0</v>
      </c>
      <c r="G7" s="121">
        <f t="shared" si="2"/>
        <v>0</v>
      </c>
      <c r="I7" s="31">
        <v>89</v>
      </c>
      <c r="J7" s="31" t="s">
        <v>145</v>
      </c>
      <c r="K7" s="31">
        <v>0</v>
      </c>
      <c r="L7" s="31">
        <v>0</v>
      </c>
      <c r="M7" s="31">
        <v>0</v>
      </c>
      <c r="N7" s="31">
        <v>0</v>
      </c>
      <c r="O7" s="31">
        <v>0</v>
      </c>
      <c r="P7" s="31">
        <v>0</v>
      </c>
    </row>
    <row r="8" spans="1:16">
      <c r="A8" s="107" t="s">
        <v>146</v>
      </c>
      <c r="B8" s="44">
        <f>K8</f>
        <v>0</v>
      </c>
      <c r="C8" s="108">
        <f t="shared" si="0"/>
        <v>0</v>
      </c>
      <c r="D8" s="58">
        <f>L8</f>
        <v>0</v>
      </c>
      <c r="E8" s="108">
        <f t="shared" si="1"/>
        <v>0</v>
      </c>
      <c r="G8" s="121">
        <f t="shared" si="2"/>
        <v>0</v>
      </c>
      <c r="I8" s="31">
        <v>90</v>
      </c>
      <c r="J8" s="31" t="s">
        <v>146</v>
      </c>
      <c r="K8" s="31">
        <v>0</v>
      </c>
      <c r="L8" s="31">
        <v>0</v>
      </c>
      <c r="M8" s="31">
        <v>0</v>
      </c>
      <c r="N8" s="31">
        <v>0</v>
      </c>
      <c r="O8" s="31">
        <v>0</v>
      </c>
      <c r="P8" s="31">
        <v>0</v>
      </c>
    </row>
    <row r="9" spans="1:16">
      <c r="A9" s="107" t="s">
        <v>147</v>
      </c>
      <c r="B9" s="89">
        <f>K9</f>
        <v>3</v>
      </c>
      <c r="C9" s="109">
        <f t="shared" si="0"/>
        <v>0.3</v>
      </c>
      <c r="D9" s="117">
        <f>L9</f>
        <v>7</v>
      </c>
      <c r="E9" s="109">
        <f t="shared" si="1"/>
        <v>0.7</v>
      </c>
      <c r="G9" s="121">
        <f t="shared" si="2"/>
        <v>1</v>
      </c>
      <c r="I9" s="31">
        <v>91</v>
      </c>
      <c r="J9" s="31" t="s">
        <v>147</v>
      </c>
      <c r="K9" s="31">
        <v>3</v>
      </c>
      <c r="L9" s="31">
        <v>7</v>
      </c>
      <c r="M9" s="31">
        <v>0</v>
      </c>
      <c r="N9" s="31">
        <v>0</v>
      </c>
      <c r="O9" s="31">
        <v>0</v>
      </c>
      <c r="P9" s="31">
        <v>0</v>
      </c>
    </row>
    <row r="10" spans="1:16">
      <c r="A10" s="107" t="s">
        <v>131</v>
      </c>
      <c r="B10" s="44">
        <f>K10</f>
        <v>0</v>
      </c>
      <c r="C10" s="108">
        <f t="shared" si="0"/>
        <v>0</v>
      </c>
      <c r="D10" s="44">
        <f>L10</f>
        <v>0</v>
      </c>
      <c r="E10" s="108">
        <f t="shared" si="1"/>
        <v>0</v>
      </c>
      <c r="G10" s="121">
        <f t="shared" si="2"/>
        <v>0</v>
      </c>
      <c r="I10" s="31">
        <v>92</v>
      </c>
      <c r="J10" s="31" t="s">
        <v>131</v>
      </c>
      <c r="K10" s="31">
        <v>0</v>
      </c>
      <c r="L10" s="31">
        <v>0</v>
      </c>
      <c r="M10" s="31">
        <v>0</v>
      </c>
      <c r="N10" s="31">
        <v>0</v>
      </c>
      <c r="O10" s="31">
        <v>0</v>
      </c>
      <c r="P10" s="31">
        <v>0</v>
      </c>
    </row>
    <row r="11" spans="1:16">
      <c r="A11" s="110" t="s">
        <v>60</v>
      </c>
      <c r="B11" s="104">
        <f>SUM(B6:B10)</f>
        <v>22</v>
      </c>
      <c r="C11" s="103">
        <f t="shared" si="0"/>
        <v>0.39285714285714285</v>
      </c>
      <c r="D11" s="104">
        <f>SUM(D6:D10)</f>
        <v>34</v>
      </c>
      <c r="E11" s="103">
        <f t="shared" si="1"/>
        <v>0.6071428571428571</v>
      </c>
      <c r="G11" s="121">
        <f t="shared" si="2"/>
        <v>1</v>
      </c>
    </row>
    <row r="12" spans="1:16">
      <c r="K12" s="31">
        <f>SUM(K6:K11)</f>
        <v>22</v>
      </c>
      <c r="L12" s="31">
        <f>SUM(L6:L11)</f>
        <v>34</v>
      </c>
      <c r="M12" s="31">
        <f>SUM(M6:M11)</f>
        <v>0</v>
      </c>
    </row>
    <row r="14" spans="1:16">
      <c r="I14" s="31">
        <v>88</v>
      </c>
      <c r="J14" s="31" t="s">
        <v>144</v>
      </c>
      <c r="K14" s="31">
        <v>16</v>
      </c>
      <c r="L14" s="31">
        <v>27</v>
      </c>
      <c r="M14" s="31">
        <v>0</v>
      </c>
      <c r="N14" s="31">
        <v>0</v>
      </c>
      <c r="O14" s="31">
        <v>0</v>
      </c>
      <c r="P14" s="31">
        <v>0</v>
      </c>
    </row>
    <row r="15" spans="1:16">
      <c r="I15" s="31">
        <v>89</v>
      </c>
      <c r="J15" s="31" t="s">
        <v>145</v>
      </c>
      <c r="K15" s="31">
        <v>0</v>
      </c>
      <c r="L15" s="31">
        <v>0</v>
      </c>
      <c r="M15" s="31">
        <v>0</v>
      </c>
      <c r="N15" s="31">
        <v>0</v>
      </c>
      <c r="O15" s="31">
        <v>0</v>
      </c>
      <c r="P15" s="31">
        <v>0</v>
      </c>
    </row>
    <row r="16" spans="1:16">
      <c r="A16" s="75" t="s">
        <v>407</v>
      </c>
      <c r="I16" s="31">
        <v>91</v>
      </c>
      <c r="J16" s="31" t="s">
        <v>147</v>
      </c>
      <c r="K16" s="31">
        <v>3</v>
      </c>
      <c r="L16" s="31">
        <v>7</v>
      </c>
      <c r="M16" s="31">
        <v>0</v>
      </c>
      <c r="N16" s="31">
        <v>0</v>
      </c>
      <c r="O16" s="31">
        <v>0</v>
      </c>
      <c r="P16" s="31">
        <v>0</v>
      </c>
    </row>
    <row r="17" spans="1:16">
      <c r="I17" s="31">
        <v>91</v>
      </c>
      <c r="J17" s="31" t="s">
        <v>147</v>
      </c>
      <c r="K17" s="31">
        <v>0</v>
      </c>
      <c r="L17" s="31">
        <v>0</v>
      </c>
      <c r="M17" s="31">
        <v>0</v>
      </c>
      <c r="N17" s="31">
        <v>0</v>
      </c>
      <c r="O17" s="31">
        <v>0</v>
      </c>
      <c r="P17" s="31">
        <v>0</v>
      </c>
    </row>
    <row r="18" spans="1:16">
      <c r="I18" s="31">
        <v>92</v>
      </c>
      <c r="J18" s="31" t="s">
        <v>131</v>
      </c>
      <c r="K18" s="31">
        <v>0</v>
      </c>
      <c r="L18" s="31">
        <v>0</v>
      </c>
      <c r="M18" s="31">
        <v>0</v>
      </c>
      <c r="N18" s="31">
        <v>0</v>
      </c>
      <c r="O18" s="31">
        <v>0</v>
      </c>
      <c r="P18" s="31">
        <v>0</v>
      </c>
    </row>
    <row r="19" spans="1:16" ht="30" customHeight="1">
      <c r="A19" s="665" t="s">
        <v>59</v>
      </c>
      <c r="B19" s="666" t="s">
        <v>42</v>
      </c>
      <c r="C19" s="666"/>
      <c r="D19" s="664" t="s">
        <v>253</v>
      </c>
      <c r="E19" s="664"/>
    </row>
    <row r="20" spans="1:16">
      <c r="A20" s="667"/>
      <c r="B20" s="105" t="s">
        <v>45</v>
      </c>
      <c r="C20" s="105" t="s">
        <v>73</v>
      </c>
      <c r="D20" s="105" t="s">
        <v>45</v>
      </c>
      <c r="E20" s="105" t="s">
        <v>73</v>
      </c>
    </row>
    <row r="21" spans="1:16">
      <c r="A21" s="107" t="s">
        <v>148</v>
      </c>
      <c r="B21" s="44">
        <f t="shared" ref="B21:B27" si="3">K21</f>
        <v>3</v>
      </c>
      <c r="C21" s="108">
        <f>IF(($B21+$D21)=0,B21/1,(B21)/($B21+$D21))</f>
        <v>0.75</v>
      </c>
      <c r="D21" s="44">
        <f t="shared" ref="D21:D27" si="4">L21</f>
        <v>1</v>
      </c>
      <c r="E21" s="108">
        <f>IF(($B21+$D21)=0,D21/1,(D21)/($B21+$D21))</f>
        <v>0.25</v>
      </c>
      <c r="G21" s="121">
        <f t="shared" ref="G21:G28" si="5">C21+E21</f>
        <v>1</v>
      </c>
      <c r="I21" s="31">
        <v>93</v>
      </c>
      <c r="J21" s="31" t="s">
        <v>148</v>
      </c>
      <c r="K21" s="31">
        <v>3</v>
      </c>
      <c r="L21" s="31">
        <v>1</v>
      </c>
      <c r="M21" s="31">
        <v>0</v>
      </c>
      <c r="N21" s="31">
        <v>0</v>
      </c>
      <c r="O21" s="31">
        <v>0</v>
      </c>
      <c r="P21" s="31">
        <v>0</v>
      </c>
    </row>
    <row r="22" spans="1:16">
      <c r="A22" s="107" t="s">
        <v>149</v>
      </c>
      <c r="B22" s="122">
        <f t="shared" si="3"/>
        <v>1</v>
      </c>
      <c r="C22" s="109">
        <f t="shared" ref="C22" si="6">IF(($B22+$D22)=0,B22/1,(B22)/($B22+$D22))</f>
        <v>0.33333333333333331</v>
      </c>
      <c r="D22" s="122">
        <f t="shared" si="4"/>
        <v>2</v>
      </c>
      <c r="E22" s="109">
        <f t="shared" ref="E22" si="7">IF(($B22+$D22)=0,D22/1,(D22)/($B22+$D22))</f>
        <v>0.66666666666666663</v>
      </c>
      <c r="G22" s="121">
        <f t="shared" si="5"/>
        <v>1</v>
      </c>
      <c r="I22" s="31">
        <v>94</v>
      </c>
      <c r="J22" s="31" t="s">
        <v>149</v>
      </c>
      <c r="K22" s="31">
        <v>1</v>
      </c>
      <c r="L22" s="31">
        <v>2</v>
      </c>
      <c r="M22" s="31">
        <v>0</v>
      </c>
      <c r="N22" s="31">
        <v>0</v>
      </c>
      <c r="O22" s="31">
        <v>0</v>
      </c>
      <c r="P22" s="31">
        <v>0</v>
      </c>
    </row>
    <row r="23" spans="1:16">
      <c r="A23" s="107" t="s">
        <v>150</v>
      </c>
      <c r="B23" s="44">
        <f t="shared" si="3"/>
        <v>0</v>
      </c>
      <c r="C23" s="108">
        <f t="shared" ref="C23:C28" si="8">IF(($B23+$D23)=0,B23/1,(B23)/($B23+$D23))</f>
        <v>0</v>
      </c>
      <c r="D23" s="44">
        <f t="shared" si="4"/>
        <v>0</v>
      </c>
      <c r="E23" s="108">
        <f t="shared" ref="E23:E28" si="9">IF(($B23+$D23)=0,D23/1,(D23)/($B23+$D23))</f>
        <v>0</v>
      </c>
      <c r="G23" s="121">
        <f t="shared" si="5"/>
        <v>0</v>
      </c>
      <c r="I23" s="31">
        <v>95</v>
      </c>
      <c r="J23" s="31" t="s">
        <v>150</v>
      </c>
      <c r="K23" s="31">
        <v>0</v>
      </c>
      <c r="L23" s="31">
        <v>0</v>
      </c>
      <c r="M23" s="31">
        <v>0</v>
      </c>
      <c r="N23" s="31">
        <v>0</v>
      </c>
      <c r="O23" s="31">
        <v>0</v>
      </c>
      <c r="P23" s="31">
        <v>0</v>
      </c>
    </row>
    <row r="24" spans="1:16">
      <c r="A24" s="107" t="s">
        <v>151</v>
      </c>
      <c r="B24" s="89">
        <f t="shared" si="3"/>
        <v>0</v>
      </c>
      <c r="C24" s="109">
        <f t="shared" si="8"/>
        <v>0</v>
      </c>
      <c r="D24" s="89">
        <f t="shared" si="4"/>
        <v>0</v>
      </c>
      <c r="E24" s="109">
        <f t="shared" si="9"/>
        <v>0</v>
      </c>
      <c r="G24" s="121">
        <f t="shared" si="5"/>
        <v>0</v>
      </c>
      <c r="I24" s="31">
        <v>96</v>
      </c>
      <c r="J24" s="31" t="s">
        <v>151</v>
      </c>
      <c r="K24" s="31">
        <v>0</v>
      </c>
      <c r="L24" s="31">
        <v>0</v>
      </c>
      <c r="M24" s="31">
        <v>0</v>
      </c>
      <c r="N24" s="31">
        <v>0</v>
      </c>
      <c r="O24" s="31">
        <v>0</v>
      </c>
      <c r="P24" s="31">
        <v>0</v>
      </c>
    </row>
    <row r="25" spans="1:16">
      <c r="A25" s="107" t="s">
        <v>152</v>
      </c>
      <c r="B25" s="44">
        <f t="shared" si="3"/>
        <v>0</v>
      </c>
      <c r="C25" s="108">
        <f t="shared" si="8"/>
        <v>0</v>
      </c>
      <c r="D25" s="44">
        <f t="shared" si="4"/>
        <v>0</v>
      </c>
      <c r="E25" s="108">
        <f t="shared" si="9"/>
        <v>0</v>
      </c>
      <c r="G25" s="121">
        <f t="shared" si="5"/>
        <v>0</v>
      </c>
      <c r="I25" s="31">
        <v>97</v>
      </c>
      <c r="J25" s="31" t="s">
        <v>271</v>
      </c>
      <c r="K25" s="31">
        <v>0</v>
      </c>
      <c r="L25" s="31">
        <v>0</v>
      </c>
      <c r="M25" s="31">
        <v>0</v>
      </c>
      <c r="N25" s="31">
        <v>0</v>
      </c>
      <c r="O25" s="31">
        <v>0</v>
      </c>
      <c r="P25" s="31">
        <v>0</v>
      </c>
    </row>
    <row r="26" spans="1:16">
      <c r="A26" s="107" t="s">
        <v>153</v>
      </c>
      <c r="B26" s="89">
        <f t="shared" si="3"/>
        <v>0</v>
      </c>
      <c r="C26" s="109">
        <f t="shared" si="8"/>
        <v>0</v>
      </c>
      <c r="D26" s="89">
        <f t="shared" si="4"/>
        <v>0</v>
      </c>
      <c r="E26" s="109">
        <f t="shared" si="9"/>
        <v>0</v>
      </c>
      <c r="G26" s="121">
        <f t="shared" si="5"/>
        <v>0</v>
      </c>
      <c r="I26" s="31">
        <v>98</v>
      </c>
      <c r="J26" s="31" t="s">
        <v>272</v>
      </c>
      <c r="K26" s="31">
        <v>0</v>
      </c>
      <c r="L26" s="31">
        <v>0</v>
      </c>
      <c r="M26" s="31">
        <v>0</v>
      </c>
      <c r="N26" s="31">
        <v>0</v>
      </c>
      <c r="O26" s="31">
        <v>0</v>
      </c>
      <c r="P26" s="31">
        <v>0</v>
      </c>
    </row>
    <row r="27" spans="1:16">
      <c r="A27" s="107" t="s">
        <v>131</v>
      </c>
      <c r="B27" s="44">
        <f t="shared" si="3"/>
        <v>0</v>
      </c>
      <c r="C27" s="108">
        <f t="shared" si="8"/>
        <v>0</v>
      </c>
      <c r="D27" s="44">
        <f t="shared" si="4"/>
        <v>0</v>
      </c>
      <c r="E27" s="108">
        <f t="shared" si="9"/>
        <v>0</v>
      </c>
      <c r="G27" s="121">
        <f t="shared" si="5"/>
        <v>0</v>
      </c>
      <c r="I27" s="31">
        <v>99</v>
      </c>
      <c r="J27" s="31" t="s">
        <v>131</v>
      </c>
      <c r="K27" s="31">
        <v>0</v>
      </c>
      <c r="L27" s="31">
        <v>0</v>
      </c>
      <c r="M27" s="31">
        <v>0</v>
      </c>
      <c r="N27" s="31">
        <v>0</v>
      </c>
      <c r="O27" s="31">
        <v>0</v>
      </c>
      <c r="P27" s="31">
        <v>0</v>
      </c>
    </row>
    <row r="28" spans="1:16">
      <c r="A28" s="110" t="s">
        <v>60</v>
      </c>
      <c r="B28" s="104">
        <f>SUM(B21:B27)</f>
        <v>4</v>
      </c>
      <c r="C28" s="103">
        <f t="shared" si="8"/>
        <v>0.5714285714285714</v>
      </c>
      <c r="D28" s="104">
        <f>SUM(D21:D27)</f>
        <v>3</v>
      </c>
      <c r="E28" s="103">
        <f t="shared" si="9"/>
        <v>0.42857142857142855</v>
      </c>
      <c r="G28" s="121">
        <f t="shared" si="5"/>
        <v>1</v>
      </c>
    </row>
    <row r="31" spans="1:16">
      <c r="B31" s="44">
        <f>B11</f>
        <v>22</v>
      </c>
      <c r="D31" s="166">
        <f>D11</f>
        <v>34</v>
      </c>
    </row>
    <row r="32" spans="1:16">
      <c r="B32" s="44">
        <f>B28</f>
        <v>4</v>
      </c>
      <c r="D32" s="166">
        <f>D28</f>
        <v>3</v>
      </c>
    </row>
    <row r="33" spans="2:15">
      <c r="B33" s="44">
        <f>'Page 29'!B30</f>
        <v>63</v>
      </c>
      <c r="D33" s="166">
        <f>'Page 29'!D30</f>
        <v>42</v>
      </c>
      <c r="H33" s="31">
        <v>93</v>
      </c>
      <c r="I33" s="31" t="s">
        <v>148</v>
      </c>
      <c r="J33" s="31">
        <v>3</v>
      </c>
      <c r="K33" s="31">
        <v>1</v>
      </c>
      <c r="L33" s="31">
        <v>0</v>
      </c>
      <c r="M33" s="31">
        <v>0</v>
      </c>
      <c r="N33" s="31">
        <v>0</v>
      </c>
      <c r="O33" s="31">
        <v>0</v>
      </c>
    </row>
    <row r="34" spans="2:15">
      <c r="B34" s="44">
        <f>'Page 28'!B23</f>
        <v>7</v>
      </c>
      <c r="D34" s="166">
        <f>'Page 28'!D23</f>
        <v>5</v>
      </c>
      <c r="H34" s="31">
        <v>94</v>
      </c>
      <c r="I34" s="31" t="s">
        <v>149</v>
      </c>
      <c r="J34" s="31">
        <v>1</v>
      </c>
      <c r="K34" s="31">
        <v>2</v>
      </c>
      <c r="L34" s="31">
        <v>0</v>
      </c>
      <c r="M34" s="31">
        <v>0</v>
      </c>
      <c r="N34" s="31">
        <v>0</v>
      </c>
      <c r="O34" s="31">
        <v>0</v>
      </c>
    </row>
    <row r="35" spans="2:15">
      <c r="H35" s="31">
        <v>95</v>
      </c>
      <c r="I35" s="31" t="s">
        <v>150</v>
      </c>
      <c r="J35" s="31">
        <v>0</v>
      </c>
      <c r="K35" s="31">
        <v>0</v>
      </c>
      <c r="L35" s="31">
        <v>0</v>
      </c>
      <c r="M35" s="31">
        <v>0</v>
      </c>
      <c r="N35" s="31">
        <v>0</v>
      </c>
      <c r="O35" s="31">
        <v>0</v>
      </c>
    </row>
    <row r="36" spans="2:15">
      <c r="B36" s="44">
        <f t="shared" ref="B36:D36" si="10">SUM(B31:B35)</f>
        <v>96</v>
      </c>
      <c r="D36" s="44">
        <f t="shared" si="10"/>
        <v>84</v>
      </c>
      <c r="H36" s="31">
        <v>96</v>
      </c>
      <c r="I36" s="31" t="s">
        <v>151</v>
      </c>
      <c r="J36" s="31">
        <v>0</v>
      </c>
      <c r="K36" s="31">
        <v>0</v>
      </c>
      <c r="L36" s="31">
        <v>0</v>
      </c>
      <c r="M36" s="31">
        <v>0</v>
      </c>
      <c r="N36" s="31">
        <v>0</v>
      </c>
      <c r="O36" s="31">
        <v>0</v>
      </c>
    </row>
    <row r="37" spans="2:15">
      <c r="H37" s="31">
        <v>97</v>
      </c>
      <c r="I37" s="31" t="s">
        <v>271</v>
      </c>
      <c r="J37" s="31">
        <v>0</v>
      </c>
      <c r="K37" s="31">
        <v>0</v>
      </c>
      <c r="L37" s="31">
        <v>0</v>
      </c>
      <c r="M37" s="31">
        <v>0</v>
      </c>
      <c r="N37" s="31">
        <v>0</v>
      </c>
      <c r="O37" s="31">
        <v>0</v>
      </c>
    </row>
    <row r="38" spans="2:15">
      <c r="B38" s="44">
        <f>'Page 17'!D23</f>
        <v>96</v>
      </c>
      <c r="D38" s="44">
        <f>'Page 17'!D24</f>
        <v>84</v>
      </c>
      <c r="H38" s="31">
        <v>98</v>
      </c>
      <c r="I38" s="31" t="s">
        <v>272</v>
      </c>
      <c r="J38" s="31">
        <v>0</v>
      </c>
      <c r="K38" s="31">
        <v>0</v>
      </c>
      <c r="L38" s="31">
        <v>0</v>
      </c>
      <c r="M38" s="31">
        <v>0</v>
      </c>
      <c r="N38" s="31">
        <v>0</v>
      </c>
      <c r="O38" s="31">
        <v>0</v>
      </c>
    </row>
    <row r="39" spans="2:15">
      <c r="H39" s="31">
        <v>99</v>
      </c>
      <c r="I39" s="31" t="s">
        <v>131</v>
      </c>
      <c r="J39" s="31">
        <v>0</v>
      </c>
      <c r="K39" s="31">
        <v>0</v>
      </c>
      <c r="L39" s="31">
        <v>0</v>
      </c>
      <c r="M39" s="31">
        <v>0</v>
      </c>
      <c r="N39" s="31">
        <v>0</v>
      </c>
      <c r="O39" s="31">
        <v>0</v>
      </c>
    </row>
    <row r="40" spans="2:15">
      <c r="B40" s="44" t="s">
        <v>311</v>
      </c>
      <c r="D40" s="166" t="s">
        <v>311</v>
      </c>
    </row>
    <row r="42" spans="2:15">
      <c r="B42" s="44">
        <f>'Page 17'!D23</f>
        <v>96</v>
      </c>
      <c r="D42" s="44">
        <f>'Page 17'!D24</f>
        <v>84</v>
      </c>
    </row>
    <row r="44" spans="2:15">
      <c r="B44" s="166" t="b">
        <f>B36=B42</f>
        <v>1</v>
      </c>
      <c r="D44" s="166" t="b">
        <f>D36=D42</f>
        <v>1</v>
      </c>
    </row>
  </sheetData>
  <mergeCells count="6">
    <mergeCell ref="A4:A5"/>
    <mergeCell ref="B4:C4"/>
    <mergeCell ref="D4:E4"/>
    <mergeCell ref="A19:A20"/>
    <mergeCell ref="B19:C19"/>
    <mergeCell ref="D19:E19"/>
  </mergeCells>
  <phoneticPr fontId="11" type="noConversion"/>
  <pageMargins left="0.75" right="0.75" top="1" bottom="1" header="0.5" footer="0.5"/>
  <pageSetup scale="98"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0"/>
  <sheetViews>
    <sheetView view="pageBreakPreview" zoomScale="95" zoomScaleNormal="85" zoomScaleSheetLayoutView="95" workbookViewId="0">
      <selection activeCell="B40" sqref="B40"/>
    </sheetView>
  </sheetViews>
  <sheetFormatPr defaultColWidth="10.6640625" defaultRowHeight="15"/>
  <cols>
    <col min="1" max="1" width="64" style="284" customWidth="1"/>
    <col min="2" max="2" width="29.83203125" style="284" customWidth="1"/>
    <col min="3" max="3" width="33.1640625" style="284" customWidth="1"/>
    <col min="4" max="4" width="53.1640625" style="284" hidden="1" customWidth="1"/>
    <col min="5" max="5" width="8.33203125" style="284" hidden="1" customWidth="1"/>
    <col min="6" max="6" width="9" style="284" hidden="1" customWidth="1"/>
    <col min="7" max="8" width="9.33203125" style="284" hidden="1" customWidth="1"/>
    <col min="9" max="9" width="8.5" style="284" hidden="1" customWidth="1"/>
    <col min="10" max="10" width="12.1640625" style="284" hidden="1" customWidth="1"/>
    <col min="11" max="12" width="10.83203125" style="284" hidden="1" customWidth="1"/>
    <col min="13" max="13" width="12.6640625" style="284" hidden="1" customWidth="1"/>
    <col min="14" max="14" width="11.33203125" style="284" hidden="1" customWidth="1"/>
    <col min="15" max="15" width="10.83203125" style="284" hidden="1" customWidth="1"/>
    <col min="16" max="17" width="13.33203125" style="284" hidden="1" customWidth="1"/>
    <col min="18" max="21" width="10.83203125" style="284" hidden="1" customWidth="1"/>
    <col min="22" max="23" width="0" style="284" hidden="1" customWidth="1"/>
    <col min="24" max="16384" width="10.6640625" style="284"/>
  </cols>
  <sheetData>
    <row r="1" spans="1:21">
      <c r="F1" s="284">
        <v>12</v>
      </c>
      <c r="G1" s="284">
        <v>15</v>
      </c>
      <c r="I1" s="284">
        <f>F1/G1</f>
        <v>0.8</v>
      </c>
    </row>
    <row r="2" spans="1:21" ht="14.25" customHeight="1">
      <c r="A2" s="285" t="s">
        <v>103</v>
      </c>
    </row>
    <row r="3" spans="1:21" ht="15" customHeight="1">
      <c r="A3" s="285"/>
    </row>
    <row r="4" spans="1:21" ht="15" customHeight="1">
      <c r="A4" s="285"/>
      <c r="B4" s="670"/>
      <c r="C4" s="670"/>
      <c r="E4" s="670"/>
      <c r="F4" s="670"/>
      <c r="G4" s="491"/>
      <c r="H4" s="491"/>
      <c r="I4" s="491"/>
      <c r="J4" s="491"/>
      <c r="K4" s="491"/>
      <c r="L4" s="491"/>
    </row>
    <row r="5" spans="1:21" ht="12.95" customHeight="1">
      <c r="A5" s="492" t="s">
        <v>92</v>
      </c>
      <c r="B5" s="493" t="s">
        <v>453</v>
      </c>
      <c r="C5" s="493" t="s">
        <v>412</v>
      </c>
      <c r="D5" s="492" t="s">
        <v>92</v>
      </c>
      <c r="E5" s="494">
        <v>42005</v>
      </c>
      <c r="F5" s="494">
        <v>41671</v>
      </c>
      <c r="G5" s="494">
        <v>41699</v>
      </c>
      <c r="H5" s="494" t="s">
        <v>313</v>
      </c>
      <c r="I5" s="494">
        <v>41730</v>
      </c>
      <c r="J5" s="494">
        <v>41760</v>
      </c>
      <c r="K5" s="494">
        <v>41791</v>
      </c>
      <c r="L5" s="494">
        <v>41821</v>
      </c>
      <c r="M5" s="494">
        <v>41852</v>
      </c>
      <c r="N5" s="494">
        <v>41883</v>
      </c>
      <c r="O5" s="494">
        <v>41913</v>
      </c>
      <c r="P5" s="494">
        <v>41944</v>
      </c>
      <c r="Q5" s="494">
        <v>41974</v>
      </c>
    </row>
    <row r="6" spans="1:21" ht="15" customHeight="1">
      <c r="A6" s="469" t="s">
        <v>79</v>
      </c>
      <c r="B6" s="495">
        <f>F6</f>
        <v>0</v>
      </c>
      <c r="C6" s="495">
        <f>SUM(E6:Q6)</f>
        <v>0</v>
      </c>
      <c r="D6" s="469" t="s">
        <v>79</v>
      </c>
      <c r="E6" s="495">
        <v>0</v>
      </c>
      <c r="F6" s="495">
        <v>0</v>
      </c>
      <c r="G6" s="495"/>
      <c r="H6" s="495"/>
      <c r="I6" s="495"/>
      <c r="J6" s="495"/>
      <c r="K6" s="495"/>
      <c r="L6" s="495"/>
      <c r="M6" s="495"/>
      <c r="N6" s="495"/>
      <c r="O6" s="495"/>
      <c r="P6" s="495"/>
      <c r="Q6" s="495"/>
      <c r="R6" s="284">
        <f>SUM(E6:Q6)</f>
        <v>0</v>
      </c>
      <c r="S6" s="284" t="b">
        <f>R6=C6</f>
        <v>1</v>
      </c>
    </row>
    <row r="7" spans="1:21" ht="15" customHeight="1">
      <c r="A7" s="469" t="s">
        <v>80</v>
      </c>
      <c r="B7" s="496"/>
      <c r="C7" s="496"/>
      <c r="D7" s="469" t="s">
        <v>80</v>
      </c>
      <c r="E7" s="495"/>
      <c r="F7" s="495"/>
      <c r="G7" s="495"/>
      <c r="H7" s="495"/>
      <c r="I7" s="495"/>
      <c r="J7" s="495"/>
      <c r="K7" s="495"/>
      <c r="L7" s="495"/>
      <c r="M7" s="495"/>
      <c r="N7" s="495"/>
      <c r="O7" s="495"/>
      <c r="P7" s="495"/>
      <c r="Q7" s="495"/>
      <c r="S7" s="284" t="b">
        <f t="shared" ref="S7:S20" si="0">R7=C7</f>
        <v>1</v>
      </c>
    </row>
    <row r="8" spans="1:21" ht="12.95" customHeight="1">
      <c r="A8" s="497" t="s">
        <v>93</v>
      </c>
      <c r="B8" s="495">
        <f>F8</f>
        <v>0</v>
      </c>
      <c r="C8" s="495">
        <f>SUM(E8:Q8)</f>
        <v>0</v>
      </c>
      <c r="D8" s="497" t="s">
        <v>93</v>
      </c>
      <c r="E8" s="495">
        <v>0</v>
      </c>
      <c r="F8" s="495">
        <v>0</v>
      </c>
      <c r="G8" s="495"/>
      <c r="H8" s="495"/>
      <c r="I8" s="495"/>
      <c r="J8" s="495"/>
      <c r="K8" s="495"/>
      <c r="L8" s="495"/>
      <c r="M8" s="495"/>
      <c r="N8" s="495"/>
      <c r="O8" s="495"/>
      <c r="P8" s="495"/>
      <c r="Q8" s="495"/>
      <c r="R8" s="284">
        <f t="shared" ref="R8:R20" si="1">SUM(E8:Q8)</f>
        <v>0</v>
      </c>
      <c r="S8" s="284" t="b">
        <f t="shared" si="0"/>
        <v>1</v>
      </c>
      <c r="T8" s="284">
        <f>SUM(E6:Q6,E8:Q8)</f>
        <v>0</v>
      </c>
      <c r="U8" s="284">
        <f>SUM(E6:Q7)</f>
        <v>0</v>
      </c>
    </row>
    <row r="9" spans="1:21" ht="20.25" customHeight="1">
      <c r="A9" s="498" t="s">
        <v>302</v>
      </c>
      <c r="B9" s="496">
        <f>F9</f>
        <v>0</v>
      </c>
      <c r="C9" s="496">
        <f>SUM(E9:Q9)</f>
        <v>0</v>
      </c>
      <c r="D9" s="499" t="s">
        <v>219</v>
      </c>
      <c r="E9" s="495">
        <v>0</v>
      </c>
      <c r="F9" s="495">
        <v>0</v>
      </c>
      <c r="G9" s="495"/>
      <c r="H9" s="495"/>
      <c r="I9" s="495"/>
      <c r="J9" s="495"/>
      <c r="K9" s="495"/>
      <c r="L9" s="495"/>
      <c r="M9" s="495"/>
      <c r="N9" s="495"/>
      <c r="O9" s="495"/>
      <c r="P9" s="495"/>
      <c r="Q9" s="495"/>
      <c r="R9" s="284">
        <f t="shared" si="1"/>
        <v>0</v>
      </c>
      <c r="S9" s="284" t="b">
        <f t="shared" si="0"/>
        <v>1</v>
      </c>
      <c r="T9" s="284">
        <f>SUM(E6:Q6,E8:Q8,E13:Q13)</f>
        <v>1</v>
      </c>
      <c r="U9" s="284">
        <f>SUM(E13:Q13,E6:Q6)</f>
        <v>1</v>
      </c>
    </row>
    <row r="10" spans="1:21" ht="15.75" customHeight="1">
      <c r="A10" s="497" t="s">
        <v>291</v>
      </c>
      <c r="B10" s="495">
        <f>F10</f>
        <v>4</v>
      </c>
      <c r="C10" s="495">
        <f>SUM(E10:Q10)</f>
        <v>6</v>
      </c>
      <c r="D10" s="497" t="s">
        <v>94</v>
      </c>
      <c r="E10" s="495">
        <v>2</v>
      </c>
      <c r="F10" s="495">
        <v>4</v>
      </c>
      <c r="G10" s="495"/>
      <c r="H10" s="495"/>
      <c r="I10" s="495"/>
      <c r="J10" s="495"/>
      <c r="K10" s="495"/>
      <c r="L10" s="495"/>
      <c r="M10" s="495"/>
      <c r="N10" s="495"/>
      <c r="O10" s="495"/>
      <c r="P10" s="495"/>
      <c r="Q10" s="495"/>
      <c r="R10" s="284">
        <f t="shared" si="1"/>
        <v>6</v>
      </c>
      <c r="S10" s="284" t="b">
        <f t="shared" si="0"/>
        <v>1</v>
      </c>
      <c r="T10" s="284">
        <f>T8/T9</f>
        <v>0</v>
      </c>
      <c r="U10" s="284">
        <f>U8/U9</f>
        <v>0</v>
      </c>
    </row>
    <row r="11" spans="1:21">
      <c r="A11" s="469" t="s">
        <v>454</v>
      </c>
      <c r="B11" s="496">
        <f>F11</f>
        <v>4</v>
      </c>
      <c r="C11" s="496">
        <f>SUM(E11:Q11)</f>
        <v>9</v>
      </c>
      <c r="D11" s="469" t="s">
        <v>61</v>
      </c>
      <c r="E11" s="495">
        <v>5</v>
      </c>
      <c r="F11" s="495">
        <v>4</v>
      </c>
      <c r="G11" s="495"/>
      <c r="H11" s="495"/>
      <c r="I11" s="495"/>
      <c r="J11" s="495"/>
      <c r="K11" s="495"/>
      <c r="L11" s="495"/>
      <c r="M11" s="495"/>
      <c r="N11" s="495"/>
      <c r="O11" s="495"/>
      <c r="P11" s="495"/>
      <c r="Q11" s="495"/>
      <c r="R11" s="284">
        <f t="shared" si="1"/>
        <v>9</v>
      </c>
      <c r="S11" s="284" t="b">
        <f t="shared" si="0"/>
        <v>1</v>
      </c>
    </row>
    <row r="12" spans="1:21" ht="15.75">
      <c r="A12" s="500" t="s">
        <v>95</v>
      </c>
      <c r="B12" s="501">
        <f>SUM(B6:B11)</f>
        <v>8</v>
      </c>
      <c r="C12" s="501">
        <f>SUM(C6:C11)</f>
        <v>15</v>
      </c>
      <c r="D12" s="500" t="s">
        <v>95</v>
      </c>
      <c r="E12" s="501">
        <f t="shared" ref="E12:O12" si="2">SUM(E6:E11)</f>
        <v>7</v>
      </c>
      <c r="F12" s="501">
        <f t="shared" si="2"/>
        <v>8</v>
      </c>
      <c r="G12" s="501">
        <f t="shared" si="2"/>
        <v>0</v>
      </c>
      <c r="H12" s="501">
        <f t="shared" si="2"/>
        <v>0</v>
      </c>
      <c r="I12" s="501">
        <f t="shared" si="2"/>
        <v>0</v>
      </c>
      <c r="J12" s="501">
        <f t="shared" si="2"/>
        <v>0</v>
      </c>
      <c r="K12" s="501">
        <f t="shared" si="2"/>
        <v>0</v>
      </c>
      <c r="L12" s="501">
        <f t="shared" si="2"/>
        <v>0</v>
      </c>
      <c r="M12" s="501">
        <f t="shared" si="2"/>
        <v>0</v>
      </c>
      <c r="N12" s="501">
        <f t="shared" si="2"/>
        <v>0</v>
      </c>
      <c r="O12" s="501">
        <f t="shared" si="2"/>
        <v>0</v>
      </c>
      <c r="P12" s="501">
        <f>SUM(P6:P11)</f>
        <v>0</v>
      </c>
      <c r="Q12" s="501">
        <f>SUM(Q6:Q11)</f>
        <v>0</v>
      </c>
      <c r="R12" s="284">
        <f t="shared" si="1"/>
        <v>15</v>
      </c>
      <c r="S12" s="284" t="b">
        <f t="shared" si="0"/>
        <v>1</v>
      </c>
    </row>
    <row r="13" spans="1:21">
      <c r="A13" s="469" t="s">
        <v>62</v>
      </c>
      <c r="B13" s="495">
        <f>F13</f>
        <v>1</v>
      </c>
      <c r="C13" s="495">
        <f>SUM(E13:Q13)</f>
        <v>1</v>
      </c>
      <c r="D13" s="469" t="s">
        <v>62</v>
      </c>
      <c r="E13" s="495">
        <v>0</v>
      </c>
      <c r="F13" s="495">
        <v>1</v>
      </c>
      <c r="G13" s="495"/>
      <c r="H13" s="495"/>
      <c r="I13" s="495"/>
      <c r="J13" s="495"/>
      <c r="K13" s="495"/>
      <c r="L13" s="495"/>
      <c r="M13" s="495"/>
      <c r="N13" s="495"/>
      <c r="O13" s="495"/>
      <c r="P13" s="495"/>
      <c r="Q13" s="495"/>
      <c r="R13" s="284">
        <f t="shared" si="1"/>
        <v>1</v>
      </c>
      <c r="S13" s="284" t="b">
        <f t="shared" si="0"/>
        <v>1</v>
      </c>
    </row>
    <row r="14" spans="1:21">
      <c r="A14" s="469" t="s">
        <v>63</v>
      </c>
      <c r="B14" s="502">
        <f>F14</f>
        <v>0</v>
      </c>
      <c r="C14" s="502">
        <f>SUM(E14:Q14)</f>
        <v>0</v>
      </c>
      <c r="D14" s="469" t="s">
        <v>63</v>
      </c>
      <c r="E14" s="495">
        <v>0</v>
      </c>
      <c r="F14" s="495">
        <v>0</v>
      </c>
      <c r="G14" s="495"/>
      <c r="H14" s="495"/>
      <c r="I14" s="495"/>
      <c r="J14" s="495"/>
      <c r="K14" s="495"/>
      <c r="L14" s="495"/>
      <c r="M14" s="495"/>
      <c r="N14" s="495"/>
      <c r="O14" s="495"/>
      <c r="P14" s="495"/>
      <c r="Q14" s="495"/>
      <c r="R14" s="284">
        <f t="shared" si="1"/>
        <v>0</v>
      </c>
      <c r="S14" s="284" t="b">
        <f t="shared" si="0"/>
        <v>1</v>
      </c>
    </row>
    <row r="15" spans="1:21">
      <c r="A15" s="469" t="s">
        <v>238</v>
      </c>
      <c r="B15" s="495">
        <f>F15</f>
        <v>2</v>
      </c>
      <c r="C15" s="495">
        <f>SUM(E15:Q15)</f>
        <v>3</v>
      </c>
      <c r="D15" s="469" t="s">
        <v>238</v>
      </c>
      <c r="E15" s="495">
        <v>1</v>
      </c>
      <c r="F15" s="495">
        <v>2</v>
      </c>
      <c r="G15" s="495"/>
      <c r="H15" s="495"/>
      <c r="I15" s="495"/>
      <c r="J15" s="495"/>
      <c r="K15" s="495"/>
      <c r="L15" s="495"/>
      <c r="M15" s="495"/>
      <c r="N15" s="495"/>
      <c r="O15" s="495"/>
      <c r="P15" s="495"/>
      <c r="Q15" s="495"/>
      <c r="R15" s="284">
        <f t="shared" si="1"/>
        <v>3</v>
      </c>
      <c r="S15" s="284" t="b">
        <f t="shared" si="0"/>
        <v>1</v>
      </c>
    </row>
    <row r="16" spans="1:21" ht="15" customHeight="1">
      <c r="A16" s="469" t="s">
        <v>78</v>
      </c>
      <c r="B16" s="502">
        <f>F16</f>
        <v>0</v>
      </c>
      <c r="C16" s="502">
        <f>SUM(E16:Q16)</f>
        <v>0</v>
      </c>
      <c r="D16" s="469" t="s">
        <v>78</v>
      </c>
      <c r="E16" s="495">
        <v>0</v>
      </c>
      <c r="F16" s="495">
        <v>0</v>
      </c>
      <c r="G16" s="495"/>
      <c r="H16" s="495"/>
      <c r="I16" s="495"/>
      <c r="J16" s="495"/>
      <c r="K16" s="495"/>
      <c r="L16" s="495"/>
      <c r="M16" s="495"/>
      <c r="N16" s="495"/>
      <c r="O16" s="495"/>
      <c r="P16" s="495"/>
      <c r="Q16" s="495"/>
      <c r="R16" s="284">
        <f t="shared" si="1"/>
        <v>0</v>
      </c>
      <c r="S16" s="284" t="b">
        <f t="shared" si="0"/>
        <v>1</v>
      </c>
    </row>
    <row r="17" spans="1:19" ht="15" customHeight="1">
      <c r="A17" s="469" t="s">
        <v>64</v>
      </c>
      <c r="B17" s="495">
        <f>F17</f>
        <v>0</v>
      </c>
      <c r="C17" s="495">
        <f>SUM(E17:Q17)</f>
        <v>0</v>
      </c>
      <c r="D17" s="469" t="s">
        <v>64</v>
      </c>
      <c r="E17" s="495">
        <v>0</v>
      </c>
      <c r="F17" s="495">
        <v>0</v>
      </c>
      <c r="G17" s="495"/>
      <c r="H17" s="495"/>
      <c r="I17" s="495"/>
      <c r="J17" s="495"/>
      <c r="K17" s="495"/>
      <c r="L17" s="495"/>
      <c r="M17" s="495"/>
      <c r="N17" s="495"/>
      <c r="O17" s="495"/>
      <c r="P17" s="495"/>
      <c r="Q17" s="495"/>
      <c r="R17" s="284">
        <f t="shared" si="1"/>
        <v>0</v>
      </c>
      <c r="S17" s="284" t="b">
        <f t="shared" si="0"/>
        <v>1</v>
      </c>
    </row>
    <row r="18" spans="1:19" ht="15.75" customHeight="1">
      <c r="A18" s="500" t="s">
        <v>96</v>
      </c>
      <c r="B18" s="501">
        <f>SUM(B13:B17)</f>
        <v>3</v>
      </c>
      <c r="C18" s="501">
        <f>SUM(C13:C17)</f>
        <v>4</v>
      </c>
      <c r="D18" s="500" t="s">
        <v>96</v>
      </c>
      <c r="E18" s="501">
        <f>SUM(E13:E17)</f>
        <v>1</v>
      </c>
      <c r="F18" s="501">
        <f t="shared" ref="F18:O18" si="3">SUM(F13:F17)</f>
        <v>3</v>
      </c>
      <c r="G18" s="501">
        <f t="shared" si="3"/>
        <v>0</v>
      </c>
      <c r="H18" s="501">
        <f t="shared" si="3"/>
        <v>0</v>
      </c>
      <c r="I18" s="501">
        <f t="shared" si="3"/>
        <v>0</v>
      </c>
      <c r="J18" s="501">
        <f t="shared" si="3"/>
        <v>0</v>
      </c>
      <c r="K18" s="501">
        <f t="shared" si="3"/>
        <v>0</v>
      </c>
      <c r="L18" s="501">
        <f t="shared" si="3"/>
        <v>0</v>
      </c>
      <c r="M18" s="501">
        <f t="shared" si="3"/>
        <v>0</v>
      </c>
      <c r="N18" s="501">
        <f t="shared" si="3"/>
        <v>0</v>
      </c>
      <c r="O18" s="501">
        <f t="shared" si="3"/>
        <v>0</v>
      </c>
      <c r="P18" s="501">
        <f>SUM(P13:P17)</f>
        <v>0</v>
      </c>
      <c r="Q18" s="501">
        <f>SUM(Q13:Q17)</f>
        <v>0</v>
      </c>
      <c r="R18" s="284">
        <f t="shared" si="1"/>
        <v>4</v>
      </c>
      <c r="S18" s="284" t="b">
        <f t="shared" si="0"/>
        <v>1</v>
      </c>
    </row>
    <row r="19" spans="1:19" s="400" customFormat="1" ht="15" customHeight="1">
      <c r="A19" s="469" t="s">
        <v>97</v>
      </c>
      <c r="B19" s="503">
        <f>F19</f>
        <v>0</v>
      </c>
      <c r="C19" s="496">
        <f>SUM(E19:Q19)</f>
        <v>0</v>
      </c>
      <c r="D19" s="469" t="s">
        <v>97</v>
      </c>
      <c r="E19" s="495">
        <v>0</v>
      </c>
      <c r="F19" s="495">
        <v>0</v>
      </c>
      <c r="G19" s="495">
        <v>0</v>
      </c>
      <c r="H19" s="495">
        <v>0</v>
      </c>
      <c r="I19" s="495">
        <v>0</v>
      </c>
      <c r="J19" s="495">
        <v>0</v>
      </c>
      <c r="K19" s="495">
        <v>0</v>
      </c>
      <c r="L19" s="495">
        <v>0</v>
      </c>
      <c r="M19" s="495">
        <v>0</v>
      </c>
      <c r="N19" s="495">
        <v>0</v>
      </c>
      <c r="O19" s="495">
        <v>0</v>
      </c>
      <c r="P19" s="495">
        <v>0</v>
      </c>
      <c r="Q19" s="495">
        <v>0</v>
      </c>
      <c r="R19" s="284">
        <f t="shared" si="1"/>
        <v>0</v>
      </c>
      <c r="S19" s="284" t="b">
        <f t="shared" si="0"/>
        <v>1</v>
      </c>
    </row>
    <row r="20" spans="1:19" ht="15" customHeight="1">
      <c r="A20" s="500" t="s">
        <v>54</v>
      </c>
      <c r="B20" s="501">
        <f>B19+B18+B12</f>
        <v>11</v>
      </c>
      <c r="C20" s="501">
        <f>SUM(C19,C18,C12)</f>
        <v>19</v>
      </c>
      <c r="D20" s="500" t="s">
        <v>54</v>
      </c>
      <c r="E20" s="501">
        <f>SUM(E19,E18,E12)</f>
        <v>8</v>
      </c>
      <c r="F20" s="501">
        <f t="shared" ref="F20:O20" si="4">SUM(F19,F18,F12)</f>
        <v>11</v>
      </c>
      <c r="G20" s="501">
        <f t="shared" si="4"/>
        <v>0</v>
      </c>
      <c r="H20" s="501">
        <f t="shared" si="4"/>
        <v>0</v>
      </c>
      <c r="I20" s="501">
        <f t="shared" si="4"/>
        <v>0</v>
      </c>
      <c r="J20" s="501">
        <f t="shared" si="4"/>
        <v>0</v>
      </c>
      <c r="K20" s="501">
        <f>SUM(K19,K18,K12)</f>
        <v>0</v>
      </c>
      <c r="L20" s="501">
        <f t="shared" si="4"/>
        <v>0</v>
      </c>
      <c r="M20" s="501">
        <f t="shared" si="4"/>
        <v>0</v>
      </c>
      <c r="N20" s="501">
        <f t="shared" si="4"/>
        <v>0</v>
      </c>
      <c r="O20" s="501">
        <f t="shared" si="4"/>
        <v>0</v>
      </c>
      <c r="P20" s="501">
        <f>SUM(P19,P18,P12)</f>
        <v>0</v>
      </c>
      <c r="Q20" s="501">
        <f>SUM(Q19,Q18,Q12)</f>
        <v>0</v>
      </c>
      <c r="R20" s="284">
        <f t="shared" si="1"/>
        <v>19</v>
      </c>
      <c r="S20" s="284" t="b">
        <f t="shared" si="0"/>
        <v>1</v>
      </c>
    </row>
    <row r="21" spans="1:19" ht="15" customHeight="1">
      <c r="A21" s="500" t="s">
        <v>239</v>
      </c>
      <c r="B21" s="504">
        <f>B12/(B12+B18)</f>
        <v>0.72727272727272729</v>
      </c>
      <c r="C21" s="504">
        <f>C12/(C12+C18)</f>
        <v>0.78947368421052633</v>
      </c>
      <c r="D21" s="500" t="s">
        <v>239</v>
      </c>
      <c r="E21" s="504">
        <f>E12/(E12+E18)</f>
        <v>0.875</v>
      </c>
      <c r="F21" s="504">
        <f t="shared" ref="F21:O21" si="5">F12/(F12+F18)</f>
        <v>0.72727272727272729</v>
      </c>
      <c r="G21" s="504" t="e">
        <f>G12/(G12+G18)</f>
        <v>#DIV/0!</v>
      </c>
      <c r="H21" s="504" t="e">
        <f>H12/(H12+H18)</f>
        <v>#DIV/0!</v>
      </c>
      <c r="I21" s="504" t="e">
        <f t="shared" si="5"/>
        <v>#DIV/0!</v>
      </c>
      <c r="J21" s="504" t="e">
        <f t="shared" si="5"/>
        <v>#DIV/0!</v>
      </c>
      <c r="K21" s="504" t="e">
        <f>K12/(K12+K18)</f>
        <v>#DIV/0!</v>
      </c>
      <c r="L21" s="504" t="e">
        <f t="shared" si="5"/>
        <v>#DIV/0!</v>
      </c>
      <c r="M21" s="504" t="e">
        <f t="shared" si="5"/>
        <v>#DIV/0!</v>
      </c>
      <c r="N21" s="504" t="e">
        <f t="shared" si="5"/>
        <v>#DIV/0!</v>
      </c>
      <c r="O21" s="504" t="e">
        <f t="shared" si="5"/>
        <v>#DIV/0!</v>
      </c>
      <c r="P21" s="504" t="e">
        <f>P12/(P12+P18)</f>
        <v>#DIV/0!</v>
      </c>
      <c r="Q21" s="504" t="e">
        <f>Q12/(Q12+Q18)</f>
        <v>#DIV/0!</v>
      </c>
      <c r="R21" s="504">
        <f>R12/(R12+R18)</f>
        <v>0.78947368421052633</v>
      </c>
    </row>
    <row r="22" spans="1:19" ht="15" customHeight="1">
      <c r="A22" s="500" t="s">
        <v>244</v>
      </c>
      <c r="B22" s="504">
        <f>B15/B20</f>
        <v>0.18181818181818182</v>
      </c>
      <c r="C22" s="504">
        <f>C15/(C20)</f>
        <v>0.15789473684210525</v>
      </c>
      <c r="D22" s="500" t="s">
        <v>244</v>
      </c>
      <c r="E22" s="504">
        <f>E15/(E20)</f>
        <v>0.125</v>
      </c>
      <c r="F22" s="504">
        <f>F15/(F20)</f>
        <v>0.18181818181818182</v>
      </c>
      <c r="G22" s="504" t="e">
        <f>G15/(G20)</f>
        <v>#DIV/0!</v>
      </c>
      <c r="H22" s="504" t="e">
        <f>H15/(H20)</f>
        <v>#DIV/0!</v>
      </c>
      <c r="I22" s="504" t="e">
        <f t="shared" ref="I22:O22" si="6">I15/(I12+I18)</f>
        <v>#DIV/0!</v>
      </c>
      <c r="J22" s="504" t="e">
        <f t="shared" si="6"/>
        <v>#DIV/0!</v>
      </c>
      <c r="K22" s="504" t="e">
        <f t="shared" si="6"/>
        <v>#DIV/0!</v>
      </c>
      <c r="L22" s="504" t="e">
        <f>L15/(L12+L18)</f>
        <v>#DIV/0!</v>
      </c>
      <c r="M22" s="504" t="e">
        <f t="shared" si="6"/>
        <v>#DIV/0!</v>
      </c>
      <c r="N22" s="504" t="e">
        <f t="shared" si="6"/>
        <v>#DIV/0!</v>
      </c>
      <c r="O22" s="504" t="e">
        <f t="shared" si="6"/>
        <v>#DIV/0!</v>
      </c>
      <c r="P22" s="504" t="e">
        <f>P15/(P12+P18)</f>
        <v>#DIV/0!</v>
      </c>
      <c r="Q22" s="504" t="e">
        <f>Q15/(Q12+Q18)</f>
        <v>#DIV/0!</v>
      </c>
      <c r="R22" s="504">
        <f>R15/(R20)</f>
        <v>0.15789473684210525</v>
      </c>
    </row>
    <row r="23" spans="1:19" s="507" customFormat="1" ht="15" customHeight="1">
      <c r="A23" s="505"/>
      <c r="B23" s="506"/>
      <c r="C23" s="506"/>
      <c r="E23" s="506"/>
      <c r="F23" s="508"/>
      <c r="G23" s="506"/>
      <c r="H23" s="506"/>
      <c r="I23" s="506"/>
      <c r="J23" s="506"/>
      <c r="K23" s="506"/>
    </row>
    <row r="24" spans="1:19" ht="15" customHeight="1">
      <c r="A24" s="284" t="s">
        <v>98</v>
      </c>
      <c r="I24" s="284">
        <f>SUM(E20:I20)</f>
        <v>19</v>
      </c>
    </row>
    <row r="25" spans="1:19" ht="12.75" customHeight="1">
      <c r="A25" s="509" t="s">
        <v>323</v>
      </c>
      <c r="B25" s="487"/>
      <c r="C25" s="487"/>
      <c r="E25" s="487"/>
      <c r="F25" s="487"/>
      <c r="G25" s="487"/>
      <c r="H25" s="487"/>
      <c r="I25" s="487" t="b">
        <f>I24=C20</f>
        <v>1</v>
      </c>
      <c r="J25" s="487"/>
      <c r="K25" s="487"/>
    </row>
    <row r="26" spans="1:19" ht="12.75" customHeight="1">
      <c r="A26" s="509" t="s">
        <v>324</v>
      </c>
      <c r="B26" s="487"/>
      <c r="C26" s="487"/>
      <c r="E26" s="487"/>
      <c r="F26" s="487"/>
      <c r="G26" s="487"/>
      <c r="H26" s="487"/>
      <c r="I26" s="487"/>
      <c r="J26" s="487"/>
      <c r="K26" s="487"/>
    </row>
    <row r="27" spans="1:19" ht="12.75" customHeight="1">
      <c r="A27" s="487" t="s">
        <v>325</v>
      </c>
      <c r="B27" s="510"/>
      <c r="C27" s="487"/>
      <c r="D27" s="487"/>
      <c r="E27" s="487"/>
      <c r="F27" s="487"/>
      <c r="G27" s="487"/>
      <c r="H27" s="487"/>
      <c r="I27" s="487"/>
      <c r="J27" s="487"/>
    </row>
    <row r="28" spans="1:19" ht="12.75" customHeight="1">
      <c r="A28" s="509"/>
      <c r="B28" s="509"/>
      <c r="C28" s="509"/>
      <c r="F28" s="284">
        <v>2669</v>
      </c>
      <c r="G28" s="509"/>
      <c r="H28" s="509"/>
      <c r="I28" s="509"/>
      <c r="J28" s="509"/>
    </row>
    <row r="29" spans="1:19" ht="15" customHeight="1">
      <c r="A29" s="285" t="s">
        <v>104</v>
      </c>
      <c r="F29" s="284">
        <v>1417</v>
      </c>
      <c r="G29" s="284">
        <f>F29-F28</f>
        <v>-1252</v>
      </c>
      <c r="H29" s="284">
        <f>G29/F28</f>
        <v>-0.46908954664668417</v>
      </c>
      <c r="R29" s="311">
        <f t="shared" ref="R29:R39" si="7">SUM(E29:Q29)</f>
        <v>164.53091045335333</v>
      </c>
    </row>
    <row r="30" spans="1:19" ht="15" customHeight="1">
      <c r="A30" s="285"/>
      <c r="F30" s="294"/>
      <c r="R30" s="311">
        <f t="shared" si="7"/>
        <v>0</v>
      </c>
    </row>
    <row r="31" spans="1:19" ht="15" customHeight="1">
      <c r="A31" s="285"/>
      <c r="B31" s="670"/>
      <c r="C31" s="670"/>
      <c r="G31" s="511"/>
      <c r="H31" s="511"/>
      <c r="I31" s="511"/>
      <c r="J31" s="511"/>
      <c r="K31" s="670"/>
      <c r="L31" s="670"/>
      <c r="R31" s="311"/>
    </row>
    <row r="32" spans="1:19" ht="15.75">
      <c r="A32" s="492" t="s">
        <v>101</v>
      </c>
      <c r="B32" s="493" t="s">
        <v>453</v>
      </c>
      <c r="C32" s="493" t="s">
        <v>412</v>
      </c>
      <c r="D32" s="509"/>
      <c r="E32" s="512">
        <v>41640</v>
      </c>
      <c r="F32" s="512">
        <v>41671</v>
      </c>
      <c r="G32" s="512">
        <v>41699</v>
      </c>
      <c r="H32" s="494" t="s">
        <v>313</v>
      </c>
      <c r="I32" s="512">
        <v>41730</v>
      </c>
      <c r="J32" s="512">
        <v>41760</v>
      </c>
      <c r="K32" s="512">
        <v>41791</v>
      </c>
      <c r="L32" s="512">
        <v>41821</v>
      </c>
      <c r="M32" s="512">
        <v>41852</v>
      </c>
      <c r="N32" s="512">
        <v>41883</v>
      </c>
      <c r="O32" s="513">
        <v>41913</v>
      </c>
      <c r="P32" s="446">
        <v>41944</v>
      </c>
      <c r="Q32" s="446">
        <v>41974</v>
      </c>
      <c r="R32" s="514"/>
    </row>
    <row r="33" spans="1:18">
      <c r="A33" s="469" t="s">
        <v>65</v>
      </c>
      <c r="B33" s="311">
        <f>Q33</f>
        <v>0</v>
      </c>
      <c r="C33" s="311">
        <f>SUM(E33:Q33)</f>
        <v>0</v>
      </c>
      <c r="D33" s="469" t="s">
        <v>65</v>
      </c>
      <c r="E33" s="311">
        <v>0</v>
      </c>
      <c r="F33" s="311">
        <v>0</v>
      </c>
      <c r="G33" s="311">
        <v>0</v>
      </c>
      <c r="H33" s="311"/>
      <c r="I33" s="311"/>
      <c r="J33" s="311"/>
      <c r="K33" s="311"/>
      <c r="L33" s="311"/>
      <c r="M33" s="311"/>
      <c r="R33" s="311">
        <f>SUM(E33:Q33)</f>
        <v>0</v>
      </c>
    </row>
    <row r="34" spans="1:18" ht="12.75" customHeight="1">
      <c r="A34" s="469" t="s">
        <v>99</v>
      </c>
      <c r="B34" s="495"/>
      <c r="C34" s="495"/>
      <c r="D34" s="469" t="s">
        <v>99</v>
      </c>
      <c r="E34" s="311">
        <v>0</v>
      </c>
      <c r="F34" s="311">
        <v>0</v>
      </c>
      <c r="G34" s="311"/>
      <c r="H34" s="311"/>
      <c r="I34" s="311"/>
      <c r="J34" s="311"/>
      <c r="K34" s="495"/>
      <c r="L34" s="495"/>
      <c r="M34" s="311"/>
      <c r="N34" s="509"/>
      <c r="O34" s="509"/>
      <c r="P34" s="509"/>
      <c r="Q34" s="509"/>
      <c r="R34" s="311">
        <f>SUM(E34:Q34)</f>
        <v>0</v>
      </c>
    </row>
    <row r="35" spans="1:18" ht="13.5" customHeight="1">
      <c r="A35" s="515" t="s">
        <v>188</v>
      </c>
      <c r="B35" s="516">
        <f>Q34</f>
        <v>0</v>
      </c>
      <c r="C35" s="495">
        <f>SUM(E34:Q34)</f>
        <v>0</v>
      </c>
      <c r="D35" s="515" t="s">
        <v>188</v>
      </c>
      <c r="E35" s="501"/>
      <c r="F35" s="501"/>
      <c r="G35" s="501"/>
      <c r="H35" s="501"/>
      <c r="I35" s="501"/>
      <c r="J35" s="501"/>
      <c r="K35" s="517"/>
      <c r="L35" s="495"/>
      <c r="M35" s="509"/>
      <c r="N35" s="509"/>
      <c r="O35" s="509"/>
      <c r="P35" s="509"/>
      <c r="Q35" s="509"/>
      <c r="R35" s="311">
        <f t="shared" si="7"/>
        <v>0</v>
      </c>
    </row>
    <row r="36" spans="1:18" ht="15" customHeight="1">
      <c r="A36" s="515" t="s">
        <v>100</v>
      </c>
      <c r="B36" s="518"/>
      <c r="C36" s="518"/>
      <c r="D36" s="515" t="s">
        <v>100</v>
      </c>
      <c r="E36" s="311">
        <v>0</v>
      </c>
      <c r="F36" s="311">
        <v>0</v>
      </c>
      <c r="G36" s="311"/>
      <c r="H36" s="311"/>
      <c r="I36" s="311"/>
      <c r="J36" s="311"/>
      <c r="K36" s="503"/>
      <c r="L36" s="503"/>
      <c r="M36" s="311"/>
      <c r="R36" s="311">
        <f t="shared" si="7"/>
        <v>0</v>
      </c>
    </row>
    <row r="37" spans="1:18" ht="12.75" customHeight="1">
      <c r="A37" s="515" t="s">
        <v>189</v>
      </c>
      <c r="B37" s="519">
        <v>0</v>
      </c>
      <c r="C37" s="519">
        <f>SUM(E36:Q37)</f>
        <v>0</v>
      </c>
      <c r="D37" s="515" t="s">
        <v>189</v>
      </c>
      <c r="E37" s="311"/>
      <c r="F37" s="311"/>
      <c r="G37" s="311"/>
      <c r="H37" s="311"/>
      <c r="I37" s="311"/>
      <c r="J37" s="311"/>
      <c r="K37" s="509"/>
      <c r="L37" s="509"/>
      <c r="R37" s="311">
        <f t="shared" si="7"/>
        <v>0</v>
      </c>
    </row>
    <row r="38" spans="1:18" ht="12.75" customHeight="1">
      <c r="A38" s="469" t="s">
        <v>76</v>
      </c>
      <c r="B38" s="495">
        <f t="shared" ref="B38:B39" si="8">Q38</f>
        <v>0</v>
      </c>
      <c r="C38" s="495">
        <f t="shared" ref="C38:C43" si="9">SUM(E38:Q38)</f>
        <v>0</v>
      </c>
      <c r="D38" s="469" t="s">
        <v>76</v>
      </c>
      <c r="E38" s="495">
        <v>0</v>
      </c>
      <c r="F38" s="495">
        <v>0</v>
      </c>
      <c r="G38" s="495"/>
      <c r="H38" s="495"/>
      <c r="I38" s="495"/>
      <c r="J38" s="495"/>
      <c r="K38" s="495"/>
      <c r="L38" s="495"/>
      <c r="M38" s="495"/>
      <c r="R38" s="311">
        <f t="shared" si="7"/>
        <v>0</v>
      </c>
    </row>
    <row r="39" spans="1:18">
      <c r="A39" s="469" t="s">
        <v>77</v>
      </c>
      <c r="B39" s="311">
        <f t="shared" si="8"/>
        <v>0</v>
      </c>
      <c r="C39" s="311">
        <f t="shared" si="9"/>
        <v>0</v>
      </c>
      <c r="D39" s="469" t="s">
        <v>77</v>
      </c>
      <c r="E39" s="495">
        <v>0</v>
      </c>
      <c r="F39" s="495">
        <v>0</v>
      </c>
      <c r="G39" s="495"/>
      <c r="H39" s="495"/>
      <c r="I39" s="495"/>
      <c r="J39" s="495"/>
      <c r="K39" s="311"/>
      <c r="L39" s="311"/>
      <c r="M39" s="311"/>
      <c r="R39" s="311">
        <f t="shared" si="7"/>
        <v>0</v>
      </c>
    </row>
    <row r="40" spans="1:18" s="400" customFormat="1" ht="15" customHeight="1">
      <c r="A40" s="469" t="s">
        <v>67</v>
      </c>
      <c r="B40" s="495">
        <f>E40</f>
        <v>1</v>
      </c>
      <c r="C40" s="495">
        <f t="shared" si="9"/>
        <v>4</v>
      </c>
      <c r="D40" s="469" t="s">
        <v>67</v>
      </c>
      <c r="E40" s="503">
        <v>1</v>
      </c>
      <c r="F40" s="503">
        <v>3</v>
      </c>
      <c r="G40" s="503"/>
      <c r="H40" s="503"/>
      <c r="I40" s="503"/>
      <c r="J40" s="503"/>
      <c r="K40" s="495"/>
      <c r="L40" s="495"/>
      <c r="M40" s="495"/>
      <c r="R40" s="312">
        <f>SUM(E40:Q40)</f>
        <v>4</v>
      </c>
    </row>
    <row r="41" spans="1:18" s="400" customFormat="1" ht="16.5" customHeight="1">
      <c r="A41" s="469" t="s">
        <v>66</v>
      </c>
      <c r="B41" s="311">
        <f>E41</f>
        <v>1</v>
      </c>
      <c r="C41" s="311">
        <f t="shared" si="9"/>
        <v>2</v>
      </c>
      <c r="D41" s="469" t="s">
        <v>66</v>
      </c>
      <c r="E41" s="311">
        <v>1</v>
      </c>
      <c r="F41" s="311">
        <v>1</v>
      </c>
      <c r="G41" s="311"/>
      <c r="H41" s="311"/>
      <c r="I41" s="311"/>
      <c r="J41" s="311"/>
      <c r="K41" s="311"/>
      <c r="L41" s="311"/>
      <c r="M41" s="311"/>
      <c r="R41" s="312">
        <f t="shared" ref="R41:R43" si="10">SUM(E41:Q41)</f>
        <v>2</v>
      </c>
    </row>
    <row r="42" spans="1:18" s="507" customFormat="1" ht="15.75" customHeight="1">
      <c r="A42" s="469" t="s">
        <v>357</v>
      </c>
      <c r="B42" s="495">
        <f>E42</f>
        <v>3</v>
      </c>
      <c r="C42" s="495">
        <f t="shared" si="9"/>
        <v>3</v>
      </c>
      <c r="D42" s="469" t="s">
        <v>357</v>
      </c>
      <c r="E42" s="495">
        <v>3</v>
      </c>
      <c r="F42" s="495">
        <v>0</v>
      </c>
      <c r="G42" s="495"/>
      <c r="H42" s="495"/>
      <c r="I42" s="495"/>
      <c r="J42" s="495"/>
      <c r="K42" s="495"/>
      <c r="L42" s="495"/>
      <c r="M42" s="495"/>
      <c r="R42" s="503">
        <f t="shared" si="10"/>
        <v>3</v>
      </c>
    </row>
    <row r="43" spans="1:18" s="507" customFormat="1" ht="14.25" customHeight="1">
      <c r="A43" s="469" t="s">
        <v>61</v>
      </c>
      <c r="B43" s="311">
        <f>E43</f>
        <v>2</v>
      </c>
      <c r="C43" s="311">
        <f t="shared" si="9"/>
        <v>7</v>
      </c>
      <c r="D43" s="469" t="s">
        <v>61</v>
      </c>
      <c r="E43" s="311">
        <v>2</v>
      </c>
      <c r="F43" s="311">
        <v>5</v>
      </c>
      <c r="G43" s="311"/>
      <c r="H43" s="311"/>
      <c r="I43" s="311"/>
      <c r="J43" s="311"/>
      <c r="K43" s="311"/>
      <c r="L43" s="311"/>
      <c r="M43" s="311"/>
      <c r="R43" s="503">
        <f t="shared" si="10"/>
        <v>7</v>
      </c>
    </row>
    <row r="44" spans="1:18" s="507" customFormat="1" ht="15" customHeight="1">
      <c r="A44" s="520" t="s">
        <v>60</v>
      </c>
      <c r="B44" s="521">
        <f>SUM(B33:B43)</f>
        <v>7</v>
      </c>
      <c r="C44" s="521">
        <f>SUM(C33:C43)</f>
        <v>16</v>
      </c>
      <c r="D44" s="400" t="s">
        <v>60</v>
      </c>
      <c r="E44" s="495">
        <f>SUM(E33:E43)</f>
        <v>7</v>
      </c>
      <c r="F44" s="495">
        <f>SUM(F33:F43)</f>
        <v>9</v>
      </c>
      <c r="G44" s="495">
        <f>SUM(G33:G42)</f>
        <v>0</v>
      </c>
      <c r="H44" s="495">
        <f>SUM(H33:H42)</f>
        <v>0</v>
      </c>
      <c r="I44" s="495">
        <f>SUM(I33:I42)</f>
        <v>0</v>
      </c>
      <c r="J44" s="495">
        <f>SUM(J33:J42)</f>
        <v>0</v>
      </c>
      <c r="K44" s="521">
        <f>SUM(K33:K43)</f>
        <v>0</v>
      </c>
      <c r="L44" s="521">
        <f>SUM(L33:L43)</f>
        <v>0</v>
      </c>
      <c r="M44" s="521">
        <f t="shared" ref="M44:O44" si="11">SUM(M33:M43)</f>
        <v>0</v>
      </c>
      <c r="N44" s="507">
        <f t="shared" si="11"/>
        <v>0</v>
      </c>
      <c r="O44" s="507">
        <f t="shared" si="11"/>
        <v>0</v>
      </c>
      <c r="P44" s="507">
        <f>SUM(P33:P43)</f>
        <v>0</v>
      </c>
      <c r="Q44" s="507">
        <f>SUM(Q33:Q43)</f>
        <v>0</v>
      </c>
      <c r="R44" s="503">
        <f>SUM(E44:Q44)</f>
        <v>16</v>
      </c>
    </row>
    <row r="45" spans="1:18">
      <c r="E45" s="284" t="s">
        <v>273</v>
      </c>
    </row>
    <row r="46" spans="1:18" s="289" customFormat="1">
      <c r="A46" s="674" t="s">
        <v>98</v>
      </c>
      <c r="B46" s="674"/>
      <c r="C46" s="674"/>
      <c r="I46" s="289">
        <f>SUM(E44:I44)</f>
        <v>16</v>
      </c>
    </row>
    <row r="47" spans="1:18" s="289" customFormat="1" ht="49.5" hidden="1" customHeight="1">
      <c r="A47" s="675" t="s">
        <v>248</v>
      </c>
      <c r="B47" s="675"/>
      <c r="C47" s="675"/>
      <c r="I47" s="289" t="b">
        <f>I46=C44</f>
        <v>1</v>
      </c>
    </row>
    <row r="48" spans="1:18" hidden="1"/>
    <row r="49" spans="1:17" ht="15.75" hidden="1" thickBot="1">
      <c r="C49" s="676" t="s">
        <v>259</v>
      </c>
      <c r="D49" s="676"/>
      <c r="E49" s="676"/>
      <c r="F49" s="676"/>
      <c r="G49" s="676"/>
      <c r="H49" s="676"/>
      <c r="I49" s="676"/>
      <c r="J49" s="522"/>
    </row>
    <row r="50" spans="1:17" ht="37.5" hidden="1" thickTop="1" thickBot="1">
      <c r="C50" s="677"/>
      <c r="D50" s="678"/>
      <c r="E50" s="523" t="s">
        <v>221</v>
      </c>
      <c r="F50" s="524" t="s">
        <v>46</v>
      </c>
      <c r="G50" s="524" t="s">
        <v>222</v>
      </c>
      <c r="H50" s="525"/>
      <c r="I50" s="526" t="s">
        <v>223</v>
      </c>
      <c r="J50" s="522"/>
    </row>
    <row r="51" spans="1:17" ht="15.75" hidden="1" thickTop="1">
      <c r="A51" s="527" t="s">
        <v>258</v>
      </c>
      <c r="C51" s="671" t="s">
        <v>224</v>
      </c>
      <c r="D51" s="528" t="s">
        <v>260</v>
      </c>
      <c r="E51" s="529">
        <v>1</v>
      </c>
      <c r="F51" s="530">
        <v>2.7777777777777777</v>
      </c>
      <c r="G51" s="530">
        <v>2.7777777777777777</v>
      </c>
      <c r="H51" s="531"/>
      <c r="I51" s="532">
        <v>2.7777777777777777</v>
      </c>
      <c r="J51" s="522"/>
    </row>
    <row r="52" spans="1:17" hidden="1">
      <c r="C52" s="672"/>
      <c r="D52" s="533" t="s">
        <v>261</v>
      </c>
      <c r="E52" s="534">
        <v>1</v>
      </c>
      <c r="F52" s="535">
        <v>2.7777777777777777</v>
      </c>
      <c r="G52" s="535">
        <v>2.7777777777777777</v>
      </c>
      <c r="H52" s="536"/>
      <c r="I52" s="537">
        <v>5.5555555555555554</v>
      </c>
      <c r="J52" s="522"/>
    </row>
    <row r="53" spans="1:17" hidden="1">
      <c r="C53" s="672"/>
      <c r="D53" s="533" t="s">
        <v>61</v>
      </c>
      <c r="E53" s="534">
        <v>18</v>
      </c>
      <c r="F53" s="535">
        <v>50</v>
      </c>
      <c r="G53" s="535">
        <v>50</v>
      </c>
      <c r="H53" s="536"/>
      <c r="I53" s="537">
        <v>55.555555555555557</v>
      </c>
      <c r="J53" s="522"/>
    </row>
    <row r="54" spans="1:17" hidden="1">
      <c r="C54" s="672"/>
      <c r="D54" s="533" t="s">
        <v>262</v>
      </c>
      <c r="E54" s="534">
        <v>9</v>
      </c>
      <c r="F54" s="535">
        <v>25</v>
      </c>
      <c r="G54" s="535">
        <v>25</v>
      </c>
      <c r="H54" s="536"/>
      <c r="I54" s="537">
        <v>80.555555555555557</v>
      </c>
      <c r="J54" s="522"/>
    </row>
    <row r="55" spans="1:17" hidden="1">
      <c r="C55" s="672"/>
      <c r="D55" s="533" t="s">
        <v>263</v>
      </c>
      <c r="E55" s="534">
        <v>7</v>
      </c>
      <c r="F55" s="535">
        <v>19.444444444444446</v>
      </c>
      <c r="G55" s="535">
        <v>19.444444444444446</v>
      </c>
      <c r="H55" s="536"/>
      <c r="I55" s="537">
        <v>100</v>
      </c>
      <c r="J55" s="522"/>
    </row>
    <row r="56" spans="1:17" ht="15.75" hidden="1" thickBot="1">
      <c r="C56" s="673"/>
      <c r="D56" s="538" t="s">
        <v>60</v>
      </c>
      <c r="E56" s="539">
        <v>36</v>
      </c>
      <c r="F56" s="540">
        <v>100</v>
      </c>
      <c r="G56" s="540">
        <v>100</v>
      </c>
      <c r="H56" s="541"/>
      <c r="I56" s="542"/>
      <c r="J56" s="522"/>
    </row>
    <row r="57" spans="1:17" ht="15.75" hidden="1" thickTop="1">
      <c r="C57" s="522"/>
      <c r="D57" s="284" t="s">
        <v>264</v>
      </c>
      <c r="E57" s="543">
        <v>37</v>
      </c>
    </row>
    <row r="58" spans="1:17" hidden="1"/>
    <row r="62" spans="1:17" ht="15.75">
      <c r="L62" s="494">
        <v>41091</v>
      </c>
      <c r="M62" s="494">
        <v>41122</v>
      </c>
      <c r="N62" s="494">
        <v>41153</v>
      </c>
      <c r="O62" s="494">
        <v>41183</v>
      </c>
      <c r="P62" s="494">
        <v>41214</v>
      </c>
      <c r="Q62" s="293">
        <v>41244</v>
      </c>
    </row>
    <row r="63" spans="1:17" ht="15.75">
      <c r="D63" s="492" t="s">
        <v>92</v>
      </c>
      <c r="E63" s="494">
        <v>41275</v>
      </c>
      <c r="F63" s="494">
        <v>41306</v>
      </c>
      <c r="G63" s="494">
        <v>41334</v>
      </c>
      <c r="H63" s="494"/>
      <c r="I63" s="494">
        <v>41365</v>
      </c>
      <c r="J63" s="494">
        <v>41395</v>
      </c>
      <c r="K63" s="494">
        <v>41426</v>
      </c>
      <c r="L63" s="495">
        <v>1</v>
      </c>
      <c r="M63" s="495">
        <v>1</v>
      </c>
      <c r="N63" s="495">
        <v>0</v>
      </c>
      <c r="O63" s="495">
        <v>1</v>
      </c>
      <c r="P63" s="495">
        <v>3</v>
      </c>
    </row>
    <row r="64" spans="1:17">
      <c r="D64" s="469" t="s">
        <v>79</v>
      </c>
      <c r="E64" s="495">
        <v>1</v>
      </c>
      <c r="F64" s="495">
        <v>2</v>
      </c>
      <c r="G64" s="495">
        <v>0</v>
      </c>
      <c r="H64" s="495"/>
      <c r="I64" s="495">
        <v>0</v>
      </c>
      <c r="J64" s="495">
        <v>2</v>
      </c>
      <c r="K64" s="495">
        <v>2</v>
      </c>
      <c r="L64" s="495"/>
      <c r="M64" s="495"/>
      <c r="N64" s="495"/>
      <c r="O64" s="495"/>
      <c r="P64" s="495"/>
    </row>
    <row r="65" spans="4:18">
      <c r="D65" s="469" t="s">
        <v>80</v>
      </c>
      <c r="E65" s="495"/>
      <c r="F65" s="495"/>
      <c r="G65" s="495"/>
      <c r="H65" s="495"/>
      <c r="I65" s="495"/>
      <c r="J65" s="495"/>
      <c r="K65" s="495"/>
      <c r="L65" s="495">
        <v>0</v>
      </c>
      <c r="M65" s="495">
        <v>1</v>
      </c>
      <c r="N65" s="495">
        <v>0</v>
      </c>
      <c r="O65" s="495">
        <v>0</v>
      </c>
      <c r="P65" s="495">
        <v>3</v>
      </c>
    </row>
    <row r="66" spans="4:18">
      <c r="D66" s="497" t="s">
        <v>93</v>
      </c>
      <c r="E66" s="495">
        <v>3</v>
      </c>
      <c r="F66" s="495">
        <v>3</v>
      </c>
      <c r="G66" s="495">
        <v>0</v>
      </c>
      <c r="H66" s="495"/>
      <c r="I66" s="495">
        <v>3</v>
      </c>
      <c r="J66" s="495">
        <v>1</v>
      </c>
      <c r="K66" s="495">
        <v>0</v>
      </c>
      <c r="L66" s="495">
        <v>0</v>
      </c>
      <c r="M66" s="495">
        <v>0</v>
      </c>
      <c r="N66" s="495">
        <v>0</v>
      </c>
      <c r="O66" s="495">
        <v>0</v>
      </c>
      <c r="P66" s="495">
        <v>0</v>
      </c>
    </row>
    <row r="67" spans="4:18">
      <c r="D67" s="499" t="s">
        <v>219</v>
      </c>
      <c r="E67" s="495">
        <v>0</v>
      </c>
      <c r="F67" s="495">
        <v>0</v>
      </c>
      <c r="G67" s="495">
        <v>0</v>
      </c>
      <c r="H67" s="495"/>
      <c r="I67" s="495">
        <v>0</v>
      </c>
      <c r="J67" s="495">
        <v>0</v>
      </c>
      <c r="K67" s="495">
        <v>0</v>
      </c>
      <c r="L67" s="495">
        <v>0</v>
      </c>
      <c r="M67" s="495">
        <v>0</v>
      </c>
      <c r="N67" s="495">
        <v>0</v>
      </c>
      <c r="O67" s="495">
        <v>0</v>
      </c>
      <c r="P67" s="495">
        <v>0</v>
      </c>
    </row>
    <row r="68" spans="4:18">
      <c r="D68" s="497" t="s">
        <v>94</v>
      </c>
      <c r="E68" s="495">
        <v>1</v>
      </c>
      <c r="F68" s="495">
        <v>3</v>
      </c>
      <c r="G68" s="495">
        <v>1</v>
      </c>
      <c r="H68" s="495"/>
      <c r="I68" s="495">
        <v>10</v>
      </c>
      <c r="J68" s="495">
        <v>8</v>
      </c>
      <c r="K68" s="495">
        <v>5</v>
      </c>
      <c r="L68" s="495">
        <v>3</v>
      </c>
      <c r="M68" s="495">
        <v>4</v>
      </c>
      <c r="N68" s="495">
        <v>4</v>
      </c>
      <c r="O68" s="495">
        <v>7</v>
      </c>
      <c r="P68" s="495">
        <v>4</v>
      </c>
    </row>
    <row r="69" spans="4:18">
      <c r="D69" s="469" t="s">
        <v>61</v>
      </c>
      <c r="E69" s="495">
        <v>15</v>
      </c>
      <c r="F69" s="495">
        <v>12</v>
      </c>
      <c r="G69" s="495">
        <v>18</v>
      </c>
      <c r="H69" s="495"/>
      <c r="I69" s="495">
        <v>3</v>
      </c>
      <c r="J69" s="495">
        <v>8</v>
      </c>
      <c r="K69" s="495">
        <v>13</v>
      </c>
      <c r="L69" s="495">
        <v>12</v>
      </c>
      <c r="M69" s="495">
        <v>19</v>
      </c>
      <c r="N69" s="495">
        <v>19</v>
      </c>
      <c r="O69" s="495">
        <v>8</v>
      </c>
      <c r="P69" s="495">
        <v>7</v>
      </c>
    </row>
    <row r="70" spans="4:18" ht="15.75">
      <c r="D70" s="500" t="s">
        <v>95</v>
      </c>
      <c r="E70" s="501">
        <f t="shared" ref="E70:K70" si="12">SUM(E64:E69)</f>
        <v>20</v>
      </c>
      <c r="F70" s="501">
        <f t="shared" si="12"/>
        <v>20</v>
      </c>
      <c r="G70" s="501">
        <f t="shared" si="12"/>
        <v>19</v>
      </c>
      <c r="H70" s="501"/>
      <c r="I70" s="501">
        <f t="shared" si="12"/>
        <v>16</v>
      </c>
      <c r="J70" s="501">
        <f t="shared" si="12"/>
        <v>19</v>
      </c>
      <c r="K70" s="501">
        <f t="shared" si="12"/>
        <v>20</v>
      </c>
      <c r="L70" s="501">
        <f t="shared" ref="L70:P70" si="13">SUM(L63:L69)</f>
        <v>16</v>
      </c>
      <c r="M70" s="501">
        <f t="shared" si="13"/>
        <v>25</v>
      </c>
      <c r="N70" s="501">
        <f t="shared" si="13"/>
        <v>23</v>
      </c>
      <c r="O70" s="501">
        <f t="shared" si="13"/>
        <v>16</v>
      </c>
      <c r="P70" s="501">
        <f t="shared" si="13"/>
        <v>17</v>
      </c>
      <c r="Q70" s="284">
        <v>34</v>
      </c>
      <c r="R70" s="284">
        <f>SUM(E70:Q70)</f>
        <v>245</v>
      </c>
    </row>
    <row r="71" spans="4:18">
      <c r="D71" s="469" t="s">
        <v>62</v>
      </c>
      <c r="E71" s="495">
        <v>2</v>
      </c>
      <c r="F71" s="495">
        <v>1</v>
      </c>
      <c r="G71" s="495">
        <v>0</v>
      </c>
      <c r="H71" s="495"/>
      <c r="I71" s="495">
        <v>0</v>
      </c>
      <c r="J71" s="495">
        <v>1</v>
      </c>
      <c r="K71" s="495">
        <v>0</v>
      </c>
      <c r="L71" s="495">
        <v>0</v>
      </c>
      <c r="M71" s="495">
        <v>0</v>
      </c>
      <c r="N71" s="495">
        <v>1</v>
      </c>
      <c r="O71" s="495">
        <v>0</v>
      </c>
      <c r="P71" s="495">
        <v>2</v>
      </c>
    </row>
    <row r="72" spans="4:18">
      <c r="D72" s="469" t="s">
        <v>63</v>
      </c>
      <c r="E72" s="495">
        <v>0</v>
      </c>
      <c r="F72" s="495">
        <v>0</v>
      </c>
      <c r="G72" s="495">
        <v>0</v>
      </c>
      <c r="H72" s="495"/>
      <c r="I72" s="495">
        <v>0</v>
      </c>
      <c r="J72" s="495">
        <v>0</v>
      </c>
      <c r="K72" s="495">
        <v>0</v>
      </c>
      <c r="L72" s="495">
        <v>0</v>
      </c>
      <c r="M72" s="495">
        <v>0</v>
      </c>
      <c r="N72" s="495">
        <v>0</v>
      </c>
      <c r="O72" s="495">
        <v>0</v>
      </c>
      <c r="P72" s="495">
        <v>0</v>
      </c>
    </row>
    <row r="73" spans="4:18">
      <c r="D73" s="469" t="s">
        <v>238</v>
      </c>
      <c r="E73" s="495">
        <v>10</v>
      </c>
      <c r="F73" s="495">
        <v>10</v>
      </c>
      <c r="G73" s="495">
        <v>9</v>
      </c>
      <c r="H73" s="495"/>
      <c r="I73" s="495">
        <v>6</v>
      </c>
      <c r="J73" s="495">
        <v>8</v>
      </c>
      <c r="K73" s="495">
        <v>11</v>
      </c>
      <c r="L73" s="495">
        <v>0</v>
      </c>
      <c r="M73" s="495">
        <v>13</v>
      </c>
      <c r="N73" s="495">
        <v>10</v>
      </c>
      <c r="O73" s="495">
        <v>12</v>
      </c>
      <c r="P73" s="495">
        <v>5</v>
      </c>
    </row>
    <row r="74" spans="4:18">
      <c r="D74" s="469" t="s">
        <v>78</v>
      </c>
      <c r="E74" s="495">
        <v>0</v>
      </c>
      <c r="F74" s="495">
        <v>2</v>
      </c>
      <c r="G74" s="495">
        <v>8</v>
      </c>
      <c r="H74" s="495"/>
      <c r="I74" s="495">
        <v>3</v>
      </c>
      <c r="J74" s="495">
        <v>10</v>
      </c>
      <c r="K74" s="495">
        <v>0</v>
      </c>
      <c r="L74" s="495">
        <v>3</v>
      </c>
      <c r="M74" s="495">
        <v>0</v>
      </c>
      <c r="N74" s="495">
        <v>3</v>
      </c>
      <c r="O74" s="495">
        <v>0</v>
      </c>
      <c r="P74" s="495">
        <v>2</v>
      </c>
    </row>
    <row r="75" spans="4:18">
      <c r="D75" s="469" t="s">
        <v>64</v>
      </c>
      <c r="E75" s="495">
        <v>0</v>
      </c>
      <c r="F75" s="495">
        <v>0</v>
      </c>
      <c r="G75" s="495">
        <v>0</v>
      </c>
      <c r="H75" s="495"/>
      <c r="I75" s="495">
        <v>0</v>
      </c>
      <c r="J75" s="495">
        <v>0</v>
      </c>
      <c r="K75" s="495">
        <v>0</v>
      </c>
      <c r="L75" s="495">
        <v>0</v>
      </c>
      <c r="M75" s="495">
        <v>0</v>
      </c>
      <c r="N75" s="495">
        <v>0</v>
      </c>
      <c r="O75" s="495">
        <v>0</v>
      </c>
      <c r="P75" s="495">
        <v>0</v>
      </c>
    </row>
    <row r="76" spans="4:18" ht="15.75">
      <c r="D76" s="500" t="s">
        <v>96</v>
      </c>
      <c r="E76" s="501">
        <f>SUM(E71:E75)</f>
        <v>12</v>
      </c>
      <c r="F76" s="501">
        <f t="shared" ref="F76:P76" si="14">SUM(F71:F75)</f>
        <v>13</v>
      </c>
      <c r="G76" s="501">
        <f t="shared" si="14"/>
        <v>17</v>
      </c>
      <c r="H76" s="501"/>
      <c r="I76" s="501">
        <f t="shared" si="14"/>
        <v>9</v>
      </c>
      <c r="J76" s="501">
        <f t="shared" si="14"/>
        <v>19</v>
      </c>
      <c r="K76" s="501">
        <f t="shared" si="14"/>
        <v>11</v>
      </c>
      <c r="L76" s="501">
        <f t="shared" si="14"/>
        <v>3</v>
      </c>
      <c r="M76" s="501">
        <f t="shared" si="14"/>
        <v>13</v>
      </c>
      <c r="N76" s="501">
        <f t="shared" si="14"/>
        <v>14</v>
      </c>
      <c r="O76" s="501">
        <f t="shared" si="14"/>
        <v>12</v>
      </c>
      <c r="P76" s="501">
        <f t="shared" si="14"/>
        <v>9</v>
      </c>
      <c r="Q76" s="284">
        <v>18</v>
      </c>
      <c r="R76" s="284">
        <f>SUM(E76:Q76)</f>
        <v>150</v>
      </c>
    </row>
    <row r="77" spans="4:18">
      <c r="D77" s="469" t="s">
        <v>97</v>
      </c>
      <c r="E77" s="495">
        <v>1</v>
      </c>
      <c r="F77" s="495">
        <v>0</v>
      </c>
      <c r="G77" s="495">
        <v>1</v>
      </c>
      <c r="H77" s="495"/>
      <c r="I77" s="495">
        <v>1</v>
      </c>
      <c r="J77" s="495">
        <v>0</v>
      </c>
      <c r="K77" s="495">
        <v>0</v>
      </c>
      <c r="L77" s="495">
        <v>0</v>
      </c>
      <c r="M77" s="495">
        <v>1</v>
      </c>
      <c r="N77" s="495">
        <v>1</v>
      </c>
      <c r="O77" s="495">
        <v>1</v>
      </c>
      <c r="P77" s="495">
        <v>0</v>
      </c>
    </row>
    <row r="78" spans="4:18" ht="15.75">
      <c r="D78" s="500" t="s">
        <v>54</v>
      </c>
      <c r="E78" s="501">
        <f>SUM(E77,E76,E70)</f>
        <v>33</v>
      </c>
      <c r="F78" s="501">
        <f t="shared" ref="F78:P78" si="15">SUM(F77,F76,F70)</f>
        <v>33</v>
      </c>
      <c r="G78" s="501">
        <f t="shared" si="15"/>
        <v>37</v>
      </c>
      <c r="H78" s="501"/>
      <c r="I78" s="501">
        <f t="shared" si="15"/>
        <v>26</v>
      </c>
      <c r="J78" s="501">
        <f t="shared" si="15"/>
        <v>38</v>
      </c>
      <c r="K78" s="501">
        <f t="shared" si="15"/>
        <v>31</v>
      </c>
      <c r="L78" s="501">
        <f t="shared" si="15"/>
        <v>19</v>
      </c>
      <c r="M78" s="501">
        <f t="shared" si="15"/>
        <v>39</v>
      </c>
      <c r="N78" s="501">
        <f t="shared" si="15"/>
        <v>38</v>
      </c>
      <c r="O78" s="501">
        <f t="shared" si="15"/>
        <v>29</v>
      </c>
      <c r="P78" s="501">
        <f t="shared" si="15"/>
        <v>26</v>
      </c>
      <c r="R78" s="284">
        <f>R70/(R70+R76)</f>
        <v>0.620253164556962</v>
      </c>
    </row>
    <row r="79" spans="4:18" ht="15.75">
      <c r="D79" s="500" t="s">
        <v>239</v>
      </c>
      <c r="E79" s="504">
        <f>E70/(E70+E76)</f>
        <v>0.625</v>
      </c>
      <c r="F79" s="504">
        <f t="shared" ref="F79" si="16">F70/(F70+F76)</f>
        <v>0.60606060606060608</v>
      </c>
      <c r="G79" s="504">
        <f>G70/(G70+G76)</f>
        <v>0.52777777777777779</v>
      </c>
      <c r="H79" s="504"/>
      <c r="I79" s="504">
        <f t="shared" ref="I79:J79" si="17">I70/(I70+I76)</f>
        <v>0.64</v>
      </c>
      <c r="J79" s="504">
        <f t="shared" si="17"/>
        <v>0.5</v>
      </c>
      <c r="K79" s="504">
        <f>K70/(K70+K76)</f>
        <v>0.64516129032258063</v>
      </c>
      <c r="L79" s="504">
        <f t="shared" ref="L79:O79" si="18">L70/(L70+L76)</f>
        <v>0.84210526315789469</v>
      </c>
      <c r="M79" s="504">
        <f t="shared" si="18"/>
        <v>0.65789473684210531</v>
      </c>
      <c r="N79" s="504">
        <f t="shared" si="18"/>
        <v>0.6216216216216216</v>
      </c>
      <c r="O79" s="504">
        <f t="shared" si="18"/>
        <v>0.5714285714285714</v>
      </c>
      <c r="P79" s="504">
        <f>P70/(P70+P76)</f>
        <v>0.65384615384615385</v>
      </c>
    </row>
    <row r="80" spans="4:18" ht="15.75">
      <c r="D80" s="500" t="s">
        <v>244</v>
      </c>
      <c r="E80" s="504">
        <f>E73/(E78)</f>
        <v>0.30303030303030304</v>
      </c>
      <c r="F80" s="504">
        <f>F73/(F78)</f>
        <v>0.30303030303030304</v>
      </c>
      <c r="G80" s="504">
        <f>G73/(G78)</f>
        <v>0.24324324324324326</v>
      </c>
      <c r="H80" s="504"/>
      <c r="I80" s="504">
        <f t="shared" ref="I80:O80" si="19">I73/(I70+I76)</f>
        <v>0.24</v>
      </c>
      <c r="J80" s="504">
        <f t="shared" si="19"/>
        <v>0.21052631578947367</v>
      </c>
      <c r="K80" s="504">
        <f t="shared" si="19"/>
        <v>0.35483870967741937</v>
      </c>
      <c r="L80" s="504">
        <f t="shared" si="19"/>
        <v>0</v>
      </c>
      <c r="M80" s="504">
        <f t="shared" si="19"/>
        <v>0.34210526315789475</v>
      </c>
      <c r="N80" s="504">
        <f t="shared" si="19"/>
        <v>0.27027027027027029</v>
      </c>
      <c r="O80" s="504">
        <f t="shared" si="19"/>
        <v>0.42857142857142855</v>
      </c>
      <c r="P80" s="504">
        <f>P73/(P70+P76)</f>
        <v>0.19230769230769232</v>
      </c>
    </row>
  </sheetData>
  <mergeCells count="9">
    <mergeCell ref="B4:C4"/>
    <mergeCell ref="E4:F4"/>
    <mergeCell ref="B31:C31"/>
    <mergeCell ref="K31:L31"/>
    <mergeCell ref="C51:C56"/>
    <mergeCell ref="A46:C46"/>
    <mergeCell ref="A47:C47"/>
    <mergeCell ref="C49:I49"/>
    <mergeCell ref="C50:D50"/>
  </mergeCells>
  <printOptions horizontalCentered="1"/>
  <pageMargins left="1.25" right="1.25" top="1" bottom="1" header="0.5" footer="0.5"/>
  <pageSetup scale="56"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0"/>
  <sheetViews>
    <sheetView view="pageBreakPreview" zoomScale="95" zoomScaleNormal="85" zoomScaleSheetLayoutView="95" workbookViewId="0">
      <selection activeCell="AH14" sqref="AH14"/>
    </sheetView>
  </sheetViews>
  <sheetFormatPr defaultColWidth="10.6640625" defaultRowHeight="15"/>
  <cols>
    <col min="1" max="1" width="64" style="284" customWidth="1"/>
    <col min="2" max="2" width="29.83203125" style="284" customWidth="1"/>
    <col min="3" max="3" width="33.1640625" style="284" customWidth="1"/>
    <col min="4" max="4" width="53.1640625" style="284" hidden="1" customWidth="1"/>
    <col min="5" max="5" width="8.33203125" style="284" hidden="1" customWidth="1"/>
    <col min="6" max="6" width="9" style="284" hidden="1" customWidth="1"/>
    <col min="7" max="7" width="10.5" style="284" hidden="1" customWidth="1"/>
    <col min="8" max="8" width="9.33203125" style="284" hidden="1" customWidth="1"/>
    <col min="9" max="9" width="8.5" style="284" hidden="1" customWidth="1"/>
    <col min="10" max="10" width="12.1640625" style="284" hidden="1" customWidth="1"/>
    <col min="11" max="12" width="10.83203125" style="284" hidden="1" customWidth="1"/>
    <col min="13" max="13" width="12.6640625" style="284" hidden="1" customWidth="1"/>
    <col min="14" max="14" width="11.33203125" style="284" hidden="1" customWidth="1"/>
    <col min="15" max="15" width="10.83203125" style="284" hidden="1" customWidth="1"/>
    <col min="16" max="17" width="13.33203125" style="284" hidden="1" customWidth="1"/>
    <col min="18" max="21" width="10.83203125" style="284" hidden="1" customWidth="1"/>
    <col min="22" max="23" width="10.6640625" style="284" hidden="1" customWidth="1"/>
    <col min="24" max="28" width="0" style="284" hidden="1" customWidth="1"/>
    <col min="29" max="16384" width="10.6640625" style="284"/>
  </cols>
  <sheetData>
    <row r="1" spans="1:21">
      <c r="F1" s="284">
        <v>12</v>
      </c>
      <c r="G1" s="284">
        <v>15</v>
      </c>
      <c r="I1" s="284">
        <f>F1/G1</f>
        <v>0.8</v>
      </c>
    </row>
    <row r="2" spans="1:21" ht="14.25" customHeight="1">
      <c r="A2" s="285" t="s">
        <v>103</v>
      </c>
    </row>
    <row r="3" spans="1:21" ht="15" customHeight="1">
      <c r="A3" s="285"/>
    </row>
    <row r="4" spans="1:21" ht="15" customHeight="1">
      <c r="A4" s="285"/>
      <c r="B4" s="670"/>
      <c r="C4" s="670"/>
      <c r="E4" s="670"/>
      <c r="F4" s="670"/>
      <c r="G4" s="491"/>
      <c r="H4" s="491"/>
      <c r="I4" s="491"/>
      <c r="J4" s="491"/>
      <c r="K4" s="491"/>
      <c r="L4" s="491"/>
    </row>
    <row r="5" spans="1:21" ht="12.95" customHeight="1">
      <c r="A5" s="492" t="s">
        <v>92</v>
      </c>
      <c r="B5" s="493" t="s">
        <v>463</v>
      </c>
      <c r="C5" s="493" t="s">
        <v>412</v>
      </c>
      <c r="D5" s="492" t="s">
        <v>92</v>
      </c>
      <c r="E5" s="494">
        <v>42005</v>
      </c>
      <c r="F5" s="494">
        <v>41671</v>
      </c>
      <c r="G5" s="494">
        <v>41699</v>
      </c>
      <c r="H5" s="494" t="s">
        <v>313</v>
      </c>
      <c r="I5" s="494">
        <v>41730</v>
      </c>
      <c r="J5" s="494">
        <v>41760</v>
      </c>
      <c r="K5" s="494">
        <v>41791</v>
      </c>
      <c r="L5" s="494">
        <v>41821</v>
      </c>
      <c r="M5" s="494">
        <v>41852</v>
      </c>
      <c r="N5" s="494">
        <v>41883</v>
      </c>
      <c r="O5" s="494">
        <v>41913</v>
      </c>
      <c r="P5" s="494">
        <v>41944</v>
      </c>
      <c r="Q5" s="494">
        <v>41974</v>
      </c>
    </row>
    <row r="6" spans="1:21" ht="15" customHeight="1">
      <c r="A6" s="469" t="s">
        <v>79</v>
      </c>
      <c r="B6" s="495">
        <f>F6</f>
        <v>0</v>
      </c>
      <c r="C6" s="495">
        <f>SUM(E6:Q6)</f>
        <v>0</v>
      </c>
      <c r="D6" s="469" t="s">
        <v>79</v>
      </c>
      <c r="E6" s="495">
        <v>0</v>
      </c>
      <c r="F6" s="495">
        <v>0</v>
      </c>
      <c r="G6" s="495">
        <v>0</v>
      </c>
      <c r="H6" s="495"/>
      <c r="I6" s="495"/>
      <c r="J6" s="495"/>
      <c r="K6" s="495"/>
      <c r="L6" s="495"/>
      <c r="M6" s="495"/>
      <c r="N6" s="495"/>
      <c r="O6" s="495"/>
      <c r="P6" s="495"/>
      <c r="Q6" s="495"/>
      <c r="R6" s="284">
        <f>SUM(E6:Q6)</f>
        <v>0</v>
      </c>
      <c r="S6" s="284" t="b">
        <f>R6=C6</f>
        <v>1</v>
      </c>
    </row>
    <row r="7" spans="1:21" ht="15" customHeight="1">
      <c r="A7" s="469" t="s">
        <v>80</v>
      </c>
      <c r="B7" s="496"/>
      <c r="C7" s="496"/>
      <c r="D7" s="469" t="s">
        <v>80</v>
      </c>
      <c r="E7" s="495"/>
      <c r="F7" s="495"/>
      <c r="G7" s="495"/>
      <c r="H7" s="495"/>
      <c r="I7" s="495"/>
      <c r="J7" s="495"/>
      <c r="K7" s="495"/>
      <c r="L7" s="495"/>
      <c r="M7" s="495"/>
      <c r="N7" s="495"/>
      <c r="O7" s="495"/>
      <c r="P7" s="495"/>
      <c r="Q7" s="495"/>
      <c r="S7" s="284" t="b">
        <f t="shared" ref="S7:S20" si="0">R7=C7</f>
        <v>1</v>
      </c>
    </row>
    <row r="8" spans="1:21" ht="12.95" customHeight="1">
      <c r="A8" s="497" t="s">
        <v>93</v>
      </c>
      <c r="B8" s="495">
        <f>F8</f>
        <v>0</v>
      </c>
      <c r="C8" s="495">
        <f>SUM(E8:Q8)</f>
        <v>0</v>
      </c>
      <c r="D8" s="497" t="s">
        <v>93</v>
      </c>
      <c r="E8" s="495">
        <v>0</v>
      </c>
      <c r="F8" s="495">
        <v>0</v>
      </c>
      <c r="G8" s="495">
        <v>0</v>
      </c>
      <c r="H8" s="495"/>
      <c r="I8" s="495"/>
      <c r="J8" s="495"/>
      <c r="K8" s="495"/>
      <c r="L8" s="495"/>
      <c r="M8" s="495"/>
      <c r="N8" s="495"/>
      <c r="O8" s="495"/>
      <c r="P8" s="495"/>
      <c r="Q8" s="495"/>
      <c r="R8" s="284">
        <f t="shared" ref="R8:R20" si="1">SUM(E8:Q8)</f>
        <v>0</v>
      </c>
      <c r="S8" s="284" t="b">
        <f t="shared" si="0"/>
        <v>1</v>
      </c>
      <c r="T8" s="284">
        <f>SUM(E6:Q6,E8:Q8)</f>
        <v>0</v>
      </c>
      <c r="U8" s="284">
        <f>SUM(E6:Q7)</f>
        <v>0</v>
      </c>
    </row>
    <row r="9" spans="1:21" ht="20.25" customHeight="1">
      <c r="A9" s="498" t="s">
        <v>302</v>
      </c>
      <c r="B9" s="496">
        <f>F9</f>
        <v>0</v>
      </c>
      <c r="C9" s="496">
        <f>SUM(E9:Q9)</f>
        <v>0</v>
      </c>
      <c r="D9" s="499" t="s">
        <v>219</v>
      </c>
      <c r="E9" s="495">
        <v>0</v>
      </c>
      <c r="F9" s="495">
        <v>0</v>
      </c>
      <c r="G9" s="495">
        <v>0</v>
      </c>
      <c r="H9" s="495"/>
      <c r="I9" s="495"/>
      <c r="J9" s="495"/>
      <c r="K9" s="495"/>
      <c r="L9" s="495"/>
      <c r="M9" s="495"/>
      <c r="N9" s="495"/>
      <c r="O9" s="495"/>
      <c r="P9" s="495"/>
      <c r="Q9" s="495"/>
      <c r="R9" s="284">
        <f t="shared" si="1"/>
        <v>0</v>
      </c>
      <c r="S9" s="284" t="b">
        <f t="shared" si="0"/>
        <v>1</v>
      </c>
      <c r="T9" s="284">
        <f>SUM(E6:Q6,E8:Q8,E13:Q13)</f>
        <v>1</v>
      </c>
      <c r="U9" s="284">
        <f>SUM(E13:Q13,E6:Q6)</f>
        <v>1</v>
      </c>
    </row>
    <row r="10" spans="1:21" ht="15.75" customHeight="1">
      <c r="A10" s="497" t="s">
        <v>291</v>
      </c>
      <c r="B10" s="495">
        <f>G10</f>
        <v>4</v>
      </c>
      <c r="C10" s="495">
        <f>SUM(E10:Q10)</f>
        <v>10</v>
      </c>
      <c r="D10" s="497" t="s">
        <v>94</v>
      </c>
      <c r="E10" s="495">
        <v>2</v>
      </c>
      <c r="F10" s="495">
        <v>4</v>
      </c>
      <c r="G10" s="495">
        <v>4</v>
      </c>
      <c r="H10" s="495"/>
      <c r="I10" s="495"/>
      <c r="J10" s="495"/>
      <c r="K10" s="495"/>
      <c r="L10" s="495"/>
      <c r="M10" s="495"/>
      <c r="N10" s="495"/>
      <c r="O10" s="495"/>
      <c r="P10" s="495"/>
      <c r="Q10" s="495"/>
      <c r="R10" s="284">
        <f t="shared" si="1"/>
        <v>10</v>
      </c>
      <c r="S10" s="284" t="b">
        <f t="shared" si="0"/>
        <v>1</v>
      </c>
      <c r="T10" s="284">
        <f>T8/T9</f>
        <v>0</v>
      </c>
      <c r="U10" s="284">
        <f>U8/U9</f>
        <v>0</v>
      </c>
    </row>
    <row r="11" spans="1:21">
      <c r="A11" s="469" t="s">
        <v>454</v>
      </c>
      <c r="B11" s="496">
        <f>G11</f>
        <v>14</v>
      </c>
      <c r="C11" s="496">
        <f>SUM(E11:Q11)</f>
        <v>23</v>
      </c>
      <c r="D11" s="469" t="s">
        <v>61</v>
      </c>
      <c r="E11" s="495">
        <v>5</v>
      </c>
      <c r="F11" s="495">
        <v>4</v>
      </c>
      <c r="G11" s="495">
        <v>14</v>
      </c>
      <c r="H11" s="495"/>
      <c r="I11" s="495"/>
      <c r="J11" s="495"/>
      <c r="K11" s="495"/>
      <c r="L11" s="495"/>
      <c r="M11" s="495"/>
      <c r="N11" s="495"/>
      <c r="O11" s="495"/>
      <c r="P11" s="495"/>
      <c r="Q11" s="495"/>
      <c r="R11" s="284">
        <f t="shared" si="1"/>
        <v>23</v>
      </c>
      <c r="S11" s="284" t="b">
        <f t="shared" si="0"/>
        <v>1</v>
      </c>
    </row>
    <row r="12" spans="1:21" ht="15.75">
      <c r="A12" s="500" t="s">
        <v>95</v>
      </c>
      <c r="B12" s="600">
        <f>SUM(B6:B11)</f>
        <v>18</v>
      </c>
      <c r="C12" s="600">
        <f>SUM(C6:C11)</f>
        <v>33</v>
      </c>
      <c r="D12" s="500" t="s">
        <v>95</v>
      </c>
      <c r="E12" s="600">
        <f t="shared" ref="E12:O12" si="2">SUM(E6:E11)</f>
        <v>7</v>
      </c>
      <c r="F12" s="600">
        <f t="shared" si="2"/>
        <v>8</v>
      </c>
      <c r="G12" s="600">
        <f t="shared" si="2"/>
        <v>18</v>
      </c>
      <c r="H12" s="600">
        <f t="shared" si="2"/>
        <v>0</v>
      </c>
      <c r="I12" s="600">
        <f t="shared" si="2"/>
        <v>0</v>
      </c>
      <c r="J12" s="600">
        <f t="shared" si="2"/>
        <v>0</v>
      </c>
      <c r="K12" s="600">
        <f t="shared" si="2"/>
        <v>0</v>
      </c>
      <c r="L12" s="600">
        <f t="shared" si="2"/>
        <v>0</v>
      </c>
      <c r="M12" s="600">
        <f t="shared" si="2"/>
        <v>0</v>
      </c>
      <c r="N12" s="600">
        <f t="shared" si="2"/>
        <v>0</v>
      </c>
      <c r="O12" s="600">
        <f t="shared" si="2"/>
        <v>0</v>
      </c>
      <c r="P12" s="600">
        <f>SUM(P6:P11)</f>
        <v>0</v>
      </c>
      <c r="Q12" s="600">
        <f>SUM(Q6:Q11)</f>
        <v>0</v>
      </c>
      <c r="R12" s="284">
        <f t="shared" si="1"/>
        <v>33</v>
      </c>
      <c r="S12" s="284" t="b">
        <f t="shared" si="0"/>
        <v>1</v>
      </c>
    </row>
    <row r="13" spans="1:21">
      <c r="A13" s="469" t="s">
        <v>62</v>
      </c>
      <c r="B13" s="495">
        <f>G13</f>
        <v>0</v>
      </c>
      <c r="C13" s="495">
        <f>SUM(E13:Q13)</f>
        <v>1</v>
      </c>
      <c r="D13" s="469" t="s">
        <v>62</v>
      </c>
      <c r="E13" s="495">
        <v>0</v>
      </c>
      <c r="F13" s="495">
        <v>1</v>
      </c>
      <c r="G13" s="495">
        <v>0</v>
      </c>
      <c r="H13" s="495"/>
      <c r="I13" s="495"/>
      <c r="J13" s="495"/>
      <c r="K13" s="495"/>
      <c r="L13" s="495"/>
      <c r="M13" s="495"/>
      <c r="N13" s="495"/>
      <c r="O13" s="495"/>
      <c r="P13" s="495"/>
      <c r="Q13" s="495"/>
      <c r="R13" s="284">
        <f t="shared" si="1"/>
        <v>1</v>
      </c>
      <c r="S13" s="284" t="b">
        <f t="shared" si="0"/>
        <v>1</v>
      </c>
    </row>
    <row r="14" spans="1:21">
      <c r="A14" s="469" t="s">
        <v>63</v>
      </c>
      <c r="B14" s="502">
        <f>F14</f>
        <v>0</v>
      </c>
      <c r="C14" s="502">
        <f>SUM(E14:Q14)</f>
        <v>0</v>
      </c>
      <c r="D14" s="469" t="s">
        <v>63</v>
      </c>
      <c r="E14" s="495">
        <v>0</v>
      </c>
      <c r="F14" s="495">
        <v>0</v>
      </c>
      <c r="G14" s="495">
        <v>0</v>
      </c>
      <c r="H14" s="495"/>
      <c r="I14" s="495"/>
      <c r="J14" s="495"/>
      <c r="K14" s="495"/>
      <c r="L14" s="495"/>
      <c r="M14" s="495"/>
      <c r="N14" s="495"/>
      <c r="O14" s="495"/>
      <c r="P14" s="495"/>
      <c r="Q14" s="495"/>
      <c r="R14" s="284">
        <f t="shared" si="1"/>
        <v>0</v>
      </c>
      <c r="S14" s="284" t="b">
        <f t="shared" si="0"/>
        <v>1</v>
      </c>
    </row>
    <row r="15" spans="1:21">
      <c r="A15" s="469" t="s">
        <v>238</v>
      </c>
      <c r="B15" s="495">
        <f>G15</f>
        <v>0</v>
      </c>
      <c r="C15" s="495">
        <f>SUM(E15:Q15)</f>
        <v>3</v>
      </c>
      <c r="D15" s="469" t="s">
        <v>238</v>
      </c>
      <c r="E15" s="495">
        <v>1</v>
      </c>
      <c r="F15" s="495">
        <v>2</v>
      </c>
      <c r="G15" s="495">
        <v>0</v>
      </c>
      <c r="H15" s="495"/>
      <c r="I15" s="495"/>
      <c r="J15" s="495"/>
      <c r="K15" s="495"/>
      <c r="L15" s="495"/>
      <c r="M15" s="495"/>
      <c r="N15" s="495"/>
      <c r="O15" s="495"/>
      <c r="P15" s="495"/>
      <c r="Q15" s="495"/>
      <c r="R15" s="284">
        <f t="shared" si="1"/>
        <v>3</v>
      </c>
      <c r="S15" s="284" t="b">
        <f t="shared" si="0"/>
        <v>1</v>
      </c>
    </row>
    <row r="16" spans="1:21" ht="15" customHeight="1">
      <c r="A16" s="469" t="s">
        <v>78</v>
      </c>
      <c r="B16" s="502">
        <f>F16</f>
        <v>0</v>
      </c>
      <c r="C16" s="502">
        <f>SUM(E16:Q16)</f>
        <v>0</v>
      </c>
      <c r="D16" s="469" t="s">
        <v>78</v>
      </c>
      <c r="E16" s="495">
        <v>0</v>
      </c>
      <c r="F16" s="495">
        <v>0</v>
      </c>
      <c r="G16" s="495">
        <v>0</v>
      </c>
      <c r="H16" s="495"/>
      <c r="I16" s="495"/>
      <c r="J16" s="495"/>
      <c r="K16" s="495"/>
      <c r="L16" s="495"/>
      <c r="M16" s="495"/>
      <c r="N16" s="495"/>
      <c r="O16" s="495"/>
      <c r="P16" s="495"/>
      <c r="Q16" s="495"/>
      <c r="R16" s="284">
        <f t="shared" si="1"/>
        <v>0</v>
      </c>
      <c r="S16" s="284" t="b">
        <f t="shared" si="0"/>
        <v>1</v>
      </c>
    </row>
    <row r="17" spans="1:19" ht="15" customHeight="1">
      <c r="A17" s="469" t="s">
        <v>64</v>
      </c>
      <c r="B17" s="495">
        <f>F17</f>
        <v>0</v>
      </c>
      <c r="C17" s="495">
        <f>SUM(E17:Q17)</f>
        <v>0</v>
      </c>
      <c r="D17" s="469" t="s">
        <v>64</v>
      </c>
      <c r="E17" s="495">
        <v>0</v>
      </c>
      <c r="F17" s="495">
        <v>0</v>
      </c>
      <c r="G17" s="495">
        <v>0</v>
      </c>
      <c r="H17" s="495"/>
      <c r="I17" s="495"/>
      <c r="J17" s="495"/>
      <c r="K17" s="495"/>
      <c r="L17" s="495"/>
      <c r="M17" s="495"/>
      <c r="N17" s="495"/>
      <c r="O17" s="495"/>
      <c r="P17" s="495"/>
      <c r="Q17" s="495"/>
      <c r="R17" s="284">
        <f t="shared" si="1"/>
        <v>0</v>
      </c>
      <c r="S17" s="284" t="b">
        <f t="shared" si="0"/>
        <v>1</v>
      </c>
    </row>
    <row r="18" spans="1:19" ht="15.75" customHeight="1">
      <c r="A18" s="500" t="s">
        <v>96</v>
      </c>
      <c r="B18" s="600">
        <f>SUM(B13:B17)</f>
        <v>0</v>
      </c>
      <c r="C18" s="600">
        <f>SUM(C13:C17)</f>
        <v>4</v>
      </c>
      <c r="D18" s="500" t="s">
        <v>96</v>
      </c>
      <c r="E18" s="600">
        <f>SUM(E13:E17)</f>
        <v>1</v>
      </c>
      <c r="F18" s="600">
        <f t="shared" ref="F18:O18" si="3">SUM(F13:F17)</f>
        <v>3</v>
      </c>
      <c r="G18" s="600">
        <f t="shared" si="3"/>
        <v>0</v>
      </c>
      <c r="H18" s="600">
        <f t="shared" si="3"/>
        <v>0</v>
      </c>
      <c r="I18" s="600">
        <f t="shared" si="3"/>
        <v>0</v>
      </c>
      <c r="J18" s="600">
        <f t="shared" si="3"/>
        <v>0</v>
      </c>
      <c r="K18" s="600">
        <f t="shared" si="3"/>
        <v>0</v>
      </c>
      <c r="L18" s="600">
        <f t="shared" si="3"/>
        <v>0</v>
      </c>
      <c r="M18" s="600">
        <f t="shared" si="3"/>
        <v>0</v>
      </c>
      <c r="N18" s="600">
        <f t="shared" si="3"/>
        <v>0</v>
      </c>
      <c r="O18" s="600">
        <f t="shared" si="3"/>
        <v>0</v>
      </c>
      <c r="P18" s="600">
        <f>SUM(P13:P17)</f>
        <v>0</v>
      </c>
      <c r="Q18" s="600">
        <f>SUM(Q13:Q17)</f>
        <v>0</v>
      </c>
      <c r="R18" s="284">
        <f t="shared" si="1"/>
        <v>4</v>
      </c>
      <c r="S18" s="284" t="b">
        <f t="shared" si="0"/>
        <v>1</v>
      </c>
    </row>
    <row r="19" spans="1:19" s="400" customFormat="1" ht="15" customHeight="1">
      <c r="A19" s="469" t="s">
        <v>97</v>
      </c>
      <c r="B19" s="503">
        <f>F19</f>
        <v>0</v>
      </c>
      <c r="C19" s="496">
        <f>SUM(E19:Q19)</f>
        <v>0</v>
      </c>
      <c r="D19" s="469" t="s">
        <v>97</v>
      </c>
      <c r="E19" s="495">
        <v>0</v>
      </c>
      <c r="F19" s="495">
        <v>0</v>
      </c>
      <c r="G19" s="495">
        <v>0</v>
      </c>
      <c r="H19" s="495">
        <v>0</v>
      </c>
      <c r="I19" s="495">
        <v>0</v>
      </c>
      <c r="J19" s="495">
        <v>0</v>
      </c>
      <c r="K19" s="495">
        <v>0</v>
      </c>
      <c r="L19" s="495">
        <v>0</v>
      </c>
      <c r="M19" s="495">
        <v>0</v>
      </c>
      <c r="N19" s="495">
        <v>0</v>
      </c>
      <c r="O19" s="495">
        <v>0</v>
      </c>
      <c r="P19" s="495">
        <v>0</v>
      </c>
      <c r="Q19" s="495">
        <v>0</v>
      </c>
      <c r="R19" s="284">
        <f t="shared" si="1"/>
        <v>0</v>
      </c>
      <c r="S19" s="284" t="b">
        <f t="shared" si="0"/>
        <v>1</v>
      </c>
    </row>
    <row r="20" spans="1:19" ht="15" customHeight="1">
      <c r="A20" s="500" t="s">
        <v>54</v>
      </c>
      <c r="B20" s="600">
        <f>B19+B18+B12</f>
        <v>18</v>
      </c>
      <c r="C20" s="600">
        <f>SUM(C19,C18,C12)</f>
        <v>37</v>
      </c>
      <c r="D20" s="500" t="s">
        <v>54</v>
      </c>
      <c r="E20" s="600">
        <f>SUM(E19,E18,E12)</f>
        <v>8</v>
      </c>
      <c r="F20" s="600">
        <f t="shared" ref="F20:O20" si="4">SUM(F19,F18,F12)</f>
        <v>11</v>
      </c>
      <c r="G20" s="600">
        <f t="shared" si="4"/>
        <v>18</v>
      </c>
      <c r="H20" s="600">
        <f t="shared" si="4"/>
        <v>0</v>
      </c>
      <c r="I20" s="600">
        <f t="shared" si="4"/>
        <v>0</v>
      </c>
      <c r="J20" s="600">
        <f t="shared" si="4"/>
        <v>0</v>
      </c>
      <c r="K20" s="600">
        <f>SUM(K19,K18,K12)</f>
        <v>0</v>
      </c>
      <c r="L20" s="600">
        <f t="shared" si="4"/>
        <v>0</v>
      </c>
      <c r="M20" s="600">
        <f t="shared" si="4"/>
        <v>0</v>
      </c>
      <c r="N20" s="600">
        <f t="shared" si="4"/>
        <v>0</v>
      </c>
      <c r="O20" s="600">
        <f t="shared" si="4"/>
        <v>0</v>
      </c>
      <c r="P20" s="600">
        <f>SUM(P19,P18,P12)</f>
        <v>0</v>
      </c>
      <c r="Q20" s="600">
        <f>SUM(Q19,Q18,Q12)</f>
        <v>0</v>
      </c>
      <c r="R20" s="284">
        <f t="shared" si="1"/>
        <v>37</v>
      </c>
      <c r="S20" s="284" t="b">
        <f t="shared" si="0"/>
        <v>1</v>
      </c>
    </row>
    <row r="21" spans="1:19" ht="15" customHeight="1">
      <c r="A21" s="500" t="s">
        <v>239</v>
      </c>
      <c r="B21" s="504">
        <f>B12/(B12+B18)</f>
        <v>1</v>
      </c>
      <c r="C21" s="504">
        <f>C12/(C12+C18)</f>
        <v>0.89189189189189189</v>
      </c>
      <c r="D21" s="500" t="s">
        <v>239</v>
      </c>
      <c r="E21" s="504">
        <f>E12/(E12+E18)</f>
        <v>0.875</v>
      </c>
      <c r="F21" s="504">
        <f t="shared" ref="F21:O21" si="5">F12/(F12+F18)</f>
        <v>0.72727272727272729</v>
      </c>
      <c r="G21" s="504">
        <f>G12/(G12+G18)</f>
        <v>1</v>
      </c>
      <c r="H21" s="504" t="e">
        <f>H12/(H12+H18)</f>
        <v>#DIV/0!</v>
      </c>
      <c r="I21" s="504" t="e">
        <f t="shared" si="5"/>
        <v>#DIV/0!</v>
      </c>
      <c r="J21" s="504" t="e">
        <f t="shared" si="5"/>
        <v>#DIV/0!</v>
      </c>
      <c r="K21" s="504" t="e">
        <f>K12/(K12+K18)</f>
        <v>#DIV/0!</v>
      </c>
      <c r="L21" s="504" t="e">
        <f t="shared" si="5"/>
        <v>#DIV/0!</v>
      </c>
      <c r="M21" s="504" t="e">
        <f t="shared" si="5"/>
        <v>#DIV/0!</v>
      </c>
      <c r="N21" s="504" t="e">
        <f t="shared" si="5"/>
        <v>#DIV/0!</v>
      </c>
      <c r="O21" s="504" t="e">
        <f t="shared" si="5"/>
        <v>#DIV/0!</v>
      </c>
      <c r="P21" s="504" t="e">
        <f>P12/(P12+P18)</f>
        <v>#DIV/0!</v>
      </c>
      <c r="Q21" s="504" t="e">
        <f>Q12/(Q12+Q18)</f>
        <v>#DIV/0!</v>
      </c>
      <c r="R21" s="504">
        <f>R12/(R12+R18)</f>
        <v>0.89189189189189189</v>
      </c>
    </row>
    <row r="22" spans="1:19" ht="15" customHeight="1">
      <c r="A22" s="500" t="s">
        <v>244</v>
      </c>
      <c r="B22" s="504">
        <f>B15/B20</f>
        <v>0</v>
      </c>
      <c r="C22" s="504">
        <f>C15/(C20)</f>
        <v>8.1081081081081086E-2</v>
      </c>
      <c r="D22" s="500" t="s">
        <v>244</v>
      </c>
      <c r="E22" s="504">
        <f>E15/(E20)</f>
        <v>0.125</v>
      </c>
      <c r="F22" s="504">
        <f>F15/(F20)</f>
        <v>0.18181818181818182</v>
      </c>
      <c r="G22" s="504">
        <f>G15/(G20)</f>
        <v>0</v>
      </c>
      <c r="H22" s="504" t="e">
        <f>H15/(H20)</f>
        <v>#DIV/0!</v>
      </c>
      <c r="I22" s="504" t="e">
        <f t="shared" ref="I22:O22" si="6">I15/(I12+I18)</f>
        <v>#DIV/0!</v>
      </c>
      <c r="J22" s="504" t="e">
        <f t="shared" si="6"/>
        <v>#DIV/0!</v>
      </c>
      <c r="K22" s="504" t="e">
        <f t="shared" si="6"/>
        <v>#DIV/0!</v>
      </c>
      <c r="L22" s="504" t="e">
        <f>L15/(L12+L18)</f>
        <v>#DIV/0!</v>
      </c>
      <c r="M22" s="504" t="e">
        <f t="shared" si="6"/>
        <v>#DIV/0!</v>
      </c>
      <c r="N22" s="504" t="e">
        <f t="shared" si="6"/>
        <v>#DIV/0!</v>
      </c>
      <c r="O22" s="504" t="e">
        <f t="shared" si="6"/>
        <v>#DIV/0!</v>
      </c>
      <c r="P22" s="504" t="e">
        <f>P15/(P12+P18)</f>
        <v>#DIV/0!</v>
      </c>
      <c r="Q22" s="504" t="e">
        <f>Q15/(Q12+Q18)</f>
        <v>#DIV/0!</v>
      </c>
      <c r="R22" s="504">
        <f>R15/(R20)</f>
        <v>8.1081081081081086E-2</v>
      </c>
    </row>
    <row r="23" spans="1:19" s="507" customFormat="1" ht="15" customHeight="1">
      <c r="A23" s="505"/>
      <c r="B23" s="506"/>
      <c r="C23" s="506"/>
      <c r="E23" s="506"/>
      <c r="F23" s="508"/>
      <c r="G23" s="506"/>
      <c r="H23" s="506"/>
      <c r="I23" s="506"/>
      <c r="J23" s="506"/>
      <c r="K23" s="506"/>
    </row>
    <row r="24" spans="1:19" ht="15" customHeight="1">
      <c r="A24" s="284" t="s">
        <v>98</v>
      </c>
      <c r="I24" s="284">
        <f>SUM(E20:I20)</f>
        <v>37</v>
      </c>
    </row>
    <row r="25" spans="1:19" ht="12.75" customHeight="1">
      <c r="A25" s="509" t="s">
        <v>323</v>
      </c>
      <c r="B25" s="487"/>
      <c r="C25" s="487"/>
      <c r="E25" s="487"/>
      <c r="F25" s="487"/>
      <c r="G25" s="487"/>
      <c r="H25" s="487"/>
      <c r="I25" s="487" t="b">
        <f>I24=C20</f>
        <v>1</v>
      </c>
      <c r="J25" s="487"/>
      <c r="K25" s="487"/>
    </row>
    <row r="26" spans="1:19" ht="12.75" customHeight="1">
      <c r="A26" s="509" t="s">
        <v>324</v>
      </c>
      <c r="B26" s="487"/>
      <c r="C26" s="487"/>
      <c r="E26" s="487"/>
      <c r="F26" s="487"/>
      <c r="G26" s="487"/>
      <c r="H26" s="487"/>
      <c r="I26" s="487"/>
      <c r="J26" s="487"/>
      <c r="K26" s="487"/>
    </row>
    <row r="27" spans="1:19" ht="12.75" customHeight="1">
      <c r="A27" s="487" t="s">
        <v>325</v>
      </c>
      <c r="B27" s="510"/>
      <c r="C27" s="487"/>
      <c r="D27" s="487"/>
      <c r="E27" s="487"/>
      <c r="F27" s="487"/>
      <c r="G27" s="487"/>
      <c r="H27" s="487"/>
      <c r="I27" s="487"/>
      <c r="J27" s="487"/>
    </row>
    <row r="28" spans="1:19" ht="12.75" customHeight="1">
      <c r="A28" s="509"/>
      <c r="B28" s="509"/>
      <c r="C28" s="509"/>
      <c r="F28" s="284">
        <v>2669</v>
      </c>
      <c r="G28" s="509"/>
      <c r="H28" s="509"/>
      <c r="I28" s="509"/>
      <c r="J28" s="509"/>
    </row>
    <row r="29" spans="1:19" ht="15" customHeight="1">
      <c r="A29" s="285" t="s">
        <v>104</v>
      </c>
      <c r="F29" s="284">
        <v>1417</v>
      </c>
      <c r="G29" s="284">
        <f>F29-F28</f>
        <v>-1252</v>
      </c>
      <c r="H29" s="284">
        <f>G29/F28</f>
        <v>-0.46908954664668417</v>
      </c>
      <c r="R29" s="311">
        <f t="shared" ref="R29:R39" si="7">SUM(E29:Q29)</f>
        <v>164.53091045335333</v>
      </c>
    </row>
    <row r="30" spans="1:19" ht="15" customHeight="1">
      <c r="A30" s="285"/>
      <c r="F30" s="294"/>
      <c r="R30" s="311">
        <f t="shared" si="7"/>
        <v>0</v>
      </c>
    </row>
    <row r="31" spans="1:19" ht="15" customHeight="1">
      <c r="A31" s="285"/>
      <c r="B31" s="670"/>
      <c r="C31" s="670"/>
      <c r="G31" s="511"/>
      <c r="H31" s="511"/>
      <c r="I31" s="511"/>
      <c r="J31" s="511"/>
      <c r="K31" s="670"/>
      <c r="L31" s="670"/>
      <c r="R31" s="311"/>
    </row>
    <row r="32" spans="1:19" ht="15.75">
      <c r="A32" s="492" t="s">
        <v>101</v>
      </c>
      <c r="B32" s="493" t="s">
        <v>463</v>
      </c>
      <c r="C32" s="493" t="s">
        <v>412</v>
      </c>
      <c r="D32" s="509"/>
      <c r="E32" s="512">
        <v>41640</v>
      </c>
      <c r="F32" s="512">
        <v>41671</v>
      </c>
      <c r="G32" s="512">
        <v>41699</v>
      </c>
      <c r="H32" s="494" t="s">
        <v>313</v>
      </c>
      <c r="I32" s="512">
        <v>41730</v>
      </c>
      <c r="J32" s="512">
        <v>41760</v>
      </c>
      <c r="K32" s="512">
        <v>41791</v>
      </c>
      <c r="L32" s="512">
        <v>41821</v>
      </c>
      <c r="M32" s="512">
        <v>41852</v>
      </c>
      <c r="N32" s="512">
        <v>41883</v>
      </c>
      <c r="O32" s="513">
        <v>41913</v>
      </c>
      <c r="P32" s="446">
        <v>41944</v>
      </c>
      <c r="Q32" s="446">
        <v>41974</v>
      </c>
      <c r="R32" s="514"/>
    </row>
    <row r="33" spans="1:18">
      <c r="A33" s="469" t="s">
        <v>65</v>
      </c>
      <c r="B33" s="311">
        <f>Q33</f>
        <v>0</v>
      </c>
      <c r="C33" s="311">
        <f>SUM(E33:Q33)</f>
        <v>0</v>
      </c>
      <c r="D33" s="469" t="s">
        <v>65</v>
      </c>
      <c r="E33" s="311">
        <v>0</v>
      </c>
      <c r="F33" s="311">
        <v>0</v>
      </c>
      <c r="G33" s="311">
        <v>0</v>
      </c>
      <c r="H33" s="311"/>
      <c r="I33" s="311"/>
      <c r="J33" s="311"/>
      <c r="K33" s="311"/>
      <c r="L33" s="311"/>
      <c r="M33" s="311"/>
      <c r="R33" s="311">
        <f>SUM(E33:Q33)</f>
        <v>0</v>
      </c>
    </row>
    <row r="34" spans="1:18" ht="12.75" customHeight="1">
      <c r="A34" s="469" t="s">
        <v>99</v>
      </c>
      <c r="B34" s="495"/>
      <c r="C34" s="495"/>
      <c r="D34" s="469" t="s">
        <v>99</v>
      </c>
      <c r="E34" s="311">
        <v>0</v>
      </c>
      <c r="F34" s="311">
        <v>0</v>
      </c>
      <c r="G34" s="311">
        <v>0</v>
      </c>
      <c r="H34" s="311"/>
      <c r="I34" s="311"/>
      <c r="J34" s="311"/>
      <c r="K34" s="495"/>
      <c r="L34" s="495"/>
      <c r="M34" s="311"/>
      <c r="N34" s="509"/>
      <c r="O34" s="509"/>
      <c r="P34" s="509"/>
      <c r="Q34" s="509"/>
      <c r="R34" s="311">
        <f>SUM(E34:Q34)</f>
        <v>0</v>
      </c>
    </row>
    <row r="35" spans="1:18" ht="13.5" customHeight="1">
      <c r="A35" s="515" t="s">
        <v>188</v>
      </c>
      <c r="B35" s="516">
        <f>Q34</f>
        <v>0</v>
      </c>
      <c r="C35" s="495">
        <f>SUM(E34:Q34)</f>
        <v>0</v>
      </c>
      <c r="D35" s="515" t="s">
        <v>188</v>
      </c>
      <c r="E35" s="600"/>
      <c r="F35" s="600"/>
      <c r="G35" s="600"/>
      <c r="H35" s="600"/>
      <c r="I35" s="600"/>
      <c r="J35" s="600"/>
      <c r="K35" s="517"/>
      <c r="L35" s="495"/>
      <c r="M35" s="509"/>
      <c r="N35" s="509"/>
      <c r="O35" s="509"/>
      <c r="P35" s="509"/>
      <c r="Q35" s="509"/>
      <c r="R35" s="311">
        <f t="shared" si="7"/>
        <v>0</v>
      </c>
    </row>
    <row r="36" spans="1:18" ht="15" customHeight="1">
      <c r="A36" s="515" t="s">
        <v>100</v>
      </c>
      <c r="B36" s="518"/>
      <c r="C36" s="518"/>
      <c r="D36" s="515" t="s">
        <v>100</v>
      </c>
      <c r="E36" s="311">
        <v>0</v>
      </c>
      <c r="F36" s="311">
        <v>0</v>
      </c>
      <c r="G36" s="311">
        <v>0</v>
      </c>
      <c r="H36" s="311"/>
      <c r="I36" s="311"/>
      <c r="J36" s="311"/>
      <c r="K36" s="503"/>
      <c r="L36" s="503"/>
      <c r="M36" s="311"/>
      <c r="R36" s="311">
        <f t="shared" si="7"/>
        <v>0</v>
      </c>
    </row>
    <row r="37" spans="1:18" ht="12.75" customHeight="1">
      <c r="A37" s="515" t="s">
        <v>189</v>
      </c>
      <c r="B37" s="519">
        <v>0</v>
      </c>
      <c r="C37" s="519">
        <f>SUM(E36:Q37)</f>
        <v>0</v>
      </c>
      <c r="D37" s="515" t="s">
        <v>189</v>
      </c>
      <c r="E37" s="311"/>
      <c r="F37" s="311"/>
      <c r="G37" s="311"/>
      <c r="H37" s="311"/>
      <c r="I37" s="311"/>
      <c r="J37" s="311"/>
      <c r="K37" s="509"/>
      <c r="L37" s="509"/>
      <c r="R37" s="311">
        <f t="shared" si="7"/>
        <v>0</v>
      </c>
    </row>
    <row r="38" spans="1:18" ht="12.75" customHeight="1">
      <c r="A38" s="469" t="s">
        <v>76</v>
      </c>
      <c r="B38" s="495">
        <f t="shared" ref="B38:B39" si="8">Q38</f>
        <v>0</v>
      </c>
      <c r="C38" s="495">
        <f t="shared" ref="C38:C43" si="9">SUM(E38:Q38)</f>
        <v>0</v>
      </c>
      <c r="D38" s="469" t="s">
        <v>76</v>
      </c>
      <c r="E38" s="495">
        <v>0</v>
      </c>
      <c r="F38" s="495">
        <v>0</v>
      </c>
      <c r="G38" s="495">
        <v>0</v>
      </c>
      <c r="H38" s="495"/>
      <c r="I38" s="495"/>
      <c r="J38" s="495"/>
      <c r="K38" s="495"/>
      <c r="L38" s="495"/>
      <c r="M38" s="495"/>
      <c r="R38" s="311">
        <f t="shared" si="7"/>
        <v>0</v>
      </c>
    </row>
    <row r="39" spans="1:18">
      <c r="A39" s="469" t="s">
        <v>77</v>
      </c>
      <c r="B39" s="311">
        <f t="shared" si="8"/>
        <v>0</v>
      </c>
      <c r="C39" s="311">
        <f t="shared" si="9"/>
        <v>0</v>
      </c>
      <c r="D39" s="469" t="s">
        <v>77</v>
      </c>
      <c r="E39" s="495">
        <v>0</v>
      </c>
      <c r="F39" s="495">
        <v>0</v>
      </c>
      <c r="G39" s="495">
        <v>0</v>
      </c>
      <c r="H39" s="495"/>
      <c r="I39" s="495"/>
      <c r="J39" s="495"/>
      <c r="K39" s="311"/>
      <c r="L39" s="311"/>
      <c r="M39" s="311"/>
      <c r="R39" s="311">
        <f t="shared" si="7"/>
        <v>0</v>
      </c>
    </row>
    <row r="40" spans="1:18" s="400" customFormat="1" ht="15" customHeight="1">
      <c r="A40" s="469" t="s">
        <v>67</v>
      </c>
      <c r="B40" s="495">
        <f>G40</f>
        <v>3</v>
      </c>
      <c r="C40" s="495">
        <f t="shared" si="9"/>
        <v>7</v>
      </c>
      <c r="D40" s="469" t="s">
        <v>67</v>
      </c>
      <c r="E40" s="503">
        <v>1</v>
      </c>
      <c r="F40" s="503">
        <v>3</v>
      </c>
      <c r="G40" s="503">
        <v>3</v>
      </c>
      <c r="H40" s="503"/>
      <c r="I40" s="503"/>
      <c r="J40" s="503"/>
      <c r="K40" s="495"/>
      <c r="L40" s="495"/>
      <c r="M40" s="495"/>
      <c r="R40" s="312">
        <f>SUM(E40:Q40)</f>
        <v>7</v>
      </c>
    </row>
    <row r="41" spans="1:18" s="400" customFormat="1" ht="16.5" customHeight="1">
      <c r="A41" s="469" t="s">
        <v>66</v>
      </c>
      <c r="B41" s="311">
        <f>G41</f>
        <v>1</v>
      </c>
      <c r="C41" s="311">
        <f t="shared" si="9"/>
        <v>3</v>
      </c>
      <c r="D41" s="469" t="s">
        <v>66</v>
      </c>
      <c r="E41" s="311">
        <v>1</v>
      </c>
      <c r="F41" s="311">
        <v>1</v>
      </c>
      <c r="G41" s="311">
        <v>1</v>
      </c>
      <c r="H41" s="311"/>
      <c r="I41" s="311"/>
      <c r="J41" s="311"/>
      <c r="K41" s="311"/>
      <c r="L41" s="311"/>
      <c r="M41" s="311"/>
      <c r="R41" s="312">
        <f t="shared" ref="R41:R43" si="10">SUM(E41:Q41)</f>
        <v>3</v>
      </c>
    </row>
    <row r="42" spans="1:18" s="507" customFormat="1" ht="15.75" customHeight="1">
      <c r="A42" s="469" t="s">
        <v>357</v>
      </c>
      <c r="B42" s="495">
        <f>G42</f>
        <v>8</v>
      </c>
      <c r="C42" s="495">
        <f t="shared" si="9"/>
        <v>11</v>
      </c>
      <c r="D42" s="469" t="s">
        <v>357</v>
      </c>
      <c r="E42" s="495">
        <v>3</v>
      </c>
      <c r="F42" s="495">
        <v>0</v>
      </c>
      <c r="G42" s="495">
        <v>8</v>
      </c>
      <c r="H42" s="495"/>
      <c r="I42" s="495"/>
      <c r="J42" s="495"/>
      <c r="K42" s="495"/>
      <c r="L42" s="495"/>
      <c r="M42" s="495"/>
      <c r="R42" s="503">
        <f t="shared" si="10"/>
        <v>11</v>
      </c>
    </row>
    <row r="43" spans="1:18" s="507" customFormat="1" ht="14.25" customHeight="1">
      <c r="A43" s="469" t="s">
        <v>61</v>
      </c>
      <c r="B43" s="311">
        <f>G43</f>
        <v>6</v>
      </c>
      <c r="C43" s="311">
        <f t="shared" si="9"/>
        <v>13</v>
      </c>
      <c r="D43" s="469" t="s">
        <v>61</v>
      </c>
      <c r="E43" s="311">
        <v>2</v>
      </c>
      <c r="F43" s="311">
        <v>5</v>
      </c>
      <c r="G43" s="311">
        <v>6</v>
      </c>
      <c r="H43" s="311"/>
      <c r="I43" s="311"/>
      <c r="J43" s="311"/>
      <c r="K43" s="311"/>
      <c r="L43" s="311"/>
      <c r="M43" s="311"/>
      <c r="R43" s="503">
        <f t="shared" si="10"/>
        <v>13</v>
      </c>
    </row>
    <row r="44" spans="1:18" s="507" customFormat="1" ht="15" customHeight="1">
      <c r="A44" s="520" t="s">
        <v>60</v>
      </c>
      <c r="B44" s="521">
        <f>SUM(B33:B43)</f>
        <v>18</v>
      </c>
      <c r="C44" s="521">
        <f>SUM(C33:C43)</f>
        <v>34</v>
      </c>
      <c r="D44" s="400" t="s">
        <v>60</v>
      </c>
      <c r="E44" s="495">
        <f>SUM(E33:E43)</f>
        <v>7</v>
      </c>
      <c r="F44" s="495">
        <f>SUM(F33:F43)</f>
        <v>9</v>
      </c>
      <c r="G44" s="495">
        <f>SUM(G33:G42)</f>
        <v>12</v>
      </c>
      <c r="H44" s="495">
        <f>SUM(H33:H42)</f>
        <v>0</v>
      </c>
      <c r="I44" s="495">
        <f>SUM(I33:I42)</f>
        <v>0</v>
      </c>
      <c r="J44" s="495">
        <f>SUM(J33:J42)</f>
        <v>0</v>
      </c>
      <c r="K44" s="521">
        <f>SUM(K33:K43)</f>
        <v>0</v>
      </c>
      <c r="L44" s="521">
        <f>SUM(L33:L43)</f>
        <v>0</v>
      </c>
      <c r="M44" s="521">
        <f t="shared" ref="M44:O44" si="11">SUM(M33:M43)</f>
        <v>0</v>
      </c>
      <c r="N44" s="507">
        <f t="shared" si="11"/>
        <v>0</v>
      </c>
      <c r="O44" s="507">
        <f t="shared" si="11"/>
        <v>0</v>
      </c>
      <c r="P44" s="507">
        <f>SUM(P33:P43)</f>
        <v>0</v>
      </c>
      <c r="Q44" s="507">
        <f>SUM(Q33:Q43)</f>
        <v>0</v>
      </c>
      <c r="R44" s="503">
        <f>SUM(E44:Q44)</f>
        <v>28</v>
      </c>
    </row>
    <row r="45" spans="1:18">
      <c r="E45" s="284" t="s">
        <v>273</v>
      </c>
    </row>
    <row r="46" spans="1:18" s="289" customFormat="1">
      <c r="A46" s="674" t="s">
        <v>98</v>
      </c>
      <c r="B46" s="674"/>
      <c r="C46" s="674"/>
      <c r="I46" s="289">
        <f>SUM(E44:I44)</f>
        <v>28</v>
      </c>
    </row>
    <row r="47" spans="1:18" s="289" customFormat="1" ht="49.5" hidden="1" customHeight="1">
      <c r="A47" s="675" t="s">
        <v>248</v>
      </c>
      <c r="B47" s="675"/>
      <c r="C47" s="675"/>
      <c r="I47" s="289" t="b">
        <f>I46=C44</f>
        <v>0</v>
      </c>
    </row>
    <row r="48" spans="1:18" hidden="1"/>
    <row r="49" spans="1:17" hidden="1">
      <c r="C49" s="676" t="s">
        <v>259</v>
      </c>
      <c r="D49" s="676"/>
      <c r="E49" s="676"/>
      <c r="F49" s="676"/>
      <c r="G49" s="676"/>
      <c r="H49" s="676"/>
      <c r="I49" s="676"/>
      <c r="J49" s="522"/>
    </row>
    <row r="50" spans="1:17" ht="37.5" hidden="1" thickTop="1" thickBot="1">
      <c r="C50" s="677"/>
      <c r="D50" s="678"/>
      <c r="E50" s="523" t="s">
        <v>221</v>
      </c>
      <c r="F50" s="524" t="s">
        <v>46</v>
      </c>
      <c r="G50" s="524" t="s">
        <v>222</v>
      </c>
      <c r="H50" s="525"/>
      <c r="I50" s="526" t="s">
        <v>223</v>
      </c>
      <c r="J50" s="522"/>
    </row>
    <row r="51" spans="1:17" ht="15.75" hidden="1" thickTop="1">
      <c r="A51" s="527" t="s">
        <v>258</v>
      </c>
      <c r="C51" s="671" t="s">
        <v>224</v>
      </c>
      <c r="D51" s="528" t="s">
        <v>260</v>
      </c>
      <c r="E51" s="529">
        <v>1</v>
      </c>
      <c r="F51" s="530">
        <v>2.7777777777777777</v>
      </c>
      <c r="G51" s="530">
        <v>2.7777777777777777</v>
      </c>
      <c r="H51" s="531"/>
      <c r="I51" s="532">
        <v>2.7777777777777777</v>
      </c>
      <c r="J51" s="522"/>
    </row>
    <row r="52" spans="1:17" hidden="1">
      <c r="C52" s="672"/>
      <c r="D52" s="533" t="s">
        <v>261</v>
      </c>
      <c r="E52" s="534">
        <v>1</v>
      </c>
      <c r="F52" s="535">
        <v>2.7777777777777777</v>
      </c>
      <c r="G52" s="535">
        <v>2.7777777777777777</v>
      </c>
      <c r="H52" s="536"/>
      <c r="I52" s="537">
        <v>5.5555555555555554</v>
      </c>
      <c r="J52" s="522"/>
    </row>
    <row r="53" spans="1:17" hidden="1">
      <c r="C53" s="672"/>
      <c r="D53" s="533" t="s">
        <v>61</v>
      </c>
      <c r="E53" s="534">
        <v>18</v>
      </c>
      <c r="F53" s="535">
        <v>50</v>
      </c>
      <c r="G53" s="535">
        <v>50</v>
      </c>
      <c r="H53" s="536"/>
      <c r="I53" s="537">
        <v>55.555555555555557</v>
      </c>
      <c r="J53" s="522"/>
    </row>
    <row r="54" spans="1:17" hidden="1">
      <c r="C54" s="672"/>
      <c r="D54" s="533" t="s">
        <v>262</v>
      </c>
      <c r="E54" s="534">
        <v>9</v>
      </c>
      <c r="F54" s="535">
        <v>25</v>
      </c>
      <c r="G54" s="535">
        <v>25</v>
      </c>
      <c r="H54" s="536"/>
      <c r="I54" s="537">
        <v>80.555555555555557</v>
      </c>
      <c r="J54" s="522"/>
    </row>
    <row r="55" spans="1:17" hidden="1">
      <c r="C55" s="672"/>
      <c r="D55" s="533" t="s">
        <v>263</v>
      </c>
      <c r="E55" s="534">
        <v>7</v>
      </c>
      <c r="F55" s="535">
        <v>19.444444444444446</v>
      </c>
      <c r="G55" s="535">
        <v>19.444444444444446</v>
      </c>
      <c r="H55" s="536"/>
      <c r="I55" s="537">
        <v>100</v>
      </c>
      <c r="J55" s="522"/>
    </row>
    <row r="56" spans="1:17" ht="15.75" hidden="1" thickBot="1">
      <c r="C56" s="673"/>
      <c r="D56" s="538" t="s">
        <v>60</v>
      </c>
      <c r="E56" s="539">
        <v>36</v>
      </c>
      <c r="F56" s="540">
        <v>100</v>
      </c>
      <c r="G56" s="540">
        <v>100</v>
      </c>
      <c r="H56" s="541"/>
      <c r="I56" s="542"/>
      <c r="J56" s="522"/>
    </row>
    <row r="57" spans="1:17" hidden="1">
      <c r="C57" s="522"/>
      <c r="D57" s="284" t="s">
        <v>264</v>
      </c>
      <c r="E57" s="543">
        <v>37</v>
      </c>
    </row>
    <row r="58" spans="1:17" hidden="1"/>
    <row r="62" spans="1:17" ht="15.75">
      <c r="L62" s="494">
        <v>41091</v>
      </c>
      <c r="M62" s="494">
        <v>41122</v>
      </c>
      <c r="N62" s="494">
        <v>41153</v>
      </c>
      <c r="O62" s="494">
        <v>41183</v>
      </c>
      <c r="P62" s="494">
        <v>41214</v>
      </c>
      <c r="Q62" s="293">
        <v>41244</v>
      </c>
    </row>
    <row r="63" spans="1:17" ht="15.75">
      <c r="D63" s="492" t="s">
        <v>92</v>
      </c>
      <c r="E63" s="494">
        <v>41275</v>
      </c>
      <c r="F63" s="494">
        <v>41306</v>
      </c>
      <c r="G63" s="494">
        <v>41334</v>
      </c>
      <c r="H63" s="494"/>
      <c r="I63" s="494">
        <v>41365</v>
      </c>
      <c r="J63" s="494">
        <v>41395</v>
      </c>
      <c r="K63" s="494">
        <v>41426</v>
      </c>
      <c r="L63" s="495">
        <v>1</v>
      </c>
      <c r="M63" s="495">
        <v>1</v>
      </c>
      <c r="N63" s="495">
        <v>0</v>
      </c>
      <c r="O63" s="495">
        <v>1</v>
      </c>
      <c r="P63" s="495">
        <v>3</v>
      </c>
    </row>
    <row r="64" spans="1:17">
      <c r="D64" s="469" t="s">
        <v>79</v>
      </c>
      <c r="E64" s="495">
        <v>1</v>
      </c>
      <c r="F64" s="495">
        <v>2</v>
      </c>
      <c r="G64" s="495">
        <v>0</v>
      </c>
      <c r="H64" s="495"/>
      <c r="I64" s="495">
        <v>0</v>
      </c>
      <c r="J64" s="495">
        <v>2</v>
      </c>
      <c r="K64" s="495">
        <v>2</v>
      </c>
      <c r="L64" s="495"/>
      <c r="M64" s="495"/>
      <c r="N64" s="495"/>
      <c r="O64" s="495"/>
      <c r="P64" s="495"/>
    </row>
    <row r="65" spans="4:18">
      <c r="D65" s="469" t="s">
        <v>80</v>
      </c>
      <c r="E65" s="495"/>
      <c r="F65" s="495"/>
      <c r="G65" s="495"/>
      <c r="H65" s="495"/>
      <c r="I65" s="495"/>
      <c r="J65" s="495"/>
      <c r="K65" s="495"/>
      <c r="L65" s="495">
        <v>0</v>
      </c>
      <c r="M65" s="495">
        <v>1</v>
      </c>
      <c r="N65" s="495">
        <v>0</v>
      </c>
      <c r="O65" s="495">
        <v>0</v>
      </c>
      <c r="P65" s="495">
        <v>3</v>
      </c>
    </row>
    <row r="66" spans="4:18">
      <c r="D66" s="497" t="s">
        <v>93</v>
      </c>
      <c r="E66" s="495">
        <v>3</v>
      </c>
      <c r="F66" s="495">
        <v>3</v>
      </c>
      <c r="G66" s="495">
        <v>0</v>
      </c>
      <c r="H66" s="495"/>
      <c r="I66" s="495">
        <v>3</v>
      </c>
      <c r="J66" s="495">
        <v>1</v>
      </c>
      <c r="K66" s="495">
        <v>0</v>
      </c>
      <c r="L66" s="495">
        <v>0</v>
      </c>
      <c r="M66" s="495">
        <v>0</v>
      </c>
      <c r="N66" s="495">
        <v>0</v>
      </c>
      <c r="O66" s="495">
        <v>0</v>
      </c>
      <c r="P66" s="495">
        <v>0</v>
      </c>
    </row>
    <row r="67" spans="4:18">
      <c r="D67" s="499" t="s">
        <v>219</v>
      </c>
      <c r="E67" s="495">
        <v>0</v>
      </c>
      <c r="F67" s="495">
        <v>0</v>
      </c>
      <c r="G67" s="495">
        <v>0</v>
      </c>
      <c r="H67" s="495"/>
      <c r="I67" s="495">
        <v>0</v>
      </c>
      <c r="J67" s="495">
        <v>0</v>
      </c>
      <c r="K67" s="495">
        <v>0</v>
      </c>
      <c r="L67" s="495">
        <v>0</v>
      </c>
      <c r="M67" s="495">
        <v>0</v>
      </c>
      <c r="N67" s="495">
        <v>0</v>
      </c>
      <c r="O67" s="495">
        <v>0</v>
      </c>
      <c r="P67" s="495">
        <v>0</v>
      </c>
    </row>
    <row r="68" spans="4:18">
      <c r="D68" s="497" t="s">
        <v>94</v>
      </c>
      <c r="E68" s="495">
        <v>1</v>
      </c>
      <c r="F68" s="495">
        <v>3</v>
      </c>
      <c r="G68" s="495">
        <v>1</v>
      </c>
      <c r="H68" s="495"/>
      <c r="I68" s="495">
        <v>10</v>
      </c>
      <c r="J68" s="495">
        <v>8</v>
      </c>
      <c r="K68" s="495">
        <v>5</v>
      </c>
      <c r="L68" s="495">
        <v>3</v>
      </c>
      <c r="M68" s="495">
        <v>4</v>
      </c>
      <c r="N68" s="495">
        <v>4</v>
      </c>
      <c r="O68" s="495">
        <v>7</v>
      </c>
      <c r="P68" s="495">
        <v>4</v>
      </c>
    </row>
    <row r="69" spans="4:18">
      <c r="D69" s="469" t="s">
        <v>61</v>
      </c>
      <c r="E69" s="495">
        <v>15</v>
      </c>
      <c r="F69" s="495">
        <v>12</v>
      </c>
      <c r="G69" s="495">
        <v>18</v>
      </c>
      <c r="H69" s="495"/>
      <c r="I69" s="495">
        <v>3</v>
      </c>
      <c r="J69" s="495">
        <v>8</v>
      </c>
      <c r="K69" s="495">
        <v>13</v>
      </c>
      <c r="L69" s="495">
        <v>12</v>
      </c>
      <c r="M69" s="495">
        <v>19</v>
      </c>
      <c r="N69" s="495">
        <v>19</v>
      </c>
      <c r="O69" s="495">
        <v>8</v>
      </c>
      <c r="P69" s="495">
        <v>7</v>
      </c>
    </row>
    <row r="70" spans="4:18" ht="15.75">
      <c r="D70" s="500" t="s">
        <v>95</v>
      </c>
      <c r="E70" s="600">
        <f t="shared" ref="E70:K70" si="12">SUM(E64:E69)</f>
        <v>20</v>
      </c>
      <c r="F70" s="600">
        <f t="shared" si="12"/>
        <v>20</v>
      </c>
      <c r="G70" s="600">
        <f t="shared" si="12"/>
        <v>19</v>
      </c>
      <c r="H70" s="600"/>
      <c r="I70" s="600">
        <f t="shared" si="12"/>
        <v>16</v>
      </c>
      <c r="J70" s="600">
        <f t="shared" si="12"/>
        <v>19</v>
      </c>
      <c r="K70" s="600">
        <f t="shared" si="12"/>
        <v>20</v>
      </c>
      <c r="L70" s="600">
        <f t="shared" ref="L70:P70" si="13">SUM(L63:L69)</f>
        <v>16</v>
      </c>
      <c r="M70" s="600">
        <f t="shared" si="13"/>
        <v>25</v>
      </c>
      <c r="N70" s="600">
        <f t="shared" si="13"/>
        <v>23</v>
      </c>
      <c r="O70" s="600">
        <f t="shared" si="13"/>
        <v>16</v>
      </c>
      <c r="P70" s="600">
        <f t="shared" si="13"/>
        <v>17</v>
      </c>
      <c r="Q70" s="284">
        <v>34</v>
      </c>
      <c r="R70" s="284">
        <f>SUM(E70:Q70)</f>
        <v>245</v>
      </c>
    </row>
    <row r="71" spans="4:18">
      <c r="D71" s="469" t="s">
        <v>62</v>
      </c>
      <c r="E71" s="495">
        <v>2</v>
      </c>
      <c r="F71" s="495">
        <v>1</v>
      </c>
      <c r="G71" s="495">
        <v>0</v>
      </c>
      <c r="H71" s="495"/>
      <c r="I71" s="495">
        <v>0</v>
      </c>
      <c r="J71" s="495">
        <v>1</v>
      </c>
      <c r="K71" s="495">
        <v>0</v>
      </c>
      <c r="L71" s="495">
        <v>0</v>
      </c>
      <c r="M71" s="495">
        <v>0</v>
      </c>
      <c r="N71" s="495">
        <v>1</v>
      </c>
      <c r="O71" s="495">
        <v>0</v>
      </c>
      <c r="P71" s="495">
        <v>2</v>
      </c>
    </row>
    <row r="72" spans="4:18">
      <c r="D72" s="469" t="s">
        <v>63</v>
      </c>
      <c r="E72" s="495">
        <v>0</v>
      </c>
      <c r="F72" s="495">
        <v>0</v>
      </c>
      <c r="G72" s="495">
        <v>0</v>
      </c>
      <c r="H72" s="495"/>
      <c r="I72" s="495">
        <v>0</v>
      </c>
      <c r="J72" s="495">
        <v>0</v>
      </c>
      <c r="K72" s="495">
        <v>0</v>
      </c>
      <c r="L72" s="495">
        <v>0</v>
      </c>
      <c r="M72" s="495">
        <v>0</v>
      </c>
      <c r="N72" s="495">
        <v>0</v>
      </c>
      <c r="O72" s="495">
        <v>0</v>
      </c>
      <c r="P72" s="495">
        <v>0</v>
      </c>
    </row>
    <row r="73" spans="4:18">
      <c r="D73" s="469" t="s">
        <v>238</v>
      </c>
      <c r="E73" s="495">
        <v>10</v>
      </c>
      <c r="F73" s="495">
        <v>10</v>
      </c>
      <c r="G73" s="495">
        <v>9</v>
      </c>
      <c r="H73" s="495"/>
      <c r="I73" s="495">
        <v>6</v>
      </c>
      <c r="J73" s="495">
        <v>8</v>
      </c>
      <c r="K73" s="495">
        <v>11</v>
      </c>
      <c r="L73" s="495">
        <v>0</v>
      </c>
      <c r="M73" s="495">
        <v>13</v>
      </c>
      <c r="N73" s="495">
        <v>10</v>
      </c>
      <c r="O73" s="495">
        <v>12</v>
      </c>
      <c r="P73" s="495">
        <v>5</v>
      </c>
    </row>
    <row r="74" spans="4:18">
      <c r="D74" s="469" t="s">
        <v>78</v>
      </c>
      <c r="E74" s="495">
        <v>0</v>
      </c>
      <c r="F74" s="495">
        <v>2</v>
      </c>
      <c r="G74" s="495">
        <v>8</v>
      </c>
      <c r="H74" s="495"/>
      <c r="I74" s="495">
        <v>3</v>
      </c>
      <c r="J74" s="495">
        <v>10</v>
      </c>
      <c r="K74" s="495">
        <v>0</v>
      </c>
      <c r="L74" s="495">
        <v>3</v>
      </c>
      <c r="M74" s="495">
        <v>0</v>
      </c>
      <c r="N74" s="495">
        <v>3</v>
      </c>
      <c r="O74" s="495">
        <v>0</v>
      </c>
      <c r="P74" s="495">
        <v>2</v>
      </c>
    </row>
    <row r="75" spans="4:18">
      <c r="D75" s="469" t="s">
        <v>64</v>
      </c>
      <c r="E75" s="495">
        <v>0</v>
      </c>
      <c r="F75" s="495">
        <v>0</v>
      </c>
      <c r="G75" s="495">
        <v>0</v>
      </c>
      <c r="H75" s="495"/>
      <c r="I75" s="495">
        <v>0</v>
      </c>
      <c r="J75" s="495">
        <v>0</v>
      </c>
      <c r="K75" s="495">
        <v>0</v>
      </c>
      <c r="L75" s="495">
        <v>0</v>
      </c>
      <c r="M75" s="495">
        <v>0</v>
      </c>
      <c r="N75" s="495">
        <v>0</v>
      </c>
      <c r="O75" s="495">
        <v>0</v>
      </c>
      <c r="P75" s="495">
        <v>0</v>
      </c>
    </row>
    <row r="76" spans="4:18" ht="15.75">
      <c r="D76" s="500" t="s">
        <v>96</v>
      </c>
      <c r="E76" s="600">
        <f>SUM(E71:E75)</f>
        <v>12</v>
      </c>
      <c r="F76" s="600">
        <f t="shared" ref="F76:P76" si="14">SUM(F71:F75)</f>
        <v>13</v>
      </c>
      <c r="G76" s="600">
        <f t="shared" si="14"/>
        <v>17</v>
      </c>
      <c r="H76" s="600"/>
      <c r="I76" s="600">
        <f t="shared" si="14"/>
        <v>9</v>
      </c>
      <c r="J76" s="600">
        <f t="shared" si="14"/>
        <v>19</v>
      </c>
      <c r="K76" s="600">
        <f t="shared" si="14"/>
        <v>11</v>
      </c>
      <c r="L76" s="600">
        <f t="shared" si="14"/>
        <v>3</v>
      </c>
      <c r="M76" s="600">
        <f t="shared" si="14"/>
        <v>13</v>
      </c>
      <c r="N76" s="600">
        <f t="shared" si="14"/>
        <v>14</v>
      </c>
      <c r="O76" s="600">
        <f t="shared" si="14"/>
        <v>12</v>
      </c>
      <c r="P76" s="600">
        <f t="shared" si="14"/>
        <v>9</v>
      </c>
      <c r="Q76" s="284">
        <v>18</v>
      </c>
      <c r="R76" s="284">
        <f>SUM(E76:Q76)</f>
        <v>150</v>
      </c>
    </row>
    <row r="77" spans="4:18">
      <c r="D77" s="469" t="s">
        <v>97</v>
      </c>
      <c r="E77" s="495">
        <v>1</v>
      </c>
      <c r="F77" s="495">
        <v>0</v>
      </c>
      <c r="G77" s="495">
        <v>1</v>
      </c>
      <c r="H77" s="495"/>
      <c r="I77" s="495">
        <v>1</v>
      </c>
      <c r="J77" s="495">
        <v>0</v>
      </c>
      <c r="K77" s="495">
        <v>0</v>
      </c>
      <c r="L77" s="495">
        <v>0</v>
      </c>
      <c r="M77" s="495">
        <v>1</v>
      </c>
      <c r="N77" s="495">
        <v>1</v>
      </c>
      <c r="O77" s="495">
        <v>1</v>
      </c>
      <c r="P77" s="495">
        <v>0</v>
      </c>
    </row>
    <row r="78" spans="4:18" ht="15.75">
      <c r="D78" s="500" t="s">
        <v>54</v>
      </c>
      <c r="E78" s="600">
        <f>SUM(E77,E76,E70)</f>
        <v>33</v>
      </c>
      <c r="F78" s="600">
        <f t="shared" ref="F78:P78" si="15">SUM(F77,F76,F70)</f>
        <v>33</v>
      </c>
      <c r="G78" s="600">
        <f t="shared" si="15"/>
        <v>37</v>
      </c>
      <c r="H78" s="600"/>
      <c r="I78" s="600">
        <f t="shared" si="15"/>
        <v>26</v>
      </c>
      <c r="J78" s="600">
        <f t="shared" si="15"/>
        <v>38</v>
      </c>
      <c r="K78" s="600">
        <f t="shared" si="15"/>
        <v>31</v>
      </c>
      <c r="L78" s="600">
        <f t="shared" si="15"/>
        <v>19</v>
      </c>
      <c r="M78" s="600">
        <f t="shared" si="15"/>
        <v>39</v>
      </c>
      <c r="N78" s="600">
        <f t="shared" si="15"/>
        <v>38</v>
      </c>
      <c r="O78" s="600">
        <f t="shared" si="15"/>
        <v>29</v>
      </c>
      <c r="P78" s="600">
        <f t="shared" si="15"/>
        <v>26</v>
      </c>
      <c r="R78" s="284">
        <f>R70/(R70+R76)</f>
        <v>0.620253164556962</v>
      </c>
    </row>
    <row r="79" spans="4:18" ht="15.75">
      <c r="D79" s="500" t="s">
        <v>239</v>
      </c>
      <c r="E79" s="504">
        <f>E70/(E70+E76)</f>
        <v>0.625</v>
      </c>
      <c r="F79" s="504">
        <f t="shared" ref="F79" si="16">F70/(F70+F76)</f>
        <v>0.60606060606060608</v>
      </c>
      <c r="G79" s="504">
        <f>G70/(G70+G76)</f>
        <v>0.52777777777777779</v>
      </c>
      <c r="H79" s="504"/>
      <c r="I79" s="504">
        <f t="shared" ref="I79:J79" si="17">I70/(I70+I76)</f>
        <v>0.64</v>
      </c>
      <c r="J79" s="504">
        <f t="shared" si="17"/>
        <v>0.5</v>
      </c>
      <c r="K79" s="504">
        <f>K70/(K70+K76)</f>
        <v>0.64516129032258063</v>
      </c>
      <c r="L79" s="504">
        <f t="shared" ref="L79:O79" si="18">L70/(L70+L76)</f>
        <v>0.84210526315789469</v>
      </c>
      <c r="M79" s="504">
        <f t="shared" si="18"/>
        <v>0.65789473684210531</v>
      </c>
      <c r="N79" s="504">
        <f t="shared" si="18"/>
        <v>0.6216216216216216</v>
      </c>
      <c r="O79" s="504">
        <f t="shared" si="18"/>
        <v>0.5714285714285714</v>
      </c>
      <c r="P79" s="504">
        <f>P70/(P70+P76)</f>
        <v>0.65384615384615385</v>
      </c>
    </row>
    <row r="80" spans="4:18" ht="15.75">
      <c r="D80" s="500" t="s">
        <v>244</v>
      </c>
      <c r="E80" s="504">
        <f>E73/(E78)</f>
        <v>0.30303030303030304</v>
      </c>
      <c r="F80" s="504">
        <f>F73/(F78)</f>
        <v>0.30303030303030304</v>
      </c>
      <c r="G80" s="504">
        <f>G73/(G78)</f>
        <v>0.24324324324324326</v>
      </c>
      <c r="H80" s="504"/>
      <c r="I80" s="504">
        <f t="shared" ref="I80:O80" si="19">I73/(I70+I76)</f>
        <v>0.24</v>
      </c>
      <c r="J80" s="504">
        <f t="shared" si="19"/>
        <v>0.21052631578947367</v>
      </c>
      <c r="K80" s="504">
        <f t="shared" si="19"/>
        <v>0.35483870967741937</v>
      </c>
      <c r="L80" s="504">
        <f t="shared" si="19"/>
        <v>0</v>
      </c>
      <c r="M80" s="504">
        <f t="shared" si="19"/>
        <v>0.34210526315789475</v>
      </c>
      <c r="N80" s="504">
        <f t="shared" si="19"/>
        <v>0.27027027027027029</v>
      </c>
      <c r="O80" s="504">
        <f t="shared" si="19"/>
        <v>0.42857142857142855</v>
      </c>
      <c r="P80" s="504">
        <f>P73/(P70+P76)</f>
        <v>0.19230769230769232</v>
      </c>
    </row>
  </sheetData>
  <mergeCells count="9">
    <mergeCell ref="K31:L31"/>
    <mergeCell ref="A46:C46"/>
    <mergeCell ref="A47:C47"/>
    <mergeCell ref="C49:I49"/>
    <mergeCell ref="C50:D50"/>
    <mergeCell ref="C51:C56"/>
    <mergeCell ref="B4:C4"/>
    <mergeCell ref="E4:F4"/>
    <mergeCell ref="B31:C31"/>
  </mergeCells>
  <printOptions horizontalCentered="1"/>
  <pageMargins left="1.25" right="1.25" top="1" bottom="1" header="0.5" footer="0.5"/>
  <pageSetup scale="56"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C32" sqref="C32"/>
    </sheetView>
  </sheetViews>
  <sheetFormatPr defaultRowHeight="15"/>
  <cols>
    <col min="1" max="1" width="24.5" style="311" customWidth="1"/>
    <col min="2" max="2" width="23.83203125" style="284" customWidth="1"/>
    <col min="3" max="3" width="41.33203125" style="284" customWidth="1"/>
    <col min="4" max="4" width="31.5" style="284" customWidth="1"/>
    <col min="5" max="5" width="22.5" style="549" customWidth="1"/>
    <col min="6" max="6" width="47.6640625" style="284" customWidth="1"/>
    <col min="7" max="7" width="23.5" style="549" customWidth="1"/>
    <col min="8" max="8" width="25.33203125" style="311" customWidth="1"/>
    <col min="9" max="16384" width="9.33203125" style="284"/>
  </cols>
  <sheetData>
    <row r="1" spans="1:15" ht="15.75">
      <c r="B1" s="679"/>
      <c r="C1" s="679"/>
      <c r="D1" s="679"/>
      <c r="E1" s="679"/>
    </row>
    <row r="2" spans="1:15" ht="15.75">
      <c r="A2" s="680" t="s">
        <v>512</v>
      </c>
      <c r="B2" s="680"/>
      <c r="C2" s="680"/>
      <c r="D2" s="604"/>
      <c r="E2" s="604"/>
      <c r="F2" s="604"/>
      <c r="G2" s="604"/>
      <c r="H2" s="604"/>
    </row>
    <row r="3" spans="1:15" ht="15.75">
      <c r="A3" s="544"/>
      <c r="B3" s="544"/>
      <c r="C3" s="544"/>
    </row>
    <row r="4" spans="1:15" ht="15.75">
      <c r="A4" s="548" t="s">
        <v>486</v>
      </c>
      <c r="B4" s="553" t="s">
        <v>536</v>
      </c>
      <c r="C4" s="553" t="s">
        <v>537</v>
      </c>
      <c r="D4" s="547" t="s">
        <v>532</v>
      </c>
      <c r="E4" s="597" t="s">
        <v>538</v>
      </c>
      <c r="F4" s="553" t="s">
        <v>539</v>
      </c>
      <c r="G4" s="597" t="s">
        <v>540</v>
      </c>
      <c r="H4" s="547" t="s">
        <v>541</v>
      </c>
    </row>
    <row r="5" spans="1:15">
      <c r="A5" s="545">
        <v>20150201</v>
      </c>
      <c r="B5" s="545">
        <v>2015020101</v>
      </c>
      <c r="C5" s="552" t="s">
        <v>535</v>
      </c>
      <c r="D5" s="552" t="s">
        <v>514</v>
      </c>
      <c r="E5" s="546">
        <v>40646</v>
      </c>
      <c r="F5" s="552" t="s">
        <v>515</v>
      </c>
      <c r="G5" s="546">
        <v>42063</v>
      </c>
      <c r="H5" s="598" t="s">
        <v>513</v>
      </c>
    </row>
    <row r="6" spans="1:15" ht="15.75">
      <c r="A6" s="545">
        <v>20150201</v>
      </c>
      <c r="B6" s="545">
        <v>2015020101</v>
      </c>
      <c r="C6" s="552" t="s">
        <v>535</v>
      </c>
      <c r="D6" s="552" t="s">
        <v>517</v>
      </c>
      <c r="E6" s="546">
        <v>40646</v>
      </c>
      <c r="F6" s="552" t="s">
        <v>515</v>
      </c>
      <c r="G6" s="546">
        <v>42063</v>
      </c>
      <c r="H6" s="598" t="s">
        <v>513</v>
      </c>
      <c r="M6" s="679"/>
      <c r="N6" s="679"/>
      <c r="O6" s="679"/>
    </row>
    <row r="7" spans="1:15">
      <c r="A7" s="545">
        <v>20150202</v>
      </c>
      <c r="B7" s="545">
        <v>2015020201</v>
      </c>
      <c r="C7" s="552" t="s">
        <v>534</v>
      </c>
      <c r="D7" s="552" t="s">
        <v>516</v>
      </c>
      <c r="E7" s="546">
        <v>42046</v>
      </c>
      <c r="F7" s="552" t="s">
        <v>520</v>
      </c>
      <c r="G7" s="546">
        <v>42063</v>
      </c>
      <c r="H7" s="598" t="s">
        <v>519</v>
      </c>
    </row>
    <row r="8" spans="1:15">
      <c r="A8" s="545">
        <v>20150202</v>
      </c>
      <c r="B8" s="545">
        <v>2015020201</v>
      </c>
      <c r="C8" s="552" t="s">
        <v>534</v>
      </c>
      <c r="D8" s="552" t="s">
        <v>521</v>
      </c>
      <c r="E8" s="546">
        <v>42046</v>
      </c>
      <c r="F8" s="552" t="s">
        <v>520</v>
      </c>
      <c r="G8" s="546">
        <v>42063</v>
      </c>
      <c r="H8" s="598" t="s">
        <v>519</v>
      </c>
    </row>
    <row r="9" spans="1:15">
      <c r="A9" s="545">
        <v>20150203</v>
      </c>
      <c r="B9" s="545">
        <v>2015020301</v>
      </c>
      <c r="C9" s="552" t="s">
        <v>534</v>
      </c>
      <c r="D9" s="552" t="s">
        <v>523</v>
      </c>
      <c r="E9" s="546">
        <v>41974</v>
      </c>
      <c r="F9" s="552" t="s">
        <v>524</v>
      </c>
      <c r="G9" s="546">
        <v>42063</v>
      </c>
      <c r="H9" s="598" t="s">
        <v>522</v>
      </c>
    </row>
    <row r="10" spans="1:15">
      <c r="A10" s="545">
        <v>20150204</v>
      </c>
      <c r="B10" s="545">
        <v>2015020401</v>
      </c>
      <c r="C10" s="552" t="s">
        <v>355</v>
      </c>
      <c r="D10" s="552" t="s">
        <v>517</v>
      </c>
      <c r="E10" s="546">
        <v>41913</v>
      </c>
      <c r="F10" s="552" t="s">
        <v>524</v>
      </c>
      <c r="G10" s="546">
        <v>42063</v>
      </c>
      <c r="H10" s="598" t="s">
        <v>525</v>
      </c>
    </row>
    <row r="11" spans="1:15">
      <c r="A11" s="545">
        <v>20150204</v>
      </c>
      <c r="B11" s="545">
        <v>2015020401</v>
      </c>
      <c r="C11" s="552" t="s">
        <v>355</v>
      </c>
      <c r="D11" s="552" t="s">
        <v>523</v>
      </c>
      <c r="E11" s="546">
        <v>41913</v>
      </c>
      <c r="F11" s="552" t="s">
        <v>524</v>
      </c>
      <c r="G11" s="546">
        <v>42063</v>
      </c>
      <c r="H11" s="598" t="s">
        <v>525</v>
      </c>
    </row>
    <row r="12" spans="1:15">
      <c r="A12" s="545">
        <v>20150204</v>
      </c>
      <c r="B12" s="545">
        <v>2015020402</v>
      </c>
      <c r="C12" s="552" t="s">
        <v>355</v>
      </c>
      <c r="D12" s="552" t="s">
        <v>517</v>
      </c>
      <c r="E12" s="546">
        <v>41913</v>
      </c>
      <c r="F12" s="552" t="s">
        <v>524</v>
      </c>
      <c r="G12" s="546">
        <v>42063</v>
      </c>
      <c r="H12" s="598" t="s">
        <v>525</v>
      </c>
    </row>
    <row r="13" spans="1:15">
      <c r="A13" s="545">
        <v>20150204</v>
      </c>
      <c r="B13" s="545">
        <v>2015020402</v>
      </c>
      <c r="C13" s="552" t="s">
        <v>355</v>
      </c>
      <c r="D13" s="552" t="s">
        <v>518</v>
      </c>
      <c r="E13" s="546">
        <v>41913</v>
      </c>
      <c r="F13" s="552" t="s">
        <v>524</v>
      </c>
      <c r="G13" s="546">
        <v>42063</v>
      </c>
      <c r="H13" s="598" t="s">
        <v>525</v>
      </c>
    </row>
    <row r="14" spans="1:15">
      <c r="A14" s="545">
        <v>20150204</v>
      </c>
      <c r="B14" s="545">
        <v>2015020402</v>
      </c>
      <c r="C14" s="552" t="s">
        <v>355</v>
      </c>
      <c r="D14" s="552" t="s">
        <v>523</v>
      </c>
      <c r="E14" s="546">
        <v>41913</v>
      </c>
      <c r="F14" s="552" t="s">
        <v>524</v>
      </c>
      <c r="G14" s="546">
        <v>42063</v>
      </c>
      <c r="H14" s="598" t="s">
        <v>525</v>
      </c>
    </row>
    <row r="15" spans="1:15">
      <c r="A15" s="545">
        <v>20150205</v>
      </c>
      <c r="B15" s="545">
        <v>2015020501</v>
      </c>
      <c r="C15" s="552" t="s">
        <v>533</v>
      </c>
      <c r="D15" s="552" t="s">
        <v>517</v>
      </c>
      <c r="E15" s="546">
        <v>42061</v>
      </c>
      <c r="F15" s="552" t="s">
        <v>524</v>
      </c>
      <c r="G15" s="546">
        <v>42063</v>
      </c>
      <c r="H15" s="598" t="s">
        <v>526</v>
      </c>
    </row>
    <row r="16" spans="1:15">
      <c r="A16" s="545">
        <v>20150206</v>
      </c>
      <c r="B16" s="545">
        <v>2015020601</v>
      </c>
      <c r="C16" s="552" t="s">
        <v>61</v>
      </c>
      <c r="D16" s="552" t="s">
        <v>517</v>
      </c>
      <c r="E16" s="546">
        <v>42004</v>
      </c>
      <c r="F16" s="552" t="s">
        <v>524</v>
      </c>
      <c r="G16" s="546">
        <v>42063</v>
      </c>
      <c r="H16" s="598" t="s">
        <v>527</v>
      </c>
    </row>
    <row r="17" spans="1:8">
      <c r="A17" s="545">
        <v>20150207</v>
      </c>
      <c r="B17" s="545">
        <v>2015020701</v>
      </c>
      <c r="C17" s="552" t="s">
        <v>61</v>
      </c>
      <c r="D17" s="552" t="s">
        <v>518</v>
      </c>
      <c r="E17" s="546">
        <v>42004</v>
      </c>
      <c r="F17" s="552" t="s">
        <v>524</v>
      </c>
      <c r="G17" s="546">
        <v>42063</v>
      </c>
      <c r="H17" s="598" t="s">
        <v>527</v>
      </c>
    </row>
    <row r="18" spans="1:8">
      <c r="A18" s="545">
        <v>20150208</v>
      </c>
      <c r="B18" s="545">
        <v>2015020801</v>
      </c>
      <c r="C18" s="552" t="s">
        <v>534</v>
      </c>
      <c r="D18" s="552" t="s">
        <v>529</v>
      </c>
      <c r="E18" s="546">
        <v>42061</v>
      </c>
      <c r="F18" s="552" t="s">
        <v>524</v>
      </c>
      <c r="G18" s="546">
        <v>42063</v>
      </c>
      <c r="H18" s="598" t="s">
        <v>528</v>
      </c>
    </row>
    <row r="19" spans="1:8">
      <c r="A19" s="545">
        <v>20150208</v>
      </c>
      <c r="B19" s="545">
        <v>2015020801</v>
      </c>
      <c r="C19" s="552" t="s">
        <v>61</v>
      </c>
      <c r="D19" s="552" t="s">
        <v>543</v>
      </c>
      <c r="E19" s="546">
        <v>42061</v>
      </c>
      <c r="F19" s="552" t="s">
        <v>524</v>
      </c>
      <c r="G19" s="546">
        <v>42063</v>
      </c>
      <c r="H19" s="598" t="s">
        <v>528</v>
      </c>
    </row>
    <row r="20" spans="1:8">
      <c r="A20" s="545">
        <v>20150209</v>
      </c>
      <c r="B20" s="545">
        <v>2015020901</v>
      </c>
      <c r="C20" s="552" t="s">
        <v>354</v>
      </c>
      <c r="D20" s="552" t="s">
        <v>531</v>
      </c>
      <c r="E20" s="546">
        <v>41754</v>
      </c>
      <c r="F20" s="552" t="s">
        <v>520</v>
      </c>
      <c r="G20" s="546">
        <v>42063</v>
      </c>
      <c r="H20" s="598" t="s">
        <v>530</v>
      </c>
    </row>
    <row r="21" spans="1:8">
      <c r="A21" s="545">
        <v>20150209</v>
      </c>
      <c r="B21" s="545">
        <v>2015020901</v>
      </c>
      <c r="C21" s="552" t="s">
        <v>354</v>
      </c>
      <c r="D21" s="552" t="s">
        <v>544</v>
      </c>
      <c r="E21" s="546">
        <v>41754</v>
      </c>
      <c r="F21" s="552" t="s">
        <v>520</v>
      </c>
      <c r="G21" s="546">
        <v>42063</v>
      </c>
      <c r="H21" s="598" t="s">
        <v>530</v>
      </c>
    </row>
    <row r="22" spans="1:8">
      <c r="A22" s="545">
        <v>20150210</v>
      </c>
      <c r="B22" s="545">
        <v>2015021001</v>
      </c>
      <c r="C22" s="552" t="s">
        <v>355</v>
      </c>
      <c r="D22" s="552" t="s">
        <v>542</v>
      </c>
      <c r="E22" s="546">
        <v>42033</v>
      </c>
      <c r="F22" s="552" t="s">
        <v>524</v>
      </c>
      <c r="G22" s="546">
        <v>42063</v>
      </c>
      <c r="H22" s="598" t="s">
        <v>525</v>
      </c>
    </row>
  </sheetData>
  <mergeCells count="3">
    <mergeCell ref="M6:O6"/>
    <mergeCell ref="B1:E1"/>
    <mergeCell ref="A2:H2"/>
  </mergeCells>
  <pageMargins left="0.7" right="0.7" top="0.75" bottom="0.75" header="0.3" footer="0.3"/>
  <pageSetup scale="5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view="pageBreakPreview" zoomScale="95" zoomScaleNormal="85" zoomScaleSheetLayoutView="95" workbookViewId="0">
      <selection activeCell="C5" sqref="C5"/>
    </sheetView>
  </sheetViews>
  <sheetFormatPr defaultRowHeight="15.75"/>
  <cols>
    <col min="1" max="1" width="77.33203125" style="170" customWidth="1"/>
    <col min="2" max="2" width="28" style="170" customWidth="1"/>
    <col min="3" max="3" width="33.1640625" style="170" customWidth="1"/>
    <col min="4" max="4" width="53.1640625" style="170" customWidth="1"/>
    <col min="5" max="6" width="8.33203125" style="170" customWidth="1"/>
    <col min="7" max="7" width="9.33203125" style="170" customWidth="1"/>
    <col min="8" max="8" width="8.5" style="170" customWidth="1"/>
    <col min="9" max="9" width="12.1640625" style="170" customWidth="1"/>
    <col min="10" max="11" width="10.6640625" style="170"/>
    <col min="12" max="12" width="12.5" style="170" bestFit="1" customWidth="1"/>
    <col min="13" max="13" width="11.1640625" style="170" bestFit="1" customWidth="1"/>
    <col min="14" max="14" width="10.6640625" style="170"/>
    <col min="15" max="16" width="12.5" style="170" bestFit="1" customWidth="1"/>
    <col min="17" max="16384" width="9.33203125" style="170"/>
  </cols>
  <sheetData>
    <row r="1" spans="1:8">
      <c r="F1" s="170">
        <v>12</v>
      </c>
      <c r="G1" s="170">
        <v>15</v>
      </c>
      <c r="H1" s="170">
        <f>F1/G1</f>
        <v>0.8</v>
      </c>
    </row>
    <row r="2" spans="1:8" ht="14.25" customHeight="1">
      <c r="A2" s="554" t="s">
        <v>459</v>
      </c>
    </row>
    <row r="3" spans="1:8" ht="15" customHeight="1">
      <c r="A3" s="171"/>
      <c r="C3" s="172"/>
      <c r="D3" t="s">
        <v>328</v>
      </c>
      <c r="E3"/>
      <c r="F3"/>
    </row>
    <row r="4" spans="1:8" ht="15" customHeight="1">
      <c r="A4" s="173" t="s">
        <v>287</v>
      </c>
      <c r="B4" s="174" t="s">
        <v>286</v>
      </c>
      <c r="C4" s="174" t="s">
        <v>46</v>
      </c>
      <c r="D4" s="233" t="s">
        <v>329</v>
      </c>
      <c r="E4">
        <v>1</v>
      </c>
      <c r="F4" s="138">
        <v>4.6511627906976744E-3</v>
      </c>
    </row>
    <row r="5" spans="1:8" ht="15" customHeight="1">
      <c r="A5" s="555" t="s">
        <v>460</v>
      </c>
      <c r="B5" s="556">
        <v>2</v>
      </c>
      <c r="C5" s="558">
        <v>5.3763440860215058E-3</v>
      </c>
      <c r="D5" s="234" t="s">
        <v>300</v>
      </c>
      <c r="E5">
        <v>25</v>
      </c>
      <c r="F5" s="138">
        <v>0.11627906976744186</v>
      </c>
    </row>
    <row r="6" spans="1:8" ht="15" customHeight="1">
      <c r="A6" s="555" t="s">
        <v>305</v>
      </c>
      <c r="B6" s="562">
        <v>39</v>
      </c>
      <c r="C6" s="563">
        <v>0.10483870967741936</v>
      </c>
      <c r="D6" s="234" t="s">
        <v>299</v>
      </c>
      <c r="E6">
        <v>3</v>
      </c>
      <c r="F6" s="138">
        <v>1.3953488372093023E-2</v>
      </c>
    </row>
    <row r="7" spans="1:8" ht="15" customHeight="1">
      <c r="A7" s="555" t="s">
        <v>299</v>
      </c>
      <c r="B7" s="556">
        <v>27</v>
      </c>
      <c r="C7" s="558">
        <v>7.2580645161290328E-2</v>
      </c>
      <c r="D7" s="234" t="s">
        <v>298</v>
      </c>
      <c r="E7">
        <v>25</v>
      </c>
      <c r="F7" s="138">
        <v>0.11627906976744186</v>
      </c>
    </row>
    <row r="8" spans="1:8" ht="15" customHeight="1">
      <c r="A8" s="557" t="s">
        <v>298</v>
      </c>
      <c r="B8" s="562">
        <v>36</v>
      </c>
      <c r="C8" s="563">
        <v>9.6774193548387094E-2</v>
      </c>
      <c r="D8" s="234" t="s">
        <v>330</v>
      </c>
      <c r="E8">
        <v>9</v>
      </c>
      <c r="F8" s="138">
        <v>4.1860465116279069E-2</v>
      </c>
    </row>
    <row r="9" spans="1:8" ht="15" customHeight="1">
      <c r="A9" s="555" t="s">
        <v>297</v>
      </c>
      <c r="B9" s="556">
        <v>0</v>
      </c>
      <c r="C9" s="558">
        <v>0</v>
      </c>
      <c r="D9" s="234" t="s">
        <v>296</v>
      </c>
      <c r="E9">
        <v>43</v>
      </c>
      <c r="F9" s="138">
        <v>0.2</v>
      </c>
    </row>
    <row r="10" spans="1:8" ht="15" customHeight="1">
      <c r="A10" s="557" t="s">
        <v>296</v>
      </c>
      <c r="B10" s="562">
        <v>69</v>
      </c>
      <c r="C10" s="563">
        <v>0.18548387096774194</v>
      </c>
      <c r="D10" s="234" t="s">
        <v>331</v>
      </c>
      <c r="E10">
        <v>29</v>
      </c>
      <c r="F10" s="138">
        <v>0.13488372093023257</v>
      </c>
    </row>
    <row r="11" spans="1:8" ht="15" customHeight="1">
      <c r="A11" s="555" t="s">
        <v>295</v>
      </c>
      <c r="B11" s="556">
        <v>40</v>
      </c>
      <c r="C11" s="558">
        <v>0.10752688172043011</v>
      </c>
      <c r="D11" s="234" t="s">
        <v>294</v>
      </c>
      <c r="E11">
        <v>44</v>
      </c>
      <c r="F11" s="138">
        <v>0.20465116279069767</v>
      </c>
    </row>
    <row r="12" spans="1:8" ht="15" customHeight="1">
      <c r="A12" s="555" t="s">
        <v>294</v>
      </c>
      <c r="B12" s="562">
        <v>92</v>
      </c>
      <c r="C12" s="563">
        <v>0.24731182795698925</v>
      </c>
      <c r="D12" s="234" t="s">
        <v>306</v>
      </c>
      <c r="E12">
        <v>13</v>
      </c>
      <c r="F12" s="138">
        <v>6.0465116279069767E-2</v>
      </c>
    </row>
    <row r="13" spans="1:8" ht="15" customHeight="1">
      <c r="A13" s="555" t="s">
        <v>306</v>
      </c>
      <c r="B13" s="556">
        <v>46</v>
      </c>
      <c r="C13" s="558">
        <v>0.12365591397849462</v>
      </c>
      <c r="D13" s="234" t="s">
        <v>293</v>
      </c>
      <c r="E13">
        <v>23</v>
      </c>
      <c r="F13" s="138">
        <v>0.10697674418604651</v>
      </c>
    </row>
    <row r="14" spans="1:8" ht="15" customHeight="1">
      <c r="A14" s="555" t="s">
        <v>293</v>
      </c>
      <c r="B14" s="562">
        <v>21</v>
      </c>
      <c r="C14" s="563">
        <v>5.6451612903225805E-2</v>
      </c>
      <c r="D14" s="235"/>
      <c r="E14" s="235">
        <v>215</v>
      </c>
      <c r="F14" s="2">
        <v>1</v>
      </c>
    </row>
    <row r="15" spans="1:8" ht="15" customHeight="1">
      <c r="A15" s="559" t="s">
        <v>60</v>
      </c>
      <c r="B15" s="560">
        <v>372</v>
      </c>
      <c r="C15" s="561">
        <v>0.99999999999999989</v>
      </c>
    </row>
    <row r="16" spans="1:8" ht="15" customHeight="1">
      <c r="A16" s="171"/>
      <c r="C16" s="172"/>
    </row>
    <row r="17" spans="1:20" ht="15" customHeight="1">
      <c r="A17" s="171"/>
      <c r="C17" s="172"/>
    </row>
    <row r="18" spans="1:20" ht="15" customHeight="1">
      <c r="A18" s="171" t="s">
        <v>301</v>
      </c>
    </row>
    <row r="19" spans="1:20" ht="15" customHeight="1">
      <c r="A19" s="171"/>
    </row>
    <row r="20" spans="1:20" ht="15" customHeight="1">
      <c r="A20" s="171"/>
      <c r="B20" s="686" t="s">
        <v>91</v>
      </c>
      <c r="C20" s="686"/>
      <c r="E20" s="686"/>
      <c r="F20" s="686"/>
      <c r="G20" s="180"/>
      <c r="H20" s="180"/>
      <c r="I20" s="180"/>
      <c r="J20" s="180"/>
      <c r="K20" s="180"/>
    </row>
    <row r="21" spans="1:20" ht="12.95" customHeight="1">
      <c r="A21" s="173" t="s">
        <v>92</v>
      </c>
      <c r="B21" s="174" t="s">
        <v>288</v>
      </c>
      <c r="C21" s="174" t="s">
        <v>289</v>
      </c>
      <c r="D21" s="173" t="s">
        <v>92</v>
      </c>
      <c r="E21" s="181">
        <v>41275</v>
      </c>
      <c r="F21" s="181">
        <v>41306</v>
      </c>
      <c r="G21" s="181">
        <v>41334</v>
      </c>
      <c r="H21" s="181">
        <v>41365</v>
      </c>
      <c r="I21" s="181">
        <v>41395</v>
      </c>
      <c r="J21" s="181">
        <v>41426</v>
      </c>
      <c r="K21" s="181">
        <v>41456</v>
      </c>
      <c r="L21" s="181">
        <v>41487</v>
      </c>
      <c r="M21" s="181">
        <v>41518</v>
      </c>
      <c r="N21" s="181">
        <v>41548</v>
      </c>
      <c r="O21" s="181">
        <v>41579</v>
      </c>
      <c r="P21" s="181">
        <v>41609</v>
      </c>
    </row>
    <row r="22" spans="1:20" ht="12.95" customHeight="1">
      <c r="A22" s="175" t="s">
        <v>79</v>
      </c>
      <c r="B22" s="177">
        <f>P22</f>
        <v>0</v>
      </c>
      <c r="C22" s="177">
        <f>SUM(E22:P22)</f>
        <v>0</v>
      </c>
      <c r="D22" s="175" t="s">
        <v>79</v>
      </c>
      <c r="E22" s="177">
        <v>0</v>
      </c>
      <c r="F22" s="177">
        <v>0</v>
      </c>
      <c r="G22" s="177">
        <v>0</v>
      </c>
      <c r="H22" s="177">
        <v>0</v>
      </c>
      <c r="I22" s="177">
        <v>0</v>
      </c>
      <c r="J22" s="177">
        <v>0</v>
      </c>
      <c r="K22" s="177">
        <v>0</v>
      </c>
      <c r="L22" s="177">
        <v>0</v>
      </c>
      <c r="M22" s="177">
        <v>0</v>
      </c>
      <c r="N22" s="177">
        <v>0</v>
      </c>
      <c r="O22" s="177">
        <v>0</v>
      </c>
      <c r="P22" s="177">
        <v>0</v>
      </c>
      <c r="Q22" s="170">
        <f>SUM(E22:P22)</f>
        <v>0</v>
      </c>
      <c r="R22" s="170" t="b">
        <f t="shared" ref="R22:R34" si="0">Q22=C22</f>
        <v>1</v>
      </c>
    </row>
    <row r="23" spans="1:20" ht="12.95" customHeight="1">
      <c r="A23" s="175" t="s">
        <v>80</v>
      </c>
      <c r="B23" s="182"/>
      <c r="C23" s="182"/>
      <c r="D23" s="175" t="s">
        <v>80</v>
      </c>
      <c r="E23" s="177"/>
      <c r="F23" s="177"/>
      <c r="G23" s="177"/>
      <c r="H23" s="177"/>
      <c r="I23" s="177"/>
      <c r="J23" s="177"/>
      <c r="K23" s="177"/>
      <c r="L23" s="177"/>
      <c r="M23" s="177"/>
      <c r="N23" s="177"/>
      <c r="O23" s="177"/>
      <c r="P23" s="177"/>
      <c r="R23" s="170" t="b">
        <f t="shared" si="0"/>
        <v>1</v>
      </c>
    </row>
    <row r="24" spans="1:20" ht="12.95" customHeight="1">
      <c r="A24" s="183" t="s">
        <v>93</v>
      </c>
      <c r="B24" s="177">
        <v>0</v>
      </c>
      <c r="C24" s="177">
        <f>SUM(E24:P24)</f>
        <v>0</v>
      </c>
      <c r="D24" s="183" t="s">
        <v>93</v>
      </c>
      <c r="E24" s="177">
        <v>0</v>
      </c>
      <c r="F24" s="177">
        <v>0</v>
      </c>
      <c r="G24" s="177">
        <v>0</v>
      </c>
      <c r="H24" s="177">
        <v>0</v>
      </c>
      <c r="I24" s="177">
        <v>0</v>
      </c>
      <c r="J24" s="177">
        <v>0</v>
      </c>
      <c r="K24" s="177">
        <v>0</v>
      </c>
      <c r="L24" s="177">
        <v>0</v>
      </c>
      <c r="M24" s="177">
        <v>0</v>
      </c>
      <c r="N24" s="177">
        <v>0</v>
      </c>
      <c r="O24" s="177">
        <v>0</v>
      </c>
      <c r="P24" s="177">
        <v>0</v>
      </c>
      <c r="Q24" s="170">
        <f t="shared" ref="Q24:Q34" si="1">SUM(E24:P24)</f>
        <v>0</v>
      </c>
      <c r="R24" s="170" t="b">
        <f t="shared" si="0"/>
        <v>1</v>
      </c>
      <c r="S24" s="170">
        <f>SUM(E22:P22,E24:P24)</f>
        <v>0</v>
      </c>
      <c r="T24" s="170">
        <f>SUM(E22:P23)</f>
        <v>0</v>
      </c>
    </row>
    <row r="25" spans="1:20" ht="20.25" customHeight="1">
      <c r="A25" s="184" t="s">
        <v>292</v>
      </c>
      <c r="B25" s="182">
        <v>0</v>
      </c>
      <c r="C25" s="182">
        <f>SUM(E25:P25)</f>
        <v>0</v>
      </c>
      <c r="D25" s="185" t="s">
        <v>219</v>
      </c>
      <c r="E25" s="177">
        <v>0</v>
      </c>
      <c r="F25" s="177">
        <v>0</v>
      </c>
      <c r="G25" s="177">
        <v>0</v>
      </c>
      <c r="H25" s="177">
        <v>0</v>
      </c>
      <c r="I25" s="177">
        <v>0</v>
      </c>
      <c r="J25" s="177">
        <v>0</v>
      </c>
      <c r="K25" s="177">
        <v>0</v>
      </c>
      <c r="L25" s="177">
        <v>0</v>
      </c>
      <c r="M25" s="177">
        <v>0</v>
      </c>
      <c r="N25" s="177">
        <v>0</v>
      </c>
      <c r="O25" s="177">
        <v>0</v>
      </c>
      <c r="P25" s="177">
        <v>0</v>
      </c>
      <c r="Q25" s="170">
        <f t="shared" si="1"/>
        <v>0</v>
      </c>
      <c r="R25" s="170" t="b">
        <f t="shared" si="0"/>
        <v>1</v>
      </c>
      <c r="S25" s="170">
        <f>SUM(E22:P22,E24:P24,E29:P29)</f>
        <v>0</v>
      </c>
      <c r="T25" s="170">
        <f>SUM(E29:P29,E22:P22)</f>
        <v>0</v>
      </c>
    </row>
    <row r="26" spans="1:20" ht="15.75" customHeight="1">
      <c r="A26" s="183" t="s">
        <v>291</v>
      </c>
      <c r="B26" s="177">
        <v>0</v>
      </c>
      <c r="C26" s="177">
        <f>SUM(E26:P26)</f>
        <v>0</v>
      </c>
      <c r="D26" s="183" t="s">
        <v>94</v>
      </c>
      <c r="E26" s="177">
        <v>0</v>
      </c>
      <c r="F26" s="177">
        <v>0</v>
      </c>
      <c r="G26" s="177">
        <v>0</v>
      </c>
      <c r="H26" s="177">
        <v>0</v>
      </c>
      <c r="I26" s="177">
        <v>0</v>
      </c>
      <c r="J26" s="177">
        <v>0</v>
      </c>
      <c r="K26" s="177">
        <v>0</v>
      </c>
      <c r="L26" s="177">
        <v>0</v>
      </c>
      <c r="M26" s="177">
        <v>0</v>
      </c>
      <c r="N26" s="177">
        <v>0</v>
      </c>
      <c r="O26" s="177">
        <v>0</v>
      </c>
      <c r="P26" s="177">
        <v>0</v>
      </c>
      <c r="Q26" s="170">
        <f t="shared" si="1"/>
        <v>0</v>
      </c>
      <c r="R26" s="170" t="b">
        <f t="shared" si="0"/>
        <v>1</v>
      </c>
      <c r="S26" s="170" t="e">
        <f>S24/S25</f>
        <v>#DIV/0!</v>
      </c>
      <c r="T26" s="170" t="e">
        <f>T24/T25</f>
        <v>#DIV/0!</v>
      </c>
    </row>
    <row r="27" spans="1:20">
      <c r="A27" s="175" t="s">
        <v>61</v>
      </c>
      <c r="B27" s="182">
        <f>P27</f>
        <v>0</v>
      </c>
      <c r="C27" s="182">
        <f>SUM(E27:P27)</f>
        <v>0</v>
      </c>
      <c r="D27" s="175" t="s">
        <v>61</v>
      </c>
      <c r="E27" s="177">
        <v>0</v>
      </c>
      <c r="F27" s="177">
        <v>0</v>
      </c>
      <c r="G27" s="177">
        <v>0</v>
      </c>
      <c r="H27" s="177">
        <v>0</v>
      </c>
      <c r="I27" s="177">
        <v>0</v>
      </c>
      <c r="J27" s="177">
        <v>0</v>
      </c>
      <c r="K27" s="177">
        <v>0</v>
      </c>
      <c r="L27" s="177">
        <v>0</v>
      </c>
      <c r="M27" s="177">
        <v>0</v>
      </c>
      <c r="N27" s="177">
        <v>0</v>
      </c>
      <c r="O27" s="177">
        <v>0</v>
      </c>
      <c r="P27" s="177">
        <v>0</v>
      </c>
      <c r="Q27" s="170">
        <f t="shared" si="1"/>
        <v>0</v>
      </c>
      <c r="R27" s="170" t="b">
        <f t="shared" si="0"/>
        <v>1</v>
      </c>
    </row>
    <row r="28" spans="1:20">
      <c r="A28" s="186" t="s">
        <v>95</v>
      </c>
      <c r="B28" s="187">
        <f>SUM(B22:B27)</f>
        <v>0</v>
      </c>
      <c r="C28" s="187">
        <f>SUM(C22:C27)</f>
        <v>0</v>
      </c>
      <c r="D28" s="186" t="s">
        <v>95</v>
      </c>
      <c r="E28" s="187">
        <f t="shared" ref="E28:P28" si="2">SUM(E22:E27)</f>
        <v>0</v>
      </c>
      <c r="F28" s="187">
        <f t="shared" si="2"/>
        <v>0</v>
      </c>
      <c r="G28" s="187">
        <f t="shared" si="2"/>
        <v>0</v>
      </c>
      <c r="H28" s="187">
        <f t="shared" si="2"/>
        <v>0</v>
      </c>
      <c r="I28" s="187">
        <f t="shared" si="2"/>
        <v>0</v>
      </c>
      <c r="J28" s="187">
        <f t="shared" si="2"/>
        <v>0</v>
      </c>
      <c r="K28" s="187">
        <f t="shared" si="2"/>
        <v>0</v>
      </c>
      <c r="L28" s="187">
        <f t="shared" si="2"/>
        <v>0</v>
      </c>
      <c r="M28" s="187">
        <f t="shared" si="2"/>
        <v>0</v>
      </c>
      <c r="N28" s="187">
        <f t="shared" si="2"/>
        <v>0</v>
      </c>
      <c r="O28" s="187">
        <f t="shared" si="2"/>
        <v>0</v>
      </c>
      <c r="P28" s="187">
        <f t="shared" si="2"/>
        <v>0</v>
      </c>
      <c r="Q28" s="170">
        <f t="shared" si="1"/>
        <v>0</v>
      </c>
      <c r="R28" s="170" t="b">
        <f t="shared" si="0"/>
        <v>1</v>
      </c>
    </row>
    <row r="29" spans="1:20">
      <c r="A29" s="175" t="s">
        <v>62</v>
      </c>
      <c r="B29" s="177">
        <v>0</v>
      </c>
      <c r="C29" s="177">
        <f>SUM(E29:P29)</f>
        <v>0</v>
      </c>
      <c r="D29" s="175" t="s">
        <v>62</v>
      </c>
      <c r="E29" s="177">
        <v>0</v>
      </c>
      <c r="F29" s="177">
        <v>0</v>
      </c>
      <c r="G29" s="177">
        <v>0</v>
      </c>
      <c r="H29" s="177">
        <v>0</v>
      </c>
      <c r="I29" s="177">
        <v>0</v>
      </c>
      <c r="J29" s="177">
        <v>0</v>
      </c>
      <c r="K29" s="177">
        <v>0</v>
      </c>
      <c r="L29" s="177">
        <v>0</v>
      </c>
      <c r="M29" s="177">
        <v>0</v>
      </c>
      <c r="N29" s="177">
        <v>0</v>
      </c>
      <c r="O29" s="177">
        <v>0</v>
      </c>
      <c r="P29" s="177">
        <v>0</v>
      </c>
      <c r="Q29" s="170">
        <f t="shared" si="1"/>
        <v>0</v>
      </c>
      <c r="R29" s="170" t="b">
        <f t="shared" si="0"/>
        <v>1</v>
      </c>
    </row>
    <row r="30" spans="1:20">
      <c r="A30" s="175" t="s">
        <v>290</v>
      </c>
      <c r="B30" s="188">
        <v>0</v>
      </c>
      <c r="C30" s="188">
        <f>SUM(E30:P30)</f>
        <v>0</v>
      </c>
      <c r="D30" s="175" t="s">
        <v>63</v>
      </c>
      <c r="E30" s="177">
        <v>0</v>
      </c>
      <c r="F30" s="177">
        <v>0</v>
      </c>
      <c r="G30" s="177">
        <v>0</v>
      </c>
      <c r="H30" s="177">
        <v>0</v>
      </c>
      <c r="I30" s="177">
        <v>0</v>
      </c>
      <c r="J30" s="177">
        <v>0</v>
      </c>
      <c r="K30" s="177">
        <v>0</v>
      </c>
      <c r="L30" s="177">
        <v>0</v>
      </c>
      <c r="M30" s="177">
        <v>0</v>
      </c>
      <c r="N30" s="177">
        <v>0</v>
      </c>
      <c r="O30" s="177">
        <v>0</v>
      </c>
      <c r="P30" s="177">
        <v>0</v>
      </c>
      <c r="Q30" s="170">
        <f t="shared" si="1"/>
        <v>0</v>
      </c>
      <c r="R30" s="170" t="b">
        <f t="shared" si="0"/>
        <v>1</v>
      </c>
    </row>
    <row r="31" spans="1:20" ht="15" customHeight="1">
      <c r="A31" s="175" t="s">
        <v>78</v>
      </c>
      <c r="B31" s="189">
        <v>0</v>
      </c>
      <c r="C31" s="189">
        <f>SUM(E31:P31)</f>
        <v>0</v>
      </c>
      <c r="D31" s="175" t="s">
        <v>78</v>
      </c>
      <c r="E31" s="177">
        <v>0</v>
      </c>
      <c r="F31" s="177">
        <v>0</v>
      </c>
      <c r="G31" s="177">
        <v>0</v>
      </c>
      <c r="H31" s="177">
        <v>0</v>
      </c>
      <c r="I31" s="177">
        <v>0</v>
      </c>
      <c r="J31" s="177">
        <v>0</v>
      </c>
      <c r="K31" s="177">
        <v>0</v>
      </c>
      <c r="L31" s="177">
        <v>0</v>
      </c>
      <c r="M31" s="177">
        <v>0</v>
      </c>
      <c r="N31" s="177">
        <v>0</v>
      </c>
      <c r="O31" s="177">
        <v>0</v>
      </c>
      <c r="P31" s="177">
        <v>0</v>
      </c>
      <c r="Q31" s="170">
        <f t="shared" si="1"/>
        <v>0</v>
      </c>
      <c r="R31" s="170" t="b">
        <f t="shared" si="0"/>
        <v>1</v>
      </c>
    </row>
    <row r="32" spans="1:20" ht="15.75" customHeight="1">
      <c r="A32" s="186" t="s">
        <v>96</v>
      </c>
      <c r="B32" s="187">
        <f>SUM(B29:B31)</f>
        <v>0</v>
      </c>
      <c r="C32" s="187">
        <f>SUM(C29:C31)</f>
        <v>0</v>
      </c>
      <c r="D32" s="186" t="s">
        <v>96</v>
      </c>
      <c r="E32" s="187">
        <f t="shared" ref="E32:P32" si="3">SUM(E29:E31)</f>
        <v>0</v>
      </c>
      <c r="F32" s="187">
        <f t="shared" si="3"/>
        <v>0</v>
      </c>
      <c r="G32" s="187">
        <f t="shared" si="3"/>
        <v>0</v>
      </c>
      <c r="H32" s="187">
        <f t="shared" si="3"/>
        <v>0</v>
      </c>
      <c r="I32" s="187">
        <f t="shared" si="3"/>
        <v>0</v>
      </c>
      <c r="J32" s="187">
        <f t="shared" si="3"/>
        <v>0</v>
      </c>
      <c r="K32" s="187">
        <f t="shared" si="3"/>
        <v>0</v>
      </c>
      <c r="L32" s="187">
        <f t="shared" si="3"/>
        <v>0</v>
      </c>
      <c r="M32" s="187">
        <f t="shared" si="3"/>
        <v>0</v>
      </c>
      <c r="N32" s="187">
        <f t="shared" si="3"/>
        <v>0</v>
      </c>
      <c r="O32" s="187">
        <f t="shared" si="3"/>
        <v>0</v>
      </c>
      <c r="P32" s="187">
        <f t="shared" si="3"/>
        <v>0</v>
      </c>
      <c r="Q32" s="170">
        <f t="shared" si="1"/>
        <v>0</v>
      </c>
      <c r="R32" s="170" t="b">
        <f t="shared" si="0"/>
        <v>1</v>
      </c>
    </row>
    <row r="33" spans="1:18" s="190" customFormat="1" ht="15" customHeight="1">
      <c r="A33" s="175" t="s">
        <v>261</v>
      </c>
      <c r="B33" s="179">
        <v>0</v>
      </c>
      <c r="C33" s="182">
        <f>SUM(E33:P33)</f>
        <v>0</v>
      </c>
      <c r="D33" s="175" t="s">
        <v>97</v>
      </c>
      <c r="E33" s="177">
        <v>0</v>
      </c>
      <c r="F33" s="177">
        <v>0</v>
      </c>
      <c r="G33" s="177">
        <v>0</v>
      </c>
      <c r="H33" s="177">
        <v>0</v>
      </c>
      <c r="I33" s="177">
        <v>0</v>
      </c>
      <c r="J33" s="177">
        <v>0</v>
      </c>
      <c r="K33" s="177">
        <v>0</v>
      </c>
      <c r="L33" s="177">
        <v>0</v>
      </c>
      <c r="M33" s="177">
        <v>0</v>
      </c>
      <c r="N33" s="177">
        <v>0</v>
      </c>
      <c r="O33" s="177">
        <v>0</v>
      </c>
      <c r="P33" s="177">
        <v>0</v>
      </c>
      <c r="Q33" s="170">
        <f t="shared" si="1"/>
        <v>0</v>
      </c>
      <c r="R33" s="170" t="b">
        <f t="shared" si="0"/>
        <v>1</v>
      </c>
    </row>
    <row r="34" spans="1:18" ht="15" customHeight="1">
      <c r="A34" s="186" t="s">
        <v>54</v>
      </c>
      <c r="B34" s="187">
        <f>SUM(B32+B28+B33)</f>
        <v>0</v>
      </c>
      <c r="C34" s="187">
        <f t="shared" ref="C34" si="4">SUM(C32+C28+C33)</f>
        <v>0</v>
      </c>
      <c r="D34" s="186" t="s">
        <v>54</v>
      </c>
      <c r="E34" s="187">
        <f t="shared" ref="E34:P34" si="5">SUM(E33,E32,E28)</f>
        <v>0</v>
      </c>
      <c r="F34" s="187">
        <f t="shared" si="5"/>
        <v>0</v>
      </c>
      <c r="G34" s="187">
        <f t="shared" si="5"/>
        <v>0</v>
      </c>
      <c r="H34" s="187">
        <f t="shared" si="5"/>
        <v>0</v>
      </c>
      <c r="I34" s="187">
        <f t="shared" si="5"/>
        <v>0</v>
      </c>
      <c r="J34" s="187">
        <f t="shared" si="5"/>
        <v>0</v>
      </c>
      <c r="K34" s="187">
        <f t="shared" si="5"/>
        <v>0</v>
      </c>
      <c r="L34" s="187">
        <f t="shared" si="5"/>
        <v>0</v>
      </c>
      <c r="M34" s="187">
        <f t="shared" si="5"/>
        <v>0</v>
      </c>
      <c r="N34" s="187">
        <f t="shared" si="5"/>
        <v>0</v>
      </c>
      <c r="O34" s="187">
        <f t="shared" si="5"/>
        <v>0</v>
      </c>
      <c r="P34" s="187">
        <f t="shared" si="5"/>
        <v>0</v>
      </c>
      <c r="Q34" s="170">
        <f t="shared" si="1"/>
        <v>0</v>
      </c>
      <c r="R34" s="170" t="b">
        <f t="shared" si="0"/>
        <v>1</v>
      </c>
    </row>
    <row r="35" spans="1:18" ht="15" customHeight="1">
      <c r="A35" s="186" t="s">
        <v>239</v>
      </c>
      <c r="B35" s="191" t="e">
        <f>B28/(B28+B32)</f>
        <v>#DIV/0!</v>
      </c>
      <c r="C35" s="191" t="e">
        <f>C28/(C28+C32)</f>
        <v>#DIV/0!</v>
      </c>
      <c r="D35" s="186" t="s">
        <v>239</v>
      </c>
      <c r="E35" s="191" t="e">
        <f t="shared" ref="E35:Q35" si="6">E28/(E28+E32)</f>
        <v>#DIV/0!</v>
      </c>
      <c r="F35" s="191" t="e">
        <f t="shared" si="6"/>
        <v>#DIV/0!</v>
      </c>
      <c r="G35" s="191" t="e">
        <f t="shared" si="6"/>
        <v>#DIV/0!</v>
      </c>
      <c r="H35" s="191" t="e">
        <f t="shared" si="6"/>
        <v>#DIV/0!</v>
      </c>
      <c r="I35" s="191" t="e">
        <f t="shared" si="6"/>
        <v>#DIV/0!</v>
      </c>
      <c r="J35" s="191" t="e">
        <f t="shared" si="6"/>
        <v>#DIV/0!</v>
      </c>
      <c r="K35" s="191" t="e">
        <f t="shared" si="6"/>
        <v>#DIV/0!</v>
      </c>
      <c r="L35" s="191" t="e">
        <f t="shared" si="6"/>
        <v>#DIV/0!</v>
      </c>
      <c r="M35" s="191" t="e">
        <f t="shared" si="6"/>
        <v>#DIV/0!</v>
      </c>
      <c r="N35" s="191" t="e">
        <f t="shared" si="6"/>
        <v>#DIV/0!</v>
      </c>
      <c r="O35" s="191" t="e">
        <f t="shared" si="6"/>
        <v>#DIV/0!</v>
      </c>
      <c r="P35" s="191" t="e">
        <f t="shared" si="6"/>
        <v>#DIV/0!</v>
      </c>
      <c r="Q35" s="191" t="e">
        <f t="shared" si="6"/>
        <v>#DIV/0!</v>
      </c>
    </row>
    <row r="36" spans="1:18" ht="15" customHeight="1">
      <c r="A36" s="192"/>
      <c r="B36" s="193"/>
      <c r="C36" s="193"/>
      <c r="D36" s="186" t="s">
        <v>244</v>
      </c>
      <c r="E36" s="191" t="e">
        <f>#REF!/(E34)</f>
        <v>#REF!</v>
      </c>
      <c r="F36" s="191" t="e">
        <f>#REF!/(F34)</f>
        <v>#REF!</v>
      </c>
      <c r="G36" s="191" t="e">
        <f>#REF!/(G34)</f>
        <v>#REF!</v>
      </c>
      <c r="H36" s="191" t="e">
        <f>#REF!/(H28+H32)</f>
        <v>#REF!</v>
      </c>
      <c r="I36" s="191" t="e">
        <f>#REF!/(I28+I32)</f>
        <v>#REF!</v>
      </c>
      <c r="J36" s="191" t="e">
        <f>#REF!/(J28+J32)</f>
        <v>#REF!</v>
      </c>
      <c r="K36" s="191" t="e">
        <f>#REF!/(K28+K32)</f>
        <v>#REF!</v>
      </c>
      <c r="L36" s="191" t="e">
        <f>#REF!/(L28+L32)</f>
        <v>#REF!</v>
      </c>
      <c r="M36" s="191" t="e">
        <f>#REF!/(M28+M32)</f>
        <v>#REF!</v>
      </c>
      <c r="N36" s="191" t="e">
        <f>#REF!/(N28+N32)</f>
        <v>#REF!</v>
      </c>
      <c r="O36" s="191" t="e">
        <f>#REF!/(O28+O32)</f>
        <v>#REF!</v>
      </c>
      <c r="P36" s="191" t="e">
        <f>#REF!/(P28+P32)</f>
        <v>#REF!</v>
      </c>
      <c r="Q36" s="191" t="e">
        <f>#REF!/(Q34)</f>
        <v>#REF!</v>
      </c>
    </row>
    <row r="37" spans="1:18" s="196" customFormat="1" ht="15" customHeight="1">
      <c r="A37" s="194"/>
      <c r="B37" s="195"/>
      <c r="C37" s="195"/>
      <c r="E37" s="195"/>
      <c r="F37" s="197">
        <v>5</v>
      </c>
      <c r="G37" s="195"/>
      <c r="H37" s="195"/>
      <c r="I37" s="195"/>
      <c r="J37" s="195"/>
    </row>
    <row r="38" spans="1:18" ht="12.75" customHeight="1">
      <c r="A38" s="198"/>
      <c r="B38" s="199"/>
      <c r="C38" s="198"/>
      <c r="D38" s="198"/>
      <c r="E38" s="198"/>
      <c r="F38" s="198" t="e">
        <f>#REF!/#REF!</f>
        <v>#REF!</v>
      </c>
      <c r="G38" s="198"/>
      <c r="H38" s="198"/>
      <c r="I38" s="198"/>
    </row>
    <row r="39" spans="1:18" ht="12.75" customHeight="1">
      <c r="A39" s="200"/>
      <c r="B39" s="200"/>
      <c r="C39" s="200"/>
      <c r="F39" s="170">
        <v>2</v>
      </c>
      <c r="G39" s="200"/>
      <c r="H39" s="200" t="e">
        <f>F39/#REF!</f>
        <v>#REF!</v>
      </c>
      <c r="I39" s="200"/>
    </row>
    <row r="40" spans="1:18">
      <c r="E40" s="170" t="s">
        <v>273</v>
      </c>
    </row>
    <row r="41" spans="1:18" s="201" customFormat="1">
      <c r="A41" s="687" t="s">
        <v>98</v>
      </c>
      <c r="B41" s="687"/>
      <c r="C41" s="687"/>
    </row>
    <row r="42" spans="1:18" s="201" customFormat="1" ht="49.5" customHeight="1">
      <c r="A42" s="688" t="s">
        <v>248</v>
      </c>
      <c r="B42" s="688"/>
      <c r="C42" s="688"/>
    </row>
    <row r="44" spans="1:18" ht="16.5" thickBot="1">
      <c r="C44" s="689" t="s">
        <v>259</v>
      </c>
      <c r="D44" s="689"/>
      <c r="E44" s="689"/>
      <c r="F44" s="689"/>
      <c r="G44" s="689"/>
      <c r="H44" s="689"/>
      <c r="I44" s="144"/>
    </row>
    <row r="45" spans="1:18" ht="38.25" thickTop="1" thickBot="1">
      <c r="C45" s="681"/>
      <c r="D45" s="682"/>
      <c r="E45" s="145" t="s">
        <v>221</v>
      </c>
      <c r="F45" s="146" t="s">
        <v>46</v>
      </c>
      <c r="G45" s="146" t="s">
        <v>222</v>
      </c>
      <c r="H45" s="147" t="s">
        <v>223</v>
      </c>
      <c r="I45" s="144"/>
    </row>
    <row r="46" spans="1:18" ht="16.5" thickTop="1">
      <c r="A46" s="202" t="s">
        <v>258</v>
      </c>
      <c r="C46" s="683" t="s">
        <v>224</v>
      </c>
      <c r="D46" s="148" t="s">
        <v>260</v>
      </c>
      <c r="E46" s="149">
        <v>1</v>
      </c>
      <c r="F46" s="150">
        <v>2.7777777777777777</v>
      </c>
      <c r="G46" s="150">
        <v>2.7777777777777777</v>
      </c>
      <c r="H46" s="151">
        <v>2.7777777777777777</v>
      </c>
      <c r="I46" s="144"/>
    </row>
    <row r="47" spans="1:18">
      <c r="C47" s="684"/>
      <c r="D47" s="152" t="s">
        <v>261</v>
      </c>
      <c r="E47" s="153">
        <v>1</v>
      </c>
      <c r="F47" s="154">
        <v>2.7777777777777777</v>
      </c>
      <c r="G47" s="154">
        <v>2.7777777777777777</v>
      </c>
      <c r="H47" s="155">
        <v>5.5555555555555554</v>
      </c>
      <c r="I47" s="144"/>
    </row>
    <row r="48" spans="1:18">
      <c r="C48" s="684"/>
      <c r="D48" s="152" t="s">
        <v>61</v>
      </c>
      <c r="E48" s="153">
        <v>18</v>
      </c>
      <c r="F48" s="154">
        <v>50</v>
      </c>
      <c r="G48" s="154">
        <v>50</v>
      </c>
      <c r="H48" s="155">
        <v>55.555555555555557</v>
      </c>
      <c r="I48" s="144"/>
    </row>
    <row r="49" spans="3:16">
      <c r="C49" s="684"/>
      <c r="D49" s="152" t="s">
        <v>262</v>
      </c>
      <c r="E49" s="153">
        <v>9</v>
      </c>
      <c r="F49" s="154">
        <v>25</v>
      </c>
      <c r="G49" s="154">
        <v>25</v>
      </c>
      <c r="H49" s="155">
        <v>80.555555555555557</v>
      </c>
      <c r="I49" s="144"/>
    </row>
    <row r="50" spans="3:16">
      <c r="C50" s="684"/>
      <c r="D50" s="152" t="s">
        <v>263</v>
      </c>
      <c r="E50" s="153">
        <v>7</v>
      </c>
      <c r="F50" s="154">
        <v>19.444444444444446</v>
      </c>
      <c r="G50" s="154">
        <v>19.444444444444446</v>
      </c>
      <c r="H50" s="155">
        <v>100</v>
      </c>
      <c r="I50" s="144"/>
    </row>
    <row r="51" spans="3:16" ht="16.5" thickBot="1">
      <c r="C51" s="685"/>
      <c r="D51" s="156" t="s">
        <v>60</v>
      </c>
      <c r="E51" s="157">
        <v>36</v>
      </c>
      <c r="F51" s="158">
        <v>100</v>
      </c>
      <c r="G51" s="158">
        <v>100</v>
      </c>
      <c r="H51" s="159"/>
      <c r="I51" s="144"/>
    </row>
    <row r="52" spans="3:16" ht="16.5" thickTop="1">
      <c r="C52" s="144"/>
      <c r="D52" s="170" t="s">
        <v>264</v>
      </c>
      <c r="E52" s="203">
        <v>37</v>
      </c>
    </row>
    <row r="57" spans="3:16">
      <c r="K57" s="181">
        <v>41091</v>
      </c>
      <c r="L57" s="181">
        <v>41122</v>
      </c>
      <c r="M57" s="181">
        <v>41153</v>
      </c>
      <c r="N57" s="181">
        <v>41183</v>
      </c>
      <c r="O57" s="181">
        <v>41214</v>
      </c>
      <c r="P57" s="204">
        <v>41244</v>
      </c>
    </row>
    <row r="58" spans="3:16">
      <c r="D58" s="173" t="s">
        <v>92</v>
      </c>
      <c r="E58" s="181">
        <v>41275</v>
      </c>
      <c r="F58" s="181">
        <v>41306</v>
      </c>
      <c r="G58" s="181">
        <v>41334</v>
      </c>
      <c r="H58" s="181">
        <v>41365</v>
      </c>
      <c r="I58" s="181">
        <v>41395</v>
      </c>
      <c r="J58" s="181">
        <v>41426</v>
      </c>
      <c r="K58" s="177">
        <v>1</v>
      </c>
      <c r="L58" s="177">
        <v>1</v>
      </c>
      <c r="M58" s="177">
        <v>0</v>
      </c>
      <c r="N58" s="177">
        <v>1</v>
      </c>
      <c r="O58" s="177">
        <v>3</v>
      </c>
    </row>
    <row r="59" spans="3:16">
      <c r="D59" s="175" t="s">
        <v>79</v>
      </c>
      <c r="E59" s="177">
        <v>1</v>
      </c>
      <c r="F59" s="177">
        <v>2</v>
      </c>
      <c r="G59" s="177">
        <v>0</v>
      </c>
      <c r="H59" s="177">
        <v>0</v>
      </c>
      <c r="I59" s="177">
        <v>2</v>
      </c>
      <c r="J59" s="177">
        <v>2</v>
      </c>
      <c r="K59" s="177"/>
      <c r="L59" s="177"/>
      <c r="M59" s="177"/>
      <c r="N59" s="177"/>
      <c r="O59" s="177"/>
    </row>
    <row r="60" spans="3:16">
      <c r="D60" s="175" t="s">
        <v>80</v>
      </c>
      <c r="E60" s="177"/>
      <c r="F60" s="177"/>
      <c r="G60" s="177"/>
      <c r="H60" s="177"/>
      <c r="I60" s="177"/>
      <c r="J60" s="177"/>
      <c r="K60" s="177">
        <v>0</v>
      </c>
      <c r="L60" s="177">
        <v>1</v>
      </c>
      <c r="M60" s="177">
        <v>0</v>
      </c>
      <c r="N60" s="177">
        <v>0</v>
      </c>
      <c r="O60" s="177">
        <v>3</v>
      </c>
    </row>
    <row r="61" spans="3:16">
      <c r="D61" s="183" t="s">
        <v>93</v>
      </c>
      <c r="E61" s="177">
        <v>3</v>
      </c>
      <c r="F61" s="177">
        <v>3</v>
      </c>
      <c r="G61" s="177">
        <v>0</v>
      </c>
      <c r="H61" s="177">
        <v>3</v>
      </c>
      <c r="I61" s="177">
        <v>1</v>
      </c>
      <c r="J61" s="177">
        <v>0</v>
      </c>
      <c r="K61" s="177">
        <v>0</v>
      </c>
      <c r="L61" s="177">
        <v>0</v>
      </c>
      <c r="M61" s="177">
        <v>0</v>
      </c>
      <c r="N61" s="177">
        <v>0</v>
      </c>
      <c r="O61" s="177">
        <v>0</v>
      </c>
    </row>
    <row r="62" spans="3:16">
      <c r="D62" s="185" t="s">
        <v>219</v>
      </c>
      <c r="E62" s="177">
        <v>0</v>
      </c>
      <c r="F62" s="177">
        <v>0</v>
      </c>
      <c r="G62" s="177">
        <v>0</v>
      </c>
      <c r="H62" s="177">
        <v>0</v>
      </c>
      <c r="I62" s="177">
        <v>0</v>
      </c>
      <c r="J62" s="177">
        <v>0</v>
      </c>
      <c r="K62" s="177">
        <v>0</v>
      </c>
      <c r="L62" s="177">
        <v>0</v>
      </c>
      <c r="M62" s="177">
        <v>0</v>
      </c>
      <c r="N62" s="177">
        <v>0</v>
      </c>
      <c r="O62" s="177">
        <v>0</v>
      </c>
    </row>
    <row r="63" spans="3:16">
      <c r="D63" s="183" t="s">
        <v>94</v>
      </c>
      <c r="E63" s="177">
        <v>1</v>
      </c>
      <c r="F63" s="177">
        <v>3</v>
      </c>
      <c r="G63" s="177">
        <v>1</v>
      </c>
      <c r="H63" s="177">
        <v>10</v>
      </c>
      <c r="I63" s="177">
        <v>8</v>
      </c>
      <c r="J63" s="177">
        <v>5</v>
      </c>
      <c r="K63" s="177">
        <v>3</v>
      </c>
      <c r="L63" s="177">
        <v>4</v>
      </c>
      <c r="M63" s="177">
        <v>4</v>
      </c>
      <c r="N63" s="177">
        <v>7</v>
      </c>
      <c r="O63" s="177">
        <v>4</v>
      </c>
    </row>
    <row r="64" spans="3:16">
      <c r="D64" s="175" t="s">
        <v>61</v>
      </c>
      <c r="E64" s="177">
        <v>15</v>
      </c>
      <c r="F64" s="177">
        <v>12</v>
      </c>
      <c r="G64" s="177">
        <v>18</v>
      </c>
      <c r="H64" s="177">
        <v>3</v>
      </c>
      <c r="I64" s="177">
        <v>8</v>
      </c>
      <c r="J64" s="177">
        <v>13</v>
      </c>
      <c r="K64" s="177">
        <v>12</v>
      </c>
      <c r="L64" s="177">
        <v>19</v>
      </c>
      <c r="M64" s="177">
        <v>19</v>
      </c>
      <c r="N64" s="177">
        <v>8</v>
      </c>
      <c r="O64" s="177">
        <v>7</v>
      </c>
    </row>
    <row r="65" spans="4:17">
      <c r="D65" s="186" t="s">
        <v>95</v>
      </c>
      <c r="E65" s="187">
        <f t="shared" ref="E65:J65" si="7">SUM(E59:E64)</f>
        <v>20</v>
      </c>
      <c r="F65" s="187">
        <f t="shared" si="7"/>
        <v>20</v>
      </c>
      <c r="G65" s="187">
        <f t="shared" si="7"/>
        <v>19</v>
      </c>
      <c r="H65" s="187">
        <f t="shared" si="7"/>
        <v>16</v>
      </c>
      <c r="I65" s="187">
        <f t="shared" si="7"/>
        <v>19</v>
      </c>
      <c r="J65" s="187">
        <f t="shared" si="7"/>
        <v>20</v>
      </c>
      <c r="K65" s="187">
        <f t="shared" ref="K65:O65" si="8">SUM(K58:K64)</f>
        <v>16</v>
      </c>
      <c r="L65" s="187">
        <f t="shared" si="8"/>
        <v>25</v>
      </c>
      <c r="M65" s="187">
        <f t="shared" si="8"/>
        <v>23</v>
      </c>
      <c r="N65" s="187">
        <f t="shared" si="8"/>
        <v>16</v>
      </c>
      <c r="O65" s="187">
        <f t="shared" si="8"/>
        <v>17</v>
      </c>
      <c r="P65" s="170">
        <v>34</v>
      </c>
      <c r="Q65" s="170">
        <f>SUM(E65:P65)</f>
        <v>245</v>
      </c>
    </row>
    <row r="66" spans="4:17">
      <c r="D66" s="175" t="s">
        <v>62</v>
      </c>
      <c r="E66" s="177">
        <v>2</v>
      </c>
      <c r="F66" s="177">
        <v>1</v>
      </c>
      <c r="G66" s="177">
        <v>0</v>
      </c>
      <c r="H66" s="177">
        <v>0</v>
      </c>
      <c r="I66" s="177">
        <v>1</v>
      </c>
      <c r="J66" s="177">
        <v>0</v>
      </c>
      <c r="K66" s="177">
        <v>0</v>
      </c>
      <c r="L66" s="177">
        <v>0</v>
      </c>
      <c r="M66" s="177">
        <v>1</v>
      </c>
      <c r="N66" s="177">
        <v>0</v>
      </c>
      <c r="O66" s="177">
        <v>2</v>
      </c>
    </row>
    <row r="67" spans="4:17">
      <c r="D67" s="175" t="s">
        <v>63</v>
      </c>
      <c r="E67" s="177">
        <v>0</v>
      </c>
      <c r="F67" s="177">
        <v>0</v>
      </c>
      <c r="G67" s="177">
        <v>0</v>
      </c>
      <c r="H67" s="177">
        <v>0</v>
      </c>
      <c r="I67" s="177">
        <v>0</v>
      </c>
      <c r="J67" s="177">
        <v>0</v>
      </c>
      <c r="K67" s="177">
        <v>0</v>
      </c>
      <c r="L67" s="177">
        <v>0</v>
      </c>
      <c r="M67" s="177">
        <v>0</v>
      </c>
      <c r="N67" s="177">
        <v>0</v>
      </c>
      <c r="O67" s="177">
        <v>0</v>
      </c>
    </row>
    <row r="68" spans="4:17">
      <c r="D68" s="175" t="s">
        <v>238</v>
      </c>
      <c r="E68" s="177">
        <v>10</v>
      </c>
      <c r="F68" s="177">
        <v>10</v>
      </c>
      <c r="G68" s="177">
        <v>9</v>
      </c>
      <c r="H68" s="177">
        <v>6</v>
      </c>
      <c r="I68" s="177">
        <v>8</v>
      </c>
      <c r="J68" s="177">
        <v>11</v>
      </c>
      <c r="K68" s="177">
        <v>0</v>
      </c>
      <c r="L68" s="177">
        <v>13</v>
      </c>
      <c r="M68" s="177">
        <v>10</v>
      </c>
      <c r="N68" s="177">
        <v>12</v>
      </c>
      <c r="O68" s="177">
        <v>5</v>
      </c>
    </row>
    <row r="69" spans="4:17">
      <c r="D69" s="175" t="s">
        <v>78</v>
      </c>
      <c r="E69" s="177">
        <v>0</v>
      </c>
      <c r="F69" s="177">
        <v>2</v>
      </c>
      <c r="G69" s="177">
        <v>8</v>
      </c>
      <c r="H69" s="177">
        <v>3</v>
      </c>
      <c r="I69" s="177">
        <v>10</v>
      </c>
      <c r="J69" s="177">
        <v>0</v>
      </c>
      <c r="K69" s="177">
        <v>3</v>
      </c>
      <c r="L69" s="177">
        <v>0</v>
      </c>
      <c r="M69" s="177">
        <v>3</v>
      </c>
      <c r="N69" s="177">
        <v>0</v>
      </c>
      <c r="O69" s="177">
        <v>2</v>
      </c>
    </row>
    <row r="70" spans="4:17">
      <c r="D70" s="175" t="s">
        <v>64</v>
      </c>
      <c r="E70" s="177">
        <v>0</v>
      </c>
      <c r="F70" s="177">
        <v>0</v>
      </c>
      <c r="G70" s="177">
        <v>0</v>
      </c>
      <c r="H70" s="177">
        <v>0</v>
      </c>
      <c r="I70" s="177">
        <v>0</v>
      </c>
      <c r="J70" s="177">
        <v>0</v>
      </c>
      <c r="K70" s="177">
        <v>0</v>
      </c>
      <c r="L70" s="177">
        <v>0</v>
      </c>
      <c r="M70" s="177">
        <v>0</v>
      </c>
      <c r="N70" s="177">
        <v>0</v>
      </c>
      <c r="O70" s="177">
        <v>0</v>
      </c>
    </row>
    <row r="71" spans="4:17">
      <c r="D71" s="186" t="s">
        <v>96</v>
      </c>
      <c r="E71" s="187">
        <f>SUM(E66:E70)</f>
        <v>12</v>
      </c>
      <c r="F71" s="187">
        <f t="shared" ref="F71:O71" si="9">SUM(F66:F70)</f>
        <v>13</v>
      </c>
      <c r="G71" s="187">
        <f t="shared" si="9"/>
        <v>17</v>
      </c>
      <c r="H71" s="187">
        <f t="shared" si="9"/>
        <v>9</v>
      </c>
      <c r="I71" s="187">
        <f t="shared" si="9"/>
        <v>19</v>
      </c>
      <c r="J71" s="187">
        <f t="shared" si="9"/>
        <v>11</v>
      </c>
      <c r="K71" s="187">
        <f t="shared" si="9"/>
        <v>3</v>
      </c>
      <c r="L71" s="187">
        <f t="shared" si="9"/>
        <v>13</v>
      </c>
      <c r="M71" s="187">
        <f t="shared" si="9"/>
        <v>14</v>
      </c>
      <c r="N71" s="187">
        <f t="shared" si="9"/>
        <v>12</v>
      </c>
      <c r="O71" s="187">
        <f t="shared" si="9"/>
        <v>9</v>
      </c>
      <c r="P71" s="170">
        <v>18</v>
      </c>
      <c r="Q71" s="170">
        <f>SUM(E71:P71)</f>
        <v>150</v>
      </c>
    </row>
    <row r="72" spans="4:17">
      <c r="D72" s="175" t="s">
        <v>97</v>
      </c>
      <c r="E72" s="177">
        <v>1</v>
      </c>
      <c r="F72" s="177">
        <v>0</v>
      </c>
      <c r="G72" s="177">
        <v>1</v>
      </c>
      <c r="H72" s="177">
        <v>1</v>
      </c>
      <c r="I72" s="177">
        <v>0</v>
      </c>
      <c r="J72" s="177">
        <v>0</v>
      </c>
      <c r="K72" s="177">
        <v>0</v>
      </c>
      <c r="L72" s="177">
        <v>1</v>
      </c>
      <c r="M72" s="177">
        <v>1</v>
      </c>
      <c r="N72" s="177">
        <v>1</v>
      </c>
      <c r="O72" s="177">
        <v>0</v>
      </c>
    </row>
    <row r="73" spans="4:17">
      <c r="D73" s="186" t="s">
        <v>54</v>
      </c>
      <c r="E73" s="187">
        <f>SUM(E72,E71,E65)</f>
        <v>33</v>
      </c>
      <c r="F73" s="187">
        <f t="shared" ref="F73:O73" si="10">SUM(F72,F71,F65)</f>
        <v>33</v>
      </c>
      <c r="G73" s="187">
        <f t="shared" si="10"/>
        <v>37</v>
      </c>
      <c r="H73" s="187">
        <f t="shared" si="10"/>
        <v>26</v>
      </c>
      <c r="I73" s="187">
        <f t="shared" si="10"/>
        <v>38</v>
      </c>
      <c r="J73" s="187">
        <f t="shared" si="10"/>
        <v>31</v>
      </c>
      <c r="K73" s="187">
        <f t="shared" si="10"/>
        <v>19</v>
      </c>
      <c r="L73" s="187">
        <f t="shared" si="10"/>
        <v>39</v>
      </c>
      <c r="M73" s="187">
        <f t="shared" si="10"/>
        <v>38</v>
      </c>
      <c r="N73" s="187">
        <f t="shared" si="10"/>
        <v>29</v>
      </c>
      <c r="O73" s="187">
        <f t="shared" si="10"/>
        <v>26</v>
      </c>
      <c r="Q73" s="170">
        <f>Q65/(Q65+Q71)</f>
        <v>0.620253164556962</v>
      </c>
    </row>
    <row r="74" spans="4:17">
      <c r="D74" s="186" t="s">
        <v>239</v>
      </c>
      <c r="E74" s="191">
        <f>E65/(E65+E71)</f>
        <v>0.625</v>
      </c>
      <c r="F74" s="191">
        <f t="shared" ref="F74" si="11">F65/(F65+F71)</f>
        <v>0.60606060606060608</v>
      </c>
      <c r="G74" s="191">
        <f>G65/(G65+G71)</f>
        <v>0.52777777777777779</v>
      </c>
      <c r="H74" s="191">
        <f t="shared" ref="H74:I74" si="12">H65/(H65+H71)</f>
        <v>0.64</v>
      </c>
      <c r="I74" s="191">
        <f t="shared" si="12"/>
        <v>0.5</v>
      </c>
      <c r="J74" s="191">
        <f>J65/(J65+J71)</f>
        <v>0.64516129032258063</v>
      </c>
      <c r="K74" s="191">
        <f t="shared" ref="K74:N74" si="13">K65/(K65+K71)</f>
        <v>0.84210526315789469</v>
      </c>
      <c r="L74" s="191">
        <f t="shared" si="13"/>
        <v>0.65789473684210531</v>
      </c>
      <c r="M74" s="191">
        <f t="shared" si="13"/>
        <v>0.6216216216216216</v>
      </c>
      <c r="N74" s="191">
        <f t="shared" si="13"/>
        <v>0.5714285714285714</v>
      </c>
      <c r="O74" s="191">
        <f>O65/(O65+O71)</f>
        <v>0.65384615384615385</v>
      </c>
    </row>
    <row r="75" spans="4:17">
      <c r="D75" s="186" t="s">
        <v>244</v>
      </c>
      <c r="E75" s="191">
        <f>E68/(E73)</f>
        <v>0.30303030303030304</v>
      </c>
      <c r="F75" s="191">
        <f>F68/(F73)</f>
        <v>0.30303030303030304</v>
      </c>
      <c r="G75" s="191">
        <f>G68/(G73)</f>
        <v>0.24324324324324326</v>
      </c>
      <c r="H75" s="191">
        <f t="shared" ref="H75:N75" si="14">H68/(H65+H71)</f>
        <v>0.24</v>
      </c>
      <c r="I75" s="191">
        <f t="shared" si="14"/>
        <v>0.21052631578947367</v>
      </c>
      <c r="J75" s="191">
        <f t="shared" si="14"/>
        <v>0.35483870967741937</v>
      </c>
      <c r="K75" s="191">
        <f t="shared" si="14"/>
        <v>0</v>
      </c>
      <c r="L75" s="191">
        <f t="shared" si="14"/>
        <v>0.34210526315789475</v>
      </c>
      <c r="M75" s="191">
        <f t="shared" si="14"/>
        <v>0.27027027027027029</v>
      </c>
      <c r="N75" s="191">
        <f t="shared" si="14"/>
        <v>0.42857142857142855</v>
      </c>
      <c r="O75" s="191">
        <f>O68/(O65+O71)</f>
        <v>0.19230769230769232</v>
      </c>
    </row>
  </sheetData>
  <mergeCells count="7">
    <mergeCell ref="C45:D45"/>
    <mergeCell ref="C46:C51"/>
    <mergeCell ref="B20:C20"/>
    <mergeCell ref="E20:F20"/>
    <mergeCell ref="A41:C41"/>
    <mergeCell ref="A42:C42"/>
    <mergeCell ref="C44:H44"/>
  </mergeCells>
  <printOptions horizontalCentered="1"/>
  <pageMargins left="1.25" right="1.25" top="1" bottom="1" header="0.5" footer="0.5"/>
  <pageSetup scale="8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2"/>
  <sheetViews>
    <sheetView view="pageBreakPreview" zoomScale="95" zoomScaleNormal="85" zoomScaleSheetLayoutView="95" workbookViewId="0">
      <selection activeCell="V9" sqref="V9"/>
    </sheetView>
  </sheetViews>
  <sheetFormatPr defaultRowHeight="15.75"/>
  <cols>
    <col min="1" max="1" width="64.6640625" style="170" customWidth="1"/>
    <col min="2" max="3" width="49.5" style="170" customWidth="1"/>
    <col min="4" max="4" width="39" style="170" hidden="1" customWidth="1"/>
    <col min="5" max="6" width="8.33203125" style="170" hidden="1" customWidth="1"/>
    <col min="7" max="7" width="9.33203125" style="170" hidden="1" customWidth="1"/>
    <col min="8" max="8" width="8.5" style="170" hidden="1" customWidth="1"/>
    <col min="9" max="9" width="12.1640625" style="170" hidden="1" customWidth="1"/>
    <col min="10" max="11" width="0" style="170" hidden="1" customWidth="1"/>
    <col min="12" max="12" width="12.5" style="170" hidden="1" customWidth="1"/>
    <col min="13" max="13" width="11.1640625" style="170" hidden="1" customWidth="1"/>
    <col min="14" max="14" width="0" style="170" hidden="1" customWidth="1"/>
    <col min="15" max="16" width="12.5" style="170" hidden="1" customWidth="1"/>
    <col min="17" max="17" width="0" style="170" hidden="1" customWidth="1"/>
    <col min="18" max="18" width="32.1640625" style="170" hidden="1" customWidth="1"/>
    <col min="19" max="20" width="10.83203125" style="170" hidden="1" customWidth="1"/>
    <col min="21" max="28" width="10.83203125" style="170" bestFit="1" customWidth="1"/>
    <col min="29" max="30" width="12.5" style="170" bestFit="1" customWidth="1"/>
    <col min="31" max="16384" width="9.33203125" style="170"/>
  </cols>
  <sheetData>
    <row r="1" spans="1:30">
      <c r="A1" s="564"/>
      <c r="B1" s="564"/>
      <c r="C1" s="564"/>
      <c r="F1" s="170">
        <v>12</v>
      </c>
      <c r="G1" s="170">
        <v>15</v>
      </c>
      <c r="H1" s="170">
        <f>F1/G1</f>
        <v>0.8</v>
      </c>
    </row>
    <row r="2" spans="1:30" ht="14.25" customHeight="1">
      <c r="A2" s="566" t="s">
        <v>461</v>
      </c>
      <c r="B2" s="564"/>
      <c r="C2" s="564"/>
    </row>
    <row r="3" spans="1:30" ht="15" customHeight="1">
      <c r="A3" s="566"/>
      <c r="B3" s="686" t="s">
        <v>91</v>
      </c>
      <c r="C3" s="686"/>
      <c r="D3" t="s">
        <v>92</v>
      </c>
      <c r="E3" s="233" t="s">
        <v>332</v>
      </c>
      <c r="F3" s="233" t="s">
        <v>333</v>
      </c>
    </row>
    <row r="4" spans="1:30" ht="15" customHeight="1">
      <c r="A4" s="578" t="s">
        <v>462</v>
      </c>
      <c r="B4" s="577" t="s">
        <v>463</v>
      </c>
      <c r="C4" s="579" t="s">
        <v>464</v>
      </c>
      <c r="D4" t="s">
        <v>334</v>
      </c>
      <c r="E4">
        <v>0</v>
      </c>
      <c r="F4">
        <v>2</v>
      </c>
      <c r="G4" s="180"/>
      <c r="H4" s="180"/>
      <c r="I4" s="180"/>
      <c r="J4" s="180"/>
      <c r="K4" s="180"/>
      <c r="S4" s="686"/>
      <c r="T4" s="686"/>
      <c r="U4" s="180"/>
      <c r="V4" s="180"/>
      <c r="W4" s="180"/>
      <c r="X4" s="180"/>
      <c r="Y4" s="180"/>
    </row>
    <row r="5" spans="1:30" ht="15" customHeight="1">
      <c r="A5" s="570" t="s">
        <v>79</v>
      </c>
      <c r="B5" s="571">
        <v>2</v>
      </c>
      <c r="C5" s="571">
        <v>9</v>
      </c>
      <c r="D5" t="s">
        <v>335</v>
      </c>
      <c r="E5">
        <v>2</v>
      </c>
      <c r="F5">
        <v>3</v>
      </c>
      <c r="G5" s="180"/>
      <c r="H5" s="180"/>
      <c r="I5" s="180"/>
      <c r="J5" s="180"/>
      <c r="K5" s="180"/>
      <c r="S5" s="187">
        <f>C5+C7+C11</f>
        <v>20</v>
      </c>
      <c r="T5" s="187">
        <f>S5/C20</f>
        <v>0.7142857142857143</v>
      </c>
      <c r="U5" s="180"/>
      <c r="V5" s="180"/>
      <c r="W5" s="180"/>
      <c r="X5" s="180"/>
      <c r="Y5" s="180"/>
    </row>
    <row r="6" spans="1:30" ht="15.95" customHeight="1">
      <c r="A6" s="570" t="s">
        <v>62</v>
      </c>
      <c r="B6" s="585">
        <v>1</v>
      </c>
      <c r="C6" s="585">
        <v>4</v>
      </c>
      <c r="D6" t="s">
        <v>336</v>
      </c>
      <c r="E6">
        <v>0</v>
      </c>
      <c r="F6">
        <v>0</v>
      </c>
      <c r="G6" s="181">
        <v>41699</v>
      </c>
      <c r="H6" s="181">
        <v>41730</v>
      </c>
      <c r="I6" s="181">
        <v>41760</v>
      </c>
      <c r="J6" s="181">
        <v>41791</v>
      </c>
      <c r="K6" s="181">
        <v>41821</v>
      </c>
      <c r="L6" s="181">
        <v>41852</v>
      </c>
      <c r="M6" s="181">
        <v>41883</v>
      </c>
      <c r="N6" s="181">
        <v>41913</v>
      </c>
      <c r="O6" s="181">
        <v>41944</v>
      </c>
      <c r="P6" s="181">
        <v>41974</v>
      </c>
      <c r="R6" s="173"/>
      <c r="S6" s="181"/>
      <c r="T6" s="181"/>
      <c r="U6" s="181"/>
      <c r="V6" s="181"/>
      <c r="W6" s="181"/>
      <c r="X6" s="181"/>
      <c r="Y6" s="181"/>
      <c r="Z6" s="181"/>
      <c r="AA6" s="181"/>
      <c r="AB6" s="181"/>
      <c r="AC6" s="181"/>
      <c r="AD6" s="181"/>
    </row>
    <row r="7" spans="1:30" ht="15.95" customHeight="1">
      <c r="A7" s="570" t="s">
        <v>347</v>
      </c>
      <c r="B7" s="571">
        <v>0</v>
      </c>
      <c r="C7" s="571">
        <v>8</v>
      </c>
      <c r="D7" t="s">
        <v>61</v>
      </c>
      <c r="E7">
        <v>0</v>
      </c>
      <c r="F7">
        <v>0</v>
      </c>
      <c r="G7" s="177"/>
      <c r="H7" s="177"/>
      <c r="I7" s="177"/>
      <c r="J7" s="177"/>
      <c r="K7" s="177"/>
      <c r="L7" s="177"/>
      <c r="M7" s="177"/>
      <c r="N7" s="177"/>
      <c r="O7" s="177"/>
      <c r="P7" s="177"/>
      <c r="R7" s="175"/>
      <c r="S7" s="177"/>
      <c r="T7" s="177"/>
      <c r="U7" s="177"/>
      <c r="V7" s="177"/>
      <c r="W7" s="177"/>
      <c r="X7" s="177"/>
      <c r="Y7" s="177"/>
      <c r="Z7" s="177"/>
      <c r="AA7" s="177"/>
      <c r="AB7" s="177"/>
      <c r="AC7" s="177"/>
      <c r="AD7" s="177"/>
    </row>
    <row r="8" spans="1:30" ht="15.95" customHeight="1">
      <c r="A8" s="580" t="s">
        <v>465</v>
      </c>
      <c r="B8" s="585">
        <v>0</v>
      </c>
      <c r="C8" s="585">
        <v>0</v>
      </c>
      <c r="D8" s="233" t="s">
        <v>303</v>
      </c>
      <c r="E8">
        <v>0</v>
      </c>
      <c r="F8">
        <v>1</v>
      </c>
      <c r="G8" s="177"/>
      <c r="H8" s="177"/>
      <c r="I8" s="177"/>
      <c r="J8" s="177"/>
      <c r="K8" s="177"/>
      <c r="L8" s="177"/>
      <c r="M8" s="177"/>
      <c r="N8" s="177"/>
      <c r="O8" s="177"/>
      <c r="P8" s="177"/>
      <c r="R8" s="175"/>
      <c r="S8" s="177"/>
      <c r="T8" s="177"/>
      <c r="U8" s="177"/>
      <c r="V8" s="177"/>
      <c r="W8" s="177"/>
      <c r="X8" s="177"/>
      <c r="Y8" s="177"/>
      <c r="Z8" s="177"/>
      <c r="AA8" s="177"/>
      <c r="AB8" s="177"/>
      <c r="AC8" s="177"/>
      <c r="AD8" s="177"/>
    </row>
    <row r="9" spans="1:30" ht="15.95" customHeight="1">
      <c r="A9" s="580" t="s">
        <v>466</v>
      </c>
      <c r="B9" s="571">
        <v>0</v>
      </c>
      <c r="C9" s="571">
        <v>0</v>
      </c>
      <c r="D9" s="237" t="s">
        <v>337</v>
      </c>
      <c r="E9">
        <v>1</v>
      </c>
      <c r="F9">
        <v>1</v>
      </c>
      <c r="G9" s="177"/>
      <c r="H9" s="177"/>
      <c r="I9" s="177"/>
      <c r="J9" s="177"/>
      <c r="K9" s="177"/>
      <c r="L9" s="177"/>
      <c r="M9" s="177"/>
      <c r="N9" s="177"/>
      <c r="O9" s="177"/>
      <c r="P9" s="177"/>
      <c r="R9" s="183"/>
      <c r="S9" s="177"/>
      <c r="T9" s="177"/>
      <c r="U9" s="177"/>
      <c r="V9" s="177"/>
      <c r="W9" s="177"/>
      <c r="X9" s="177"/>
      <c r="Y9" s="177"/>
      <c r="Z9" s="177"/>
      <c r="AA9" s="177"/>
      <c r="AB9" s="177"/>
      <c r="AC9" s="177"/>
      <c r="AD9" s="177"/>
    </row>
    <row r="10" spans="1:30" ht="15.95" customHeight="1">
      <c r="A10" s="580" t="s">
        <v>467</v>
      </c>
      <c r="B10" s="585">
        <v>0</v>
      </c>
      <c r="C10" s="585">
        <v>0</v>
      </c>
      <c r="D10" t="s">
        <v>338</v>
      </c>
      <c r="E10">
        <v>3</v>
      </c>
      <c r="F10">
        <v>7</v>
      </c>
      <c r="G10" s="177"/>
      <c r="H10" s="177"/>
      <c r="I10" s="177"/>
      <c r="J10" s="177"/>
      <c r="K10" s="177"/>
      <c r="L10" s="177"/>
      <c r="M10" s="177"/>
      <c r="N10" s="177"/>
      <c r="O10" s="177"/>
      <c r="P10" s="177"/>
      <c r="R10" s="185"/>
      <c r="S10" s="177"/>
      <c r="T10" s="177"/>
      <c r="U10" s="177"/>
      <c r="V10" s="177"/>
      <c r="W10" s="177"/>
      <c r="X10" s="177"/>
      <c r="Y10" s="177"/>
      <c r="Z10" s="177"/>
      <c r="AA10" s="177"/>
      <c r="AB10" s="177"/>
      <c r="AC10" s="177"/>
      <c r="AD10" s="177"/>
    </row>
    <row r="11" spans="1:30" ht="15.95" customHeight="1">
      <c r="A11" s="580" t="s">
        <v>468</v>
      </c>
      <c r="B11" s="571">
        <v>0</v>
      </c>
      <c r="C11" s="571">
        <v>3</v>
      </c>
      <c r="D11" t="s">
        <v>339</v>
      </c>
      <c r="E11">
        <v>0</v>
      </c>
      <c r="F11">
        <v>2</v>
      </c>
      <c r="G11" s="177"/>
      <c r="H11" s="177"/>
      <c r="I11" s="177"/>
      <c r="J11" s="177"/>
      <c r="K11" s="177"/>
      <c r="L11" s="177"/>
      <c r="M11" s="177"/>
      <c r="N11" s="177"/>
      <c r="O11" s="177"/>
      <c r="P11" s="177"/>
      <c r="R11" s="183"/>
      <c r="S11" s="177"/>
      <c r="T11" s="177"/>
      <c r="U11" s="177"/>
      <c r="V11" s="177"/>
      <c r="W11" s="177"/>
      <c r="X11" s="177"/>
      <c r="Y11" s="177"/>
      <c r="Z11" s="177"/>
      <c r="AA11" s="177"/>
      <c r="AB11" s="177"/>
      <c r="AC11" s="177"/>
      <c r="AD11" s="177"/>
    </row>
    <row r="12" spans="1:30" ht="15.95" customHeight="1">
      <c r="A12" s="580" t="s">
        <v>469</v>
      </c>
      <c r="B12" s="585">
        <v>0</v>
      </c>
      <c r="C12" s="585">
        <v>0</v>
      </c>
      <c r="D12" t="s">
        <v>340</v>
      </c>
      <c r="E12">
        <v>0</v>
      </c>
      <c r="F12">
        <v>1</v>
      </c>
      <c r="G12" s="177"/>
      <c r="H12" s="177"/>
      <c r="I12" s="177"/>
      <c r="J12" s="177"/>
      <c r="K12" s="177"/>
      <c r="L12" s="177"/>
      <c r="M12" s="177"/>
      <c r="N12" s="177"/>
      <c r="O12" s="177"/>
      <c r="P12" s="177"/>
      <c r="R12" s="175"/>
      <c r="S12" s="177"/>
      <c r="T12" s="177"/>
      <c r="U12" s="177"/>
      <c r="V12" s="177"/>
      <c r="W12" s="177"/>
      <c r="X12" s="177"/>
      <c r="Y12" s="177"/>
      <c r="Z12" s="177"/>
      <c r="AA12" s="177"/>
      <c r="AB12" s="177"/>
      <c r="AC12" s="177"/>
      <c r="AD12" s="177"/>
    </row>
    <row r="13" spans="1:30" ht="15.95" customHeight="1">
      <c r="A13" s="581" t="s">
        <v>470</v>
      </c>
      <c r="B13" s="571">
        <v>0</v>
      </c>
      <c r="C13" s="571">
        <v>0</v>
      </c>
      <c r="D13" t="s">
        <v>341</v>
      </c>
      <c r="E13">
        <v>1</v>
      </c>
      <c r="F13">
        <v>1</v>
      </c>
      <c r="G13" s="177"/>
      <c r="H13" s="177"/>
      <c r="I13" s="177"/>
      <c r="J13" s="177"/>
      <c r="K13" s="177"/>
      <c r="L13" s="177"/>
      <c r="M13" s="177"/>
      <c r="N13" s="177"/>
      <c r="O13" s="177"/>
      <c r="P13" s="177"/>
      <c r="R13" s="175"/>
      <c r="S13" s="177"/>
      <c r="T13" s="177"/>
      <c r="U13" s="177"/>
      <c r="V13" s="177"/>
      <c r="W13" s="177"/>
      <c r="X13" s="177"/>
      <c r="Y13" s="177"/>
      <c r="Z13" s="177"/>
      <c r="AA13" s="177"/>
      <c r="AB13" s="177"/>
      <c r="AC13" s="177"/>
      <c r="AD13" s="177"/>
    </row>
    <row r="14" spans="1:30" ht="15.95" customHeight="1">
      <c r="A14" s="580" t="s">
        <v>471</v>
      </c>
      <c r="B14" s="585">
        <v>0</v>
      </c>
      <c r="C14" s="585">
        <v>0</v>
      </c>
      <c r="D14" t="s">
        <v>342</v>
      </c>
      <c r="E14">
        <v>0</v>
      </c>
      <c r="F14">
        <v>0</v>
      </c>
      <c r="G14" s="187">
        <f t="shared" ref="G14:P14" si="0">SUM(G7:G12)</f>
        <v>0</v>
      </c>
      <c r="H14" s="187">
        <f t="shared" si="0"/>
        <v>0</v>
      </c>
      <c r="I14" s="187">
        <f t="shared" si="0"/>
        <v>0</v>
      </c>
      <c r="J14" s="187">
        <f t="shared" si="0"/>
        <v>0</v>
      </c>
      <c r="K14" s="187">
        <f t="shared" si="0"/>
        <v>0</v>
      </c>
      <c r="L14" s="187">
        <f t="shared" si="0"/>
        <v>0</v>
      </c>
      <c r="M14" s="187">
        <f t="shared" si="0"/>
        <v>0</v>
      </c>
      <c r="N14" s="187">
        <f t="shared" si="0"/>
        <v>0</v>
      </c>
      <c r="O14" s="187">
        <f t="shared" si="0"/>
        <v>0</v>
      </c>
      <c r="P14" s="187">
        <f t="shared" si="0"/>
        <v>0</v>
      </c>
      <c r="R14" s="186"/>
      <c r="S14" s="187"/>
      <c r="T14" s="187"/>
      <c r="U14" s="187"/>
      <c r="V14" s="187"/>
      <c r="W14" s="187"/>
      <c r="X14" s="187"/>
      <c r="Y14" s="187"/>
      <c r="Z14" s="187"/>
      <c r="AA14" s="187"/>
      <c r="AB14" s="187"/>
      <c r="AC14" s="187"/>
      <c r="AD14" s="187"/>
    </row>
    <row r="15" spans="1:30" ht="15.95" customHeight="1">
      <c r="A15" s="580" t="s">
        <v>472</v>
      </c>
      <c r="B15" s="571">
        <v>0</v>
      </c>
      <c r="C15" s="571">
        <v>0</v>
      </c>
      <c r="D15" t="s">
        <v>343</v>
      </c>
      <c r="E15">
        <v>0</v>
      </c>
      <c r="F15">
        <v>0</v>
      </c>
      <c r="G15" s="177"/>
      <c r="H15" s="177"/>
      <c r="I15" s="177"/>
      <c r="J15" s="177"/>
      <c r="K15" s="177"/>
      <c r="L15" s="177"/>
      <c r="M15" s="177"/>
      <c r="N15" s="177"/>
      <c r="O15" s="177"/>
      <c r="P15" s="177"/>
      <c r="R15" s="175"/>
      <c r="S15" s="177"/>
      <c r="T15" s="177"/>
      <c r="U15" s="177"/>
      <c r="V15" s="177"/>
      <c r="W15" s="177"/>
      <c r="X15" s="177"/>
      <c r="Y15" s="177"/>
      <c r="Z15" s="177"/>
      <c r="AA15" s="177"/>
      <c r="AB15" s="177"/>
      <c r="AC15" s="177"/>
      <c r="AD15" s="177"/>
    </row>
    <row r="16" spans="1:30" ht="15.95" customHeight="1">
      <c r="A16" s="580" t="s">
        <v>473</v>
      </c>
      <c r="B16" s="585">
        <v>0</v>
      </c>
      <c r="C16" s="585">
        <v>0</v>
      </c>
      <c r="D16" s="233" t="s">
        <v>304</v>
      </c>
      <c r="E16">
        <v>0</v>
      </c>
      <c r="F16">
        <v>0</v>
      </c>
      <c r="G16" s="177"/>
      <c r="H16" s="177"/>
      <c r="I16" s="177"/>
      <c r="J16" s="177"/>
      <c r="K16" s="177"/>
      <c r="L16" s="177"/>
      <c r="M16" s="177"/>
      <c r="N16" s="177"/>
      <c r="O16" s="177"/>
      <c r="P16" s="177"/>
      <c r="R16" s="175"/>
      <c r="S16" s="177"/>
      <c r="T16" s="177"/>
      <c r="U16" s="177"/>
      <c r="V16" s="177"/>
      <c r="W16" s="177"/>
      <c r="X16" s="177"/>
      <c r="Y16" s="177"/>
      <c r="Z16" s="177"/>
      <c r="AA16" s="177"/>
      <c r="AB16" s="177"/>
      <c r="AC16" s="177"/>
      <c r="AD16" s="177"/>
    </row>
    <row r="17" spans="1:30" ht="15.95" customHeight="1">
      <c r="A17" s="570" t="s">
        <v>474</v>
      </c>
      <c r="B17" s="571">
        <v>2</v>
      </c>
      <c r="C17" s="571">
        <v>3</v>
      </c>
      <c r="D17" s="237" t="s">
        <v>344</v>
      </c>
      <c r="E17">
        <v>1</v>
      </c>
      <c r="F17">
        <v>1</v>
      </c>
      <c r="G17" s="177"/>
      <c r="H17" s="177"/>
      <c r="I17" s="177"/>
      <c r="J17" s="177"/>
      <c r="K17" s="177"/>
      <c r="L17" s="177"/>
      <c r="M17" s="177"/>
      <c r="N17" s="177"/>
      <c r="O17" s="177"/>
      <c r="P17" s="177"/>
      <c r="R17" s="175"/>
      <c r="S17" s="177"/>
      <c r="T17" s="177"/>
      <c r="U17" s="177"/>
      <c r="V17" s="177"/>
      <c r="W17" s="177"/>
      <c r="X17" s="177"/>
      <c r="Y17" s="177"/>
      <c r="Z17" s="177"/>
      <c r="AA17" s="177"/>
      <c r="AB17" s="177"/>
      <c r="AC17" s="177"/>
      <c r="AD17" s="177"/>
    </row>
    <row r="18" spans="1:30" ht="15.95" customHeight="1">
      <c r="A18" s="570" t="s">
        <v>348</v>
      </c>
      <c r="B18" s="585">
        <v>1</v>
      </c>
      <c r="C18" s="585">
        <v>1</v>
      </c>
      <c r="D18" t="s">
        <v>345</v>
      </c>
      <c r="E18">
        <v>2</v>
      </c>
      <c r="F18">
        <v>5</v>
      </c>
      <c r="G18" s="177"/>
      <c r="H18" s="177"/>
      <c r="I18" s="177"/>
      <c r="J18" s="177"/>
      <c r="K18" s="177"/>
      <c r="L18" s="177"/>
      <c r="M18" s="177"/>
      <c r="N18" s="177"/>
      <c r="O18" s="177"/>
      <c r="P18" s="177"/>
      <c r="R18" s="175"/>
      <c r="S18" s="177"/>
      <c r="T18" s="177"/>
      <c r="U18" s="177"/>
      <c r="V18" s="177"/>
      <c r="W18" s="177"/>
      <c r="X18" s="177"/>
      <c r="Y18" s="177"/>
      <c r="Z18" s="177"/>
      <c r="AA18" s="177"/>
      <c r="AB18" s="177"/>
      <c r="AC18" s="177"/>
      <c r="AD18" s="177"/>
    </row>
    <row r="19" spans="1:30" ht="15.95" customHeight="1">
      <c r="A19" s="570" t="s">
        <v>78</v>
      </c>
      <c r="B19" s="571">
        <v>0</v>
      </c>
      <c r="C19" s="571">
        <v>0</v>
      </c>
      <c r="D19" t="s">
        <v>54</v>
      </c>
      <c r="E19">
        <v>5</v>
      </c>
      <c r="F19">
        <v>12</v>
      </c>
      <c r="G19" s="177"/>
      <c r="H19" s="177"/>
      <c r="I19" s="177"/>
      <c r="J19" s="177"/>
      <c r="K19" s="177"/>
      <c r="L19" s="177"/>
      <c r="M19" s="177"/>
      <c r="N19" s="177"/>
      <c r="O19" s="177"/>
      <c r="P19" s="177"/>
      <c r="R19" s="175"/>
      <c r="S19" s="177"/>
      <c r="T19" s="177"/>
      <c r="U19" s="177"/>
      <c r="V19" s="177"/>
      <c r="W19" s="177"/>
      <c r="X19" s="177"/>
      <c r="Y19" s="177"/>
      <c r="Z19" s="177"/>
      <c r="AA19" s="177"/>
      <c r="AB19" s="177"/>
      <c r="AC19" s="177"/>
      <c r="AD19" s="177"/>
    </row>
    <row r="20" spans="1:30" ht="15.95" customHeight="1">
      <c r="A20" s="582" t="s">
        <v>60</v>
      </c>
      <c r="B20" s="583">
        <v>6</v>
      </c>
      <c r="C20" s="583">
        <v>28</v>
      </c>
      <c r="D20" t="s">
        <v>346</v>
      </c>
      <c r="E20" s="2">
        <v>0.6</v>
      </c>
      <c r="F20" s="2">
        <v>0.58333333333333337</v>
      </c>
      <c r="G20" s="187">
        <f t="shared" ref="G20:P20" si="1">SUM(G15:G18)</f>
        <v>0</v>
      </c>
      <c r="H20" s="187">
        <f t="shared" si="1"/>
        <v>0</v>
      </c>
      <c r="I20" s="187">
        <f t="shared" si="1"/>
        <v>0</v>
      </c>
      <c r="J20" s="187">
        <f t="shared" si="1"/>
        <v>0</v>
      </c>
      <c r="K20" s="187">
        <f t="shared" si="1"/>
        <v>0</v>
      </c>
      <c r="L20" s="187">
        <f t="shared" si="1"/>
        <v>0</v>
      </c>
      <c r="M20" s="187">
        <f t="shared" si="1"/>
        <v>0</v>
      </c>
      <c r="N20" s="187">
        <f t="shared" si="1"/>
        <v>0</v>
      </c>
      <c r="O20" s="187">
        <f t="shared" si="1"/>
        <v>0</v>
      </c>
      <c r="P20" s="187">
        <f t="shared" si="1"/>
        <v>0</v>
      </c>
      <c r="R20" s="186"/>
      <c r="S20" s="187"/>
      <c r="T20" s="187"/>
      <c r="U20" s="187"/>
      <c r="V20" s="187"/>
      <c r="W20" s="187"/>
      <c r="X20" s="187"/>
      <c r="Y20" s="187"/>
      <c r="Z20" s="187"/>
      <c r="AA20" s="187"/>
      <c r="AB20" s="187"/>
      <c r="AC20" s="187"/>
      <c r="AD20" s="187"/>
    </row>
    <row r="21" spans="1:30" s="190" customFormat="1" ht="15.95" customHeight="1">
      <c r="A21" s="574"/>
      <c r="B21" s="575"/>
      <c r="C21" s="575"/>
      <c r="D21" s="175"/>
      <c r="E21" s="177"/>
      <c r="F21" s="177"/>
      <c r="G21" s="177"/>
      <c r="H21" s="177"/>
      <c r="I21" s="177"/>
      <c r="J21" s="177"/>
      <c r="K21" s="177"/>
      <c r="L21" s="177"/>
      <c r="M21" s="177"/>
      <c r="N21" s="177"/>
      <c r="O21" s="177"/>
      <c r="P21" s="177"/>
      <c r="R21" s="175"/>
      <c r="S21" s="177"/>
      <c r="T21" s="177"/>
      <c r="U21" s="177"/>
      <c r="V21" s="177"/>
      <c r="W21" s="177"/>
      <c r="X21" s="177"/>
      <c r="Y21" s="177"/>
      <c r="Z21" s="177"/>
      <c r="AA21" s="177"/>
      <c r="AB21" s="177"/>
      <c r="AC21" s="177"/>
      <c r="AD21" s="177"/>
    </row>
    <row r="22" spans="1:30" ht="15.95" customHeight="1">
      <c r="A22" s="576"/>
      <c r="B22" s="576"/>
      <c r="C22" s="576"/>
      <c r="D22" s="186"/>
      <c r="E22" s="187"/>
      <c r="F22" s="187"/>
      <c r="G22" s="187"/>
      <c r="H22" s="187"/>
      <c r="I22" s="187"/>
      <c r="J22" s="187"/>
      <c r="K22" s="187"/>
      <c r="L22" s="187"/>
      <c r="M22" s="187"/>
      <c r="N22" s="187"/>
      <c r="O22" s="187"/>
      <c r="P22" s="187"/>
      <c r="R22" s="186"/>
      <c r="S22" s="187"/>
      <c r="T22" s="187"/>
      <c r="U22" s="187"/>
      <c r="V22" s="187"/>
      <c r="W22" s="187"/>
      <c r="X22" s="187"/>
      <c r="Y22" s="187"/>
      <c r="Z22" s="187"/>
      <c r="AA22" s="187"/>
      <c r="AB22" s="187"/>
      <c r="AC22" s="187"/>
      <c r="AD22" s="187"/>
    </row>
    <row r="23" spans="1:30" ht="15.95" customHeight="1">
      <c r="A23" s="566" t="s">
        <v>475</v>
      </c>
      <c r="B23" s="564"/>
      <c r="C23" s="564"/>
      <c r="D23" s="186"/>
      <c r="E23" s="191"/>
      <c r="F23" s="191"/>
      <c r="G23" s="191"/>
      <c r="H23" s="191"/>
      <c r="I23" s="191"/>
      <c r="J23" s="191"/>
      <c r="K23" s="191"/>
      <c r="L23" s="191"/>
      <c r="M23" s="191"/>
      <c r="N23" s="191"/>
      <c r="O23" s="191"/>
      <c r="P23" s="191"/>
      <c r="R23" s="186"/>
      <c r="S23" s="191"/>
      <c r="T23" s="191"/>
      <c r="U23" s="191"/>
      <c r="V23" s="191"/>
      <c r="W23" s="191"/>
      <c r="X23" s="191"/>
      <c r="Y23" s="191"/>
      <c r="Z23" s="191"/>
      <c r="AA23" s="191"/>
      <c r="AB23" s="191"/>
      <c r="AC23" s="191"/>
      <c r="AD23" s="191"/>
    </row>
    <row r="24" spans="1:30" s="196" customFormat="1" ht="15" customHeight="1">
      <c r="A24" s="566"/>
      <c r="B24" s="564"/>
      <c r="C24" s="564"/>
      <c r="E24" s="195"/>
      <c r="F24" s="197"/>
      <c r="G24" s="195"/>
      <c r="H24" s="195"/>
      <c r="I24" s="195"/>
      <c r="J24" s="195"/>
    </row>
    <row r="25" spans="1:30" ht="15" customHeight="1">
      <c r="A25" s="566"/>
      <c r="B25" s="686" t="s">
        <v>91</v>
      </c>
      <c r="C25" s="686"/>
    </row>
    <row r="26" spans="1:30" ht="12.75" customHeight="1">
      <c r="A26" s="567" t="s">
        <v>476</v>
      </c>
      <c r="B26" s="577" t="s">
        <v>463</v>
      </c>
      <c r="C26" s="579" t="s">
        <v>464</v>
      </c>
      <c r="E26" s="198"/>
      <c r="F26" s="198"/>
      <c r="G26" s="198"/>
      <c r="H26" s="198"/>
      <c r="I26" s="198"/>
      <c r="J26" s="198"/>
    </row>
    <row r="27" spans="1:30" ht="12.75" customHeight="1">
      <c r="A27" s="568" t="s">
        <v>65</v>
      </c>
      <c r="B27" s="569">
        <v>0</v>
      </c>
      <c r="C27" s="571">
        <v>0</v>
      </c>
      <c r="E27" s="198"/>
      <c r="F27" s="198"/>
      <c r="G27" s="198"/>
      <c r="H27" s="198"/>
      <c r="I27" s="198"/>
      <c r="J27" s="198"/>
    </row>
    <row r="28" spans="1:30" ht="12.75" customHeight="1">
      <c r="A28" s="568" t="s">
        <v>99</v>
      </c>
      <c r="B28" s="691">
        <v>0</v>
      </c>
      <c r="C28" s="691">
        <v>0</v>
      </c>
      <c r="D28" s="198"/>
      <c r="E28" s="198"/>
      <c r="F28" s="198"/>
      <c r="G28" s="198"/>
      <c r="H28" s="198"/>
      <c r="I28" s="198"/>
    </row>
    <row r="29" spans="1:30" ht="12.75" customHeight="1">
      <c r="A29" s="570" t="s">
        <v>359</v>
      </c>
      <c r="B29" s="691"/>
      <c r="C29" s="691" t="e">
        <v>#REF!</v>
      </c>
      <c r="G29" s="200"/>
      <c r="H29" s="200"/>
      <c r="I29" s="200"/>
    </row>
    <row r="30" spans="1:30" ht="15" customHeight="1">
      <c r="A30" s="570" t="s">
        <v>477</v>
      </c>
      <c r="B30" s="692">
        <v>0</v>
      </c>
      <c r="C30" s="692">
        <v>0</v>
      </c>
    </row>
    <row r="31" spans="1:30" ht="15" customHeight="1">
      <c r="A31" s="570" t="s">
        <v>358</v>
      </c>
      <c r="B31" s="692"/>
      <c r="C31" s="692" t="e">
        <v>#REF!</v>
      </c>
    </row>
    <row r="32" spans="1:30" ht="15" customHeight="1">
      <c r="A32" s="568" t="s">
        <v>76</v>
      </c>
      <c r="B32" s="585">
        <v>0</v>
      </c>
      <c r="C32" s="585">
        <v>1</v>
      </c>
      <c r="D32" s="606" t="s">
        <v>349</v>
      </c>
      <c r="E32" s="606"/>
      <c r="F32" s="606"/>
    </row>
    <row r="33" spans="1:30" ht="15" customHeight="1">
      <c r="A33" s="568" t="s">
        <v>77</v>
      </c>
      <c r="B33" s="569">
        <v>1</v>
      </c>
      <c r="C33" s="571">
        <v>13</v>
      </c>
      <c r="D33"/>
      <c r="E33" s="693" t="s">
        <v>350</v>
      </c>
      <c r="F33" s="693"/>
      <c r="G33" s="205"/>
      <c r="H33" s="205"/>
      <c r="I33" s="205"/>
      <c r="J33" s="686"/>
      <c r="K33" s="686"/>
    </row>
    <row r="34" spans="1:30" ht="15" customHeight="1">
      <c r="A34" s="568" t="s">
        <v>354</v>
      </c>
      <c r="B34" s="585">
        <v>0</v>
      </c>
      <c r="C34" s="585">
        <v>0</v>
      </c>
      <c r="D34" t="s">
        <v>351</v>
      </c>
      <c r="E34" s="233" t="s">
        <v>332</v>
      </c>
      <c r="F34" s="233" t="s">
        <v>333</v>
      </c>
      <c r="G34" s="206"/>
      <c r="H34" s="206"/>
      <c r="I34" s="206"/>
      <c r="J34" s="206"/>
      <c r="K34" s="206"/>
      <c r="L34" s="206"/>
      <c r="M34" s="206"/>
      <c r="N34" s="207"/>
      <c r="O34" s="208"/>
      <c r="P34" s="208"/>
      <c r="R34" s="200"/>
      <c r="S34" s="206"/>
      <c r="T34" s="206"/>
      <c r="U34" s="206"/>
      <c r="V34" s="206"/>
      <c r="W34" s="206"/>
      <c r="X34" s="206"/>
      <c r="Y34" s="206"/>
      <c r="Z34" s="206"/>
      <c r="AA34" s="206"/>
      <c r="AB34" s="207"/>
      <c r="AC34" s="208"/>
      <c r="AD34" s="208"/>
    </row>
    <row r="35" spans="1:30" ht="15" customHeight="1">
      <c r="A35" s="568" t="s">
        <v>355</v>
      </c>
      <c r="B35" s="569">
        <v>0</v>
      </c>
      <c r="C35" s="571">
        <v>0</v>
      </c>
      <c r="D35" s="233" t="s">
        <v>65</v>
      </c>
      <c r="E35" s="236">
        <v>0</v>
      </c>
      <c r="F35" s="236">
        <f>0+E35</f>
        <v>0</v>
      </c>
      <c r="G35" s="176"/>
      <c r="H35" s="176"/>
      <c r="I35" s="176"/>
      <c r="J35" s="176"/>
      <c r="K35" s="176"/>
      <c r="L35" s="176"/>
      <c r="R35" s="175"/>
      <c r="S35" s="176"/>
      <c r="T35" s="176"/>
      <c r="U35" s="176"/>
      <c r="V35" s="176"/>
      <c r="W35" s="176"/>
      <c r="X35" s="176"/>
      <c r="Y35" s="176"/>
      <c r="Z35" s="176"/>
    </row>
    <row r="36" spans="1:30" ht="15" customHeight="1">
      <c r="A36" s="568" t="s">
        <v>478</v>
      </c>
      <c r="B36" s="585">
        <v>0</v>
      </c>
      <c r="C36" s="585">
        <v>0</v>
      </c>
      <c r="D36" s="233" t="s">
        <v>352</v>
      </c>
      <c r="E36" s="236">
        <v>0</v>
      </c>
      <c r="F36" s="236">
        <f>0+E36</f>
        <v>0</v>
      </c>
      <c r="G36" s="176"/>
      <c r="H36" s="176"/>
      <c r="I36" s="176"/>
      <c r="J36" s="177"/>
      <c r="K36" s="177"/>
      <c r="L36" s="176"/>
      <c r="M36" s="200"/>
      <c r="N36" s="200"/>
      <c r="O36" s="200"/>
      <c r="P36" s="200"/>
      <c r="R36" s="175"/>
      <c r="S36" s="176"/>
      <c r="T36" s="176"/>
      <c r="U36" s="176"/>
      <c r="V36" s="176"/>
      <c r="W36" s="176"/>
      <c r="X36" s="177"/>
      <c r="Y36" s="177"/>
      <c r="Z36" s="176"/>
      <c r="AA36" s="200"/>
      <c r="AB36" s="200"/>
      <c r="AC36" s="200"/>
      <c r="AD36" s="200"/>
    </row>
    <row r="37" spans="1:30" ht="15" customHeight="1">
      <c r="A37" s="568" t="s">
        <v>479</v>
      </c>
      <c r="B37" s="584">
        <v>0</v>
      </c>
      <c r="C37" s="571">
        <v>4</v>
      </c>
      <c r="D37" s="233" t="s">
        <v>353</v>
      </c>
      <c r="E37" s="236">
        <v>0</v>
      </c>
      <c r="F37" s="236">
        <f>0+E37</f>
        <v>0</v>
      </c>
      <c r="G37" s="187"/>
      <c r="H37" s="187"/>
      <c r="I37" s="187"/>
      <c r="J37" s="209"/>
      <c r="K37" s="177"/>
      <c r="L37" s="200"/>
      <c r="M37" s="200"/>
      <c r="N37" s="200"/>
      <c r="O37" s="200"/>
      <c r="P37" s="200"/>
      <c r="R37" s="178"/>
      <c r="S37" s="187"/>
      <c r="T37" s="187"/>
      <c r="U37" s="187"/>
      <c r="V37" s="187"/>
      <c r="W37" s="187"/>
      <c r="X37" s="209"/>
      <c r="Y37" s="177"/>
      <c r="Z37" s="200"/>
      <c r="AA37" s="200"/>
      <c r="AB37" s="200"/>
      <c r="AC37" s="200"/>
      <c r="AD37" s="200"/>
    </row>
    <row r="38" spans="1:30" ht="15" customHeight="1">
      <c r="A38" s="568" t="s">
        <v>480</v>
      </c>
      <c r="B38" s="585">
        <v>1</v>
      </c>
      <c r="C38" s="585">
        <v>2</v>
      </c>
      <c r="D38" s="233" t="s">
        <v>76</v>
      </c>
      <c r="E38" s="236">
        <v>0</v>
      </c>
      <c r="F38" s="236">
        <f>0+E38</f>
        <v>0</v>
      </c>
      <c r="G38" s="210"/>
      <c r="H38" s="176"/>
      <c r="I38" s="210"/>
      <c r="J38" s="179"/>
      <c r="K38" s="179"/>
      <c r="L38" s="176"/>
      <c r="R38" s="178"/>
      <c r="S38" s="176"/>
      <c r="T38" s="176"/>
      <c r="U38" s="210"/>
      <c r="V38" s="176"/>
      <c r="W38" s="210"/>
      <c r="X38" s="179"/>
      <c r="Y38" s="179"/>
      <c r="Z38" s="176"/>
    </row>
    <row r="39" spans="1:30" ht="15" customHeight="1">
      <c r="A39" s="572" t="s">
        <v>60</v>
      </c>
      <c r="B39" s="573">
        <v>2</v>
      </c>
      <c r="C39" s="573">
        <v>20</v>
      </c>
      <c r="D39" s="233" t="s">
        <v>77</v>
      </c>
      <c r="E39" s="236">
        <v>2</v>
      </c>
      <c r="F39" s="236">
        <f>2+E39</f>
        <v>4</v>
      </c>
      <c r="G39" s="176"/>
      <c r="H39" s="176"/>
      <c r="I39" s="176"/>
      <c r="J39" s="200"/>
      <c r="K39" s="200"/>
      <c r="R39" s="178"/>
      <c r="S39" s="176"/>
      <c r="T39" s="176"/>
      <c r="U39" s="176"/>
      <c r="V39" s="176"/>
      <c r="W39" s="176"/>
      <c r="X39" s="200"/>
      <c r="Y39" s="200"/>
    </row>
    <row r="40" spans="1:30" ht="15" customHeight="1">
      <c r="A40" s="565"/>
      <c r="B40" s="565"/>
      <c r="C40" s="565"/>
      <c r="D40" s="233" t="s">
        <v>354</v>
      </c>
      <c r="E40" s="236">
        <v>0</v>
      </c>
      <c r="F40" s="236">
        <f>1+E40</f>
        <v>1</v>
      </c>
      <c r="G40" s="177"/>
      <c r="H40" s="177"/>
      <c r="I40" s="177"/>
      <c r="J40" s="177"/>
      <c r="K40" s="177"/>
      <c r="L40" s="177"/>
      <c r="R40" s="175"/>
      <c r="S40" s="177"/>
      <c r="T40" s="177"/>
      <c r="U40" s="177"/>
      <c r="V40" s="177"/>
      <c r="W40" s="177"/>
      <c r="X40" s="177"/>
      <c r="Y40" s="177"/>
      <c r="Z40" s="177"/>
    </row>
    <row r="41" spans="1:30" ht="15" customHeight="1">
      <c r="A41" s="690" t="s">
        <v>481</v>
      </c>
      <c r="B41" s="690"/>
      <c r="C41" s="690"/>
      <c r="D41" s="233" t="s">
        <v>355</v>
      </c>
      <c r="E41" s="236">
        <v>0</v>
      </c>
      <c r="F41" s="236">
        <f>0+E41</f>
        <v>0</v>
      </c>
      <c r="G41" s="177"/>
      <c r="H41" s="177"/>
      <c r="I41" s="177"/>
      <c r="J41" s="176"/>
      <c r="K41" s="176"/>
      <c r="L41" s="176"/>
      <c r="R41" s="175"/>
      <c r="S41" s="177"/>
      <c r="T41" s="177"/>
      <c r="U41" s="177"/>
      <c r="V41" s="177"/>
      <c r="W41" s="177"/>
      <c r="X41" s="176"/>
      <c r="Y41" s="176"/>
      <c r="Z41" s="176"/>
    </row>
    <row r="42" spans="1:30" s="190" customFormat="1" ht="15" customHeight="1">
      <c r="A42" s="565" t="s">
        <v>482</v>
      </c>
      <c r="B42" s="565"/>
      <c r="C42" s="565"/>
      <c r="D42" s="233" t="s">
        <v>356</v>
      </c>
      <c r="E42" s="236">
        <v>0</v>
      </c>
      <c r="F42" s="236">
        <f>1+E42</f>
        <v>1</v>
      </c>
      <c r="G42" s="179"/>
      <c r="H42" s="179"/>
      <c r="I42" s="179"/>
      <c r="J42" s="177"/>
      <c r="K42" s="177"/>
      <c r="L42" s="177"/>
      <c r="R42" s="175"/>
      <c r="S42" s="179"/>
      <c r="T42" s="179"/>
      <c r="U42" s="179"/>
      <c r="V42" s="179"/>
      <c r="W42" s="179"/>
      <c r="X42" s="177"/>
      <c r="Y42" s="177"/>
      <c r="Z42" s="177"/>
    </row>
    <row r="43" spans="1:30" s="190" customFormat="1" ht="15" customHeight="1">
      <c r="A43" s="565" t="s">
        <v>483</v>
      </c>
      <c r="B43" s="564"/>
      <c r="C43" s="564"/>
      <c r="D43" s="233" t="s">
        <v>357</v>
      </c>
      <c r="E43" s="236">
        <v>1</v>
      </c>
      <c r="F43" s="236">
        <f>0+E43</f>
        <v>1</v>
      </c>
      <c r="G43" s="176"/>
      <c r="H43" s="176"/>
      <c r="I43" s="176"/>
      <c r="J43" s="176"/>
      <c r="K43" s="176"/>
      <c r="L43" s="176"/>
      <c r="R43" s="175"/>
      <c r="S43" s="176"/>
      <c r="T43" s="176"/>
      <c r="U43" s="176"/>
      <c r="V43" s="176"/>
      <c r="W43" s="176"/>
      <c r="X43" s="176"/>
      <c r="Y43" s="176"/>
      <c r="Z43" s="176"/>
    </row>
    <row r="44" spans="1:30">
      <c r="D44" s="152" t="s">
        <v>261</v>
      </c>
      <c r="E44" s="153">
        <v>1</v>
      </c>
      <c r="F44" s="154">
        <v>2.7777777777777777</v>
      </c>
      <c r="G44" s="154">
        <v>2.7777777777777777</v>
      </c>
      <c r="H44" s="155">
        <v>5.5555555555555554</v>
      </c>
      <c r="I44" s="144"/>
    </row>
    <row r="45" spans="1:30">
      <c r="A45" s="202" t="s">
        <v>258</v>
      </c>
      <c r="D45" s="152" t="s">
        <v>61</v>
      </c>
      <c r="E45" s="153">
        <v>18</v>
      </c>
      <c r="F45" s="154">
        <v>50</v>
      </c>
      <c r="G45" s="154">
        <v>50</v>
      </c>
      <c r="H45" s="155">
        <v>55.555555555555557</v>
      </c>
      <c r="I45" s="144"/>
    </row>
    <row r="46" spans="1:30">
      <c r="D46" s="152" t="s">
        <v>262</v>
      </c>
      <c r="E46" s="153">
        <v>9</v>
      </c>
      <c r="F46" s="154">
        <v>25</v>
      </c>
      <c r="G46" s="154">
        <v>25</v>
      </c>
      <c r="H46" s="155">
        <v>80.555555555555557</v>
      </c>
      <c r="I46" s="144"/>
    </row>
    <row r="47" spans="1:30">
      <c r="D47" s="152" t="s">
        <v>263</v>
      </c>
      <c r="E47" s="153">
        <v>7</v>
      </c>
      <c r="F47" s="154">
        <v>19.444444444444446</v>
      </c>
      <c r="G47" s="154">
        <v>19.444444444444446</v>
      </c>
      <c r="H47" s="155">
        <v>100</v>
      </c>
      <c r="I47" s="144"/>
    </row>
    <row r="48" spans="1:30" ht="16.5" thickBot="1">
      <c r="D48" s="156" t="s">
        <v>60</v>
      </c>
      <c r="E48" s="157">
        <v>36</v>
      </c>
      <c r="F48" s="158">
        <v>100</v>
      </c>
      <c r="G48" s="158">
        <v>100</v>
      </c>
      <c r="H48" s="159"/>
      <c r="I48" s="144"/>
    </row>
    <row r="49" spans="4:16" ht="16.5" thickTop="1">
      <c r="D49" s="170" t="s">
        <v>264</v>
      </c>
      <c r="E49" s="203">
        <v>37</v>
      </c>
    </row>
    <row r="54" spans="4:16">
      <c r="K54" s="181">
        <v>41091</v>
      </c>
      <c r="L54" s="181">
        <v>41122</v>
      </c>
      <c r="M54" s="181">
        <v>41153</v>
      </c>
      <c r="N54" s="181">
        <v>41183</v>
      </c>
      <c r="O54" s="181">
        <v>41214</v>
      </c>
      <c r="P54" s="204">
        <v>41244</v>
      </c>
    </row>
    <row r="55" spans="4:16">
      <c r="D55" s="173" t="s">
        <v>92</v>
      </c>
      <c r="E55" s="181">
        <v>41275</v>
      </c>
      <c r="F55" s="181">
        <v>41306</v>
      </c>
      <c r="G55" s="181">
        <v>41334</v>
      </c>
      <c r="H55" s="181">
        <v>41365</v>
      </c>
      <c r="I55" s="181">
        <v>41395</v>
      </c>
      <c r="J55" s="181">
        <v>41426</v>
      </c>
      <c r="K55" s="177">
        <v>1</v>
      </c>
      <c r="L55" s="177">
        <v>1</v>
      </c>
      <c r="M55" s="177">
        <v>0</v>
      </c>
      <c r="N55" s="177">
        <v>1</v>
      </c>
      <c r="O55" s="177">
        <v>3</v>
      </c>
    </row>
    <row r="56" spans="4:16">
      <c r="D56" s="175" t="s">
        <v>79</v>
      </c>
      <c r="E56" s="177">
        <v>1</v>
      </c>
      <c r="F56" s="177">
        <v>2</v>
      </c>
      <c r="G56" s="177">
        <v>0</v>
      </c>
      <c r="H56" s="177">
        <v>0</v>
      </c>
      <c r="I56" s="177">
        <v>2</v>
      </c>
      <c r="J56" s="177">
        <v>2</v>
      </c>
      <c r="K56" s="177"/>
      <c r="L56" s="177"/>
      <c r="M56" s="177"/>
      <c r="N56" s="177"/>
      <c r="O56" s="177"/>
    </row>
    <row r="57" spans="4:16">
      <c r="D57" s="175" t="s">
        <v>80</v>
      </c>
      <c r="E57" s="177"/>
      <c r="F57" s="177"/>
      <c r="G57" s="177"/>
      <c r="H57" s="177"/>
      <c r="I57" s="177"/>
      <c r="J57" s="177"/>
      <c r="K57" s="177">
        <v>0</v>
      </c>
      <c r="L57" s="177">
        <v>1</v>
      </c>
      <c r="M57" s="177">
        <v>0</v>
      </c>
      <c r="N57" s="177">
        <v>0</v>
      </c>
      <c r="O57" s="177">
        <v>3</v>
      </c>
    </row>
    <row r="58" spans="4:16">
      <c r="D58" s="183" t="s">
        <v>93</v>
      </c>
      <c r="E58" s="177">
        <v>3</v>
      </c>
      <c r="F58" s="177">
        <v>3</v>
      </c>
      <c r="G58" s="177">
        <v>0</v>
      </c>
      <c r="H58" s="177">
        <v>3</v>
      </c>
      <c r="I58" s="177">
        <v>1</v>
      </c>
      <c r="J58" s="177">
        <v>0</v>
      </c>
      <c r="K58" s="177">
        <v>0</v>
      </c>
      <c r="L58" s="177">
        <v>0</v>
      </c>
      <c r="M58" s="177">
        <v>0</v>
      </c>
      <c r="N58" s="177">
        <v>0</v>
      </c>
      <c r="O58" s="177">
        <v>0</v>
      </c>
    </row>
    <row r="59" spans="4:16" ht="31.5">
      <c r="D59" s="185" t="s">
        <v>219</v>
      </c>
      <c r="E59" s="177">
        <v>0</v>
      </c>
      <c r="F59" s="177">
        <v>0</v>
      </c>
      <c r="G59" s="177">
        <v>0</v>
      </c>
      <c r="H59" s="177">
        <v>0</v>
      </c>
      <c r="I59" s="177">
        <v>0</v>
      </c>
      <c r="J59" s="177">
        <v>0</v>
      </c>
      <c r="K59" s="177">
        <v>0</v>
      </c>
      <c r="L59" s="177">
        <v>0</v>
      </c>
      <c r="M59" s="177">
        <v>0</v>
      </c>
      <c r="N59" s="177">
        <v>0</v>
      </c>
      <c r="O59" s="177">
        <v>0</v>
      </c>
    </row>
    <row r="60" spans="4:16">
      <c r="D60" s="183" t="s">
        <v>94</v>
      </c>
      <c r="E60" s="177">
        <v>1</v>
      </c>
      <c r="F60" s="177">
        <v>3</v>
      </c>
      <c r="G60" s="177">
        <v>1</v>
      </c>
      <c r="H60" s="177">
        <v>10</v>
      </c>
      <c r="I60" s="177">
        <v>8</v>
      </c>
      <c r="J60" s="177">
        <v>5</v>
      </c>
      <c r="K60" s="177">
        <v>3</v>
      </c>
      <c r="L60" s="177">
        <v>4</v>
      </c>
      <c r="M60" s="177">
        <v>4</v>
      </c>
      <c r="N60" s="177">
        <v>7</v>
      </c>
      <c r="O60" s="177">
        <v>4</v>
      </c>
    </row>
    <row r="61" spans="4:16">
      <c r="D61" s="175" t="s">
        <v>61</v>
      </c>
      <c r="E61" s="177">
        <v>15</v>
      </c>
      <c r="F61" s="177">
        <v>12</v>
      </c>
      <c r="G61" s="177">
        <v>18</v>
      </c>
      <c r="H61" s="177">
        <v>3</v>
      </c>
      <c r="I61" s="177">
        <v>8</v>
      </c>
      <c r="J61" s="177">
        <v>13</v>
      </c>
      <c r="K61" s="177">
        <v>12</v>
      </c>
      <c r="L61" s="177">
        <v>19</v>
      </c>
      <c r="M61" s="177">
        <v>19</v>
      </c>
      <c r="N61" s="177">
        <v>8</v>
      </c>
      <c r="O61" s="177">
        <v>7</v>
      </c>
    </row>
    <row r="62" spans="4:16">
      <c r="D62" s="186" t="s">
        <v>95</v>
      </c>
      <c r="E62" s="187">
        <f t="shared" ref="E62:J62" si="2">SUM(E56:E61)</f>
        <v>20</v>
      </c>
      <c r="F62" s="187">
        <f t="shared" si="2"/>
        <v>20</v>
      </c>
      <c r="G62" s="187">
        <f t="shared" si="2"/>
        <v>19</v>
      </c>
      <c r="H62" s="187">
        <f t="shared" si="2"/>
        <v>16</v>
      </c>
      <c r="I62" s="187">
        <f t="shared" si="2"/>
        <v>19</v>
      </c>
      <c r="J62" s="187">
        <f t="shared" si="2"/>
        <v>20</v>
      </c>
      <c r="K62" s="187">
        <f t="shared" ref="K62:O62" si="3">SUM(K55:K61)</f>
        <v>16</v>
      </c>
      <c r="L62" s="187">
        <f t="shared" si="3"/>
        <v>25</v>
      </c>
      <c r="M62" s="187">
        <f t="shared" si="3"/>
        <v>23</v>
      </c>
      <c r="N62" s="187">
        <f t="shared" si="3"/>
        <v>16</v>
      </c>
      <c r="O62" s="187">
        <f t="shared" si="3"/>
        <v>17</v>
      </c>
      <c r="P62" s="170">
        <v>34</v>
      </c>
    </row>
    <row r="63" spans="4:16">
      <c r="D63" s="175" t="s">
        <v>62</v>
      </c>
      <c r="E63" s="177">
        <v>2</v>
      </c>
      <c r="F63" s="177">
        <v>1</v>
      </c>
      <c r="G63" s="177">
        <v>0</v>
      </c>
      <c r="H63" s="177">
        <v>0</v>
      </c>
      <c r="I63" s="177">
        <v>1</v>
      </c>
      <c r="J63" s="177">
        <v>0</v>
      </c>
      <c r="K63" s="177">
        <v>0</v>
      </c>
      <c r="L63" s="177">
        <v>0</v>
      </c>
      <c r="M63" s="177">
        <v>1</v>
      </c>
      <c r="N63" s="177">
        <v>0</v>
      </c>
      <c r="O63" s="177">
        <v>2</v>
      </c>
    </row>
    <row r="64" spans="4:16">
      <c r="D64" s="175" t="s">
        <v>63</v>
      </c>
      <c r="E64" s="177">
        <v>0</v>
      </c>
      <c r="F64" s="177">
        <v>0</v>
      </c>
      <c r="G64" s="177">
        <v>0</v>
      </c>
      <c r="H64" s="177">
        <v>0</v>
      </c>
      <c r="I64" s="177">
        <v>0</v>
      </c>
      <c r="J64" s="177">
        <v>0</v>
      </c>
      <c r="K64" s="177">
        <v>0</v>
      </c>
      <c r="L64" s="177">
        <v>0</v>
      </c>
      <c r="M64" s="177">
        <v>0</v>
      </c>
      <c r="N64" s="177">
        <v>0</v>
      </c>
      <c r="O64" s="177">
        <v>0</v>
      </c>
    </row>
    <row r="65" spans="4:16">
      <c r="D65" s="175" t="s">
        <v>238</v>
      </c>
      <c r="E65" s="177">
        <v>10</v>
      </c>
      <c r="F65" s="177">
        <v>10</v>
      </c>
      <c r="G65" s="177">
        <v>9</v>
      </c>
      <c r="H65" s="177">
        <v>6</v>
      </c>
      <c r="I65" s="177">
        <v>8</v>
      </c>
      <c r="J65" s="177">
        <v>11</v>
      </c>
      <c r="K65" s="177">
        <v>0</v>
      </c>
      <c r="L65" s="177">
        <v>13</v>
      </c>
      <c r="M65" s="177">
        <v>10</v>
      </c>
      <c r="N65" s="177">
        <v>12</v>
      </c>
      <c r="O65" s="177">
        <v>5</v>
      </c>
    </row>
    <row r="66" spans="4:16">
      <c r="D66" s="175" t="s">
        <v>78</v>
      </c>
      <c r="E66" s="177">
        <v>0</v>
      </c>
      <c r="F66" s="177">
        <v>2</v>
      </c>
      <c r="G66" s="177">
        <v>8</v>
      </c>
      <c r="H66" s="177">
        <v>3</v>
      </c>
      <c r="I66" s="177">
        <v>10</v>
      </c>
      <c r="J66" s="177">
        <v>0</v>
      </c>
      <c r="K66" s="177">
        <v>3</v>
      </c>
      <c r="L66" s="177">
        <v>0</v>
      </c>
      <c r="M66" s="177">
        <v>3</v>
      </c>
      <c r="N66" s="177">
        <v>0</v>
      </c>
      <c r="O66" s="177">
        <v>2</v>
      </c>
    </row>
    <row r="67" spans="4:16">
      <c r="D67" s="175" t="s">
        <v>64</v>
      </c>
      <c r="E67" s="177">
        <v>0</v>
      </c>
      <c r="F67" s="177">
        <v>0</v>
      </c>
      <c r="G67" s="177">
        <v>0</v>
      </c>
      <c r="H67" s="177">
        <v>0</v>
      </c>
      <c r="I67" s="177">
        <v>0</v>
      </c>
      <c r="J67" s="177">
        <v>0</v>
      </c>
      <c r="K67" s="177">
        <v>0</v>
      </c>
      <c r="L67" s="177">
        <v>0</v>
      </c>
      <c r="M67" s="177">
        <v>0</v>
      </c>
      <c r="N67" s="177">
        <v>0</v>
      </c>
      <c r="O67" s="177">
        <v>0</v>
      </c>
    </row>
    <row r="68" spans="4:16">
      <c r="D68" s="186" t="s">
        <v>96</v>
      </c>
      <c r="E68" s="187">
        <f>SUM(E63:E67)</f>
        <v>12</v>
      </c>
      <c r="F68" s="187">
        <f t="shared" ref="F68:O68" si="4">SUM(F63:F67)</f>
        <v>13</v>
      </c>
      <c r="G68" s="187">
        <f t="shared" si="4"/>
        <v>17</v>
      </c>
      <c r="H68" s="187">
        <f t="shared" si="4"/>
        <v>9</v>
      </c>
      <c r="I68" s="187">
        <f t="shared" si="4"/>
        <v>19</v>
      </c>
      <c r="J68" s="187">
        <f t="shared" si="4"/>
        <v>11</v>
      </c>
      <c r="K68" s="187">
        <f t="shared" si="4"/>
        <v>3</v>
      </c>
      <c r="L68" s="187">
        <f t="shared" si="4"/>
        <v>13</v>
      </c>
      <c r="M68" s="187">
        <f t="shared" si="4"/>
        <v>14</v>
      </c>
      <c r="N68" s="187">
        <f t="shared" si="4"/>
        <v>12</v>
      </c>
      <c r="O68" s="187">
        <f t="shared" si="4"/>
        <v>9</v>
      </c>
      <c r="P68" s="170">
        <v>18</v>
      </c>
    </row>
    <row r="69" spans="4:16">
      <c r="D69" s="175" t="s">
        <v>97</v>
      </c>
      <c r="E69" s="177">
        <v>1</v>
      </c>
      <c r="F69" s="177">
        <v>0</v>
      </c>
      <c r="G69" s="177">
        <v>1</v>
      </c>
      <c r="H69" s="177">
        <v>1</v>
      </c>
      <c r="I69" s="177">
        <v>0</v>
      </c>
      <c r="J69" s="177">
        <v>0</v>
      </c>
      <c r="K69" s="177">
        <v>0</v>
      </c>
      <c r="L69" s="177">
        <v>1</v>
      </c>
      <c r="M69" s="177">
        <v>1</v>
      </c>
      <c r="N69" s="177">
        <v>1</v>
      </c>
      <c r="O69" s="177">
        <v>0</v>
      </c>
    </row>
    <row r="70" spans="4:16">
      <c r="D70" s="186" t="s">
        <v>54</v>
      </c>
      <c r="E70" s="187">
        <f>SUM(E69,E68,E62)</f>
        <v>33</v>
      </c>
      <c r="F70" s="187">
        <f t="shared" ref="F70:O70" si="5">SUM(F69,F68,F62)</f>
        <v>33</v>
      </c>
      <c r="G70" s="187">
        <f t="shared" si="5"/>
        <v>37</v>
      </c>
      <c r="H70" s="187">
        <f t="shared" si="5"/>
        <v>26</v>
      </c>
      <c r="I70" s="187">
        <f t="shared" si="5"/>
        <v>38</v>
      </c>
      <c r="J70" s="187">
        <f t="shared" si="5"/>
        <v>31</v>
      </c>
      <c r="K70" s="187">
        <f t="shared" si="5"/>
        <v>19</v>
      </c>
      <c r="L70" s="187">
        <f t="shared" si="5"/>
        <v>39</v>
      </c>
      <c r="M70" s="187">
        <f t="shared" si="5"/>
        <v>38</v>
      </c>
      <c r="N70" s="187">
        <f t="shared" si="5"/>
        <v>29</v>
      </c>
      <c r="O70" s="187">
        <f t="shared" si="5"/>
        <v>26</v>
      </c>
    </row>
    <row r="71" spans="4:16">
      <c r="D71" s="186" t="s">
        <v>239</v>
      </c>
      <c r="E71" s="191">
        <f>E62/(E62+E68)</f>
        <v>0.625</v>
      </c>
      <c r="F71" s="191">
        <f t="shared" ref="F71" si="6">F62/(F62+F68)</f>
        <v>0.60606060606060608</v>
      </c>
      <c r="G71" s="191">
        <f>G62/(G62+G68)</f>
        <v>0.52777777777777779</v>
      </c>
      <c r="H71" s="191">
        <f t="shared" ref="H71:I71" si="7">H62/(H62+H68)</f>
        <v>0.64</v>
      </c>
      <c r="I71" s="191">
        <f t="shared" si="7"/>
        <v>0.5</v>
      </c>
      <c r="J71" s="191">
        <f>J62/(J62+J68)</f>
        <v>0.64516129032258063</v>
      </c>
      <c r="K71" s="191">
        <f t="shared" ref="K71:N71" si="8">K62/(K62+K68)</f>
        <v>0.84210526315789469</v>
      </c>
      <c r="L71" s="191">
        <f t="shared" si="8"/>
        <v>0.65789473684210531</v>
      </c>
      <c r="M71" s="191">
        <f t="shared" si="8"/>
        <v>0.6216216216216216</v>
      </c>
      <c r="N71" s="191">
        <f t="shared" si="8"/>
        <v>0.5714285714285714</v>
      </c>
      <c r="O71" s="191">
        <f>O62/(O62+O68)</f>
        <v>0.65384615384615385</v>
      </c>
    </row>
    <row r="72" spans="4:16">
      <c r="D72" s="186" t="s">
        <v>244</v>
      </c>
      <c r="E72" s="191">
        <f>E65/(E70)</f>
        <v>0.30303030303030304</v>
      </c>
      <c r="F72" s="191">
        <f>F65/(F70)</f>
        <v>0.30303030303030304</v>
      </c>
      <c r="G72" s="191">
        <f>G65/(G70)</f>
        <v>0.24324324324324326</v>
      </c>
      <c r="H72" s="191">
        <f t="shared" ref="H72:N72" si="9">H65/(H62+H68)</f>
        <v>0.24</v>
      </c>
      <c r="I72" s="191">
        <f t="shared" si="9"/>
        <v>0.21052631578947367</v>
      </c>
      <c r="J72" s="191">
        <f t="shared" si="9"/>
        <v>0.35483870967741937</v>
      </c>
      <c r="K72" s="191">
        <f t="shared" si="9"/>
        <v>0</v>
      </c>
      <c r="L72" s="191">
        <f t="shared" si="9"/>
        <v>0.34210526315789475</v>
      </c>
      <c r="M72" s="191">
        <f t="shared" si="9"/>
        <v>0.27027027027027029</v>
      </c>
      <c r="N72" s="191">
        <f t="shared" si="9"/>
        <v>0.42857142857142855</v>
      </c>
      <c r="O72" s="191">
        <f>O65/(O62+O68)</f>
        <v>0.19230769230769232</v>
      </c>
    </row>
  </sheetData>
  <mergeCells count="11">
    <mergeCell ref="E33:F33"/>
    <mergeCell ref="S4:T4"/>
    <mergeCell ref="D32:F32"/>
    <mergeCell ref="J33:K33"/>
    <mergeCell ref="B3:C3"/>
    <mergeCell ref="A41:C41"/>
    <mergeCell ref="B25:C25"/>
    <mergeCell ref="B28:B29"/>
    <mergeCell ref="C28:C29"/>
    <mergeCell ref="B30:B31"/>
    <mergeCell ref="C30:C31"/>
  </mergeCells>
  <printOptions horizontalCentered="1"/>
  <pageMargins left="1.25" right="1.25" top="1" bottom="1" header="0.5" footer="0.5"/>
  <pageSetup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60" zoomScaleNormal="100" workbookViewId="0">
      <selection activeCell="A6" sqref="A6"/>
    </sheetView>
  </sheetViews>
  <sheetFormatPr defaultRowHeight="12.75"/>
  <cols>
    <col min="1" max="1" width="50.33203125" customWidth="1"/>
    <col min="2" max="2" width="36.83203125" customWidth="1"/>
    <col min="3" max="3" width="51.83203125" customWidth="1"/>
    <col min="4" max="4" width="52.33203125" customWidth="1"/>
    <col min="5" max="5" width="38.83203125" customWidth="1"/>
    <col min="6" max="6" width="37.1640625" customWidth="1"/>
  </cols>
  <sheetData>
    <row r="1" spans="1:6" ht="15">
      <c r="A1" s="590"/>
      <c r="B1" s="587"/>
      <c r="C1" s="591"/>
      <c r="D1" s="587"/>
      <c r="E1" s="587"/>
      <c r="F1" s="587"/>
    </row>
    <row r="2" spans="1:6" ht="15">
      <c r="A2" s="694" t="s">
        <v>484</v>
      </c>
      <c r="B2" s="694"/>
      <c r="C2" s="694"/>
      <c r="D2" s="694"/>
      <c r="E2" s="694"/>
      <c r="F2" s="694"/>
    </row>
    <row r="3" spans="1:6" ht="15">
      <c r="A3" s="694" t="s">
        <v>485</v>
      </c>
      <c r="B3" s="694"/>
      <c r="C3" s="694"/>
      <c r="D3" s="694"/>
      <c r="E3" s="694"/>
      <c r="F3" s="694"/>
    </row>
    <row r="4" spans="1:6" ht="15">
      <c r="A4" s="694"/>
      <c r="B4" s="694"/>
      <c r="C4" s="694"/>
      <c r="D4" s="694"/>
      <c r="E4" s="694"/>
      <c r="F4" s="694"/>
    </row>
    <row r="5" spans="1:6" ht="15.75" thickBot="1">
      <c r="A5" s="695"/>
      <c r="B5" s="695"/>
      <c r="C5" s="695"/>
      <c r="D5" s="695"/>
      <c r="E5" s="695"/>
      <c r="F5" s="695"/>
    </row>
    <row r="6" spans="1:6" ht="16.5" thickBot="1">
      <c r="A6" s="589" t="s">
        <v>486</v>
      </c>
      <c r="B6" s="589" t="s">
        <v>487</v>
      </c>
      <c r="C6" s="589" t="s">
        <v>488</v>
      </c>
      <c r="D6" s="589" t="s">
        <v>489</v>
      </c>
      <c r="E6" s="589" t="s">
        <v>490</v>
      </c>
      <c r="F6" s="589" t="s">
        <v>491</v>
      </c>
    </row>
    <row r="7" spans="1:6" ht="45">
      <c r="A7" s="586">
        <v>2015030101</v>
      </c>
      <c r="B7" s="592" t="s">
        <v>492</v>
      </c>
      <c r="C7" s="592" t="s">
        <v>493</v>
      </c>
      <c r="D7" s="592" t="s">
        <v>494</v>
      </c>
      <c r="E7" s="592" t="s">
        <v>495</v>
      </c>
      <c r="F7" s="594">
        <v>42067</v>
      </c>
    </row>
    <row r="8" spans="1:6" ht="45">
      <c r="A8" s="551">
        <v>2015030201</v>
      </c>
      <c r="B8" s="588" t="s">
        <v>496</v>
      </c>
      <c r="C8" s="588" t="s">
        <v>497</v>
      </c>
      <c r="D8" s="588" t="s">
        <v>498</v>
      </c>
      <c r="E8" s="588" t="s">
        <v>499</v>
      </c>
      <c r="F8" s="595">
        <v>42090</v>
      </c>
    </row>
    <row r="9" spans="1:6" ht="15">
      <c r="A9" s="551">
        <v>2015030301</v>
      </c>
      <c r="B9" s="588" t="s">
        <v>500</v>
      </c>
      <c r="C9" s="588" t="s">
        <v>501</v>
      </c>
      <c r="D9" s="588" t="s">
        <v>502</v>
      </c>
      <c r="E9" s="588" t="s">
        <v>503</v>
      </c>
      <c r="F9" s="595">
        <v>42090</v>
      </c>
    </row>
    <row r="10" spans="1:6" ht="30">
      <c r="A10" s="551">
        <v>2015030401</v>
      </c>
      <c r="B10" s="588" t="s">
        <v>496</v>
      </c>
      <c r="C10" s="588" t="s">
        <v>504</v>
      </c>
      <c r="D10" s="588" t="s">
        <v>505</v>
      </c>
      <c r="E10" s="588" t="s">
        <v>506</v>
      </c>
      <c r="F10" s="595">
        <v>42094</v>
      </c>
    </row>
    <row r="11" spans="1:6" ht="15">
      <c r="A11" s="551">
        <v>2015030501</v>
      </c>
      <c r="B11" s="588" t="s">
        <v>507</v>
      </c>
      <c r="C11" s="588" t="s">
        <v>508</v>
      </c>
      <c r="D11" s="588" t="s">
        <v>505</v>
      </c>
      <c r="E11" s="588" t="s">
        <v>506</v>
      </c>
      <c r="F11" s="595">
        <v>42086</v>
      </c>
    </row>
    <row r="12" spans="1:6" ht="15.75" thickBot="1">
      <c r="A12" s="550">
        <v>2015030601</v>
      </c>
      <c r="B12" s="593" t="s">
        <v>509</v>
      </c>
      <c r="C12" s="593" t="s">
        <v>501</v>
      </c>
      <c r="D12" s="593" t="s">
        <v>510</v>
      </c>
      <c r="E12" s="593" t="s">
        <v>511</v>
      </c>
      <c r="F12" s="596" t="s">
        <v>511</v>
      </c>
    </row>
  </sheetData>
  <mergeCells count="4">
    <mergeCell ref="A2:F2"/>
    <mergeCell ref="A5:F5"/>
    <mergeCell ref="A3:F3"/>
    <mergeCell ref="A4:F4"/>
  </mergeCells>
  <pageMargins left="0.7" right="0.7" top="0.75" bottom="0.75" header="0.3" footer="0.3"/>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view="pageBreakPreview" zoomScaleNormal="85" zoomScaleSheetLayoutView="100" workbookViewId="0">
      <selection activeCell="A3" sqref="A3"/>
    </sheetView>
  </sheetViews>
  <sheetFormatPr defaultRowHeight="12.75"/>
  <cols>
    <col min="1" max="1" width="31.83203125" style="262" customWidth="1"/>
    <col min="2" max="2" width="20.83203125" style="262" customWidth="1"/>
    <col min="3" max="3" width="20.83203125" style="265" customWidth="1"/>
    <col min="4" max="4" width="20.83203125" style="262" customWidth="1"/>
    <col min="5" max="5" width="20.83203125" style="265" customWidth="1"/>
    <col min="6" max="6" width="20.83203125" style="262" customWidth="1"/>
    <col min="7" max="7" width="20.83203125" style="265" customWidth="1"/>
    <col min="8" max="16384" width="9.33203125" style="262"/>
  </cols>
  <sheetData>
    <row r="1" spans="1:22" ht="21.75" customHeight="1" thickBot="1">
      <c r="A1" s="264" t="s">
        <v>433</v>
      </c>
      <c r="J1" s="615" t="s">
        <v>364</v>
      </c>
      <c r="K1" s="615"/>
      <c r="L1" s="615"/>
      <c r="M1" s="313"/>
    </row>
    <row r="2" spans="1:22" ht="12.75" customHeight="1" thickTop="1" thickBot="1">
      <c r="A2" s="284"/>
      <c r="B2" s="284"/>
      <c r="C2" s="287"/>
      <c r="D2" s="284"/>
      <c r="E2" s="287"/>
      <c r="F2" s="284"/>
      <c r="G2" s="287"/>
      <c r="J2" s="616"/>
      <c r="K2" s="617"/>
      <c r="L2" s="314" t="s">
        <v>221</v>
      </c>
      <c r="M2" s="313"/>
    </row>
    <row r="3" spans="1:22" ht="25.5" customHeight="1" thickTop="1" thickBot="1">
      <c r="A3" s="285" t="s">
        <v>435</v>
      </c>
      <c r="B3" s="285"/>
      <c r="C3" s="286"/>
      <c r="D3" s="285"/>
      <c r="E3" s="287"/>
      <c r="F3" s="284"/>
      <c r="G3" s="287"/>
      <c r="J3" s="618" t="s">
        <v>224</v>
      </c>
      <c r="K3" s="315" t="s">
        <v>254</v>
      </c>
      <c r="L3" s="316">
        <v>252</v>
      </c>
      <c r="M3" s="408"/>
      <c r="P3" s="609" t="s">
        <v>364</v>
      </c>
      <c r="Q3" s="609"/>
      <c r="R3" s="609"/>
      <c r="S3" s="609"/>
      <c r="T3" s="609"/>
      <c r="U3" s="609"/>
      <c r="V3" s="403"/>
    </row>
    <row r="4" spans="1:22" ht="25.5" customHeight="1" thickTop="1" thickBot="1">
      <c r="A4" s="285"/>
      <c r="B4" s="285"/>
      <c r="C4" s="286"/>
      <c r="D4" s="285"/>
      <c r="E4" s="287"/>
      <c r="F4" s="284"/>
      <c r="G4" s="287"/>
      <c r="J4" s="619"/>
      <c r="K4" s="317"/>
      <c r="L4" s="318"/>
      <c r="M4" s="408">
        <v>19</v>
      </c>
      <c r="P4" s="610"/>
      <c r="Q4" s="611"/>
      <c r="R4" s="404" t="s">
        <v>221</v>
      </c>
      <c r="S4" s="405" t="s">
        <v>46</v>
      </c>
      <c r="T4" s="405" t="s">
        <v>222</v>
      </c>
      <c r="U4" s="406" t="s">
        <v>223</v>
      </c>
      <c r="V4" s="403"/>
    </row>
    <row r="5" spans="1:22" ht="30" customHeight="1" thickTop="1">
      <c r="A5" s="385"/>
      <c r="B5" s="386" t="s">
        <v>11</v>
      </c>
      <c r="C5" s="387" t="s">
        <v>12</v>
      </c>
      <c r="D5" s="386" t="s">
        <v>13</v>
      </c>
      <c r="E5" s="387" t="s">
        <v>12</v>
      </c>
      <c r="F5" s="386" t="s">
        <v>14</v>
      </c>
      <c r="G5" s="388" t="s">
        <v>15</v>
      </c>
      <c r="H5" s="262" t="s">
        <v>109</v>
      </c>
      <c r="J5" s="619"/>
      <c r="K5" s="317" t="s">
        <v>255</v>
      </c>
      <c r="L5" s="318">
        <v>204</v>
      </c>
      <c r="M5" s="412">
        <v>18</v>
      </c>
      <c r="P5" s="612" t="s">
        <v>224</v>
      </c>
      <c r="Q5" s="407" t="s">
        <v>254</v>
      </c>
      <c r="R5" s="408">
        <v>19</v>
      </c>
      <c r="S5" s="409">
        <v>15.573770491803279</v>
      </c>
      <c r="T5" s="409">
        <v>15.573770491803279</v>
      </c>
      <c r="U5" s="410">
        <v>15.573770491803279</v>
      </c>
      <c r="V5" s="403"/>
    </row>
    <row r="6" spans="1:22" ht="30" customHeight="1">
      <c r="A6" s="397" t="s">
        <v>16</v>
      </c>
      <c r="B6" s="380">
        <f>SUM(L3:M8)</f>
        <v>806</v>
      </c>
      <c r="C6" s="389">
        <f>(B6/B$21)</f>
        <v>0.56880733944954132</v>
      </c>
      <c r="D6" s="380">
        <v>802</v>
      </c>
      <c r="E6" s="389">
        <f>D6/$D$21</f>
        <v>0.52972258916776749</v>
      </c>
      <c r="F6" s="390">
        <f>(B6-D6)</f>
        <v>4</v>
      </c>
      <c r="G6" s="391">
        <f t="shared" ref="G6:G21" si="0">(F6/D6)</f>
        <v>4.9875311720698253E-3</v>
      </c>
      <c r="J6" s="619"/>
      <c r="K6" s="317" t="s">
        <v>366</v>
      </c>
      <c r="L6" s="318">
        <v>101</v>
      </c>
      <c r="M6" s="412">
        <v>9</v>
      </c>
      <c r="P6" s="613"/>
      <c r="Q6" s="411" t="s">
        <v>255</v>
      </c>
      <c r="R6" s="412">
        <v>18</v>
      </c>
      <c r="S6" s="413">
        <v>14.754098360655737</v>
      </c>
      <c r="T6" s="413">
        <v>14.754098360655737</v>
      </c>
      <c r="U6" s="414">
        <v>30.327868852459016</v>
      </c>
      <c r="V6" s="403"/>
    </row>
    <row r="7" spans="1:22" ht="30" customHeight="1">
      <c r="A7" s="398" t="s">
        <v>17</v>
      </c>
      <c r="B7" s="379">
        <f>SUM(L9:M11)</f>
        <v>268</v>
      </c>
      <c r="C7" s="382">
        <f t="shared" ref="C7:C20" si="1">(B7/B$21)</f>
        <v>0.18913196894848272</v>
      </c>
      <c r="D7" s="379">
        <v>325</v>
      </c>
      <c r="E7" s="382">
        <f t="shared" ref="E7:E20" si="2">D7/$D$21</f>
        <v>0.21466314398943198</v>
      </c>
      <c r="F7" s="383">
        <f t="shared" ref="F7:F21" si="3">(B7-D7)</f>
        <v>-57</v>
      </c>
      <c r="G7" s="384">
        <f t="shared" si="0"/>
        <v>-0.17538461538461539</v>
      </c>
      <c r="J7" s="619"/>
      <c r="K7" s="317" t="s">
        <v>367</v>
      </c>
      <c r="L7" s="318">
        <v>88</v>
      </c>
      <c r="M7" s="412">
        <v>15</v>
      </c>
      <c r="P7" s="613"/>
      <c r="Q7" s="411" t="s">
        <v>366</v>
      </c>
      <c r="R7" s="412">
        <v>9</v>
      </c>
      <c r="S7" s="413">
        <v>7.3770491803278686</v>
      </c>
      <c r="T7" s="413">
        <v>7.3770491803278686</v>
      </c>
      <c r="U7" s="414">
        <v>37.704918032786885</v>
      </c>
      <c r="V7" s="403"/>
    </row>
    <row r="8" spans="1:22" ht="30" customHeight="1">
      <c r="A8" s="398" t="s">
        <v>18</v>
      </c>
      <c r="B8" s="379">
        <f t="shared" ref="B8:B13" si="4">SUM(L12:M12)</f>
        <v>93</v>
      </c>
      <c r="C8" s="382">
        <f t="shared" si="1"/>
        <v>6.563161609033169E-2</v>
      </c>
      <c r="D8" s="379">
        <v>106</v>
      </c>
      <c r="E8" s="382">
        <f t="shared" si="2"/>
        <v>7.0013210039630125E-2</v>
      </c>
      <c r="F8" s="383">
        <f t="shared" si="3"/>
        <v>-13</v>
      </c>
      <c r="G8" s="384">
        <f t="shared" si="0"/>
        <v>-0.12264150943396226</v>
      </c>
      <c r="J8" s="619"/>
      <c r="K8" s="317" t="s">
        <v>368</v>
      </c>
      <c r="L8" s="318">
        <v>82</v>
      </c>
      <c r="M8" s="412">
        <v>18</v>
      </c>
      <c r="P8" s="613"/>
      <c r="Q8" s="411" t="s">
        <v>367</v>
      </c>
      <c r="R8" s="412">
        <v>15</v>
      </c>
      <c r="S8" s="413">
        <v>12.295081967213115</v>
      </c>
      <c r="T8" s="413">
        <v>12.295081967213115</v>
      </c>
      <c r="U8" s="414">
        <v>50</v>
      </c>
      <c r="V8" s="403"/>
    </row>
    <row r="9" spans="1:22" ht="30" customHeight="1">
      <c r="A9" s="398" t="s">
        <v>19</v>
      </c>
      <c r="B9" s="379">
        <f t="shared" si="4"/>
        <v>83</v>
      </c>
      <c r="C9" s="382">
        <f t="shared" si="1"/>
        <v>5.8574453069865917E-2</v>
      </c>
      <c r="D9" s="379">
        <v>87</v>
      </c>
      <c r="E9" s="382">
        <f t="shared" si="2"/>
        <v>5.746367239101717E-2</v>
      </c>
      <c r="F9" s="383">
        <f t="shared" si="3"/>
        <v>-4</v>
      </c>
      <c r="G9" s="384">
        <f t="shared" si="0"/>
        <v>-4.5977011494252873E-2</v>
      </c>
      <c r="J9" s="619"/>
      <c r="K9" s="317" t="s">
        <v>369</v>
      </c>
      <c r="L9" s="318">
        <v>80</v>
      </c>
      <c r="M9" s="412">
        <v>11</v>
      </c>
      <c r="P9" s="613"/>
      <c r="Q9" s="411" t="s">
        <v>368</v>
      </c>
      <c r="R9" s="412">
        <v>18</v>
      </c>
      <c r="S9" s="413">
        <v>14.754098360655737</v>
      </c>
      <c r="T9" s="413">
        <v>14.754098360655737</v>
      </c>
      <c r="U9" s="414">
        <v>64.754098360655746</v>
      </c>
      <c r="V9" s="403"/>
    </row>
    <row r="10" spans="1:22" ht="30" customHeight="1">
      <c r="A10" s="398" t="s">
        <v>20</v>
      </c>
      <c r="B10" s="379">
        <f t="shared" si="4"/>
        <v>70</v>
      </c>
      <c r="C10" s="382">
        <f t="shared" si="1"/>
        <v>4.9400141143260412E-2</v>
      </c>
      <c r="D10" s="379">
        <v>49</v>
      </c>
      <c r="E10" s="382">
        <f t="shared" si="2"/>
        <v>3.2364597093791282E-2</v>
      </c>
      <c r="F10" s="383">
        <f t="shared" si="3"/>
        <v>21</v>
      </c>
      <c r="G10" s="384">
        <f t="shared" si="0"/>
        <v>0.42857142857142855</v>
      </c>
      <c r="J10" s="619"/>
      <c r="K10" s="317" t="s">
        <v>370</v>
      </c>
      <c r="L10" s="318">
        <v>78</v>
      </c>
      <c r="M10" s="412">
        <v>10</v>
      </c>
      <c r="P10" s="613"/>
      <c r="Q10" s="411" t="s">
        <v>369</v>
      </c>
      <c r="R10" s="412">
        <v>11</v>
      </c>
      <c r="S10" s="413">
        <v>9.0163934426229506</v>
      </c>
      <c r="T10" s="413">
        <v>9.0163934426229506</v>
      </c>
      <c r="U10" s="414">
        <v>73.770491803278688</v>
      </c>
      <c r="V10" s="403"/>
    </row>
    <row r="11" spans="1:22" ht="30" customHeight="1">
      <c r="A11" s="398" t="s">
        <v>21</v>
      </c>
      <c r="B11" s="379">
        <f t="shared" si="4"/>
        <v>40</v>
      </c>
      <c r="C11" s="382">
        <f t="shared" si="1"/>
        <v>2.8228652081863093E-2</v>
      </c>
      <c r="D11" s="379">
        <v>39</v>
      </c>
      <c r="E11" s="382">
        <f t="shared" si="2"/>
        <v>2.5759577278731835E-2</v>
      </c>
      <c r="F11" s="383">
        <f t="shared" si="3"/>
        <v>1</v>
      </c>
      <c r="G11" s="384">
        <f t="shared" si="0"/>
        <v>2.564102564102564E-2</v>
      </c>
      <c r="J11" s="619"/>
      <c r="K11" s="317" t="s">
        <v>371</v>
      </c>
      <c r="L11" s="318">
        <v>81</v>
      </c>
      <c r="M11" s="412">
        <v>8</v>
      </c>
      <c r="P11" s="613"/>
      <c r="Q11" s="411" t="s">
        <v>370</v>
      </c>
      <c r="R11" s="412">
        <v>10</v>
      </c>
      <c r="S11" s="413">
        <v>8.1967213114754092</v>
      </c>
      <c r="T11" s="413">
        <v>8.1967213114754092</v>
      </c>
      <c r="U11" s="414">
        <v>81.967213114754102</v>
      </c>
      <c r="V11" s="403"/>
    </row>
    <row r="12" spans="1:22" ht="30" customHeight="1">
      <c r="A12" s="398" t="s">
        <v>22</v>
      </c>
      <c r="B12" s="379">
        <f t="shared" si="4"/>
        <v>24</v>
      </c>
      <c r="C12" s="382">
        <f t="shared" si="1"/>
        <v>1.6937191249117856E-2</v>
      </c>
      <c r="D12" s="379">
        <v>25</v>
      </c>
      <c r="E12" s="382">
        <f t="shared" si="2"/>
        <v>1.6512549537648614E-2</v>
      </c>
      <c r="F12" s="383">
        <f t="shared" si="3"/>
        <v>-1</v>
      </c>
      <c r="G12" s="384">
        <f t="shared" si="0"/>
        <v>-0.04</v>
      </c>
      <c r="J12" s="619"/>
      <c r="K12" s="317" t="s">
        <v>372</v>
      </c>
      <c r="L12" s="318">
        <v>90</v>
      </c>
      <c r="M12" s="412">
        <v>3</v>
      </c>
      <c r="P12" s="613"/>
      <c r="Q12" s="411" t="s">
        <v>371</v>
      </c>
      <c r="R12" s="412">
        <v>8</v>
      </c>
      <c r="S12" s="413">
        <v>6.557377049180328</v>
      </c>
      <c r="T12" s="413">
        <v>6.557377049180328</v>
      </c>
      <c r="U12" s="414">
        <v>88.52459016393442</v>
      </c>
      <c r="V12" s="403"/>
    </row>
    <row r="13" spans="1:22" ht="30" customHeight="1">
      <c r="A13" s="398" t="s">
        <v>23</v>
      </c>
      <c r="B13" s="379">
        <f t="shared" si="4"/>
        <v>6</v>
      </c>
      <c r="C13" s="382">
        <f t="shared" si="1"/>
        <v>4.2342978122794639E-3</v>
      </c>
      <c r="D13" s="379">
        <v>32</v>
      </c>
      <c r="E13" s="382">
        <f t="shared" si="2"/>
        <v>2.1136063408190225E-2</v>
      </c>
      <c r="F13" s="383">
        <f t="shared" si="3"/>
        <v>-26</v>
      </c>
      <c r="G13" s="384">
        <f t="shared" si="0"/>
        <v>-0.8125</v>
      </c>
      <c r="J13" s="619"/>
      <c r="K13" s="317" t="s">
        <v>373</v>
      </c>
      <c r="L13" s="318">
        <v>78</v>
      </c>
      <c r="M13" s="412">
        <v>5</v>
      </c>
      <c r="P13" s="613"/>
      <c r="Q13" s="411" t="s">
        <v>372</v>
      </c>
      <c r="R13" s="412">
        <v>3</v>
      </c>
      <c r="S13" s="413">
        <v>2.459016393442623</v>
      </c>
      <c r="T13" s="413">
        <v>2.459016393442623</v>
      </c>
      <c r="U13" s="414">
        <v>90.983606557377044</v>
      </c>
      <c r="V13" s="403"/>
    </row>
    <row r="14" spans="1:22" ht="30" customHeight="1">
      <c r="A14" s="398" t="s">
        <v>24</v>
      </c>
      <c r="B14" s="379">
        <f t="shared" ref="B14:B16" si="5">L18</f>
        <v>9</v>
      </c>
      <c r="C14" s="382">
        <f t="shared" si="1"/>
        <v>6.3514467184191958E-3</v>
      </c>
      <c r="D14" s="379">
        <v>11</v>
      </c>
      <c r="E14" s="382">
        <f t="shared" si="2"/>
        <v>7.2655217965653896E-3</v>
      </c>
      <c r="F14" s="383">
        <f t="shared" si="3"/>
        <v>-2</v>
      </c>
      <c r="G14" s="384">
        <f t="shared" si="0"/>
        <v>-0.18181818181818182</v>
      </c>
      <c r="J14" s="619"/>
      <c r="K14" s="317" t="s">
        <v>374</v>
      </c>
      <c r="L14" s="318">
        <v>69</v>
      </c>
      <c r="M14" s="412">
        <v>1</v>
      </c>
      <c r="P14" s="613"/>
      <c r="Q14" s="411" t="s">
        <v>373</v>
      </c>
      <c r="R14" s="412">
        <v>5</v>
      </c>
      <c r="S14" s="413">
        <v>4.0983606557377046</v>
      </c>
      <c r="T14" s="413">
        <v>4.0983606557377046</v>
      </c>
      <c r="U14" s="414">
        <v>95.081967213114751</v>
      </c>
      <c r="V14" s="403"/>
    </row>
    <row r="15" spans="1:22" ht="30" customHeight="1">
      <c r="A15" s="398" t="s">
        <v>25</v>
      </c>
      <c r="B15" s="379">
        <f t="shared" si="5"/>
        <v>4</v>
      </c>
      <c r="C15" s="382">
        <f t="shared" si="1"/>
        <v>2.8228652081863093E-3</v>
      </c>
      <c r="D15" s="379">
        <v>15</v>
      </c>
      <c r="E15" s="382">
        <f t="shared" si="2"/>
        <v>9.9075297225891673E-3</v>
      </c>
      <c r="F15" s="383">
        <f t="shared" si="3"/>
        <v>-11</v>
      </c>
      <c r="G15" s="384">
        <f t="shared" si="0"/>
        <v>-0.73333333333333328</v>
      </c>
      <c r="J15" s="619"/>
      <c r="K15" s="317" t="s">
        <v>375</v>
      </c>
      <c r="L15" s="318">
        <v>37</v>
      </c>
      <c r="M15" s="412">
        <v>3</v>
      </c>
      <c r="P15" s="613"/>
      <c r="Q15" s="411" t="s">
        <v>374</v>
      </c>
      <c r="R15" s="412">
        <v>1</v>
      </c>
      <c r="S15" s="415">
        <v>0.81967213114754101</v>
      </c>
      <c r="T15" s="415">
        <v>0.81967213114754101</v>
      </c>
      <c r="U15" s="414">
        <v>95.901639344262293</v>
      </c>
      <c r="V15" s="403"/>
    </row>
    <row r="16" spans="1:22" ht="30" customHeight="1">
      <c r="A16" s="398" t="s">
        <v>26</v>
      </c>
      <c r="B16" s="379">
        <f t="shared" si="5"/>
        <v>4</v>
      </c>
      <c r="C16" s="382">
        <f t="shared" si="1"/>
        <v>2.8228652081863093E-3</v>
      </c>
      <c r="D16" s="379">
        <v>5</v>
      </c>
      <c r="E16" s="382">
        <f t="shared" si="2"/>
        <v>3.3025099075297227E-3</v>
      </c>
      <c r="F16" s="383">
        <f t="shared" si="3"/>
        <v>-1</v>
      </c>
      <c r="G16" s="384">
        <f t="shared" si="0"/>
        <v>-0.2</v>
      </c>
      <c r="J16" s="619"/>
      <c r="K16" s="317" t="s">
        <v>376</v>
      </c>
      <c r="L16" s="318">
        <v>23</v>
      </c>
      <c r="M16" s="412">
        <v>1</v>
      </c>
      <c r="P16" s="613"/>
      <c r="Q16" s="411" t="s">
        <v>375</v>
      </c>
      <c r="R16" s="412">
        <v>3</v>
      </c>
      <c r="S16" s="413">
        <v>2.459016393442623</v>
      </c>
      <c r="T16" s="413">
        <v>2.459016393442623</v>
      </c>
      <c r="U16" s="414">
        <v>98.360655737704917</v>
      </c>
      <c r="V16" s="403"/>
    </row>
    <row r="17" spans="1:22" ht="30" customHeight="1">
      <c r="A17" s="398" t="s">
        <v>27</v>
      </c>
      <c r="B17" s="379">
        <f>L21</f>
        <v>0</v>
      </c>
      <c r="C17" s="382">
        <f t="shared" si="1"/>
        <v>0</v>
      </c>
      <c r="D17" s="379">
        <v>4</v>
      </c>
      <c r="E17" s="382">
        <f t="shared" si="2"/>
        <v>2.6420079260237781E-3</v>
      </c>
      <c r="F17" s="383">
        <f t="shared" si="3"/>
        <v>-4</v>
      </c>
      <c r="G17" s="384">
        <f t="shared" si="0"/>
        <v>-1</v>
      </c>
      <c r="J17" s="619"/>
      <c r="K17" s="317" t="s">
        <v>377</v>
      </c>
      <c r="L17" s="318">
        <v>5</v>
      </c>
      <c r="M17" s="412">
        <v>1</v>
      </c>
      <c r="P17" s="613"/>
      <c r="Q17" s="411" t="s">
        <v>376</v>
      </c>
      <c r="R17" s="412">
        <v>1</v>
      </c>
      <c r="S17" s="415">
        <v>0.81967213114754101</v>
      </c>
      <c r="T17" s="415">
        <v>0.81967213114754101</v>
      </c>
      <c r="U17" s="414">
        <v>99.180327868852459</v>
      </c>
      <c r="V17" s="403"/>
    </row>
    <row r="18" spans="1:22" ht="30" customHeight="1">
      <c r="A18" s="398" t="s">
        <v>28</v>
      </c>
      <c r="B18" s="379">
        <f>L22</f>
        <v>0</v>
      </c>
      <c r="C18" s="382">
        <f t="shared" si="1"/>
        <v>0</v>
      </c>
      <c r="D18" s="379">
        <v>1</v>
      </c>
      <c r="E18" s="382">
        <f t="shared" si="2"/>
        <v>6.6050198150594452E-4</v>
      </c>
      <c r="F18" s="383">
        <f t="shared" si="3"/>
        <v>-1</v>
      </c>
      <c r="G18" s="384">
        <f t="shared" si="0"/>
        <v>-1</v>
      </c>
      <c r="J18" s="619"/>
      <c r="K18" s="317" t="s">
        <v>378</v>
      </c>
      <c r="L18" s="318">
        <v>9</v>
      </c>
      <c r="M18" s="313"/>
      <c r="P18" s="613"/>
      <c r="Q18" s="411" t="s">
        <v>377</v>
      </c>
      <c r="R18" s="412">
        <v>1</v>
      </c>
      <c r="S18" s="415">
        <v>0.81967213114754101</v>
      </c>
      <c r="T18" s="415">
        <v>0.81967213114754101</v>
      </c>
      <c r="U18" s="414">
        <v>100</v>
      </c>
      <c r="V18" s="403"/>
    </row>
    <row r="19" spans="1:22" ht="30" customHeight="1" thickBot="1">
      <c r="A19" s="398" t="s">
        <v>29</v>
      </c>
      <c r="B19" s="379">
        <f>SUM(L23:L26)</f>
        <v>4</v>
      </c>
      <c r="C19" s="382">
        <f t="shared" si="1"/>
        <v>2.8228652081863093E-3</v>
      </c>
      <c r="D19" s="379">
        <v>7</v>
      </c>
      <c r="E19" s="382">
        <f t="shared" si="2"/>
        <v>4.623513870541612E-3</v>
      </c>
      <c r="F19" s="383">
        <f>(B19-D19)</f>
        <v>-3</v>
      </c>
      <c r="G19" s="384">
        <f t="shared" si="0"/>
        <v>-0.42857142857142855</v>
      </c>
      <c r="J19" s="619"/>
      <c r="K19" s="317" t="s">
        <v>379</v>
      </c>
      <c r="L19" s="318">
        <v>4</v>
      </c>
      <c r="M19" s="313"/>
      <c r="P19" s="614"/>
      <c r="Q19" s="416" t="s">
        <v>60</v>
      </c>
      <c r="R19" s="417">
        <v>122</v>
      </c>
      <c r="S19" s="418">
        <v>100</v>
      </c>
      <c r="T19" s="418">
        <v>100</v>
      </c>
      <c r="U19" s="419"/>
      <c r="V19" s="403"/>
    </row>
    <row r="20" spans="1:22" ht="30" customHeight="1" thickTop="1">
      <c r="A20" s="398" t="s">
        <v>220</v>
      </c>
      <c r="B20" s="379">
        <f>L27</f>
        <v>6</v>
      </c>
      <c r="C20" s="382">
        <f t="shared" si="1"/>
        <v>4.2342978122794639E-3</v>
      </c>
      <c r="D20" s="379">
        <v>6</v>
      </c>
      <c r="E20" s="382">
        <f t="shared" si="2"/>
        <v>3.9630118890356669E-3</v>
      </c>
      <c r="F20" s="383">
        <f t="shared" si="3"/>
        <v>0</v>
      </c>
      <c r="G20" s="384">
        <f t="shared" si="0"/>
        <v>0</v>
      </c>
      <c r="J20" s="619"/>
      <c r="K20" s="317" t="s">
        <v>380</v>
      </c>
      <c r="L20" s="318">
        <v>4</v>
      </c>
      <c r="M20" s="313"/>
    </row>
    <row r="21" spans="1:22" ht="30" customHeight="1">
      <c r="A21" s="392" t="s">
        <v>30</v>
      </c>
      <c r="B21" s="393">
        <f>SUM(B6:B20)</f>
        <v>1417</v>
      </c>
      <c r="C21" s="394">
        <f>SUM(C6:C20)</f>
        <v>1</v>
      </c>
      <c r="D21" s="393">
        <v>1514</v>
      </c>
      <c r="E21" s="394">
        <f>SUM(E6:E20)</f>
        <v>0.99999999999999967</v>
      </c>
      <c r="F21" s="395">
        <f t="shared" si="3"/>
        <v>-97</v>
      </c>
      <c r="G21" s="396">
        <f t="shared" si="0"/>
        <v>-6.4068692206076625E-2</v>
      </c>
      <c r="J21" s="619"/>
      <c r="K21" s="317">
        <v>17</v>
      </c>
      <c r="L21" s="318">
        <v>0</v>
      </c>
      <c r="M21" s="313"/>
    </row>
    <row r="22" spans="1:22">
      <c r="A22" s="279"/>
      <c r="B22" s="262" t="b">
        <f>B21='Page 2'!B8</f>
        <v>1</v>
      </c>
      <c r="J22" s="619"/>
      <c r="K22" s="317">
        <v>18</v>
      </c>
      <c r="L22" s="318">
        <v>0</v>
      </c>
      <c r="M22" s="313"/>
    </row>
    <row r="23" spans="1:22">
      <c r="A23" s="280"/>
      <c r="J23" s="619"/>
      <c r="K23" s="317" t="s">
        <v>382</v>
      </c>
      <c r="L23" s="318">
        <v>1</v>
      </c>
      <c r="M23" s="313"/>
    </row>
    <row r="24" spans="1:22">
      <c r="A24" s="280"/>
      <c r="J24" s="619"/>
      <c r="K24" s="317" t="s">
        <v>415</v>
      </c>
      <c r="L24" s="318">
        <v>1</v>
      </c>
      <c r="M24" s="313"/>
    </row>
    <row r="25" spans="1:22">
      <c r="J25" s="619"/>
      <c r="K25" s="317" t="s">
        <v>416</v>
      </c>
      <c r="L25" s="318">
        <v>1</v>
      </c>
      <c r="M25" s="313"/>
    </row>
    <row r="26" spans="1:22" ht="13.5" thickBot="1">
      <c r="B26" s="267"/>
      <c r="J26" s="620"/>
      <c r="K26" s="317" t="s">
        <v>417</v>
      </c>
      <c r="L26" s="318">
        <v>1</v>
      </c>
      <c r="M26" s="313"/>
    </row>
    <row r="27" spans="1:22" ht="13.5" thickTop="1">
      <c r="K27" s="317" t="s">
        <v>419</v>
      </c>
      <c r="L27" s="318">
        <v>6</v>
      </c>
    </row>
    <row r="28" spans="1:22" ht="13.5" thickBot="1">
      <c r="B28" s="267"/>
      <c r="K28" s="319" t="s">
        <v>60</v>
      </c>
      <c r="L28" s="320">
        <v>1295</v>
      </c>
    </row>
    <row r="29" spans="1:22" ht="13.5" thickTop="1">
      <c r="A29" s="270" t="s">
        <v>436</v>
      </c>
    </row>
    <row r="30" spans="1:22">
      <c r="B30" s="268"/>
      <c r="C30" s="262"/>
      <c r="E30" s="262"/>
      <c r="G30" s="262"/>
    </row>
    <row r="31" spans="1:22">
      <c r="B31" s="268"/>
      <c r="C31" s="262"/>
      <c r="E31" s="262"/>
      <c r="G31" s="262"/>
    </row>
    <row r="33" spans="1:5" ht="13.5" customHeight="1">
      <c r="B33" s="266">
        <v>41640</v>
      </c>
      <c r="C33" s="266">
        <v>42064</v>
      </c>
    </row>
    <row r="34" spans="1:5" ht="14.25">
      <c r="A34" s="273" t="s">
        <v>16</v>
      </c>
      <c r="B34" s="267">
        <v>1586</v>
      </c>
      <c r="C34" s="268">
        <f>B6</f>
        <v>806</v>
      </c>
    </row>
    <row r="35" spans="1:5" ht="14.25">
      <c r="A35" s="273" t="s">
        <v>17</v>
      </c>
      <c r="B35" s="267">
        <v>478</v>
      </c>
      <c r="C35" s="268">
        <f t="shared" ref="C35:C47" si="6">B7</f>
        <v>268</v>
      </c>
      <c r="D35" s="267"/>
      <c r="E35" s="267"/>
    </row>
    <row r="36" spans="1:5" ht="14.25">
      <c r="A36" s="273" t="s">
        <v>18</v>
      </c>
      <c r="B36" s="267">
        <v>146</v>
      </c>
      <c r="C36" s="268">
        <f t="shared" si="6"/>
        <v>93</v>
      </c>
    </row>
    <row r="37" spans="1:5" ht="14.25">
      <c r="A37" s="273" t="s">
        <v>19</v>
      </c>
      <c r="B37" s="267">
        <v>100</v>
      </c>
      <c r="C37" s="268">
        <f t="shared" si="6"/>
        <v>83</v>
      </c>
    </row>
    <row r="38" spans="1:5" ht="14.25">
      <c r="A38" s="273" t="s">
        <v>20</v>
      </c>
      <c r="B38" s="267">
        <v>91</v>
      </c>
      <c r="C38" s="268">
        <f t="shared" si="6"/>
        <v>70</v>
      </c>
    </row>
    <row r="39" spans="1:5" ht="14.25">
      <c r="A39" s="273" t="s">
        <v>21</v>
      </c>
      <c r="B39" s="267">
        <v>54</v>
      </c>
      <c r="C39" s="268">
        <f t="shared" si="6"/>
        <v>40</v>
      </c>
    </row>
    <row r="40" spans="1:5" ht="14.25">
      <c r="A40" s="273" t="s">
        <v>22</v>
      </c>
      <c r="B40" s="267">
        <v>52</v>
      </c>
      <c r="C40" s="268">
        <f t="shared" si="6"/>
        <v>24</v>
      </c>
    </row>
    <row r="41" spans="1:5" ht="14.25">
      <c r="A41" s="273" t="s">
        <v>23</v>
      </c>
      <c r="B41" s="267">
        <v>35</v>
      </c>
      <c r="C41" s="268">
        <f t="shared" si="6"/>
        <v>6</v>
      </c>
    </row>
    <row r="42" spans="1:5" ht="14.25">
      <c r="A42" s="273" t="s">
        <v>24</v>
      </c>
      <c r="B42" s="267">
        <v>26</v>
      </c>
      <c r="C42" s="268">
        <f t="shared" si="6"/>
        <v>9</v>
      </c>
    </row>
    <row r="43" spans="1:5" ht="14.25">
      <c r="A43" s="273" t="s">
        <v>25</v>
      </c>
      <c r="B43" s="267">
        <v>43</v>
      </c>
      <c r="C43" s="268">
        <f t="shared" si="6"/>
        <v>4</v>
      </c>
    </row>
    <row r="44" spans="1:5" ht="14.25">
      <c r="A44" s="273" t="s">
        <v>26</v>
      </c>
      <c r="B44" s="267">
        <v>30</v>
      </c>
      <c r="C44" s="268">
        <f t="shared" si="6"/>
        <v>4</v>
      </c>
    </row>
    <row r="45" spans="1:5" ht="14.25">
      <c r="A45" s="273" t="s">
        <v>27</v>
      </c>
      <c r="B45" s="267">
        <v>31</v>
      </c>
      <c r="C45" s="268">
        <f t="shared" si="6"/>
        <v>0</v>
      </c>
    </row>
    <row r="46" spans="1:5" ht="14.25">
      <c r="A46" s="273" t="s">
        <v>28</v>
      </c>
      <c r="B46" s="267">
        <v>15</v>
      </c>
      <c r="C46" s="268">
        <f t="shared" si="6"/>
        <v>0</v>
      </c>
    </row>
    <row r="47" spans="1:5" ht="14.25">
      <c r="A47" s="273" t="s">
        <v>29</v>
      </c>
      <c r="B47" s="267">
        <v>12</v>
      </c>
      <c r="C47" s="268">
        <f t="shared" si="6"/>
        <v>4</v>
      </c>
    </row>
    <row r="48" spans="1:5" ht="13.5" customHeight="1"/>
    <row r="64" spans="5:5">
      <c r="E64" s="281"/>
    </row>
    <row r="65" spans="3:5">
      <c r="E65" s="281"/>
    </row>
    <row r="66" spans="3:5">
      <c r="C66" s="267"/>
      <c r="E66" s="281"/>
    </row>
    <row r="67" spans="3:5">
      <c r="C67" s="267"/>
      <c r="E67" s="281"/>
    </row>
    <row r="68" spans="3:5">
      <c r="C68" s="267"/>
      <c r="E68" s="281"/>
    </row>
  </sheetData>
  <mergeCells count="6">
    <mergeCell ref="P3:U3"/>
    <mergeCell ref="P4:Q4"/>
    <mergeCell ref="P5:P19"/>
    <mergeCell ref="J1:L1"/>
    <mergeCell ref="J2:K2"/>
    <mergeCell ref="J3:J26"/>
  </mergeCells>
  <pageMargins left="0.75" right="0.75" top="1" bottom="1" header="0.5" footer="0.5"/>
  <pageSetup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85"/>
  <sheetViews>
    <sheetView view="pageBreakPreview" zoomScale="78" zoomScaleNormal="75" zoomScaleSheetLayoutView="78" workbookViewId="0">
      <selection activeCell="D20" sqref="D20"/>
    </sheetView>
  </sheetViews>
  <sheetFormatPr defaultRowHeight="18.75"/>
  <cols>
    <col min="1" max="1" width="38" style="321" customWidth="1"/>
    <col min="2" max="2" width="20.83203125" style="321" customWidth="1"/>
    <col min="3" max="3" width="20.83203125" style="322" customWidth="1"/>
    <col min="4" max="4" width="20.83203125" style="321" customWidth="1"/>
    <col min="5" max="5" width="20.83203125" style="322" customWidth="1"/>
    <col min="6" max="6" width="20.83203125" style="321" customWidth="1"/>
    <col min="7" max="7" width="20.83203125" style="322" customWidth="1"/>
    <col min="8" max="9" width="0" style="321" hidden="1" customWidth="1"/>
    <col min="10" max="10" width="9.83203125" style="321" hidden="1" customWidth="1"/>
    <col min="11" max="13" width="9.6640625" style="321" hidden="1" customWidth="1"/>
    <col min="14" max="23" width="0" style="321" hidden="1" customWidth="1"/>
    <col min="24" max="16384" width="9.33203125" style="321"/>
  </cols>
  <sheetData>
    <row r="1" spans="1:23">
      <c r="A1" s="264" t="s">
        <v>433</v>
      </c>
      <c r="B1" s="282"/>
      <c r="C1" s="283"/>
    </row>
    <row r="2" spans="1:23">
      <c r="A2" s="282"/>
      <c r="B2" s="282"/>
      <c r="C2" s="283"/>
    </row>
    <row r="3" spans="1:23">
      <c r="A3" s="285" t="s">
        <v>439</v>
      </c>
      <c r="B3" s="264"/>
      <c r="C3" s="263"/>
    </row>
    <row r="4" spans="1:23" ht="15" customHeight="1"/>
    <row r="5" spans="1:23" ht="36.75" customHeight="1">
      <c r="A5" s="381"/>
      <c r="B5" s="303" t="s">
        <v>11</v>
      </c>
      <c r="C5" s="359" t="s">
        <v>12</v>
      </c>
      <c r="D5" s="303" t="s">
        <v>13</v>
      </c>
      <c r="E5" s="359" t="s">
        <v>12</v>
      </c>
      <c r="F5" s="303" t="s">
        <v>14</v>
      </c>
      <c r="G5" s="399" t="s">
        <v>15</v>
      </c>
      <c r="H5" s="321" t="s">
        <v>109</v>
      </c>
      <c r="I5" s="323"/>
      <c r="J5" s="323"/>
      <c r="K5" s="324" t="s">
        <v>166</v>
      </c>
      <c r="L5" s="323"/>
      <c r="M5" s="324" t="s">
        <v>166</v>
      </c>
      <c r="Q5" s="325"/>
      <c r="R5" s="323"/>
      <c r="S5" s="326"/>
    </row>
    <row r="6" spans="1:23" ht="30" customHeight="1">
      <c r="A6" s="381" t="s">
        <v>16</v>
      </c>
      <c r="B6" s="420">
        <f>SUM(M8:N12)</f>
        <v>880</v>
      </c>
      <c r="C6" s="359">
        <f>(B6/B$20)</f>
        <v>0.62103034580098804</v>
      </c>
      <c r="D6" s="303">
        <v>886</v>
      </c>
      <c r="E6" s="359">
        <v>0.64619883040935677</v>
      </c>
      <c r="F6" s="303">
        <f t="shared" ref="F6:F20" si="0">+B6-D6</f>
        <v>-6</v>
      </c>
      <c r="G6" s="399">
        <f t="shared" ref="G6:G20" si="1">(F6/D6)</f>
        <v>-6.7720090293453723E-3</v>
      </c>
      <c r="I6" s="325" t="s">
        <v>190</v>
      </c>
      <c r="J6" s="323"/>
      <c r="K6" s="324" t="s">
        <v>167</v>
      </c>
      <c r="L6" s="323"/>
      <c r="M6" s="324" t="s">
        <v>168</v>
      </c>
    </row>
    <row r="7" spans="1:23" ht="30" customHeight="1" thickBot="1">
      <c r="A7" s="381" t="s">
        <v>17</v>
      </c>
      <c r="B7" s="420">
        <f>SUM(M13:N15)</f>
        <v>256</v>
      </c>
      <c r="C7" s="359">
        <f t="shared" ref="C7:C20" si="2">(B7/B$20)</f>
        <v>0.18066337332392379</v>
      </c>
      <c r="D7" s="303">
        <v>308</v>
      </c>
      <c r="E7" s="359">
        <v>0.17919799498746866</v>
      </c>
      <c r="F7" s="303">
        <f t="shared" si="0"/>
        <v>-52</v>
      </c>
      <c r="G7" s="399">
        <f t="shared" si="1"/>
        <v>-0.16883116883116883</v>
      </c>
      <c r="I7" s="323"/>
      <c r="J7" s="323"/>
      <c r="K7" s="323"/>
      <c r="L7" s="323"/>
      <c r="M7" s="323"/>
    </row>
    <row r="8" spans="1:23" ht="30" customHeight="1" thickTop="1" thickBot="1">
      <c r="A8" s="381" t="s">
        <v>18</v>
      </c>
      <c r="B8" s="420">
        <f t="shared" ref="B8:B13" si="3">SUM(M16:N16)</f>
        <v>86</v>
      </c>
      <c r="C8" s="359">
        <f t="shared" si="2"/>
        <v>6.0691601976005649E-2</v>
      </c>
      <c r="D8" s="303">
        <v>102</v>
      </c>
      <c r="E8" s="359">
        <v>4.3024227234753548E-2</v>
      </c>
      <c r="F8" s="303">
        <f t="shared" si="0"/>
        <v>-16</v>
      </c>
      <c r="G8" s="399">
        <f t="shared" si="1"/>
        <v>-0.15686274509803921</v>
      </c>
      <c r="I8" s="330" t="s">
        <v>191</v>
      </c>
      <c r="J8" s="323"/>
      <c r="K8" s="331"/>
      <c r="L8" s="332"/>
      <c r="M8" s="333">
        <f>J33</f>
        <v>312</v>
      </c>
      <c r="N8" s="365">
        <v>23</v>
      </c>
      <c r="Q8" s="627" t="s">
        <v>364</v>
      </c>
      <c r="R8" s="627"/>
      <c r="S8" s="627"/>
      <c r="T8" s="627"/>
      <c r="U8" s="627"/>
      <c r="V8" s="627"/>
      <c r="W8" s="360"/>
    </row>
    <row r="9" spans="1:23" ht="30" customHeight="1" thickTop="1" thickBot="1">
      <c r="A9" s="381" t="s">
        <v>19</v>
      </c>
      <c r="B9" s="420">
        <f t="shared" si="3"/>
        <v>80</v>
      </c>
      <c r="C9" s="359">
        <f t="shared" si="2"/>
        <v>5.6457304163726185E-2</v>
      </c>
      <c r="D9" s="303">
        <v>73</v>
      </c>
      <c r="E9" s="359">
        <v>4.0100250626566414E-2</v>
      </c>
      <c r="F9" s="303">
        <f t="shared" si="0"/>
        <v>7</v>
      </c>
      <c r="G9" s="399">
        <f t="shared" si="1"/>
        <v>9.5890410958904104E-2</v>
      </c>
      <c r="I9" s="330" t="s">
        <v>192</v>
      </c>
      <c r="J9" s="323"/>
      <c r="K9" s="331"/>
      <c r="L9" s="332"/>
      <c r="M9" s="333">
        <f t="shared" ref="M9:M26" si="4">J34</f>
        <v>205</v>
      </c>
      <c r="N9" s="369">
        <v>16</v>
      </c>
      <c r="Q9" s="628"/>
      <c r="R9" s="629"/>
      <c r="S9" s="361" t="s">
        <v>221</v>
      </c>
      <c r="T9" s="362" t="s">
        <v>46</v>
      </c>
      <c r="U9" s="362" t="s">
        <v>222</v>
      </c>
      <c r="V9" s="363" t="s">
        <v>223</v>
      </c>
      <c r="W9" s="360"/>
    </row>
    <row r="10" spans="1:23" ht="30" customHeight="1" thickTop="1" thickBot="1">
      <c r="A10" s="381" t="s">
        <v>20</v>
      </c>
      <c r="B10" s="420">
        <f t="shared" si="3"/>
        <v>55</v>
      </c>
      <c r="C10" s="359">
        <f t="shared" si="2"/>
        <v>3.8814396612561752E-2</v>
      </c>
      <c r="D10" s="303">
        <v>37</v>
      </c>
      <c r="E10" s="359">
        <v>1.5037593984962405E-2</v>
      </c>
      <c r="F10" s="303">
        <f t="shared" si="0"/>
        <v>18</v>
      </c>
      <c r="G10" s="399">
        <f t="shared" si="1"/>
        <v>0.48648648648648651</v>
      </c>
      <c r="I10" s="330" t="s">
        <v>193</v>
      </c>
      <c r="J10" s="323"/>
      <c r="K10" s="331"/>
      <c r="L10" s="332"/>
      <c r="M10" s="333">
        <f t="shared" si="4"/>
        <v>111</v>
      </c>
      <c r="N10" s="369">
        <v>10</v>
      </c>
      <c r="Q10" s="630" t="s">
        <v>224</v>
      </c>
      <c r="R10" s="364" t="s">
        <v>254</v>
      </c>
      <c r="S10" s="365">
        <v>23</v>
      </c>
      <c r="T10" s="366">
        <v>18.852459016393443</v>
      </c>
      <c r="U10" s="366">
        <v>18.852459016393443</v>
      </c>
      <c r="V10" s="367">
        <v>18.852459016393443</v>
      </c>
      <c r="W10" s="360"/>
    </row>
    <row r="11" spans="1:23" ht="30" customHeight="1" thickTop="1" thickBot="1">
      <c r="A11" s="381" t="s">
        <v>21</v>
      </c>
      <c r="B11" s="420">
        <f t="shared" si="3"/>
        <v>27</v>
      </c>
      <c r="C11" s="359">
        <f t="shared" si="2"/>
        <v>1.9054340155257588E-2</v>
      </c>
      <c r="D11" s="303">
        <v>36</v>
      </c>
      <c r="E11" s="359">
        <v>7.5187969924812026E-3</v>
      </c>
      <c r="F11" s="303">
        <f t="shared" si="0"/>
        <v>-9</v>
      </c>
      <c r="G11" s="399">
        <f t="shared" si="1"/>
        <v>-0.25</v>
      </c>
      <c r="I11" s="330" t="s">
        <v>194</v>
      </c>
      <c r="J11" s="323"/>
      <c r="K11" s="331"/>
      <c r="L11" s="332"/>
      <c r="M11" s="333">
        <f t="shared" si="4"/>
        <v>92</v>
      </c>
      <c r="N11" s="369">
        <v>15</v>
      </c>
      <c r="Q11" s="631"/>
      <c r="R11" s="368" t="s">
        <v>255</v>
      </c>
      <c r="S11" s="369">
        <v>16</v>
      </c>
      <c r="T11" s="370">
        <v>13.114754098360656</v>
      </c>
      <c r="U11" s="370">
        <v>13.114754098360656</v>
      </c>
      <c r="V11" s="371">
        <v>31.967213114754102</v>
      </c>
      <c r="W11" s="360"/>
    </row>
    <row r="12" spans="1:23" ht="30" customHeight="1" thickTop="1" thickBot="1">
      <c r="A12" s="381" t="s">
        <v>22</v>
      </c>
      <c r="B12" s="420">
        <f t="shared" si="3"/>
        <v>15</v>
      </c>
      <c r="C12" s="359">
        <f t="shared" si="2"/>
        <v>1.058574453069866E-2</v>
      </c>
      <c r="D12" s="303">
        <v>22</v>
      </c>
      <c r="E12" s="359">
        <v>1.0442773600668337E-2</v>
      </c>
      <c r="F12" s="303">
        <f t="shared" si="0"/>
        <v>-7</v>
      </c>
      <c r="G12" s="399">
        <f t="shared" si="1"/>
        <v>-0.31818181818181818</v>
      </c>
      <c r="I12" s="330" t="s">
        <v>195</v>
      </c>
      <c r="J12" s="323"/>
      <c r="K12" s="331"/>
      <c r="L12" s="332"/>
      <c r="M12" s="333">
        <f t="shared" si="4"/>
        <v>79</v>
      </c>
      <c r="N12" s="369">
        <v>17</v>
      </c>
      <c r="Q12" s="631"/>
      <c r="R12" s="368" t="s">
        <v>366</v>
      </c>
      <c r="S12" s="369">
        <v>10</v>
      </c>
      <c r="T12" s="370">
        <v>8.1967213114754092</v>
      </c>
      <c r="U12" s="370">
        <v>8.1967213114754092</v>
      </c>
      <c r="V12" s="371">
        <v>40.16393442622951</v>
      </c>
      <c r="W12" s="360"/>
    </row>
    <row r="13" spans="1:23" ht="30" customHeight="1" thickTop="1" thickBot="1">
      <c r="A13" s="381" t="s">
        <v>23</v>
      </c>
      <c r="B13" s="420">
        <f t="shared" si="3"/>
        <v>4</v>
      </c>
      <c r="C13" s="359">
        <f t="shared" si="2"/>
        <v>2.8228652081863093E-3</v>
      </c>
      <c r="D13" s="303">
        <v>26</v>
      </c>
      <c r="E13" s="359">
        <v>9.1896407685881365E-3</v>
      </c>
      <c r="F13" s="303">
        <f t="shared" si="0"/>
        <v>-22</v>
      </c>
      <c r="G13" s="399">
        <f t="shared" si="1"/>
        <v>-0.84615384615384615</v>
      </c>
      <c r="I13" s="330" t="s">
        <v>196</v>
      </c>
      <c r="J13" s="323"/>
      <c r="K13" s="331"/>
      <c r="L13" s="332"/>
      <c r="M13" s="333">
        <f t="shared" si="4"/>
        <v>79</v>
      </c>
      <c r="N13" s="369">
        <v>11</v>
      </c>
      <c r="Q13" s="631"/>
      <c r="R13" s="368" t="s">
        <v>367</v>
      </c>
      <c r="S13" s="369">
        <v>15</v>
      </c>
      <c r="T13" s="370">
        <v>12.295081967213115</v>
      </c>
      <c r="U13" s="370">
        <v>12.295081967213115</v>
      </c>
      <c r="V13" s="371">
        <v>52.459016393442624</v>
      </c>
      <c r="W13" s="360"/>
    </row>
    <row r="14" spans="1:23" ht="30" customHeight="1" thickTop="1" thickBot="1">
      <c r="A14" s="381" t="s">
        <v>24</v>
      </c>
      <c r="B14" s="303">
        <f t="shared" ref="B14:B16" si="5">M22</f>
        <v>5</v>
      </c>
      <c r="C14" s="359">
        <f t="shared" si="2"/>
        <v>3.5285815102328866E-3</v>
      </c>
      <c r="D14" s="303">
        <v>6</v>
      </c>
      <c r="E14" s="359">
        <v>1.6708437761069339E-2</v>
      </c>
      <c r="F14" s="303">
        <f t="shared" si="0"/>
        <v>-1</v>
      </c>
      <c r="G14" s="399">
        <f t="shared" si="1"/>
        <v>-0.16666666666666666</v>
      </c>
      <c r="I14" s="330" t="s">
        <v>197</v>
      </c>
      <c r="J14" s="323"/>
      <c r="K14" s="331"/>
      <c r="L14" s="332"/>
      <c r="M14" s="333">
        <f t="shared" si="4"/>
        <v>78</v>
      </c>
      <c r="N14" s="369">
        <v>10</v>
      </c>
      <c r="Q14" s="631"/>
      <c r="R14" s="368" t="s">
        <v>368</v>
      </c>
      <c r="S14" s="369">
        <v>17</v>
      </c>
      <c r="T14" s="370">
        <v>13.934426229508196</v>
      </c>
      <c r="U14" s="370">
        <v>13.934426229508196</v>
      </c>
      <c r="V14" s="371">
        <v>66.393442622950815</v>
      </c>
      <c r="W14" s="360"/>
    </row>
    <row r="15" spans="1:23" ht="30" customHeight="1" thickTop="1" thickBot="1">
      <c r="A15" s="381" t="s">
        <v>25</v>
      </c>
      <c r="B15" s="303">
        <f t="shared" si="5"/>
        <v>5</v>
      </c>
      <c r="C15" s="359">
        <f t="shared" si="2"/>
        <v>3.5285815102328866E-3</v>
      </c>
      <c r="D15" s="303">
        <v>8</v>
      </c>
      <c r="E15" s="359">
        <v>1.1695906432748537E-2</v>
      </c>
      <c r="F15" s="303">
        <f t="shared" si="0"/>
        <v>-3</v>
      </c>
      <c r="G15" s="399">
        <f t="shared" si="1"/>
        <v>-0.375</v>
      </c>
      <c r="I15" s="330" t="s">
        <v>198</v>
      </c>
      <c r="J15" s="323"/>
      <c r="K15" s="331"/>
      <c r="L15" s="332"/>
      <c r="M15" s="333">
        <f t="shared" si="4"/>
        <v>70</v>
      </c>
      <c r="N15" s="369">
        <v>8</v>
      </c>
      <c r="Q15" s="631"/>
      <c r="R15" s="368" t="s">
        <v>369</v>
      </c>
      <c r="S15" s="369">
        <v>11</v>
      </c>
      <c r="T15" s="370">
        <v>9.0163934426229506</v>
      </c>
      <c r="U15" s="370">
        <v>9.0163934426229506</v>
      </c>
      <c r="V15" s="371">
        <v>75.409836065573771</v>
      </c>
      <c r="W15" s="360"/>
    </row>
    <row r="16" spans="1:23" ht="30" customHeight="1" thickTop="1" thickBot="1">
      <c r="A16" s="381" t="s">
        <v>26</v>
      </c>
      <c r="B16" s="303">
        <f t="shared" si="5"/>
        <v>1</v>
      </c>
      <c r="C16" s="359">
        <f t="shared" si="2"/>
        <v>7.0571630204657732E-4</v>
      </c>
      <c r="D16" s="303">
        <v>4</v>
      </c>
      <c r="E16" s="359">
        <v>1.0442773600668337E-2</v>
      </c>
      <c r="F16" s="303">
        <f t="shared" si="0"/>
        <v>-3</v>
      </c>
      <c r="G16" s="399">
        <f t="shared" si="1"/>
        <v>-0.75</v>
      </c>
      <c r="I16" s="330" t="s">
        <v>199</v>
      </c>
      <c r="J16" s="323"/>
      <c r="K16" s="331"/>
      <c r="L16" s="332"/>
      <c r="M16" s="333">
        <f t="shared" si="4"/>
        <v>83</v>
      </c>
      <c r="N16" s="369">
        <v>3</v>
      </c>
      <c r="Q16" s="631"/>
      <c r="R16" s="368" t="s">
        <v>370</v>
      </c>
      <c r="S16" s="369">
        <v>10</v>
      </c>
      <c r="T16" s="370">
        <v>8.1967213114754092</v>
      </c>
      <c r="U16" s="370">
        <v>8.1967213114754092</v>
      </c>
      <c r="V16" s="371">
        <v>83.606557377049185</v>
      </c>
      <c r="W16" s="360"/>
    </row>
    <row r="17" spans="1:23" ht="30" customHeight="1" thickTop="1" thickBot="1">
      <c r="A17" s="381" t="s">
        <v>27</v>
      </c>
      <c r="B17" s="303">
        <f t="shared" ref="B17:B19" si="6">M25</f>
        <v>0</v>
      </c>
      <c r="C17" s="359">
        <f t="shared" si="2"/>
        <v>0</v>
      </c>
      <c r="D17" s="303">
        <v>1</v>
      </c>
      <c r="E17" s="359">
        <v>7.5187969924812026E-3</v>
      </c>
      <c r="F17" s="303">
        <f t="shared" si="0"/>
        <v>-1</v>
      </c>
      <c r="G17" s="399">
        <f t="shared" si="1"/>
        <v>-1</v>
      </c>
      <c r="I17" s="330" t="s">
        <v>200</v>
      </c>
      <c r="J17" s="323"/>
      <c r="K17" s="331"/>
      <c r="L17" s="332"/>
      <c r="M17" s="333">
        <f t="shared" si="4"/>
        <v>75</v>
      </c>
      <c r="N17" s="369">
        <v>5</v>
      </c>
      <c r="Q17" s="631"/>
      <c r="R17" s="368" t="s">
        <v>371</v>
      </c>
      <c r="S17" s="369">
        <v>8</v>
      </c>
      <c r="T17" s="370">
        <v>6.557377049180328</v>
      </c>
      <c r="U17" s="370">
        <v>6.557377049180328</v>
      </c>
      <c r="V17" s="371">
        <v>90.163934426229503</v>
      </c>
      <c r="W17" s="360"/>
    </row>
    <row r="18" spans="1:23" ht="30" customHeight="1" thickTop="1" thickBot="1">
      <c r="A18" s="381" t="s">
        <v>28</v>
      </c>
      <c r="B18" s="303">
        <f>M26</f>
        <v>0</v>
      </c>
      <c r="C18" s="359">
        <f t="shared" si="2"/>
        <v>0</v>
      </c>
      <c r="D18" s="303">
        <v>1</v>
      </c>
      <c r="E18" s="359">
        <v>0</v>
      </c>
      <c r="F18" s="303">
        <f t="shared" si="0"/>
        <v>-1</v>
      </c>
      <c r="G18" s="399" t="s">
        <v>420</v>
      </c>
      <c r="I18" s="330" t="s">
        <v>201</v>
      </c>
      <c r="J18" s="323"/>
      <c r="K18" s="331"/>
      <c r="L18" s="332"/>
      <c r="M18" s="333">
        <f t="shared" si="4"/>
        <v>54</v>
      </c>
      <c r="N18" s="369">
        <v>1</v>
      </c>
      <c r="Q18" s="631"/>
      <c r="R18" s="368" t="s">
        <v>372</v>
      </c>
      <c r="S18" s="369">
        <v>3</v>
      </c>
      <c r="T18" s="370">
        <v>2.459016393442623</v>
      </c>
      <c r="U18" s="370">
        <v>2.459016393442623</v>
      </c>
      <c r="V18" s="371">
        <v>92.622950819672127</v>
      </c>
      <c r="W18" s="360"/>
    </row>
    <row r="19" spans="1:23" ht="30" customHeight="1" thickTop="1" thickBot="1">
      <c r="A19" s="381" t="s">
        <v>29</v>
      </c>
      <c r="B19" s="303">
        <f t="shared" si="6"/>
        <v>3</v>
      </c>
      <c r="C19" s="359">
        <f t="shared" si="2"/>
        <v>2.1171489061397319E-3</v>
      </c>
      <c r="D19" s="303">
        <v>4</v>
      </c>
      <c r="E19" s="359">
        <v>2.9239766081871343E-3</v>
      </c>
      <c r="F19" s="303">
        <f t="shared" si="0"/>
        <v>-1</v>
      </c>
      <c r="G19" s="399">
        <f t="shared" si="1"/>
        <v>-0.25</v>
      </c>
      <c r="I19" s="330" t="s">
        <v>202</v>
      </c>
      <c r="J19" s="323"/>
      <c r="K19" s="331"/>
      <c r="L19" s="332"/>
      <c r="M19" s="333">
        <f t="shared" si="4"/>
        <v>25</v>
      </c>
      <c r="N19" s="369">
        <v>2</v>
      </c>
      <c r="Q19" s="631"/>
      <c r="R19" s="368" t="s">
        <v>373</v>
      </c>
      <c r="S19" s="369">
        <v>5</v>
      </c>
      <c r="T19" s="370">
        <v>4.0983606557377046</v>
      </c>
      <c r="U19" s="370">
        <v>4.0983606557377046</v>
      </c>
      <c r="V19" s="371">
        <v>96.721311475409834</v>
      </c>
      <c r="W19" s="360"/>
    </row>
    <row r="20" spans="1:23" ht="30" customHeight="1" thickTop="1">
      <c r="A20" s="425" t="s">
        <v>30</v>
      </c>
      <c r="B20" s="599">
        <f>SUM(B6:B19)</f>
        <v>1417</v>
      </c>
      <c r="C20" s="427">
        <f t="shared" si="2"/>
        <v>1</v>
      </c>
      <c r="D20" s="599">
        <v>1514</v>
      </c>
      <c r="E20" s="427">
        <f t="shared" ref="E20" si="7">(D20/D$20)</f>
        <v>1</v>
      </c>
      <c r="F20" s="426">
        <f t="shared" si="0"/>
        <v>-97</v>
      </c>
      <c r="G20" s="428">
        <f t="shared" si="1"/>
        <v>-6.4068692206076625E-2</v>
      </c>
      <c r="I20" s="330" t="s">
        <v>203</v>
      </c>
      <c r="J20" s="323"/>
      <c r="K20" s="331"/>
      <c r="L20" s="332"/>
      <c r="M20" s="333">
        <f t="shared" si="4"/>
        <v>15</v>
      </c>
      <c r="N20" s="334">
        <v>0</v>
      </c>
      <c r="Q20" s="631"/>
      <c r="R20" s="368" t="s">
        <v>374</v>
      </c>
      <c r="S20" s="369">
        <v>1</v>
      </c>
      <c r="T20" s="372">
        <v>0.81967213114754101</v>
      </c>
      <c r="U20" s="372">
        <v>0.81967213114754101</v>
      </c>
      <c r="V20" s="371">
        <v>97.540983606557376</v>
      </c>
      <c r="W20" s="360"/>
    </row>
    <row r="21" spans="1:23" ht="20.25" hidden="1" thickTop="1" thickBot="1">
      <c r="A21" s="335"/>
      <c r="B21" s="336" t="b">
        <f>B20='Page 3'!B21</f>
        <v>1</v>
      </c>
      <c r="D21" s="336" t="b">
        <f>D20='Page 3'!D21</f>
        <v>1</v>
      </c>
      <c r="F21" s="337"/>
      <c r="I21" s="330" t="s">
        <v>204</v>
      </c>
      <c r="J21" s="323"/>
      <c r="K21" s="331"/>
      <c r="L21" s="332"/>
      <c r="M21" s="333">
        <f t="shared" si="4"/>
        <v>3</v>
      </c>
      <c r="N21" s="334">
        <v>1</v>
      </c>
      <c r="Q21" s="631"/>
      <c r="R21" s="368" t="s">
        <v>375</v>
      </c>
      <c r="S21" s="369">
        <v>2</v>
      </c>
      <c r="T21" s="370">
        <v>1.639344262295082</v>
      </c>
      <c r="U21" s="370">
        <v>1.639344262295082</v>
      </c>
      <c r="V21" s="371">
        <v>99.180327868852459</v>
      </c>
      <c r="W21" s="360"/>
    </row>
    <row r="22" spans="1:23" ht="20.25" hidden="1" thickTop="1" thickBot="1">
      <c r="A22" s="338"/>
      <c r="B22" s="336"/>
      <c r="I22" s="330" t="s">
        <v>205</v>
      </c>
      <c r="J22" s="323"/>
      <c r="K22" s="331"/>
      <c r="L22" s="332"/>
      <c r="M22" s="333">
        <f t="shared" si="4"/>
        <v>5</v>
      </c>
      <c r="N22" s="334"/>
      <c r="Q22" s="631"/>
      <c r="R22" s="368" t="s">
        <v>377</v>
      </c>
      <c r="S22" s="369">
        <v>1</v>
      </c>
      <c r="T22" s="372">
        <v>0.81967213114754101</v>
      </c>
      <c r="U22" s="372">
        <v>0.81967213114754101</v>
      </c>
      <c r="V22" s="371">
        <v>100</v>
      </c>
      <c r="W22" s="360"/>
    </row>
    <row r="23" spans="1:23" ht="20.25" hidden="1" thickTop="1" thickBot="1">
      <c r="B23" s="336"/>
      <c r="D23" s="322"/>
      <c r="I23" s="330" t="s">
        <v>206</v>
      </c>
      <c r="J23" s="323"/>
      <c r="K23" s="331"/>
      <c r="L23" s="332"/>
      <c r="M23" s="333">
        <f t="shared" si="4"/>
        <v>5</v>
      </c>
      <c r="N23" s="334"/>
      <c r="Q23" s="632"/>
      <c r="R23" s="373" t="s">
        <v>60</v>
      </c>
      <c r="S23" s="374">
        <v>122</v>
      </c>
      <c r="T23" s="375">
        <v>100</v>
      </c>
      <c r="U23" s="375">
        <v>100</v>
      </c>
      <c r="V23" s="376"/>
      <c r="W23" s="360"/>
    </row>
    <row r="24" spans="1:23" ht="20.25" hidden="1" thickTop="1" thickBot="1">
      <c r="A24" s="1"/>
      <c r="B24" s="327"/>
      <c r="C24" s="328"/>
      <c r="D24" s="322"/>
      <c r="E24" s="339"/>
      <c r="F24" s="340"/>
      <c r="G24" s="328"/>
      <c r="I24" s="330" t="s">
        <v>207</v>
      </c>
      <c r="J24" s="323"/>
      <c r="K24" s="331"/>
      <c r="L24" s="332"/>
      <c r="M24" s="333">
        <f t="shared" si="4"/>
        <v>1</v>
      </c>
      <c r="N24" s="334"/>
    </row>
    <row r="25" spans="1:23" ht="20.25" hidden="1" thickTop="1" thickBot="1">
      <c r="A25" s="1"/>
      <c r="B25" s="329"/>
      <c r="C25" s="328"/>
      <c r="D25" s="329"/>
      <c r="E25" s="339"/>
      <c r="F25" s="340"/>
      <c r="G25" s="328"/>
      <c r="I25" s="330" t="s">
        <v>208</v>
      </c>
      <c r="J25" s="323"/>
      <c r="K25" s="331"/>
      <c r="L25" s="332"/>
      <c r="M25" s="333">
        <f t="shared" si="4"/>
        <v>0</v>
      </c>
      <c r="N25" s="334"/>
    </row>
    <row r="26" spans="1:23" ht="19.5" hidden="1" thickTop="1">
      <c r="A26" s="1"/>
      <c r="B26" s="329"/>
      <c r="C26" s="328"/>
      <c r="D26" s="329"/>
      <c r="E26" s="339"/>
      <c r="F26" s="340"/>
      <c r="G26" s="328"/>
      <c r="I26" s="330" t="s">
        <v>209</v>
      </c>
      <c r="J26" s="323"/>
      <c r="K26" s="331"/>
      <c r="L26" s="332"/>
      <c r="M26" s="333">
        <f t="shared" si="4"/>
        <v>0</v>
      </c>
      <c r="N26" s="341"/>
    </row>
    <row r="27" spans="1:23" hidden="1">
      <c r="A27" s="1"/>
      <c r="B27" s="329"/>
      <c r="C27" s="328"/>
      <c r="D27" s="329"/>
      <c r="E27" s="339"/>
      <c r="F27" s="340"/>
      <c r="G27" s="328"/>
      <c r="I27" s="330" t="s">
        <v>210</v>
      </c>
      <c r="J27" s="323"/>
      <c r="K27" s="331"/>
      <c r="L27" s="332"/>
      <c r="M27" s="341">
        <f>SUM(J52:J54)</f>
        <v>3</v>
      </c>
      <c r="N27" s="341"/>
    </row>
    <row r="28" spans="1:23" hidden="1">
      <c r="A28" s="1"/>
      <c r="B28" s="329"/>
      <c r="C28" s="328"/>
      <c r="D28" s="329"/>
      <c r="E28" s="339"/>
      <c r="F28" s="340"/>
      <c r="G28" s="328"/>
      <c r="I28" s="323"/>
      <c r="J28" s="323"/>
      <c r="K28" s="323"/>
      <c r="L28" s="332"/>
      <c r="M28" s="342">
        <f>SUM(M8:M27)</f>
        <v>1295</v>
      </c>
    </row>
    <row r="29" spans="1:23" hidden="1">
      <c r="A29" s="1"/>
      <c r="B29" s="335"/>
      <c r="C29" s="321"/>
      <c r="E29" s="321"/>
      <c r="G29" s="321"/>
    </row>
    <row r="30" spans="1:23" hidden="1"/>
    <row r="31" spans="1:23" ht="13.5" hidden="1" customHeight="1" thickBot="1">
      <c r="H31" s="627" t="s">
        <v>437</v>
      </c>
      <c r="I31" s="627"/>
      <c r="J31" s="627"/>
      <c r="K31" s="627"/>
      <c r="L31" s="627"/>
      <c r="M31" s="627"/>
      <c r="N31" s="343"/>
      <c r="Q31" s="627"/>
      <c r="R31" s="627"/>
      <c r="S31" s="627"/>
      <c r="T31" s="627"/>
      <c r="U31" s="627"/>
      <c r="V31" s="627"/>
      <c r="W31" s="360"/>
    </row>
    <row r="32" spans="1:23" ht="39" hidden="1" thickTop="1" thickBot="1">
      <c r="H32" s="628"/>
      <c r="I32" s="629"/>
      <c r="J32" s="361" t="s">
        <v>221</v>
      </c>
      <c r="K32" s="362" t="s">
        <v>46</v>
      </c>
      <c r="L32" s="362" t="s">
        <v>222</v>
      </c>
      <c r="M32" s="363" t="s">
        <v>223</v>
      </c>
      <c r="N32" s="343"/>
      <c r="Q32" s="628"/>
      <c r="R32" s="629"/>
      <c r="S32" s="361"/>
      <c r="T32" s="362"/>
      <c r="U32" s="362"/>
      <c r="V32" s="363"/>
      <c r="W32" s="360"/>
    </row>
    <row r="33" spans="8:23" ht="19.5" hidden="1" thickTop="1">
      <c r="H33" s="630" t="s">
        <v>224</v>
      </c>
      <c r="I33" s="364" t="s">
        <v>254</v>
      </c>
      <c r="J33" s="365">
        <v>312</v>
      </c>
      <c r="K33" s="366">
        <v>24.092664092664094</v>
      </c>
      <c r="L33" s="366">
        <v>24.092664092664094</v>
      </c>
      <c r="M33" s="367">
        <v>24.092664092664094</v>
      </c>
      <c r="N33" s="343"/>
      <c r="Q33" s="630"/>
      <c r="R33" s="364"/>
      <c r="S33" s="365"/>
      <c r="T33" s="366"/>
      <c r="U33" s="366"/>
      <c r="V33" s="367"/>
      <c r="W33" s="360"/>
    </row>
    <row r="34" spans="8:23" hidden="1">
      <c r="H34" s="631"/>
      <c r="I34" s="368" t="s">
        <v>255</v>
      </c>
      <c r="J34" s="369">
        <v>205</v>
      </c>
      <c r="K34" s="370">
        <v>15.83011583011583</v>
      </c>
      <c r="L34" s="370">
        <v>15.83011583011583</v>
      </c>
      <c r="M34" s="371">
        <v>39.922779922779924</v>
      </c>
      <c r="N34" s="343"/>
      <c r="Q34" s="631"/>
      <c r="R34" s="368"/>
      <c r="S34" s="369"/>
      <c r="T34" s="370"/>
      <c r="U34" s="370"/>
      <c r="V34" s="371"/>
      <c r="W34" s="360"/>
    </row>
    <row r="35" spans="8:23" hidden="1">
      <c r="H35" s="631"/>
      <c r="I35" s="368" t="s">
        <v>366</v>
      </c>
      <c r="J35" s="369">
        <v>111</v>
      </c>
      <c r="K35" s="370">
        <v>8.5714285714285712</v>
      </c>
      <c r="L35" s="370">
        <v>8.5714285714285712</v>
      </c>
      <c r="M35" s="371">
        <v>48.494208494208493</v>
      </c>
      <c r="N35" s="343"/>
      <c r="Q35" s="631"/>
      <c r="R35" s="368"/>
      <c r="S35" s="369"/>
      <c r="T35" s="370"/>
      <c r="U35" s="370"/>
      <c r="V35" s="371"/>
      <c r="W35" s="360"/>
    </row>
    <row r="36" spans="8:23" hidden="1">
      <c r="H36" s="631"/>
      <c r="I36" s="368" t="s">
        <v>367</v>
      </c>
      <c r="J36" s="369">
        <v>92</v>
      </c>
      <c r="K36" s="370">
        <v>7.1042471042471034</v>
      </c>
      <c r="L36" s="370">
        <v>7.1042471042471034</v>
      </c>
      <c r="M36" s="371">
        <v>55.598455598455601</v>
      </c>
      <c r="N36" s="343"/>
      <c r="Q36" s="631"/>
      <c r="R36" s="368"/>
      <c r="S36" s="369"/>
      <c r="T36" s="370"/>
      <c r="U36" s="370"/>
      <c r="V36" s="371"/>
      <c r="W36" s="360"/>
    </row>
    <row r="37" spans="8:23" hidden="1">
      <c r="H37" s="631"/>
      <c r="I37" s="368" t="s">
        <v>368</v>
      </c>
      <c r="J37" s="369">
        <v>79</v>
      </c>
      <c r="K37" s="370">
        <v>6.1003861003860997</v>
      </c>
      <c r="L37" s="370">
        <v>6.1003861003860997</v>
      </c>
      <c r="M37" s="371">
        <v>61.698841698841697</v>
      </c>
      <c r="N37" s="343"/>
      <c r="Q37" s="631"/>
      <c r="R37" s="368"/>
      <c r="S37" s="369"/>
      <c r="T37" s="370"/>
      <c r="U37" s="370"/>
      <c r="V37" s="371"/>
      <c r="W37" s="360"/>
    </row>
    <row r="38" spans="8:23" hidden="1">
      <c r="H38" s="631"/>
      <c r="I38" s="368" t="s">
        <v>369</v>
      </c>
      <c r="J38" s="369">
        <v>79</v>
      </c>
      <c r="K38" s="370">
        <v>6.1003861003860997</v>
      </c>
      <c r="L38" s="370">
        <v>6.1003861003860997</v>
      </c>
      <c r="M38" s="371">
        <v>67.799227799227808</v>
      </c>
      <c r="N38" s="343"/>
      <c r="Q38" s="631"/>
      <c r="R38" s="368"/>
      <c r="S38" s="369"/>
      <c r="T38" s="370"/>
      <c r="U38" s="370"/>
      <c r="V38" s="371"/>
      <c r="W38" s="360"/>
    </row>
    <row r="39" spans="8:23" hidden="1">
      <c r="H39" s="631"/>
      <c r="I39" s="368" t="s">
        <v>370</v>
      </c>
      <c r="J39" s="369">
        <v>78</v>
      </c>
      <c r="K39" s="370">
        <v>6.0231660231660236</v>
      </c>
      <c r="L39" s="370">
        <v>6.0231660231660236</v>
      </c>
      <c r="M39" s="371">
        <v>73.822393822393821</v>
      </c>
      <c r="N39" s="343"/>
      <c r="Q39" s="631"/>
      <c r="R39" s="368"/>
      <c r="S39" s="369"/>
      <c r="T39" s="370"/>
      <c r="U39" s="370"/>
      <c r="V39" s="371"/>
      <c r="W39" s="360"/>
    </row>
    <row r="40" spans="8:23" hidden="1">
      <c r="H40" s="631"/>
      <c r="I40" s="368" t="s">
        <v>371</v>
      </c>
      <c r="J40" s="369">
        <v>70</v>
      </c>
      <c r="K40" s="370">
        <v>5.4054054054054053</v>
      </c>
      <c r="L40" s="370">
        <v>5.4054054054054053</v>
      </c>
      <c r="M40" s="371">
        <v>79.227799227799224</v>
      </c>
      <c r="N40" s="343"/>
      <c r="Q40" s="631"/>
      <c r="R40" s="368"/>
      <c r="S40" s="369"/>
      <c r="T40" s="370"/>
      <c r="U40" s="370"/>
      <c r="V40" s="371"/>
      <c r="W40" s="360"/>
    </row>
    <row r="41" spans="8:23">
      <c r="H41" s="631"/>
      <c r="I41" s="368" t="s">
        <v>372</v>
      </c>
      <c r="J41" s="369">
        <v>83</v>
      </c>
      <c r="K41" s="370">
        <v>6.4092664092664089</v>
      </c>
      <c r="L41" s="370">
        <v>6.4092664092664089</v>
      </c>
      <c r="M41" s="371">
        <v>85.637065637065632</v>
      </c>
      <c r="N41" s="343"/>
      <c r="Q41" s="631"/>
      <c r="R41" s="368"/>
      <c r="S41" s="369"/>
      <c r="T41" s="370"/>
      <c r="U41" s="370"/>
      <c r="V41" s="371"/>
      <c r="W41" s="360"/>
    </row>
    <row r="42" spans="8:23">
      <c r="H42" s="631"/>
      <c r="I42" s="368" t="s">
        <v>373</v>
      </c>
      <c r="J42" s="369">
        <v>75</v>
      </c>
      <c r="K42" s="370">
        <v>5.7915057915057915</v>
      </c>
      <c r="L42" s="370">
        <v>5.7915057915057915</v>
      </c>
      <c r="M42" s="371">
        <v>91.428571428571431</v>
      </c>
      <c r="N42" s="343"/>
      <c r="Q42" s="631"/>
      <c r="R42" s="368"/>
      <c r="S42" s="369"/>
      <c r="T42" s="370"/>
      <c r="U42" s="370"/>
      <c r="V42" s="371"/>
      <c r="W42" s="360"/>
    </row>
    <row r="43" spans="8:23">
      <c r="H43" s="631"/>
      <c r="I43" s="368" t="s">
        <v>374</v>
      </c>
      <c r="J43" s="369">
        <v>54</v>
      </c>
      <c r="K43" s="370">
        <v>4.1698841698841704</v>
      </c>
      <c r="L43" s="370">
        <v>4.1698841698841704</v>
      </c>
      <c r="M43" s="371">
        <v>95.598455598455601</v>
      </c>
      <c r="N43" s="343"/>
      <c r="Q43" s="631"/>
      <c r="R43" s="368"/>
      <c r="S43" s="369"/>
      <c r="T43" s="370"/>
      <c r="U43" s="370"/>
      <c r="V43" s="371"/>
      <c r="W43" s="360"/>
    </row>
    <row r="44" spans="8:23">
      <c r="H44" s="631"/>
      <c r="I44" s="368" t="s">
        <v>375</v>
      </c>
      <c r="J44" s="369">
        <v>25</v>
      </c>
      <c r="K44" s="370">
        <v>1.9305019305019304</v>
      </c>
      <c r="L44" s="370">
        <v>1.9305019305019304</v>
      </c>
      <c r="M44" s="371">
        <v>97.528957528957534</v>
      </c>
      <c r="N44" s="343"/>
      <c r="Q44" s="631"/>
      <c r="R44" s="368"/>
      <c r="S44" s="369"/>
      <c r="T44" s="370"/>
      <c r="U44" s="370"/>
      <c r="V44" s="371"/>
      <c r="W44" s="360"/>
    </row>
    <row r="45" spans="8:23">
      <c r="H45" s="631"/>
      <c r="I45" s="368" t="s">
        <v>376</v>
      </c>
      <c r="J45" s="369">
        <v>15</v>
      </c>
      <c r="K45" s="370">
        <v>1.1583011583011582</v>
      </c>
      <c r="L45" s="370">
        <v>1.1583011583011582</v>
      </c>
      <c r="M45" s="371">
        <v>98.687258687258677</v>
      </c>
      <c r="N45" s="343"/>
      <c r="Q45" s="631"/>
      <c r="R45" s="368"/>
      <c r="S45" s="369"/>
      <c r="T45" s="370"/>
      <c r="U45" s="370"/>
      <c r="V45" s="371"/>
      <c r="W45" s="360"/>
    </row>
    <row r="46" spans="8:23">
      <c r="H46" s="631"/>
      <c r="I46" s="368" t="s">
        <v>377</v>
      </c>
      <c r="J46" s="369">
        <v>3</v>
      </c>
      <c r="K46" s="372">
        <v>0.23166023166023164</v>
      </c>
      <c r="L46" s="372">
        <v>0.23166023166023164</v>
      </c>
      <c r="M46" s="371">
        <v>98.918918918918919</v>
      </c>
      <c r="N46" s="343"/>
      <c r="Q46" s="631"/>
      <c r="R46" s="368"/>
      <c r="S46" s="369"/>
      <c r="T46" s="372"/>
      <c r="U46" s="372"/>
      <c r="V46" s="371"/>
      <c r="W46" s="360"/>
    </row>
    <row r="47" spans="8:23">
      <c r="H47" s="631"/>
      <c r="I47" s="368" t="s">
        <v>378</v>
      </c>
      <c r="J47" s="369">
        <v>5</v>
      </c>
      <c r="K47" s="372">
        <v>0.38610038610038611</v>
      </c>
      <c r="L47" s="372">
        <v>0.38610038610038611</v>
      </c>
      <c r="M47" s="371">
        <v>99.3050193050193</v>
      </c>
      <c r="N47" s="343"/>
      <c r="Q47" s="631"/>
      <c r="R47" s="368"/>
      <c r="S47" s="369"/>
      <c r="T47" s="372"/>
      <c r="U47" s="372"/>
      <c r="V47" s="371"/>
      <c r="W47" s="360"/>
    </row>
    <row r="48" spans="8:23">
      <c r="H48" s="631"/>
      <c r="I48" s="368" t="s">
        <v>379</v>
      </c>
      <c r="J48" s="369">
        <v>5</v>
      </c>
      <c r="K48" s="372">
        <v>0.38610038610038611</v>
      </c>
      <c r="L48" s="372">
        <v>0.38610038610038611</v>
      </c>
      <c r="M48" s="371">
        <v>99.691119691119695</v>
      </c>
      <c r="N48" s="343"/>
      <c r="Q48" s="631"/>
      <c r="R48" s="368"/>
      <c r="S48" s="369"/>
      <c r="T48" s="372"/>
      <c r="U48" s="372"/>
      <c r="V48" s="371"/>
      <c r="W48" s="360"/>
    </row>
    <row r="49" spans="8:23">
      <c r="H49" s="631"/>
      <c r="I49" s="368" t="s">
        <v>380</v>
      </c>
      <c r="J49" s="369">
        <v>1</v>
      </c>
      <c r="K49" s="372">
        <v>7.7220077220077218E-2</v>
      </c>
      <c r="L49" s="372">
        <v>7.7220077220077218E-2</v>
      </c>
      <c r="M49" s="371">
        <v>99.768339768339757</v>
      </c>
      <c r="N49" s="343"/>
      <c r="Q49" s="631"/>
      <c r="R49" s="368"/>
      <c r="S49" s="369"/>
      <c r="T49" s="372"/>
      <c r="U49" s="372"/>
      <c r="V49" s="371"/>
      <c r="W49" s="360"/>
    </row>
    <row r="50" spans="8:23">
      <c r="H50" s="631"/>
      <c r="I50" s="368">
        <v>17</v>
      </c>
      <c r="J50" s="369">
        <v>0</v>
      </c>
      <c r="K50" s="372"/>
      <c r="L50" s="372"/>
      <c r="M50" s="371"/>
      <c r="N50" s="343"/>
      <c r="Q50" s="631"/>
      <c r="R50" s="368"/>
      <c r="S50" s="369"/>
      <c r="T50" s="372"/>
      <c r="U50" s="372"/>
      <c r="V50" s="371"/>
      <c r="W50" s="360"/>
    </row>
    <row r="51" spans="8:23">
      <c r="H51" s="631"/>
      <c r="I51" s="368">
        <v>18</v>
      </c>
      <c r="J51" s="369">
        <v>0</v>
      </c>
      <c r="K51" s="372"/>
      <c r="L51" s="372"/>
      <c r="M51" s="371"/>
      <c r="N51" s="343"/>
      <c r="Q51" s="631"/>
      <c r="R51" s="368"/>
      <c r="S51" s="369"/>
      <c r="T51" s="372"/>
      <c r="U51" s="372"/>
      <c r="V51" s="371"/>
      <c r="W51" s="360"/>
    </row>
    <row r="52" spans="8:23">
      <c r="H52" s="631"/>
      <c r="I52" s="368" t="s">
        <v>408</v>
      </c>
      <c r="J52" s="369">
        <v>1</v>
      </c>
      <c r="K52" s="372">
        <v>7.7220077220077218E-2</v>
      </c>
      <c r="L52" s="372">
        <v>7.7220077220077218E-2</v>
      </c>
      <c r="M52" s="371">
        <v>99.845559845559848</v>
      </c>
      <c r="N52" s="343"/>
      <c r="Q52" s="631"/>
      <c r="R52" s="368"/>
      <c r="S52" s="369"/>
      <c r="T52" s="372"/>
      <c r="U52" s="372"/>
      <c r="V52" s="371"/>
      <c r="W52" s="360"/>
    </row>
    <row r="53" spans="8:23" ht="19.5" thickBot="1">
      <c r="H53" s="632"/>
      <c r="I53" s="368" t="s">
        <v>415</v>
      </c>
      <c r="J53" s="369">
        <v>1</v>
      </c>
      <c r="K53" s="372">
        <v>7.7220077220077218E-2</v>
      </c>
      <c r="L53" s="372">
        <v>7.7220077220077218E-2</v>
      </c>
      <c r="M53" s="371">
        <v>99.922779922779924</v>
      </c>
      <c r="N53" s="343"/>
      <c r="Q53" s="632"/>
      <c r="R53" s="368"/>
      <c r="S53" s="369"/>
      <c r="T53" s="372"/>
      <c r="U53" s="372"/>
      <c r="V53" s="371"/>
      <c r="W53" s="360"/>
    </row>
    <row r="54" spans="8:23" ht="19.5" thickTop="1">
      <c r="I54" s="368" t="s">
        <v>417</v>
      </c>
      <c r="J54" s="369">
        <v>1</v>
      </c>
      <c r="K54" s="372">
        <v>7.7220077220077218E-2</v>
      </c>
      <c r="L54" s="372">
        <v>7.7220077220077218E-2</v>
      </c>
      <c r="M54" s="371">
        <v>100</v>
      </c>
      <c r="N54" s="343"/>
      <c r="R54" s="368"/>
      <c r="S54" s="369"/>
      <c r="T54" s="372"/>
      <c r="U54" s="372"/>
      <c r="V54" s="371"/>
    </row>
    <row r="55" spans="8:23" ht="19.5" thickBot="1">
      <c r="I55" s="373" t="s">
        <v>60</v>
      </c>
      <c r="J55" s="374">
        <v>1295</v>
      </c>
      <c r="K55" s="375">
        <v>100</v>
      </c>
      <c r="L55" s="375">
        <v>100</v>
      </c>
      <c r="M55" s="376"/>
      <c r="N55" s="343"/>
      <c r="R55" s="373"/>
      <c r="S55" s="374"/>
      <c r="T55" s="375"/>
      <c r="U55" s="375"/>
      <c r="V55" s="376"/>
    </row>
    <row r="56" spans="8:23" ht="19.5" thickTop="1">
      <c r="N56" s="343"/>
    </row>
    <row r="57" spans="8:23">
      <c r="N57" s="343"/>
    </row>
    <row r="60" spans="8:23" ht="19.5" thickBot="1">
      <c r="H60" s="621" t="s">
        <v>421</v>
      </c>
      <c r="I60" s="621"/>
      <c r="J60" s="621"/>
      <c r="K60" s="621"/>
      <c r="L60" s="621"/>
      <c r="M60" s="621"/>
      <c r="N60" s="343"/>
    </row>
    <row r="61" spans="8:23" ht="92.25" thickTop="1" thickBot="1">
      <c r="H61" s="622"/>
      <c r="I61" s="623"/>
      <c r="J61" s="344" t="s">
        <v>221</v>
      </c>
      <c r="K61" s="345" t="s">
        <v>46</v>
      </c>
      <c r="L61" s="345" t="s">
        <v>222</v>
      </c>
      <c r="M61" s="346" t="s">
        <v>223</v>
      </c>
      <c r="N61" s="343"/>
    </row>
    <row r="62" spans="8:23" ht="19.5" thickTop="1">
      <c r="H62" s="624" t="s">
        <v>224</v>
      </c>
      <c r="I62" s="347" t="s">
        <v>254</v>
      </c>
      <c r="J62" s="333">
        <v>40</v>
      </c>
      <c r="K62" s="356">
        <v>4.2016806722689077</v>
      </c>
      <c r="L62" s="356">
        <v>4.2016806722689077</v>
      </c>
      <c r="M62" s="357">
        <v>4.2016806722689077</v>
      </c>
      <c r="N62" s="343"/>
    </row>
    <row r="63" spans="8:23">
      <c r="H63" s="625"/>
      <c r="I63" s="348" t="s">
        <v>255</v>
      </c>
      <c r="J63" s="334">
        <v>191</v>
      </c>
      <c r="K63" s="349">
        <v>20.063025210084035</v>
      </c>
      <c r="L63" s="349">
        <v>20.063025210084035</v>
      </c>
      <c r="M63" s="350">
        <v>24.264705882352942</v>
      </c>
      <c r="N63" s="343"/>
    </row>
    <row r="64" spans="8:23">
      <c r="H64" s="625"/>
      <c r="I64" s="348" t="s">
        <v>366</v>
      </c>
      <c r="J64" s="334">
        <v>93</v>
      </c>
      <c r="K64" s="349">
        <v>9.7689075630252109</v>
      </c>
      <c r="L64" s="349">
        <v>9.7689075630252109</v>
      </c>
      <c r="M64" s="350">
        <v>34.033613445378151</v>
      </c>
      <c r="N64" s="343"/>
    </row>
    <row r="65" spans="8:14">
      <c r="H65" s="625"/>
      <c r="I65" s="348" t="s">
        <v>367</v>
      </c>
      <c r="J65" s="334">
        <v>77</v>
      </c>
      <c r="K65" s="349">
        <v>8.0882352941176467</v>
      </c>
      <c r="L65" s="349">
        <v>8.0882352941176467</v>
      </c>
      <c r="M65" s="350">
        <v>42.121848739495796</v>
      </c>
      <c r="N65" s="343"/>
    </row>
    <row r="66" spans="8:14">
      <c r="H66" s="625"/>
      <c r="I66" s="348" t="s">
        <v>368</v>
      </c>
      <c r="J66" s="334">
        <v>74</v>
      </c>
      <c r="K66" s="349">
        <v>7.7731092436974789</v>
      </c>
      <c r="L66" s="349">
        <v>7.7731092436974789</v>
      </c>
      <c r="M66" s="350">
        <v>49.894957983193279</v>
      </c>
      <c r="N66" s="343"/>
    </row>
    <row r="67" spans="8:14">
      <c r="H67" s="625"/>
      <c r="I67" s="348" t="s">
        <v>369</v>
      </c>
      <c r="J67" s="334">
        <v>73</v>
      </c>
      <c r="K67" s="349">
        <v>7.6680672268907566</v>
      </c>
      <c r="L67" s="349">
        <v>7.6680672268907566</v>
      </c>
      <c r="M67" s="350">
        <v>57.563025210084028</v>
      </c>
      <c r="N67" s="343"/>
    </row>
    <row r="68" spans="8:14">
      <c r="H68" s="625"/>
      <c r="I68" s="348" t="s">
        <v>370</v>
      </c>
      <c r="J68" s="334">
        <v>77</v>
      </c>
      <c r="K68" s="349">
        <v>8.0882352941176467</v>
      </c>
      <c r="L68" s="349">
        <v>8.0882352941176467</v>
      </c>
      <c r="M68" s="350">
        <v>65.651260504201687</v>
      </c>
      <c r="N68" s="343"/>
    </row>
    <row r="69" spans="8:14">
      <c r="H69" s="625"/>
      <c r="I69" s="348" t="s">
        <v>371</v>
      </c>
      <c r="J69" s="334">
        <v>68</v>
      </c>
      <c r="K69" s="349">
        <v>7.1428571428571423</v>
      </c>
      <c r="L69" s="349">
        <v>7.1428571428571423</v>
      </c>
      <c r="M69" s="350">
        <v>72.794117647058826</v>
      </c>
      <c r="N69" s="343"/>
    </row>
    <row r="70" spans="8:14">
      <c r="H70" s="625"/>
      <c r="I70" s="348" t="s">
        <v>372</v>
      </c>
      <c r="J70" s="334">
        <v>76</v>
      </c>
      <c r="K70" s="349">
        <v>7.9831932773109235</v>
      </c>
      <c r="L70" s="349">
        <v>7.9831932773109235</v>
      </c>
      <c r="M70" s="350">
        <v>80.777310924369743</v>
      </c>
      <c r="N70" s="343"/>
    </row>
    <row r="71" spans="8:14">
      <c r="H71" s="625"/>
      <c r="I71" s="348" t="s">
        <v>373</v>
      </c>
      <c r="J71" s="334">
        <v>73</v>
      </c>
      <c r="K71" s="349">
        <v>7.6680672268907566</v>
      </c>
      <c r="L71" s="349">
        <v>7.6680672268907566</v>
      </c>
      <c r="M71" s="350">
        <v>88.445378151260499</v>
      </c>
      <c r="N71" s="343"/>
    </row>
    <row r="72" spans="8:14">
      <c r="H72" s="625"/>
      <c r="I72" s="348" t="s">
        <v>374</v>
      </c>
      <c r="J72" s="334">
        <v>51</v>
      </c>
      <c r="K72" s="349">
        <v>5.3571428571428568</v>
      </c>
      <c r="L72" s="349">
        <v>5.3571428571428568</v>
      </c>
      <c r="M72" s="350">
        <v>93.80252100840336</v>
      </c>
      <c r="N72" s="343"/>
    </row>
    <row r="73" spans="8:14">
      <c r="H73" s="625"/>
      <c r="I73" s="348" t="s">
        <v>375</v>
      </c>
      <c r="J73" s="334">
        <v>24</v>
      </c>
      <c r="K73" s="349">
        <v>2.5210084033613445</v>
      </c>
      <c r="L73" s="349">
        <v>2.5210084033613445</v>
      </c>
      <c r="M73" s="350">
        <v>96.32352941176471</v>
      </c>
      <c r="N73" s="343"/>
    </row>
    <row r="74" spans="8:14">
      <c r="H74" s="625"/>
      <c r="I74" s="348" t="s">
        <v>376</v>
      </c>
      <c r="J74" s="334">
        <v>14</v>
      </c>
      <c r="K74" s="349">
        <v>1.4705882352941175</v>
      </c>
      <c r="L74" s="349">
        <v>1.4705882352941175</v>
      </c>
      <c r="M74" s="350">
        <v>97.794117647058826</v>
      </c>
      <c r="N74" s="343"/>
    </row>
    <row r="75" spans="8:14">
      <c r="H75" s="625"/>
      <c r="I75" s="348" t="s">
        <v>377</v>
      </c>
      <c r="J75" s="334">
        <v>4</v>
      </c>
      <c r="K75" s="351">
        <v>0.42016806722689076</v>
      </c>
      <c r="L75" s="351">
        <v>0.42016806722689076</v>
      </c>
      <c r="M75" s="350">
        <v>98.214285714285708</v>
      </c>
      <c r="N75" s="343"/>
    </row>
    <row r="76" spans="8:14">
      <c r="H76" s="625"/>
      <c r="I76" s="348" t="s">
        <v>378</v>
      </c>
      <c r="J76" s="334">
        <v>8</v>
      </c>
      <c r="K76" s="351">
        <v>0.84033613445378152</v>
      </c>
      <c r="L76" s="351">
        <v>0.84033613445378152</v>
      </c>
      <c r="M76" s="350">
        <v>99.054621848739501</v>
      </c>
      <c r="N76" s="343"/>
    </row>
    <row r="77" spans="8:14">
      <c r="H77" s="625"/>
      <c r="I77" s="348" t="s">
        <v>379</v>
      </c>
      <c r="J77" s="334">
        <v>2</v>
      </c>
      <c r="K77" s="351">
        <v>0.21008403361344538</v>
      </c>
      <c r="L77" s="351">
        <v>0.21008403361344538</v>
      </c>
      <c r="M77" s="350">
        <v>99.264705882352942</v>
      </c>
      <c r="N77" s="343"/>
    </row>
    <row r="78" spans="8:14">
      <c r="H78" s="625"/>
      <c r="I78" s="348" t="s">
        <v>380</v>
      </c>
      <c r="J78" s="334">
        <v>2</v>
      </c>
      <c r="K78" s="351">
        <v>0.21008403361344538</v>
      </c>
      <c r="L78" s="351">
        <v>0.21008403361344538</v>
      </c>
      <c r="M78" s="350">
        <v>99.474789915966383</v>
      </c>
      <c r="N78" s="343"/>
    </row>
    <row r="79" spans="8:14">
      <c r="H79" s="625"/>
      <c r="I79" s="348" t="s">
        <v>381</v>
      </c>
      <c r="J79" s="334">
        <v>1</v>
      </c>
      <c r="K79" s="351">
        <v>0.10504201680672269</v>
      </c>
      <c r="L79" s="351">
        <v>0.10504201680672269</v>
      </c>
      <c r="M79" s="350">
        <v>99.579831932773118</v>
      </c>
      <c r="N79" s="343"/>
    </row>
    <row r="80" spans="8:14">
      <c r="H80" s="625"/>
      <c r="I80" s="348" t="s">
        <v>408</v>
      </c>
      <c r="J80" s="334">
        <v>1</v>
      </c>
      <c r="K80" s="351">
        <v>0.10504201680672269</v>
      </c>
      <c r="L80" s="351">
        <v>0.10504201680672269</v>
      </c>
      <c r="M80" s="350">
        <v>99.684873949579838</v>
      </c>
      <c r="N80" s="343"/>
    </row>
    <row r="81" spans="8:14">
      <c r="H81" s="625"/>
      <c r="I81" s="348" t="s">
        <v>415</v>
      </c>
      <c r="J81" s="334">
        <v>1</v>
      </c>
      <c r="K81" s="351">
        <v>0.10504201680672269</v>
      </c>
      <c r="L81" s="351">
        <v>0.10504201680672269</v>
      </c>
      <c r="M81" s="350">
        <v>99.789915966386559</v>
      </c>
      <c r="N81" s="343"/>
    </row>
    <row r="82" spans="8:14">
      <c r="H82" s="625"/>
      <c r="I82" s="348" t="s">
        <v>417</v>
      </c>
      <c r="J82" s="334">
        <v>1</v>
      </c>
      <c r="K82" s="351">
        <v>0.10504201680672269</v>
      </c>
      <c r="L82" s="351">
        <v>0.10504201680672269</v>
      </c>
      <c r="M82" s="350">
        <v>99.894957983193279</v>
      </c>
      <c r="N82" s="343"/>
    </row>
    <row r="83" spans="8:14">
      <c r="H83" s="625"/>
      <c r="I83" s="348" t="s">
        <v>418</v>
      </c>
      <c r="J83" s="334">
        <v>1</v>
      </c>
      <c r="K83" s="351">
        <v>0.10504201680672269</v>
      </c>
      <c r="L83" s="351">
        <v>0.10504201680672269</v>
      </c>
      <c r="M83" s="350">
        <v>100</v>
      </c>
      <c r="N83" s="343"/>
    </row>
    <row r="84" spans="8:14" ht="19.5" thickBot="1">
      <c r="H84" s="626"/>
      <c r="I84" s="352" t="s">
        <v>60</v>
      </c>
      <c r="J84" s="353">
        <v>952</v>
      </c>
      <c r="K84" s="354">
        <v>100</v>
      </c>
      <c r="L84" s="354">
        <v>100</v>
      </c>
      <c r="M84" s="355"/>
      <c r="N84" s="343"/>
    </row>
    <row r="85" spans="8:14" ht="19.5" thickTop="1"/>
  </sheetData>
  <mergeCells count="12">
    <mergeCell ref="Q31:V31"/>
    <mergeCell ref="Q32:R32"/>
    <mergeCell ref="Q33:Q53"/>
    <mergeCell ref="H33:H53"/>
    <mergeCell ref="Q8:V8"/>
    <mergeCell ref="Q9:R9"/>
    <mergeCell ref="Q10:Q23"/>
    <mergeCell ref="H60:M60"/>
    <mergeCell ref="H61:I61"/>
    <mergeCell ref="H62:H84"/>
    <mergeCell ref="H31:M31"/>
    <mergeCell ref="H32:I32"/>
  </mergeCells>
  <phoneticPr fontId="11" type="noConversion"/>
  <pageMargins left="0.75" right="0.75" top="1" bottom="1" header="0.5" footer="0.5"/>
  <pageSetup scale="83" orientation="landscape" r:id="rId1"/>
  <headerFooter alignWithMargins="0">
    <oddHeader>&amp;L&amp;"Times New Roman,Bold"&amp;12E. AGE OF CCRB CASES BASED ON DATE OF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75" zoomScaleSheetLayoutView="100" workbookViewId="0">
      <selection activeCell="C12" sqref="C12:C19"/>
    </sheetView>
  </sheetViews>
  <sheetFormatPr defaultRowHeight="12.75"/>
  <cols>
    <col min="1" max="1" width="27.33203125" style="262" customWidth="1"/>
    <col min="2" max="2" width="20.83203125" style="262" customWidth="1"/>
    <col min="3" max="3" width="20.83203125" style="270" customWidth="1"/>
    <col min="4" max="4" width="20.83203125" style="262" customWidth="1"/>
    <col min="5" max="7" width="20.83203125" style="270" customWidth="1"/>
    <col min="8" max="9" width="0" style="262" hidden="1" customWidth="1"/>
    <col min="10" max="10" width="9.6640625" style="262" hidden="1" customWidth="1"/>
    <col min="11" max="17" width="0" style="262" hidden="1" customWidth="1"/>
    <col min="18" max="16384" width="9.33203125" style="262"/>
  </cols>
  <sheetData>
    <row r="1" spans="1:17" ht="18">
      <c r="A1" s="264" t="s">
        <v>438</v>
      </c>
      <c r="C1" s="265"/>
    </row>
    <row r="2" spans="1:17" ht="15">
      <c r="A2" s="284"/>
      <c r="B2" s="284"/>
      <c r="C2" s="287"/>
    </row>
    <row r="3" spans="1:17" ht="15.75">
      <c r="A3" s="285" t="s">
        <v>435</v>
      </c>
      <c r="B3" s="285"/>
      <c r="C3" s="286"/>
    </row>
    <row r="5" spans="1:17" ht="35.1" customHeight="1">
      <c r="A5" s="421"/>
      <c r="B5" s="271" t="s">
        <v>11</v>
      </c>
      <c r="C5" s="358" t="s">
        <v>12</v>
      </c>
      <c r="D5" s="271" t="s">
        <v>13</v>
      </c>
      <c r="E5" s="358" t="s">
        <v>12</v>
      </c>
      <c r="F5" s="271" t="s">
        <v>14</v>
      </c>
      <c r="G5" s="422" t="s">
        <v>15</v>
      </c>
      <c r="I5" s="272"/>
      <c r="J5" s="270"/>
    </row>
    <row r="6" spans="1:17" ht="35.1" customHeight="1" thickBot="1">
      <c r="A6" s="421" t="s">
        <v>16</v>
      </c>
      <c r="B6" s="271">
        <f>SUM(M8:M12)</f>
        <v>443</v>
      </c>
      <c r="C6" s="358">
        <f>(B6/B$20)</f>
        <v>0.52612826603325413</v>
      </c>
      <c r="D6" s="271">
        <v>457</v>
      </c>
      <c r="E6" s="358">
        <v>0.64619883040935677</v>
      </c>
      <c r="F6" s="271">
        <f t="shared" ref="F6:F20" si="0">+B6-D6</f>
        <v>-14</v>
      </c>
      <c r="G6" s="422">
        <f t="shared" ref="G6:G20" si="1">(F6/D6)</f>
        <v>-3.0634573304157548E-2</v>
      </c>
      <c r="I6" s="276"/>
      <c r="J6" s="270"/>
      <c r="K6" s="633" t="s">
        <v>364</v>
      </c>
      <c r="L6" s="633"/>
      <c r="M6" s="633"/>
      <c r="N6" s="633"/>
      <c r="O6" s="633"/>
      <c r="P6" s="633"/>
      <c r="Q6" s="238"/>
    </row>
    <row r="7" spans="1:17" ht="35.1" customHeight="1" thickTop="1" thickBot="1">
      <c r="A7" s="421" t="s">
        <v>17</v>
      </c>
      <c r="B7" s="271">
        <f>SUM(M13:M15)</f>
        <v>183</v>
      </c>
      <c r="C7" s="358">
        <f t="shared" ref="C7:C20" si="2">(B7/B$20)</f>
        <v>0.21733966745843231</v>
      </c>
      <c r="D7" s="271">
        <v>231</v>
      </c>
      <c r="E7" s="358">
        <v>0.17919799498746866</v>
      </c>
      <c r="F7" s="271">
        <f t="shared" si="0"/>
        <v>-48</v>
      </c>
      <c r="G7" s="422">
        <f t="shared" si="1"/>
        <v>-0.20779220779220781</v>
      </c>
      <c r="I7" s="272"/>
      <c r="J7" s="270"/>
      <c r="K7" s="634"/>
      <c r="L7" s="635"/>
      <c r="M7" s="239" t="s">
        <v>221</v>
      </c>
      <c r="N7" s="240" t="s">
        <v>46</v>
      </c>
      <c r="O7" s="240" t="s">
        <v>222</v>
      </c>
      <c r="P7" s="241" t="s">
        <v>223</v>
      </c>
      <c r="Q7" s="238"/>
    </row>
    <row r="8" spans="1:17" ht="35.1" customHeight="1" thickTop="1">
      <c r="A8" s="421" t="s">
        <v>18</v>
      </c>
      <c r="B8" s="271">
        <f>SUM(M16)</f>
        <v>65</v>
      </c>
      <c r="C8" s="358">
        <f t="shared" si="2"/>
        <v>7.7197149643705457E-2</v>
      </c>
      <c r="D8" s="271">
        <v>76</v>
      </c>
      <c r="E8" s="358">
        <v>4.3024227234753548E-2</v>
      </c>
      <c r="F8" s="271">
        <f t="shared" si="0"/>
        <v>-11</v>
      </c>
      <c r="G8" s="422">
        <f t="shared" si="1"/>
        <v>-0.14473684210526316</v>
      </c>
      <c r="I8" s="278"/>
      <c r="J8" s="270"/>
      <c r="K8" s="636" t="s">
        <v>224</v>
      </c>
      <c r="L8" s="242" t="s">
        <v>254</v>
      </c>
      <c r="M8" s="243">
        <v>207</v>
      </c>
      <c r="N8" s="244">
        <v>24.497041420118343</v>
      </c>
      <c r="O8" s="244">
        <v>24.497041420118343</v>
      </c>
      <c r="P8" s="245">
        <v>24.497041420118343</v>
      </c>
      <c r="Q8" s="238"/>
    </row>
    <row r="9" spans="1:17" ht="35.1" customHeight="1">
      <c r="A9" s="421" t="s">
        <v>19</v>
      </c>
      <c r="B9" s="271">
        <f t="shared" ref="B9:B16" si="3">SUM(M17)</f>
        <v>56</v>
      </c>
      <c r="C9" s="358">
        <f t="shared" si="2"/>
        <v>6.6508313539192399E-2</v>
      </c>
      <c r="D9" s="271">
        <v>63</v>
      </c>
      <c r="E9" s="358">
        <v>4.0100250626566414E-2</v>
      </c>
      <c r="F9" s="271">
        <f t="shared" si="0"/>
        <v>-7</v>
      </c>
      <c r="G9" s="422">
        <f t="shared" si="1"/>
        <v>-0.1111111111111111</v>
      </c>
      <c r="I9" s="278"/>
      <c r="J9" s="270"/>
      <c r="K9" s="637"/>
      <c r="L9" s="246" t="s">
        <v>255</v>
      </c>
      <c r="M9" s="247">
        <v>89</v>
      </c>
      <c r="N9" s="248">
        <v>10.532544378698224</v>
      </c>
      <c r="O9" s="248">
        <v>10.532544378698224</v>
      </c>
      <c r="P9" s="249">
        <v>35.029585798816569</v>
      </c>
      <c r="Q9" s="238"/>
    </row>
    <row r="10" spans="1:17" ht="35.1" customHeight="1">
      <c r="A10" s="421" t="s">
        <v>20</v>
      </c>
      <c r="B10" s="271">
        <f t="shared" si="3"/>
        <v>47</v>
      </c>
      <c r="C10" s="358">
        <f t="shared" si="2"/>
        <v>5.5819477434679333E-2</v>
      </c>
      <c r="D10" s="271">
        <v>33</v>
      </c>
      <c r="E10" s="358">
        <v>1.5037593984962405E-2</v>
      </c>
      <c r="F10" s="271">
        <f t="shared" si="0"/>
        <v>14</v>
      </c>
      <c r="G10" s="422">
        <f t="shared" si="1"/>
        <v>0.42424242424242425</v>
      </c>
      <c r="I10" s="278"/>
      <c r="J10" s="270"/>
      <c r="K10" s="637"/>
      <c r="L10" s="246" t="s">
        <v>366</v>
      </c>
      <c r="M10" s="247">
        <v>55</v>
      </c>
      <c r="N10" s="248">
        <v>6.5088757396449708</v>
      </c>
      <c r="O10" s="248">
        <v>6.5088757396449708</v>
      </c>
      <c r="P10" s="249">
        <v>41.53846153846154</v>
      </c>
      <c r="Q10" s="238"/>
    </row>
    <row r="11" spans="1:17" ht="35.1" customHeight="1">
      <c r="A11" s="421" t="s">
        <v>21</v>
      </c>
      <c r="B11" s="271">
        <f t="shared" si="3"/>
        <v>22</v>
      </c>
      <c r="C11" s="358">
        <f t="shared" si="2"/>
        <v>2.6128266033254157E-2</v>
      </c>
      <c r="D11" s="271">
        <v>20</v>
      </c>
      <c r="E11" s="358">
        <v>7.5187969924812026E-3</v>
      </c>
      <c r="F11" s="271">
        <f t="shared" si="0"/>
        <v>2</v>
      </c>
      <c r="G11" s="422">
        <f t="shared" si="1"/>
        <v>0.1</v>
      </c>
      <c r="I11" s="278"/>
      <c r="J11" s="270"/>
      <c r="K11" s="637"/>
      <c r="L11" s="246" t="s">
        <v>367</v>
      </c>
      <c r="M11" s="247">
        <v>45</v>
      </c>
      <c r="N11" s="248">
        <v>5.3254437869822491</v>
      </c>
      <c r="O11" s="248">
        <v>5.3254437869822491</v>
      </c>
      <c r="P11" s="249">
        <v>46.863905325443788</v>
      </c>
      <c r="Q11" s="238"/>
    </row>
    <row r="12" spans="1:17" ht="35.1" customHeight="1">
      <c r="A12" s="421" t="s">
        <v>22</v>
      </c>
      <c r="B12" s="271">
        <f t="shared" si="3"/>
        <v>12</v>
      </c>
      <c r="C12" s="358">
        <f t="shared" si="2"/>
        <v>1.4251781472684086E-2</v>
      </c>
      <c r="D12" s="271">
        <v>6</v>
      </c>
      <c r="E12" s="358">
        <v>1.0442773600668337E-2</v>
      </c>
      <c r="F12" s="271">
        <f t="shared" si="0"/>
        <v>6</v>
      </c>
      <c r="G12" s="422">
        <f t="shared" si="1"/>
        <v>1</v>
      </c>
      <c r="I12" s="278"/>
      <c r="J12" s="270"/>
      <c r="K12" s="637"/>
      <c r="L12" s="246" t="s">
        <v>368</v>
      </c>
      <c r="M12" s="247">
        <v>47</v>
      </c>
      <c r="N12" s="248">
        <v>5.5621301775147929</v>
      </c>
      <c r="O12" s="248">
        <v>5.5621301775147929</v>
      </c>
      <c r="P12" s="249">
        <v>52.426035502958577</v>
      </c>
      <c r="Q12" s="238"/>
    </row>
    <row r="13" spans="1:17" ht="35.1" customHeight="1">
      <c r="A13" s="421" t="s">
        <v>23</v>
      </c>
      <c r="B13" s="271">
        <f t="shared" si="3"/>
        <v>2</v>
      </c>
      <c r="C13" s="358">
        <f t="shared" si="2"/>
        <v>2.3752969121140144E-3</v>
      </c>
      <c r="D13" s="271">
        <v>11</v>
      </c>
      <c r="E13" s="358">
        <v>9.1896407685881365E-3</v>
      </c>
      <c r="F13" s="271">
        <f t="shared" si="0"/>
        <v>-9</v>
      </c>
      <c r="G13" s="422">
        <f t="shared" si="1"/>
        <v>-0.81818181818181823</v>
      </c>
      <c r="I13" s="278"/>
      <c r="J13" s="270"/>
      <c r="K13" s="637"/>
      <c r="L13" s="246" t="s">
        <v>369</v>
      </c>
      <c r="M13" s="247">
        <v>58</v>
      </c>
      <c r="N13" s="248">
        <v>6.8639053254437865</v>
      </c>
      <c r="O13" s="248">
        <v>6.8639053254437865</v>
      </c>
      <c r="P13" s="249">
        <v>59.289940828402365</v>
      </c>
      <c r="Q13" s="238"/>
    </row>
    <row r="14" spans="1:17" ht="35.1" customHeight="1">
      <c r="A14" s="421" t="s">
        <v>24</v>
      </c>
      <c r="B14" s="271">
        <f t="shared" si="3"/>
        <v>4</v>
      </c>
      <c r="C14" s="358">
        <f t="shared" si="2"/>
        <v>4.7505938242280287E-3</v>
      </c>
      <c r="D14" s="271">
        <v>5</v>
      </c>
      <c r="E14" s="358">
        <v>1.6708437761069339E-2</v>
      </c>
      <c r="F14" s="271">
        <f t="shared" si="0"/>
        <v>-1</v>
      </c>
      <c r="G14" s="422">
        <f t="shared" si="1"/>
        <v>-0.2</v>
      </c>
      <c r="I14" s="278"/>
      <c r="J14" s="270"/>
      <c r="K14" s="637"/>
      <c r="L14" s="246" t="s">
        <v>370</v>
      </c>
      <c r="M14" s="247">
        <v>63</v>
      </c>
      <c r="N14" s="248">
        <v>7.4556213017751478</v>
      </c>
      <c r="O14" s="248">
        <v>7.4556213017751478</v>
      </c>
      <c r="P14" s="249">
        <v>66.745562130177518</v>
      </c>
      <c r="Q14" s="238"/>
    </row>
    <row r="15" spans="1:17" ht="35.1" customHeight="1">
      <c r="A15" s="421" t="s">
        <v>25</v>
      </c>
      <c r="B15" s="271">
        <f t="shared" si="3"/>
        <v>2</v>
      </c>
      <c r="C15" s="358">
        <f t="shared" si="2"/>
        <v>2.3752969121140144E-3</v>
      </c>
      <c r="D15" s="271">
        <v>3</v>
      </c>
      <c r="E15" s="358">
        <v>1.1695906432748537E-2</v>
      </c>
      <c r="F15" s="271">
        <f t="shared" si="0"/>
        <v>-1</v>
      </c>
      <c r="G15" s="422">
        <f t="shared" si="1"/>
        <v>-0.33333333333333331</v>
      </c>
      <c r="I15" s="278"/>
      <c r="J15" s="270"/>
      <c r="K15" s="637"/>
      <c r="L15" s="246" t="s">
        <v>371</v>
      </c>
      <c r="M15" s="247">
        <v>62</v>
      </c>
      <c r="N15" s="248">
        <v>7.337278106508875</v>
      </c>
      <c r="O15" s="248">
        <v>7.337278106508875</v>
      </c>
      <c r="P15" s="249">
        <v>74.082840236686394</v>
      </c>
      <c r="Q15" s="238"/>
    </row>
    <row r="16" spans="1:17" ht="35.1" customHeight="1">
      <c r="A16" s="421" t="s">
        <v>26</v>
      </c>
      <c r="B16" s="271">
        <f t="shared" si="3"/>
        <v>2</v>
      </c>
      <c r="C16" s="358">
        <f t="shared" si="2"/>
        <v>2.3752969121140144E-3</v>
      </c>
      <c r="D16" s="271">
        <v>2</v>
      </c>
      <c r="E16" s="358">
        <v>1.0442773600668337E-2</v>
      </c>
      <c r="F16" s="271">
        <f t="shared" si="0"/>
        <v>0</v>
      </c>
      <c r="G16" s="422">
        <f t="shared" si="1"/>
        <v>0</v>
      </c>
      <c r="I16" s="278"/>
      <c r="J16" s="270"/>
      <c r="K16" s="637"/>
      <c r="L16" s="246" t="s">
        <v>372</v>
      </c>
      <c r="M16" s="247">
        <v>65</v>
      </c>
      <c r="N16" s="248">
        <v>7.6923076923076925</v>
      </c>
      <c r="O16" s="248">
        <v>7.6923076923076925</v>
      </c>
      <c r="P16" s="249">
        <v>81.775147928994087</v>
      </c>
      <c r="Q16" s="238"/>
    </row>
    <row r="17" spans="1:17" ht="35.1" customHeight="1">
      <c r="A17" s="421" t="s">
        <v>27</v>
      </c>
      <c r="B17" s="271">
        <f>M25</f>
        <v>0</v>
      </c>
      <c r="C17" s="358">
        <f t="shared" si="2"/>
        <v>0</v>
      </c>
      <c r="D17" s="271">
        <v>0</v>
      </c>
      <c r="E17" s="358">
        <v>7.5187969924812026E-3</v>
      </c>
      <c r="F17" s="271">
        <f t="shared" si="0"/>
        <v>0</v>
      </c>
      <c r="G17" s="422" t="e">
        <f t="shared" si="1"/>
        <v>#DIV/0!</v>
      </c>
      <c r="I17" s="278"/>
      <c r="J17" s="270"/>
      <c r="K17" s="637"/>
      <c r="L17" s="246" t="s">
        <v>373</v>
      </c>
      <c r="M17" s="247">
        <v>56</v>
      </c>
      <c r="N17" s="248">
        <v>6.6272189349112427</v>
      </c>
      <c r="O17" s="248">
        <v>6.6272189349112427</v>
      </c>
      <c r="P17" s="249">
        <v>88.402366863905328</v>
      </c>
      <c r="Q17" s="238"/>
    </row>
    <row r="18" spans="1:17" ht="35.1" customHeight="1">
      <c r="A18" s="421" t="s">
        <v>28</v>
      </c>
      <c r="B18" s="271">
        <f>M26</f>
        <v>0</v>
      </c>
      <c r="C18" s="358">
        <f t="shared" si="2"/>
        <v>0</v>
      </c>
      <c r="D18" s="271">
        <v>0</v>
      </c>
      <c r="E18" s="358">
        <v>0</v>
      </c>
      <c r="F18" s="271">
        <f t="shared" si="0"/>
        <v>0</v>
      </c>
      <c r="G18" s="422" t="e">
        <f t="shared" si="1"/>
        <v>#DIV/0!</v>
      </c>
      <c r="I18" s="278"/>
      <c r="J18" s="270"/>
      <c r="K18" s="637"/>
      <c r="L18" s="246" t="s">
        <v>374</v>
      </c>
      <c r="M18" s="247">
        <v>47</v>
      </c>
      <c r="N18" s="248">
        <v>5.5621301775147929</v>
      </c>
      <c r="O18" s="248">
        <v>5.5621301775147929</v>
      </c>
      <c r="P18" s="249">
        <v>93.964497041420117</v>
      </c>
      <c r="Q18" s="238"/>
    </row>
    <row r="19" spans="1:17" ht="35.1" customHeight="1">
      <c r="A19" s="421" t="s">
        <v>29</v>
      </c>
      <c r="B19" s="271">
        <f>SUM(M27:M30)</f>
        <v>4</v>
      </c>
      <c r="C19" s="358">
        <f t="shared" si="2"/>
        <v>4.7505938242280287E-3</v>
      </c>
      <c r="D19" s="271">
        <v>5</v>
      </c>
      <c r="E19" s="358">
        <v>2.9239766081871343E-3</v>
      </c>
      <c r="F19" s="271">
        <f t="shared" si="0"/>
        <v>-1</v>
      </c>
      <c r="G19" s="422">
        <f t="shared" si="1"/>
        <v>-0.2</v>
      </c>
      <c r="I19" s="278"/>
      <c r="J19" s="270"/>
      <c r="K19" s="637"/>
      <c r="L19" s="246" t="s">
        <v>375</v>
      </c>
      <c r="M19" s="247">
        <v>22</v>
      </c>
      <c r="N19" s="248">
        <v>2.6035502958579881</v>
      </c>
      <c r="O19" s="248">
        <v>2.6035502958579881</v>
      </c>
      <c r="P19" s="249">
        <v>96.568047337278102</v>
      </c>
      <c r="Q19" s="238"/>
    </row>
    <row r="20" spans="1:17" ht="35.1" customHeight="1">
      <c r="A20" s="429" t="s">
        <v>30</v>
      </c>
      <c r="B20" s="430">
        <f>SUM(B6:B19)</f>
        <v>842</v>
      </c>
      <c r="C20" s="431">
        <f t="shared" si="2"/>
        <v>1</v>
      </c>
      <c r="D20" s="430">
        <v>912</v>
      </c>
      <c r="E20" s="431">
        <f t="shared" ref="E20" si="4">(D20/D$20)</f>
        <v>1</v>
      </c>
      <c r="F20" s="430">
        <f t="shared" si="0"/>
        <v>-70</v>
      </c>
      <c r="G20" s="432">
        <f t="shared" si="1"/>
        <v>-7.6754385964912283E-2</v>
      </c>
      <c r="I20" s="278"/>
      <c r="J20" s="270"/>
      <c r="K20" s="637"/>
      <c r="L20" s="246" t="s">
        <v>376</v>
      </c>
      <c r="M20" s="247">
        <v>12</v>
      </c>
      <c r="N20" s="248">
        <v>1.4201183431952662</v>
      </c>
      <c r="O20" s="248">
        <v>1.4201183431952662</v>
      </c>
      <c r="P20" s="249">
        <v>97.988165680473372</v>
      </c>
      <c r="Q20" s="238"/>
    </row>
    <row r="21" spans="1:17" ht="14.25">
      <c r="A21" s="279"/>
      <c r="B21" s="377"/>
      <c r="I21" s="278"/>
      <c r="J21" s="270"/>
      <c r="K21" s="637"/>
      <c r="L21" s="246" t="s">
        <v>377</v>
      </c>
      <c r="M21" s="247">
        <v>2</v>
      </c>
      <c r="N21" s="250">
        <v>0.23668639053254439</v>
      </c>
      <c r="O21" s="250">
        <v>0.23668639053254439</v>
      </c>
      <c r="P21" s="249">
        <v>98.224852071005913</v>
      </c>
      <c r="Q21" s="238"/>
    </row>
    <row r="22" spans="1:17" ht="14.25">
      <c r="A22" s="378"/>
      <c r="B22" s="377"/>
      <c r="I22" s="278"/>
      <c r="J22" s="270"/>
      <c r="K22" s="637"/>
      <c r="L22" s="246" t="s">
        <v>378</v>
      </c>
      <c r="M22" s="247">
        <v>4</v>
      </c>
      <c r="N22" s="250">
        <v>0.47337278106508879</v>
      </c>
      <c r="O22" s="250">
        <v>0.47337278106508879</v>
      </c>
      <c r="P22" s="249">
        <v>98.698224852071007</v>
      </c>
      <c r="Q22" s="238"/>
    </row>
    <row r="23" spans="1:17" ht="14.25">
      <c r="B23" s="377"/>
      <c r="D23" s="270"/>
      <c r="I23" s="278"/>
      <c r="J23" s="270"/>
      <c r="K23" s="637"/>
      <c r="L23" s="246" t="s">
        <v>379</v>
      </c>
      <c r="M23" s="247">
        <v>2</v>
      </c>
      <c r="N23" s="250">
        <v>0.23668639053254439</v>
      </c>
      <c r="O23" s="250">
        <v>0.23668639053254439</v>
      </c>
      <c r="P23" s="249">
        <v>98.934911242603548</v>
      </c>
      <c r="Q23" s="238"/>
    </row>
    <row r="24" spans="1:17" ht="14.25">
      <c r="A24" s="273"/>
      <c r="B24" s="274"/>
      <c r="C24" s="275"/>
      <c r="D24" s="270"/>
      <c r="E24" s="267"/>
      <c r="F24" s="267"/>
      <c r="G24" s="267"/>
      <c r="I24" s="278"/>
      <c r="J24" s="270"/>
      <c r="K24" s="637"/>
      <c r="L24" s="246" t="s">
        <v>380</v>
      </c>
      <c r="M24" s="247">
        <v>2</v>
      </c>
      <c r="N24" s="250">
        <v>0.23668639053254439</v>
      </c>
      <c r="O24" s="250">
        <v>0.23668639053254439</v>
      </c>
      <c r="P24" s="249">
        <v>99.171597633136102</v>
      </c>
      <c r="Q24" s="238"/>
    </row>
    <row r="25" spans="1:17" ht="14.25">
      <c r="A25" s="273"/>
      <c r="B25" s="277"/>
      <c r="C25" s="275"/>
      <c r="D25" s="277"/>
      <c r="E25" s="267"/>
      <c r="F25" s="267"/>
      <c r="G25" s="267"/>
      <c r="I25" s="278"/>
      <c r="J25" s="270"/>
      <c r="K25" s="637"/>
      <c r="L25" s="246">
        <v>17</v>
      </c>
      <c r="M25" s="247">
        <v>0</v>
      </c>
      <c r="N25" s="250"/>
      <c r="O25" s="250"/>
      <c r="P25" s="249"/>
      <c r="Q25" s="238"/>
    </row>
    <row r="26" spans="1:17" ht="14.25">
      <c r="A26" s="273"/>
      <c r="B26" s="277"/>
      <c r="C26" s="275"/>
      <c r="D26" s="277"/>
      <c r="E26" s="267"/>
      <c r="F26" s="267"/>
      <c r="G26" s="267"/>
      <c r="I26" s="278"/>
      <c r="J26" s="270"/>
      <c r="K26" s="637"/>
      <c r="L26" s="246">
        <v>18</v>
      </c>
      <c r="M26" s="247">
        <v>0</v>
      </c>
      <c r="N26" s="250"/>
      <c r="O26" s="250"/>
      <c r="P26" s="249"/>
      <c r="Q26" s="238"/>
    </row>
    <row r="27" spans="1:17" ht="14.25">
      <c r="A27" s="273"/>
      <c r="B27" s="277"/>
      <c r="C27" s="275"/>
      <c r="D27" s="277"/>
      <c r="E27" s="267"/>
      <c r="F27" s="267"/>
      <c r="G27" s="267"/>
      <c r="I27" s="278"/>
      <c r="J27" s="270"/>
      <c r="K27" s="637"/>
      <c r="L27" s="246" t="s">
        <v>382</v>
      </c>
      <c r="M27" s="247">
        <v>1</v>
      </c>
      <c r="N27" s="250">
        <v>0.1183431952662722</v>
      </c>
      <c r="O27" s="250">
        <v>0.1183431952662722</v>
      </c>
      <c r="P27" s="249">
        <v>99.289940828402365</v>
      </c>
      <c r="Q27" s="238"/>
    </row>
    <row r="28" spans="1:17" ht="14.25">
      <c r="A28" s="273"/>
      <c r="B28" s="277"/>
      <c r="C28" s="275"/>
      <c r="D28" s="277"/>
      <c r="E28" s="267"/>
      <c r="F28" s="267"/>
      <c r="G28" s="267"/>
      <c r="I28" s="272"/>
      <c r="J28" s="270"/>
      <c r="K28" s="637"/>
      <c r="L28" s="246" t="s">
        <v>415</v>
      </c>
      <c r="M28" s="247">
        <v>1</v>
      </c>
      <c r="N28" s="250">
        <v>0.1183431952662722</v>
      </c>
      <c r="O28" s="250">
        <v>0.1183431952662722</v>
      </c>
      <c r="P28" s="249">
        <v>99.408284023668642</v>
      </c>
      <c r="Q28" s="238"/>
    </row>
    <row r="29" spans="1:17">
      <c r="A29" s="270" t="s">
        <v>436</v>
      </c>
      <c r="C29" s="265"/>
      <c r="J29" s="270"/>
      <c r="K29" s="637"/>
      <c r="L29" s="246" t="s">
        <v>416</v>
      </c>
      <c r="M29" s="247">
        <v>1</v>
      </c>
      <c r="N29" s="250">
        <v>0.1183431952662722</v>
      </c>
      <c r="O29" s="250">
        <v>0.1183431952662722</v>
      </c>
      <c r="P29" s="249">
        <v>99.526627218934919</v>
      </c>
      <c r="Q29" s="238"/>
    </row>
    <row r="30" spans="1:17" ht="15.75" thickBot="1">
      <c r="A30" s="6" t="s">
        <v>383</v>
      </c>
      <c r="B30" s="30">
        <v>1858</v>
      </c>
      <c r="C30" s="30">
        <v>212</v>
      </c>
      <c r="D30" s="30"/>
      <c r="J30" s="270"/>
      <c r="K30" s="638"/>
      <c r="L30" s="246" t="s">
        <v>417</v>
      </c>
      <c r="M30" s="247">
        <v>1</v>
      </c>
      <c r="N30" s="250">
        <v>0.1183431952662722</v>
      </c>
      <c r="O30" s="250">
        <v>0.1183431952662722</v>
      </c>
      <c r="P30" s="249">
        <v>99.644970414201183</v>
      </c>
      <c r="Q30" s="238"/>
    </row>
    <row r="31" spans="1:17" ht="13.5" customHeight="1" thickTop="1">
      <c r="A31" s="6" t="s">
        <v>384</v>
      </c>
      <c r="B31" s="30">
        <v>1869</v>
      </c>
      <c r="C31" s="30">
        <v>231</v>
      </c>
      <c r="D31" s="30"/>
      <c r="H31" s="261" t="s">
        <v>364</v>
      </c>
      <c r="I31" s="261"/>
      <c r="J31" s="261"/>
      <c r="K31" s="261"/>
      <c r="L31" s="246" t="s">
        <v>419</v>
      </c>
      <c r="M31" s="247">
        <v>3</v>
      </c>
      <c r="N31" s="250">
        <v>0.35502958579881655</v>
      </c>
      <c r="O31" s="250">
        <v>0.35502958579881655</v>
      </c>
      <c r="P31" s="249">
        <v>100</v>
      </c>
    </row>
    <row r="32" spans="1:17" ht="15.75" thickBot="1">
      <c r="A32" s="6" t="s">
        <v>385</v>
      </c>
      <c r="B32" s="30">
        <v>1899</v>
      </c>
      <c r="C32" s="30">
        <v>248</v>
      </c>
      <c r="D32" s="30"/>
      <c r="L32" s="251" t="s">
        <v>60</v>
      </c>
      <c r="M32" s="252">
        <v>845</v>
      </c>
      <c r="N32" s="253">
        <v>100</v>
      </c>
      <c r="O32" s="253">
        <v>100</v>
      </c>
      <c r="P32" s="254"/>
    </row>
    <row r="33" spans="1:14" ht="15.75" thickTop="1">
      <c r="A33" s="6" t="s">
        <v>386</v>
      </c>
      <c r="B33" s="30">
        <v>1966</v>
      </c>
      <c r="C33" s="30">
        <v>275</v>
      </c>
      <c r="D33" s="30"/>
      <c r="L33" s="261"/>
      <c r="M33" s="261"/>
      <c r="N33" s="238"/>
    </row>
    <row r="34" spans="1:14" ht="15">
      <c r="A34" s="6" t="s">
        <v>387</v>
      </c>
      <c r="B34" s="30">
        <v>1964</v>
      </c>
      <c r="C34" s="30">
        <v>260</v>
      </c>
      <c r="D34" s="30"/>
    </row>
    <row r="35" spans="1:14" ht="15">
      <c r="A35" s="6" t="s">
        <v>388</v>
      </c>
      <c r="B35" s="30">
        <v>1838</v>
      </c>
      <c r="C35" s="30">
        <v>251</v>
      </c>
      <c r="D35" s="30"/>
    </row>
    <row r="36" spans="1:14" ht="15">
      <c r="A36" s="6" t="s">
        <v>389</v>
      </c>
      <c r="B36" s="30">
        <v>1833</v>
      </c>
      <c r="C36" s="30">
        <v>241</v>
      </c>
      <c r="D36" s="30">
        <f>B36-B40</f>
        <v>522</v>
      </c>
    </row>
    <row r="37" spans="1:14" ht="15">
      <c r="A37" s="6" t="s">
        <v>390</v>
      </c>
      <c r="B37" s="30">
        <v>1834</v>
      </c>
      <c r="C37" s="30">
        <v>223</v>
      </c>
      <c r="D37" s="30"/>
    </row>
    <row r="38" spans="1:14" ht="15">
      <c r="A38" s="6" t="s">
        <v>391</v>
      </c>
      <c r="B38" s="30">
        <v>1586</v>
      </c>
      <c r="C38" s="30">
        <v>217</v>
      </c>
      <c r="D38" s="30"/>
    </row>
    <row r="39" spans="1:14" ht="15">
      <c r="A39" s="6" t="s">
        <v>392</v>
      </c>
      <c r="B39" s="30">
        <v>1546</v>
      </c>
      <c r="C39" s="30">
        <v>243</v>
      </c>
      <c r="D39" s="30"/>
    </row>
    <row r="40" spans="1:14" ht="15">
      <c r="A40" s="6" t="s">
        <v>393</v>
      </c>
      <c r="B40" s="30">
        <v>1311</v>
      </c>
      <c r="C40" s="30">
        <v>205</v>
      </c>
      <c r="D40" s="30"/>
    </row>
    <row r="41" spans="1:14" ht="15">
      <c r="A41" s="6" t="s">
        <v>403</v>
      </c>
      <c r="B41" s="30">
        <v>1125</v>
      </c>
      <c r="C41" s="30">
        <v>153</v>
      </c>
      <c r="D41" s="30"/>
    </row>
    <row r="42" spans="1:14" ht="15">
      <c r="A42" s="6" t="s">
        <v>383</v>
      </c>
      <c r="B42" s="30">
        <v>961</v>
      </c>
      <c r="C42" s="30">
        <v>146</v>
      </c>
      <c r="D42" s="30"/>
    </row>
    <row r="43" spans="1:14" ht="15">
      <c r="A43" s="6" t="s">
        <v>384</v>
      </c>
      <c r="B43" s="30">
        <v>912</v>
      </c>
      <c r="C43" s="30">
        <v>96</v>
      </c>
      <c r="D43" s="30"/>
    </row>
    <row r="44" spans="1:14" ht="15">
      <c r="A44" s="6" t="s">
        <v>385</v>
      </c>
      <c r="B44" s="30">
        <v>842</v>
      </c>
      <c r="C44" s="30">
        <v>122</v>
      </c>
    </row>
    <row r="45" spans="1:14">
      <c r="C45" s="267"/>
    </row>
  </sheetData>
  <mergeCells count="3">
    <mergeCell ref="K6:P6"/>
    <mergeCell ref="K7:L7"/>
    <mergeCell ref="K8:K30"/>
  </mergeCells>
  <pageMargins left="0.75" right="0.75" top="1" bottom="1" header="0.5" footer="0.5"/>
  <pageSetup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topLeftCell="B1" zoomScale="60" zoomScaleNormal="100" workbookViewId="0">
      <selection sqref="A1:A1048576"/>
    </sheetView>
  </sheetViews>
  <sheetFormatPr defaultRowHeight="15"/>
  <cols>
    <col min="1" max="1" width="19.5" style="284" hidden="1" customWidth="1"/>
    <col min="2" max="2" width="17" style="284" customWidth="1"/>
    <col min="3" max="3" width="24.33203125" style="284" customWidth="1"/>
    <col min="4" max="4" width="21" style="284" customWidth="1"/>
    <col min="5" max="5" width="23.83203125" style="284" customWidth="1"/>
    <col min="6" max="6" width="31.83203125" style="284" customWidth="1"/>
    <col min="7" max="7" width="96.1640625" style="284" customWidth="1"/>
    <col min="8" max="8" width="40.5" style="284" customWidth="1"/>
    <col min="9" max="16384" width="9.33203125" style="284"/>
  </cols>
  <sheetData>
    <row r="1" spans="1:8" ht="18">
      <c r="B1" s="639" t="s">
        <v>440</v>
      </c>
      <c r="C1" s="639"/>
      <c r="D1" s="639"/>
      <c r="E1" s="639"/>
      <c r="F1" s="639"/>
      <c r="G1" s="639"/>
    </row>
    <row r="2" spans="1:8" ht="15.75">
      <c r="B2" s="433"/>
      <c r="C2" s="433"/>
      <c r="D2" s="433"/>
      <c r="E2" s="433"/>
      <c r="F2" s="433"/>
      <c r="G2" s="433"/>
    </row>
    <row r="3" spans="1:8" ht="15.75">
      <c r="B3" s="433"/>
      <c r="C3" s="433"/>
      <c r="D3" s="433"/>
      <c r="E3" s="433"/>
      <c r="F3" s="433"/>
      <c r="G3" s="433"/>
    </row>
    <row r="5" spans="1:8" ht="111.75" customHeight="1">
      <c r="A5" s="434" t="s">
        <v>240</v>
      </c>
      <c r="B5" s="435" t="s">
        <v>45</v>
      </c>
      <c r="C5" s="435" t="s">
        <v>241</v>
      </c>
      <c r="D5" s="436" t="s">
        <v>326</v>
      </c>
      <c r="E5" s="437" t="s">
        <v>327</v>
      </c>
      <c r="F5" s="438" t="s">
        <v>242</v>
      </c>
      <c r="G5" s="439" t="s">
        <v>243</v>
      </c>
    </row>
    <row r="6" spans="1:8" s="448" customFormat="1" ht="38.25" customHeight="1">
      <c r="A6" s="440">
        <v>201210275</v>
      </c>
      <c r="B6" s="441">
        <v>1</v>
      </c>
      <c r="C6" s="442">
        <v>41125</v>
      </c>
      <c r="D6" s="442">
        <v>41130.590485300927</v>
      </c>
      <c r="E6" s="449">
        <f t="shared" ref="E6" si="0">D6-C6</f>
        <v>5.5904853009269573</v>
      </c>
      <c r="F6" s="450">
        <f t="shared" ref="F6:F7" si="1">C6+547</f>
        <v>41672</v>
      </c>
      <c r="G6" s="451" t="s">
        <v>274</v>
      </c>
    </row>
    <row r="7" spans="1:8" s="448" customFormat="1" ht="38.25" customHeight="1">
      <c r="A7" s="443">
        <v>210301992</v>
      </c>
      <c r="B7" s="441">
        <v>2</v>
      </c>
      <c r="C7" s="444">
        <v>41342</v>
      </c>
      <c r="D7" s="444">
        <v>41353.479502314818</v>
      </c>
      <c r="E7" s="449">
        <f t="shared" ref="E7" si="2">D7-C7</f>
        <v>11.479502314818092</v>
      </c>
      <c r="F7" s="450">
        <f t="shared" si="1"/>
        <v>41889</v>
      </c>
      <c r="G7" s="451" t="s">
        <v>274</v>
      </c>
    </row>
    <row r="8" spans="1:8" s="448" customFormat="1" ht="38.25" customHeight="1">
      <c r="A8" s="447">
        <v>201303526</v>
      </c>
      <c r="B8" s="441">
        <v>3</v>
      </c>
      <c r="C8" s="444">
        <v>41306</v>
      </c>
      <c r="D8" s="444">
        <v>41393.544559837967</v>
      </c>
      <c r="E8" s="449">
        <f t="shared" ref="E8:E9" si="3">D8-C8</f>
        <v>87.544559837966517</v>
      </c>
      <c r="F8" s="450">
        <f t="shared" ref="F8:F9" si="4">C8+547</f>
        <v>41853</v>
      </c>
      <c r="G8" s="451" t="s">
        <v>274</v>
      </c>
    </row>
    <row r="9" spans="1:8" s="448" customFormat="1" ht="38.25" customHeight="1">
      <c r="A9" s="447">
        <v>201412358</v>
      </c>
      <c r="B9" s="441">
        <v>4</v>
      </c>
      <c r="C9" s="444">
        <v>41406</v>
      </c>
      <c r="D9" s="444">
        <v>41985.55603240741</v>
      </c>
      <c r="E9" s="449">
        <f t="shared" si="3"/>
        <v>579.55603240741038</v>
      </c>
      <c r="F9" s="450">
        <f t="shared" si="4"/>
        <v>41953</v>
      </c>
      <c r="G9" s="452" t="s">
        <v>422</v>
      </c>
    </row>
    <row r="10" spans="1:8" ht="160.5" customHeight="1">
      <c r="B10" s="640" t="s">
        <v>284</v>
      </c>
      <c r="C10" s="640"/>
      <c r="D10" s="640"/>
      <c r="E10" s="640"/>
      <c r="F10" s="640"/>
      <c r="G10" s="640"/>
      <c r="H10" s="445"/>
    </row>
    <row r="11" spans="1:8">
      <c r="B11" s="446"/>
      <c r="C11" s="446"/>
    </row>
  </sheetData>
  <sortState ref="A23:L2443">
    <sortCondition ref="I23:I2443"/>
  </sortState>
  <mergeCells count="2">
    <mergeCell ref="B1:G1"/>
    <mergeCell ref="B10:G10"/>
  </mergeCells>
  <pageMargins left="0.7" right="0.7" top="0.75" bottom="0.75" header="0.3" footer="0.3"/>
  <pageSetup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251"/>
  <sheetViews>
    <sheetView view="pageBreakPreview" zoomScale="89" zoomScaleNormal="75" zoomScaleSheetLayoutView="89" workbookViewId="0">
      <selection activeCell="Q23" sqref="Q23"/>
    </sheetView>
  </sheetViews>
  <sheetFormatPr defaultRowHeight="15"/>
  <cols>
    <col min="1" max="1" width="50.1640625" style="284" customWidth="1"/>
    <col min="2" max="2" width="16.1640625" style="284" customWidth="1"/>
    <col min="3" max="3" width="22.83203125" style="284" customWidth="1"/>
    <col min="4" max="4" width="14.6640625" style="284" customWidth="1"/>
    <col min="5" max="5" width="22.33203125" style="284" customWidth="1"/>
    <col min="6" max="6" width="16.33203125" style="284" customWidth="1"/>
    <col min="7" max="7" width="16" style="284" customWidth="1"/>
    <col min="8" max="10" width="9.33203125" style="284" hidden="1" customWidth="1"/>
    <col min="11" max="11" width="9.5" style="284" hidden="1" customWidth="1"/>
    <col min="12" max="12" width="9.83203125" style="284" hidden="1" customWidth="1"/>
    <col min="13" max="15" width="9.33203125" style="284" hidden="1" customWidth="1"/>
    <col min="16" max="16" width="9.33203125" style="284" customWidth="1"/>
    <col min="17" max="16384" width="9.33203125" style="284"/>
  </cols>
  <sheetData>
    <row r="1" spans="1:12" ht="15.75">
      <c r="A1" s="647"/>
      <c r="B1" s="647"/>
      <c r="C1" s="647"/>
      <c r="D1" s="647"/>
      <c r="E1" s="647"/>
      <c r="F1" s="647"/>
      <c r="G1" s="647"/>
    </row>
    <row r="2" spans="1:12" ht="15.75">
      <c r="A2" s="644" t="s">
        <v>362</v>
      </c>
      <c r="B2" s="644"/>
      <c r="C2" s="644"/>
      <c r="D2" s="644"/>
      <c r="E2" s="644"/>
      <c r="F2" s="644"/>
      <c r="G2" s="644"/>
    </row>
    <row r="3" spans="1:12" ht="15.75">
      <c r="A3" s="644" t="s">
        <v>423</v>
      </c>
      <c r="B3" s="644"/>
      <c r="C3" s="644"/>
      <c r="D3" s="644"/>
      <c r="E3" s="644"/>
      <c r="F3" s="644"/>
      <c r="G3" s="644"/>
    </row>
    <row r="4" spans="1:12">
      <c r="A4" s="453"/>
      <c r="B4" s="453"/>
      <c r="C4" s="453"/>
      <c r="D4" s="453"/>
      <c r="E4" s="453"/>
      <c r="F4" s="453"/>
      <c r="G4" s="453"/>
    </row>
    <row r="5" spans="1:12" ht="15.75">
      <c r="A5" s="453"/>
      <c r="B5" s="641">
        <v>41699</v>
      </c>
      <c r="C5" s="642"/>
      <c r="D5" s="641">
        <v>42064</v>
      </c>
      <c r="E5" s="642"/>
      <c r="F5" s="645" t="s">
        <v>31</v>
      </c>
      <c r="G5" s="646"/>
    </row>
    <row r="6" spans="1:12" ht="31.5">
      <c r="A6" s="454"/>
      <c r="B6" s="455" t="s">
        <v>32</v>
      </c>
      <c r="C6" s="456" t="s">
        <v>33</v>
      </c>
      <c r="D6" s="455" t="s">
        <v>32</v>
      </c>
      <c r="E6" s="456" t="s">
        <v>33</v>
      </c>
      <c r="F6" s="455" t="s">
        <v>34</v>
      </c>
      <c r="G6" s="456" t="s">
        <v>35</v>
      </c>
    </row>
    <row r="7" spans="1:12">
      <c r="A7" s="457"/>
      <c r="B7" s="458"/>
      <c r="C7" s="459"/>
      <c r="D7" s="460"/>
      <c r="E7" s="459"/>
      <c r="F7" s="460"/>
      <c r="G7" s="461"/>
      <c r="J7" s="291">
        <v>2014</v>
      </c>
      <c r="K7" s="291"/>
      <c r="L7" s="291">
        <v>2015</v>
      </c>
    </row>
    <row r="8" spans="1:12">
      <c r="A8" s="462" t="s">
        <v>36</v>
      </c>
      <c r="B8" s="401">
        <v>386</v>
      </c>
      <c r="C8" s="461">
        <f>B8/$B$12</f>
        <v>0.30806065442936953</v>
      </c>
      <c r="D8" s="311">
        <v>262</v>
      </c>
      <c r="E8" s="461">
        <f>D8/$D$12</f>
        <v>0.31042654028436018</v>
      </c>
      <c r="F8" s="463">
        <f t="shared" ref="F8:F12" si="0">D8-B8</f>
        <v>-124</v>
      </c>
      <c r="G8" s="461">
        <f t="shared" ref="G8:G14" si="1">F8/B8</f>
        <v>-0.32124352331606215</v>
      </c>
      <c r="I8" s="464" t="s">
        <v>250</v>
      </c>
      <c r="J8" s="284">
        <v>441</v>
      </c>
      <c r="L8" s="284">
        <v>337</v>
      </c>
    </row>
    <row r="9" spans="1:12">
      <c r="A9" s="462" t="s">
        <v>37</v>
      </c>
      <c r="B9" s="401">
        <v>598</v>
      </c>
      <c r="C9" s="461">
        <f>B9/$B$12</f>
        <v>0.47725458898643258</v>
      </c>
      <c r="D9" s="311">
        <v>425</v>
      </c>
      <c r="E9" s="461">
        <f>D9/$D$12</f>
        <v>0.50355450236966826</v>
      </c>
      <c r="F9" s="463">
        <f t="shared" si="0"/>
        <v>-173</v>
      </c>
      <c r="G9" s="461">
        <f t="shared" si="1"/>
        <v>-0.28929765886287623</v>
      </c>
      <c r="I9" s="464" t="s">
        <v>251</v>
      </c>
      <c r="J9" s="284">
        <v>503</v>
      </c>
      <c r="L9" s="284">
        <v>469</v>
      </c>
    </row>
    <row r="10" spans="1:12">
      <c r="A10" s="462" t="s">
        <v>38</v>
      </c>
      <c r="B10" s="401">
        <v>210</v>
      </c>
      <c r="C10" s="461">
        <f>B10/$B$12</f>
        <v>0.16759776536312848</v>
      </c>
      <c r="D10" s="311">
        <v>133</v>
      </c>
      <c r="E10" s="461">
        <f>D10/$D$12</f>
        <v>0.15758293838862558</v>
      </c>
      <c r="F10" s="463">
        <f t="shared" si="0"/>
        <v>-77</v>
      </c>
      <c r="G10" s="461">
        <f t="shared" si="1"/>
        <v>-0.36666666666666664</v>
      </c>
      <c r="I10" s="464"/>
      <c r="J10" s="284">
        <v>99</v>
      </c>
      <c r="L10" s="284">
        <v>83</v>
      </c>
    </row>
    <row r="11" spans="1:12">
      <c r="A11" s="462" t="s">
        <v>39</v>
      </c>
      <c r="B11" s="401">
        <v>59</v>
      </c>
      <c r="C11" s="461">
        <f>B11/$B$12</f>
        <v>4.7086991221069435E-2</v>
      </c>
      <c r="D11" s="311">
        <v>24</v>
      </c>
      <c r="E11" s="461">
        <f>D11/$D$12</f>
        <v>2.843601895734597E-2</v>
      </c>
      <c r="F11" s="463">
        <f t="shared" si="0"/>
        <v>-35</v>
      </c>
      <c r="G11" s="461">
        <f t="shared" si="1"/>
        <v>-0.59322033898305082</v>
      </c>
      <c r="I11" s="464"/>
      <c r="J11" s="284">
        <v>12</v>
      </c>
      <c r="L11" s="284">
        <v>18</v>
      </c>
    </row>
    <row r="12" spans="1:12" ht="15.75">
      <c r="A12" s="465" t="s">
        <v>40</v>
      </c>
      <c r="B12" s="466">
        <f>SUM(B8:B11)</f>
        <v>1253</v>
      </c>
      <c r="C12" s="467">
        <f>SUM(C8:C11)</f>
        <v>1</v>
      </c>
      <c r="D12" s="466">
        <f>SUM(D8:D11)</f>
        <v>844</v>
      </c>
      <c r="E12" s="467">
        <f>SUM(E8:E11)</f>
        <v>0.99999999999999989</v>
      </c>
      <c r="F12" s="466">
        <f t="shared" si="0"/>
        <v>-409</v>
      </c>
      <c r="G12" s="467">
        <f t="shared" si="1"/>
        <v>-0.32641660015961693</v>
      </c>
      <c r="J12" s="284">
        <f>SUM(J8:J11)</f>
        <v>1055</v>
      </c>
      <c r="L12" s="284">
        <f>SUM(L8:L11)</f>
        <v>907</v>
      </c>
    </row>
    <row r="13" spans="1:12" ht="15.75">
      <c r="A13" s="468" t="s">
        <v>41</v>
      </c>
      <c r="B13" s="466">
        <f>J8</f>
        <v>441</v>
      </c>
      <c r="C13" s="467"/>
      <c r="D13" s="466">
        <f>L8</f>
        <v>337</v>
      </c>
      <c r="E13" s="467"/>
      <c r="F13" s="466">
        <f>D13-B13</f>
        <v>-104</v>
      </c>
      <c r="G13" s="467">
        <f t="shared" si="1"/>
        <v>-0.23582766439909297</v>
      </c>
      <c r="H13" s="469" t="s">
        <v>110</v>
      </c>
      <c r="J13" s="470">
        <f>(J8/J12)</f>
        <v>0.41800947867298577</v>
      </c>
      <c r="L13" s="470">
        <f>(L8/L12)</f>
        <v>0.37155457552370452</v>
      </c>
    </row>
    <row r="14" spans="1:12" ht="15.75">
      <c r="A14" s="468" t="s">
        <v>249</v>
      </c>
      <c r="B14" s="466">
        <f>SUM(J8:J11)</f>
        <v>1055</v>
      </c>
      <c r="C14" s="467"/>
      <c r="D14" s="466">
        <f>SUM(L8:L11)</f>
        <v>907</v>
      </c>
      <c r="E14" s="467"/>
      <c r="F14" s="466">
        <f>D14-B14</f>
        <v>-148</v>
      </c>
      <c r="G14" s="467">
        <f t="shared" si="1"/>
        <v>-0.14028436018957346</v>
      </c>
    </row>
    <row r="15" spans="1:12">
      <c r="B15" s="471"/>
      <c r="C15" s="471"/>
      <c r="D15" s="471"/>
      <c r="E15" s="471"/>
      <c r="F15" s="471"/>
      <c r="G15" s="471"/>
    </row>
    <row r="16" spans="1:12">
      <c r="A16" s="471"/>
      <c r="B16" s="471"/>
      <c r="C16" s="471"/>
      <c r="D16" s="471"/>
      <c r="E16" s="471"/>
      <c r="F16" s="471"/>
      <c r="G16" s="471"/>
    </row>
    <row r="17" spans="1:17" ht="15.75">
      <c r="A17" s="644" t="s">
        <v>361</v>
      </c>
      <c r="B17" s="644"/>
      <c r="C17" s="644"/>
      <c r="D17" s="644"/>
      <c r="E17" s="644"/>
      <c r="F17" s="644"/>
      <c r="G17" s="644"/>
    </row>
    <row r="18" spans="1:17" ht="15.75">
      <c r="A18" s="644" t="s">
        <v>424</v>
      </c>
      <c r="B18" s="644"/>
      <c r="C18" s="644"/>
      <c r="D18" s="644"/>
      <c r="E18" s="644"/>
      <c r="F18" s="644"/>
      <c r="G18" s="644"/>
      <c r="H18" s="296"/>
      <c r="P18" s="296"/>
      <c r="Q18" s="296"/>
    </row>
    <row r="19" spans="1:17">
      <c r="A19" s="453"/>
      <c r="B19" s="453"/>
      <c r="C19" s="453"/>
      <c r="D19" s="453"/>
      <c r="E19" s="453"/>
      <c r="F19" s="453"/>
      <c r="G19" s="453"/>
    </row>
    <row r="20" spans="1:17" ht="15.75">
      <c r="A20" s="453"/>
      <c r="B20" s="641" t="s">
        <v>281</v>
      </c>
      <c r="C20" s="642"/>
      <c r="D20" s="641" t="s">
        <v>412</v>
      </c>
      <c r="E20" s="642"/>
      <c r="F20" s="645" t="s">
        <v>31</v>
      </c>
      <c r="G20" s="646"/>
    </row>
    <row r="21" spans="1:17" ht="31.5">
      <c r="A21" s="454"/>
      <c r="B21" s="455" t="s">
        <v>32</v>
      </c>
      <c r="C21" s="456" t="s">
        <v>33</v>
      </c>
      <c r="D21" s="455" t="s">
        <v>32</v>
      </c>
      <c r="E21" s="456" t="s">
        <v>33</v>
      </c>
      <c r="F21" s="455" t="s">
        <v>34</v>
      </c>
      <c r="G21" s="456" t="s">
        <v>35</v>
      </c>
    </row>
    <row r="22" spans="1:17">
      <c r="A22" s="457"/>
      <c r="B22" s="458"/>
      <c r="C22" s="459"/>
      <c r="D22" s="460"/>
      <c r="E22" s="459"/>
      <c r="F22" s="460"/>
      <c r="G22" s="461"/>
      <c r="J22" s="291">
        <v>2014</v>
      </c>
      <c r="K22" s="291"/>
      <c r="L22" s="291">
        <v>2015</v>
      </c>
    </row>
    <row r="23" spans="1:17">
      <c r="A23" s="462" t="s">
        <v>36</v>
      </c>
      <c r="B23" s="401">
        <v>1159</v>
      </c>
      <c r="C23" s="461">
        <f>B23/$B$27</f>
        <v>0.31239892183288409</v>
      </c>
      <c r="D23" s="311">
        <v>752</v>
      </c>
      <c r="E23" s="461">
        <f>D23/$D$27</f>
        <v>0.29853116315998413</v>
      </c>
      <c r="F23" s="463">
        <f t="shared" ref="F23:F29" si="2">D23-B23</f>
        <v>-407</v>
      </c>
      <c r="G23" s="461">
        <f t="shared" ref="G23:G29" si="3">F23/B23</f>
        <v>-0.35116479723899913</v>
      </c>
      <c r="I23" s="464"/>
      <c r="J23" s="284">
        <v>1309</v>
      </c>
      <c r="L23" s="284">
        <v>872</v>
      </c>
    </row>
    <row r="24" spans="1:17">
      <c r="A24" s="462" t="s">
        <v>37</v>
      </c>
      <c r="B24" s="401">
        <v>1827</v>
      </c>
      <c r="C24" s="461">
        <f>B24/$B$27</f>
        <v>0.49245283018867925</v>
      </c>
      <c r="D24" s="311">
        <v>1308</v>
      </c>
      <c r="E24" s="461">
        <f>D24/$D$27</f>
        <v>0.51925367209210005</v>
      </c>
      <c r="F24" s="463">
        <f t="shared" si="2"/>
        <v>-519</v>
      </c>
      <c r="G24" s="461">
        <f t="shared" si="3"/>
        <v>-0.28407224958949095</v>
      </c>
      <c r="I24" s="464"/>
      <c r="J24" s="284">
        <v>1361</v>
      </c>
      <c r="L24" s="284">
        <v>1234</v>
      </c>
    </row>
    <row r="25" spans="1:17">
      <c r="A25" s="462" t="s">
        <v>38</v>
      </c>
      <c r="B25" s="401">
        <v>603</v>
      </c>
      <c r="C25" s="461">
        <f>B25/$B$27</f>
        <v>0.16253369272237198</v>
      </c>
      <c r="D25" s="311">
        <v>392</v>
      </c>
      <c r="E25" s="461">
        <f>D25/$D$27</f>
        <v>0.1556173084557364</v>
      </c>
      <c r="F25" s="463">
        <f t="shared" si="2"/>
        <v>-211</v>
      </c>
      <c r="G25" s="461">
        <f t="shared" si="3"/>
        <v>-0.34991708126036486</v>
      </c>
      <c r="I25" s="464"/>
      <c r="J25" s="284">
        <v>276</v>
      </c>
      <c r="L25" s="284">
        <v>181</v>
      </c>
    </row>
    <row r="26" spans="1:17">
      <c r="A26" s="462" t="s">
        <v>39</v>
      </c>
      <c r="B26" s="401">
        <v>121</v>
      </c>
      <c r="C26" s="461">
        <f>B26/$B$27</f>
        <v>3.2614555256064687E-2</v>
      </c>
      <c r="D26" s="311">
        <v>67</v>
      </c>
      <c r="E26" s="461">
        <f>D26/$D$27</f>
        <v>2.6597856292179436E-2</v>
      </c>
      <c r="F26" s="463">
        <f t="shared" si="2"/>
        <v>-54</v>
      </c>
      <c r="G26" s="461">
        <f t="shared" si="3"/>
        <v>-0.4462809917355372</v>
      </c>
      <c r="I26" s="464"/>
      <c r="J26" s="284">
        <v>41</v>
      </c>
      <c r="L26" s="284">
        <v>46</v>
      </c>
    </row>
    <row r="27" spans="1:17" ht="15.75">
      <c r="A27" s="465" t="s">
        <v>40</v>
      </c>
      <c r="B27" s="466">
        <f>SUM(B23:B26)</f>
        <v>3710</v>
      </c>
      <c r="C27" s="467">
        <f>SUM(C23:C26)</f>
        <v>1</v>
      </c>
      <c r="D27" s="466">
        <f>SUM(D23:D26)</f>
        <v>2519</v>
      </c>
      <c r="E27" s="467">
        <f>SUM(E23:E26)</f>
        <v>1</v>
      </c>
      <c r="F27" s="466">
        <f t="shared" si="2"/>
        <v>-1191</v>
      </c>
      <c r="G27" s="467">
        <f t="shared" si="3"/>
        <v>-0.32102425876010782</v>
      </c>
      <c r="J27" s="284">
        <f>SUM(J23:J26)</f>
        <v>2987</v>
      </c>
      <c r="L27" s="284">
        <f>SUM(L23:L26)</f>
        <v>2333</v>
      </c>
    </row>
    <row r="28" spans="1:17" ht="15.75">
      <c r="A28" s="468" t="s">
        <v>41</v>
      </c>
      <c r="B28" s="466">
        <f>J23</f>
        <v>1309</v>
      </c>
      <c r="C28" s="467"/>
      <c r="D28" s="466">
        <f>L23</f>
        <v>872</v>
      </c>
      <c r="E28" s="467"/>
      <c r="F28" s="466">
        <f t="shared" si="2"/>
        <v>-437</v>
      </c>
      <c r="G28" s="467">
        <f t="shared" si="3"/>
        <v>-0.33384262796027503</v>
      </c>
      <c r="H28" s="284" t="s">
        <v>111</v>
      </c>
      <c r="J28" s="470">
        <f>(J23/J27)</f>
        <v>0.4382323401406093</v>
      </c>
      <c r="L28" s="470">
        <f>(L23/L27)</f>
        <v>0.37376768109729963</v>
      </c>
    </row>
    <row r="29" spans="1:17" ht="15.75">
      <c r="A29" s="468" t="s">
        <v>249</v>
      </c>
      <c r="B29" s="466">
        <f>SUM(J23:J26)</f>
        <v>2987</v>
      </c>
      <c r="C29" s="467"/>
      <c r="D29" s="466">
        <f>SUM(L23:L26)</f>
        <v>2333</v>
      </c>
      <c r="E29" s="467"/>
      <c r="F29" s="466">
        <f t="shared" si="2"/>
        <v>-654</v>
      </c>
      <c r="G29" s="467">
        <f t="shared" si="3"/>
        <v>-0.21894877803816537</v>
      </c>
      <c r="L29" s="472"/>
    </row>
    <row r="31" spans="1:17" ht="15.75">
      <c r="A31" s="643" t="s">
        <v>413</v>
      </c>
      <c r="B31" s="643"/>
      <c r="C31" s="643"/>
      <c r="D31" s="643"/>
      <c r="E31" s="643"/>
      <c r="F31" s="643"/>
      <c r="G31" s="643"/>
    </row>
    <row r="32" spans="1:17" ht="15.75">
      <c r="A32" s="644" t="s">
        <v>424</v>
      </c>
      <c r="B32" s="644"/>
      <c r="C32" s="644"/>
      <c r="D32" s="644"/>
      <c r="E32" s="644"/>
      <c r="F32" s="644"/>
      <c r="G32" s="644"/>
      <c r="M32" s="296"/>
    </row>
    <row r="33" spans="1:8">
      <c r="A33" s="289"/>
      <c r="B33" s="289"/>
      <c r="C33" s="289"/>
      <c r="D33" s="289"/>
      <c r="E33" s="289"/>
      <c r="F33" s="289"/>
      <c r="G33" s="289"/>
    </row>
    <row r="34" spans="1:8" ht="15.75">
      <c r="A34" s="473"/>
      <c r="B34" s="641" t="s">
        <v>281</v>
      </c>
      <c r="C34" s="642"/>
      <c r="D34" s="641" t="s">
        <v>412</v>
      </c>
      <c r="E34" s="642"/>
      <c r="F34" s="645" t="s">
        <v>31</v>
      </c>
      <c r="G34" s="646"/>
    </row>
    <row r="35" spans="1:8" ht="31.5">
      <c r="A35" s="474"/>
      <c r="B35" s="475" t="s">
        <v>32</v>
      </c>
      <c r="C35" s="476" t="s">
        <v>33</v>
      </c>
      <c r="D35" s="475" t="s">
        <v>32</v>
      </c>
      <c r="E35" s="476" t="s">
        <v>33</v>
      </c>
      <c r="F35" s="455" t="s">
        <v>34</v>
      </c>
      <c r="G35" s="456" t="s">
        <v>35</v>
      </c>
    </row>
    <row r="36" spans="1:8">
      <c r="A36" s="477"/>
      <c r="B36" s="478"/>
      <c r="C36" s="479"/>
      <c r="D36" s="480"/>
      <c r="E36" s="479"/>
      <c r="F36" s="460"/>
      <c r="G36" s="461"/>
    </row>
    <row r="37" spans="1:8">
      <c r="A37" s="481" t="s">
        <v>36</v>
      </c>
      <c r="B37" s="401">
        <v>678</v>
      </c>
      <c r="C37" s="482">
        <f>B37/$B$41</f>
        <v>0.5179526355996944</v>
      </c>
      <c r="D37" s="401">
        <v>438</v>
      </c>
      <c r="E37" s="482">
        <f>D37/$D$41</f>
        <v>0.50229357798165142</v>
      </c>
      <c r="F37" s="463">
        <f>D37-B37</f>
        <v>-240</v>
      </c>
      <c r="G37" s="461">
        <f>F37/B37</f>
        <v>-0.35398230088495575</v>
      </c>
    </row>
    <row r="38" spans="1:8">
      <c r="A38" s="481" t="s">
        <v>37</v>
      </c>
      <c r="B38" s="401">
        <v>765</v>
      </c>
      <c r="C38" s="482">
        <f>B38/$B$41</f>
        <v>0.58441558441558439</v>
      </c>
      <c r="D38" s="401">
        <v>518</v>
      </c>
      <c r="E38" s="482">
        <f>D38/$D$41</f>
        <v>0.59403669724770647</v>
      </c>
      <c r="F38" s="463">
        <f>D38-B38</f>
        <v>-247</v>
      </c>
      <c r="G38" s="461">
        <f>F38/B38</f>
        <v>-0.32287581699346407</v>
      </c>
    </row>
    <row r="39" spans="1:8">
      <c r="A39" s="481" t="s">
        <v>38</v>
      </c>
      <c r="B39" s="401">
        <v>456</v>
      </c>
      <c r="C39" s="482">
        <f>B39/$B$41</f>
        <v>0.34835752482811305</v>
      </c>
      <c r="D39" s="401">
        <v>297</v>
      </c>
      <c r="E39" s="482">
        <f>D39/$D$41</f>
        <v>0.34059633027522934</v>
      </c>
      <c r="F39" s="463">
        <f>D39-B39</f>
        <v>-159</v>
      </c>
      <c r="G39" s="461">
        <f>F39/B39</f>
        <v>-0.34868421052631576</v>
      </c>
    </row>
    <row r="40" spans="1:8">
      <c r="A40" s="481" t="s">
        <v>39</v>
      </c>
      <c r="B40" s="401">
        <v>101</v>
      </c>
      <c r="C40" s="482">
        <f>B40/$B$41</f>
        <v>7.7158135981665391E-2</v>
      </c>
      <c r="D40" s="401">
        <v>56</v>
      </c>
      <c r="E40" s="482">
        <f>D40/$D$41</f>
        <v>6.4220183486238536E-2</v>
      </c>
      <c r="F40" s="463">
        <f>D40-B40</f>
        <v>-45</v>
      </c>
      <c r="G40" s="461">
        <f>F40/B40</f>
        <v>-0.44554455445544555</v>
      </c>
    </row>
    <row r="41" spans="1:8" ht="15.75">
      <c r="A41" s="468" t="s">
        <v>41</v>
      </c>
      <c r="B41" s="466">
        <f>B28</f>
        <v>1309</v>
      </c>
      <c r="C41" s="467"/>
      <c r="D41" s="466">
        <f>D28</f>
        <v>872</v>
      </c>
      <c r="E41" s="467"/>
      <c r="F41" s="466">
        <f>D41-B41</f>
        <v>-437</v>
      </c>
      <c r="G41" s="467">
        <f>F41/B41</f>
        <v>-0.33384262796027503</v>
      </c>
      <c r="H41" s="284" t="s">
        <v>111</v>
      </c>
    </row>
    <row r="42" spans="1:8" ht="33.75" customHeight="1">
      <c r="A42" s="483"/>
      <c r="B42" s="483"/>
      <c r="C42" s="483"/>
      <c r="D42" s="483"/>
      <c r="E42" s="483"/>
      <c r="F42" s="483"/>
      <c r="G42" s="483"/>
    </row>
    <row r="43" spans="1:8" ht="10.5" customHeight="1"/>
    <row r="47" spans="1:8">
      <c r="A47" s="262"/>
      <c r="B47" s="262" t="s">
        <v>394</v>
      </c>
      <c r="C47" s="265" t="s">
        <v>402</v>
      </c>
      <c r="D47" s="262"/>
      <c r="E47" s="265" t="s">
        <v>401</v>
      </c>
      <c r="F47" s="262"/>
    </row>
    <row r="48" spans="1:8">
      <c r="A48" s="262" t="s">
        <v>397</v>
      </c>
      <c r="B48" s="262">
        <v>1255</v>
      </c>
      <c r="C48" s="267">
        <v>1626159</v>
      </c>
      <c r="D48" s="262" t="s">
        <v>397</v>
      </c>
      <c r="E48" s="281">
        <f>(F48/C48)*10000</f>
        <v>7.7175725128969548</v>
      </c>
      <c r="F48" s="262">
        <v>1255</v>
      </c>
    </row>
    <row r="49" spans="1:7">
      <c r="A49" s="262" t="s">
        <v>398</v>
      </c>
      <c r="B49" s="262">
        <v>1205</v>
      </c>
      <c r="C49" s="267">
        <v>1418733</v>
      </c>
      <c r="D49" s="262" t="s">
        <v>398</v>
      </c>
      <c r="E49" s="281">
        <f>(F49/C49)*10000</f>
        <v>8.4934938427456039</v>
      </c>
      <c r="F49" s="262">
        <v>1205</v>
      </c>
    </row>
    <row r="50" spans="1:7">
      <c r="A50" s="262" t="s">
        <v>409</v>
      </c>
      <c r="B50" s="262">
        <v>1868</v>
      </c>
      <c r="C50" s="267">
        <v>2592149</v>
      </c>
      <c r="D50" s="262" t="s">
        <v>409</v>
      </c>
      <c r="E50" s="281">
        <f>(F50/C50)*10000</f>
        <v>7.2063758680538816</v>
      </c>
      <c r="F50" s="262">
        <v>1868</v>
      </c>
    </row>
    <row r="51" spans="1:7">
      <c r="A51" s="262" t="s">
        <v>399</v>
      </c>
      <c r="B51" s="262">
        <v>951</v>
      </c>
      <c r="C51" s="267">
        <v>2296175</v>
      </c>
      <c r="D51" s="262" t="s">
        <v>399</v>
      </c>
      <c r="E51" s="281">
        <f>(F51/C51)*10000</f>
        <v>4.1416703866212288</v>
      </c>
      <c r="F51" s="262">
        <v>951</v>
      </c>
    </row>
    <row r="52" spans="1:7">
      <c r="A52" s="262" t="s">
        <v>400</v>
      </c>
      <c r="B52" s="262">
        <v>308</v>
      </c>
      <c r="C52" s="267">
        <v>472621</v>
      </c>
      <c r="D52" s="262" t="s">
        <v>400</v>
      </c>
      <c r="E52" s="281">
        <f>(F52/C52)*10000</f>
        <v>6.5168496533162932</v>
      </c>
      <c r="F52" s="262">
        <v>308</v>
      </c>
    </row>
    <row r="53" spans="1:7">
      <c r="A53" s="262"/>
      <c r="B53" s="262">
        <v>14</v>
      </c>
      <c r="C53" s="265"/>
      <c r="D53" s="262"/>
      <c r="E53" s="265"/>
      <c r="F53" s="262">
        <v>14</v>
      </c>
    </row>
    <row r="54" spans="1:7">
      <c r="A54" s="262"/>
      <c r="B54" s="262">
        <v>0.21419518400000001</v>
      </c>
      <c r="C54" s="265"/>
      <c r="D54" s="262"/>
      <c r="E54" s="265"/>
      <c r="F54" s="262"/>
    </row>
    <row r="57" spans="1:7">
      <c r="A57" s="284">
        <v>2014</v>
      </c>
      <c r="B57" s="284" t="s">
        <v>383</v>
      </c>
      <c r="C57" s="284">
        <v>450</v>
      </c>
      <c r="D57" s="401"/>
      <c r="E57" s="311"/>
      <c r="F57" s="311"/>
    </row>
    <row r="58" spans="1:7">
      <c r="A58" s="284">
        <v>2014</v>
      </c>
      <c r="B58" s="284" t="s">
        <v>384</v>
      </c>
      <c r="C58" s="284">
        <v>418</v>
      </c>
      <c r="D58" s="305"/>
      <c r="E58" s="478"/>
      <c r="F58" s="478"/>
      <c r="G58" s="289"/>
    </row>
    <row r="59" spans="1:7">
      <c r="A59" s="284">
        <v>2014</v>
      </c>
      <c r="B59" s="284" t="s">
        <v>385</v>
      </c>
      <c r="C59" s="284">
        <v>441</v>
      </c>
      <c r="D59" s="304"/>
      <c r="E59" s="304"/>
      <c r="F59" s="304"/>
      <c r="G59" s="304"/>
    </row>
    <row r="60" spans="1:7">
      <c r="A60" s="284">
        <v>2014</v>
      </c>
      <c r="B60" s="284" t="s">
        <v>386</v>
      </c>
      <c r="C60" s="284">
        <v>467</v>
      </c>
      <c r="D60" s="304"/>
      <c r="E60" s="304"/>
      <c r="F60" s="304"/>
      <c r="G60" s="289"/>
    </row>
    <row r="61" spans="1:7">
      <c r="A61" s="284">
        <v>2014</v>
      </c>
      <c r="B61" s="284" t="s">
        <v>387</v>
      </c>
      <c r="C61" s="284">
        <v>439</v>
      </c>
      <c r="D61" s="304"/>
      <c r="E61" s="304"/>
      <c r="F61" s="304"/>
      <c r="G61" s="289"/>
    </row>
    <row r="62" spans="1:7">
      <c r="A62" s="284">
        <v>2014</v>
      </c>
      <c r="B62" s="284" t="s">
        <v>388</v>
      </c>
      <c r="C62" s="284">
        <v>483</v>
      </c>
      <c r="D62" s="304"/>
      <c r="E62" s="304"/>
      <c r="F62" s="304"/>
      <c r="G62" s="289"/>
    </row>
    <row r="63" spans="1:7">
      <c r="A63" s="284">
        <v>2014</v>
      </c>
      <c r="B63" s="284" t="s">
        <v>389</v>
      </c>
      <c r="C63" s="284">
        <v>429</v>
      </c>
      <c r="D63" s="289"/>
      <c r="E63" s="289"/>
      <c r="F63" s="304"/>
      <c r="G63" s="289"/>
    </row>
    <row r="64" spans="1:7">
      <c r="A64" s="284">
        <v>2014</v>
      </c>
      <c r="B64" s="284" t="s">
        <v>390</v>
      </c>
      <c r="C64" s="284">
        <v>386</v>
      </c>
      <c r="D64" s="289"/>
      <c r="E64" s="289"/>
      <c r="F64" s="304"/>
      <c r="G64" s="289"/>
    </row>
    <row r="65" spans="1:7">
      <c r="A65" s="284">
        <v>2014</v>
      </c>
      <c r="B65" s="284" t="s">
        <v>391</v>
      </c>
      <c r="C65" s="284">
        <v>345</v>
      </c>
      <c r="D65" s="289"/>
      <c r="E65" s="289"/>
      <c r="F65" s="304"/>
      <c r="G65" s="289"/>
    </row>
    <row r="66" spans="1:7">
      <c r="A66" s="284">
        <v>2014</v>
      </c>
      <c r="B66" s="284" t="s">
        <v>392</v>
      </c>
      <c r="C66" s="284">
        <v>343</v>
      </c>
      <c r="D66" s="289"/>
      <c r="E66" s="289"/>
      <c r="F66" s="304"/>
      <c r="G66" s="289"/>
    </row>
    <row r="67" spans="1:7">
      <c r="A67" s="284">
        <v>2014</v>
      </c>
      <c r="B67" s="284" t="s">
        <v>393</v>
      </c>
      <c r="C67" s="284">
        <v>291</v>
      </c>
      <c r="D67" s="289"/>
      <c r="E67" s="289"/>
      <c r="F67" s="289"/>
      <c r="G67" s="289"/>
    </row>
    <row r="68" spans="1:7">
      <c r="A68" s="284">
        <v>2014</v>
      </c>
      <c r="B68" s="284" t="s">
        <v>403</v>
      </c>
      <c r="C68" s="284">
        <v>284</v>
      </c>
    </row>
    <row r="69" spans="1:7">
      <c r="A69" s="284">
        <v>2015</v>
      </c>
      <c r="B69" s="284" t="s">
        <v>383</v>
      </c>
      <c r="C69" s="284">
        <v>264</v>
      </c>
    </row>
    <row r="70" spans="1:7">
      <c r="A70" s="284">
        <v>2015</v>
      </c>
      <c r="B70" s="284" t="s">
        <v>384</v>
      </c>
      <c r="C70" s="284">
        <v>271</v>
      </c>
    </row>
    <row r="71" spans="1:7">
      <c r="A71" s="284">
        <v>2015</v>
      </c>
      <c r="B71" s="284" t="s">
        <v>385</v>
      </c>
      <c r="C71" s="296">
        <f>D13</f>
        <v>337</v>
      </c>
    </row>
    <row r="72" spans="1:7">
      <c r="B72" s="289"/>
    </row>
    <row r="75" spans="1:7">
      <c r="A75" s="284" t="s">
        <v>429</v>
      </c>
    </row>
    <row r="76" spans="1:7">
      <c r="F76" s="284" t="s">
        <v>281</v>
      </c>
      <c r="G76" s="284" t="s">
        <v>412</v>
      </c>
    </row>
    <row r="77" spans="1:7">
      <c r="A77" s="284" t="s">
        <v>112</v>
      </c>
      <c r="E77" s="481" t="s">
        <v>36</v>
      </c>
      <c r="F77" s="296">
        <f>B37</f>
        <v>678</v>
      </c>
      <c r="G77" s="296">
        <f>D37</f>
        <v>438</v>
      </c>
    </row>
    <row r="78" spans="1:7">
      <c r="A78" s="284" t="s">
        <v>113</v>
      </c>
      <c r="E78" s="481" t="s">
        <v>37</v>
      </c>
      <c r="F78" s="296">
        <f>B38</f>
        <v>765</v>
      </c>
      <c r="G78" s="296">
        <f>D38</f>
        <v>518</v>
      </c>
    </row>
    <row r="79" spans="1:7">
      <c r="A79" s="284" t="s">
        <v>114</v>
      </c>
      <c r="E79" s="481" t="s">
        <v>38</v>
      </c>
      <c r="F79" s="296">
        <f>B39</f>
        <v>456</v>
      </c>
      <c r="G79" s="296">
        <f>D39</f>
        <v>297</v>
      </c>
    </row>
    <row r="80" spans="1:7">
      <c r="E80" s="481" t="s">
        <v>39</v>
      </c>
      <c r="F80" s="296">
        <f>B40</f>
        <v>101</v>
      </c>
      <c r="G80" s="296">
        <f>D40</f>
        <v>56</v>
      </c>
    </row>
    <row r="81" spans="5:7" ht="15.75">
      <c r="E81" s="468" t="s">
        <v>41</v>
      </c>
      <c r="F81" s="296">
        <f>B41</f>
        <v>1309</v>
      </c>
      <c r="G81" s="296">
        <f>D41</f>
        <v>872</v>
      </c>
    </row>
    <row r="251" spans="3:3" ht="15.75">
      <c r="C251" s="467"/>
    </row>
  </sheetData>
  <mergeCells count="16">
    <mergeCell ref="A17:G17"/>
    <mergeCell ref="A18:G18"/>
    <mergeCell ref="B20:C20"/>
    <mergeCell ref="D20:E20"/>
    <mergeCell ref="F20:G20"/>
    <mergeCell ref="A1:G1"/>
    <mergeCell ref="A2:G2"/>
    <mergeCell ref="A3:G3"/>
    <mergeCell ref="B5:C5"/>
    <mergeCell ref="D5:E5"/>
    <mergeCell ref="F5:G5"/>
    <mergeCell ref="D34:E34"/>
    <mergeCell ref="A31:G31"/>
    <mergeCell ref="A32:G32"/>
    <mergeCell ref="F34:G34"/>
    <mergeCell ref="B34:C34"/>
  </mergeCells>
  <phoneticPr fontId="11" type="noConversion"/>
  <pageMargins left="0.75" right="0.75" top="1" bottom="1" header="0.5" footer="0.5"/>
  <pageSetup scale="5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3"/>
  <sheetViews>
    <sheetView view="pageBreakPreview" zoomScale="75" zoomScaleNormal="75" workbookViewId="0">
      <selection activeCell="F8" sqref="F8"/>
    </sheetView>
  </sheetViews>
  <sheetFormatPr defaultRowHeight="15.75"/>
  <cols>
    <col min="1" max="1" width="49" style="31" customWidth="1"/>
    <col min="2" max="2" width="17.6640625" style="31" customWidth="1"/>
    <col min="3" max="3" width="20.1640625" style="31" customWidth="1"/>
    <col min="4" max="4" width="15.33203125" style="31" customWidth="1"/>
    <col min="5" max="5" width="19.33203125" style="31" customWidth="1"/>
    <col min="6" max="6" width="17.33203125" style="31" customWidth="1"/>
    <col min="7" max="7" width="21.5" style="31" customWidth="1"/>
    <col min="8" max="14" width="9.33203125" style="31" hidden="1" customWidth="1"/>
    <col min="15" max="15" width="14.83203125" style="31" customWidth="1"/>
    <col min="16" max="16" width="12.1640625" style="31" customWidth="1"/>
    <col min="17" max="18" width="9.33203125" style="31"/>
    <col min="19" max="19" width="12.1640625" style="31" customWidth="1"/>
    <col min="20" max="16384" width="9.33203125" style="31"/>
  </cols>
  <sheetData>
    <row r="1" spans="1:19">
      <c r="A1" s="651" t="s">
        <v>457</v>
      </c>
      <c r="B1" s="651"/>
      <c r="C1" s="651"/>
      <c r="D1" s="651"/>
      <c r="E1" s="651"/>
      <c r="F1" s="651"/>
      <c r="G1" s="651"/>
    </row>
    <row r="3" spans="1:19" ht="84.75" customHeight="1">
      <c r="B3" s="67" t="s">
        <v>425</v>
      </c>
      <c r="C3" s="67" t="s">
        <v>426</v>
      </c>
      <c r="D3" s="68" t="s">
        <v>43</v>
      </c>
      <c r="E3" s="68" t="s">
        <v>35</v>
      </c>
    </row>
    <row r="4" spans="1:19">
      <c r="A4" s="50" t="s">
        <v>41</v>
      </c>
      <c r="B4" s="64">
        <v>273</v>
      </c>
      <c r="C4" s="66">
        <v>271</v>
      </c>
      <c r="D4" s="65">
        <f>C4-B4</f>
        <v>-2</v>
      </c>
      <c r="E4" s="69">
        <f>D4/B4</f>
        <v>-7.326007326007326E-3</v>
      </c>
    </row>
    <row r="5" spans="1:19">
      <c r="A5" s="229"/>
      <c r="B5" s="227"/>
      <c r="C5" s="228"/>
      <c r="D5" s="65"/>
      <c r="E5" s="69"/>
    </row>
    <row r="6" spans="1:19" ht="63">
      <c r="B6" s="67" t="s">
        <v>427</v>
      </c>
      <c r="C6" s="67" t="s">
        <v>458</v>
      </c>
      <c r="D6" s="68" t="s">
        <v>43</v>
      </c>
      <c r="E6" s="68" t="s">
        <v>35</v>
      </c>
    </row>
    <row r="7" spans="1:19">
      <c r="A7" s="50" t="s">
        <v>41</v>
      </c>
      <c r="B7" s="66">
        <v>538</v>
      </c>
      <c r="C7" s="66">
        <v>535</v>
      </c>
      <c r="D7" s="65">
        <f>C7-B7</f>
        <v>-3</v>
      </c>
      <c r="E7" s="69">
        <f>D7/B7</f>
        <v>-5.5762081784386614E-3</v>
      </c>
    </row>
    <row r="8" spans="1:19">
      <c r="A8" s="229"/>
      <c r="B8" s="58"/>
      <c r="C8" s="230"/>
      <c r="D8" s="231"/>
      <c r="E8" s="108"/>
    </row>
    <row r="9" spans="1:19">
      <c r="A9" s="651" t="s">
        <v>44</v>
      </c>
      <c r="B9" s="651"/>
      <c r="C9" s="651"/>
      <c r="D9" s="651"/>
      <c r="E9" s="651"/>
      <c r="F9" s="651"/>
      <c r="G9" s="651"/>
    </row>
    <row r="10" spans="1:19">
      <c r="A10" s="648" t="s">
        <v>362</v>
      </c>
      <c r="B10" s="648"/>
      <c r="C10" s="648"/>
      <c r="D10" s="648"/>
      <c r="E10" s="648"/>
      <c r="F10" s="648"/>
      <c r="G10" s="648"/>
    </row>
    <row r="11" spans="1:19">
      <c r="A11" s="648" t="s">
        <v>410</v>
      </c>
      <c r="B11" s="648"/>
      <c r="C11" s="648"/>
      <c r="D11" s="648"/>
      <c r="E11" s="648"/>
      <c r="F11" s="648"/>
      <c r="G11" s="648"/>
    </row>
    <row r="13" spans="1:19">
      <c r="A13" s="53"/>
      <c r="B13" s="649">
        <v>41671</v>
      </c>
      <c r="C13" s="650"/>
      <c r="D13" s="649">
        <v>42036</v>
      </c>
      <c r="E13" s="650"/>
      <c r="F13" s="652" t="s">
        <v>31</v>
      </c>
      <c r="G13" s="653"/>
    </row>
    <row r="14" spans="1:19" ht="31.5">
      <c r="A14" s="54"/>
      <c r="B14" s="34" t="s">
        <v>32</v>
      </c>
      <c r="C14" s="35" t="s">
        <v>33</v>
      </c>
      <c r="D14" s="34" t="s">
        <v>32</v>
      </c>
      <c r="E14" s="35" t="s">
        <v>33</v>
      </c>
      <c r="F14" s="55" t="s">
        <v>34</v>
      </c>
      <c r="G14" s="56" t="s">
        <v>35</v>
      </c>
    </row>
    <row r="15" spans="1:19">
      <c r="A15" s="57"/>
      <c r="B15" s="37"/>
      <c r="C15" s="38"/>
      <c r="D15" s="39"/>
      <c r="E15" s="38"/>
      <c r="F15" s="60"/>
      <c r="G15" s="62"/>
      <c r="J15" s="41">
        <v>2014</v>
      </c>
      <c r="K15" s="41"/>
      <c r="L15" s="41">
        <v>2015</v>
      </c>
    </row>
    <row r="16" spans="1:19">
      <c r="A16" s="61" t="s">
        <v>36</v>
      </c>
      <c r="B16" s="43">
        <v>344</v>
      </c>
      <c r="C16" s="40">
        <f>B16/$B$20</f>
        <v>0.29103214890016921</v>
      </c>
      <c r="D16" s="43">
        <v>245</v>
      </c>
      <c r="E16" s="40">
        <f>D16/$D$20</f>
        <v>0.27313266443701228</v>
      </c>
      <c r="F16" s="70">
        <f t="shared" ref="F16:F21" si="0">D16-B16</f>
        <v>-99</v>
      </c>
      <c r="G16" s="62">
        <f t="shared" ref="G16:G21" si="1">F16/B16</f>
        <v>-0.28779069767441862</v>
      </c>
      <c r="I16" s="46" t="s">
        <v>250</v>
      </c>
      <c r="J16" s="31">
        <v>418</v>
      </c>
      <c r="L16" s="31">
        <v>271</v>
      </c>
      <c r="Q16" s="63"/>
      <c r="S16" s="63"/>
    </row>
    <row r="17" spans="1:19">
      <c r="A17" s="61" t="s">
        <v>37</v>
      </c>
      <c r="B17" s="43">
        <v>615</v>
      </c>
      <c r="C17" s="40">
        <f>B17/$B$20</f>
        <v>0.52030456852791873</v>
      </c>
      <c r="D17" s="43">
        <v>485</v>
      </c>
      <c r="E17" s="40">
        <f>D17/$D$20</f>
        <v>0.54069119286510592</v>
      </c>
      <c r="F17" s="70">
        <f t="shared" si="0"/>
        <v>-130</v>
      </c>
      <c r="G17" s="62">
        <f t="shared" si="1"/>
        <v>-0.21138211382113822</v>
      </c>
      <c r="I17" s="46" t="s">
        <v>251</v>
      </c>
      <c r="J17" s="31">
        <v>424</v>
      </c>
      <c r="L17" s="31">
        <v>385</v>
      </c>
      <c r="Q17" s="63"/>
      <c r="S17" s="63"/>
    </row>
    <row r="18" spans="1:19">
      <c r="A18" s="61" t="s">
        <v>38</v>
      </c>
      <c r="B18" s="43">
        <v>187</v>
      </c>
      <c r="C18" s="40">
        <f>B18/$B$20</f>
        <v>0.15820642978003385</v>
      </c>
      <c r="D18" s="43">
        <v>150</v>
      </c>
      <c r="E18" s="40">
        <f>D18/$D$20</f>
        <v>0.16722408026755853</v>
      </c>
      <c r="F18" s="70">
        <f t="shared" si="0"/>
        <v>-37</v>
      </c>
      <c r="G18" s="62">
        <f t="shared" si="1"/>
        <v>-0.19786096256684493</v>
      </c>
      <c r="I18" s="46"/>
      <c r="J18" s="31">
        <v>98</v>
      </c>
      <c r="L18" s="31">
        <v>50</v>
      </c>
      <c r="Q18" s="63"/>
      <c r="S18" s="63"/>
    </row>
    <row r="19" spans="1:19">
      <c r="A19" s="61" t="s">
        <v>39</v>
      </c>
      <c r="B19" s="43">
        <v>36</v>
      </c>
      <c r="C19" s="40">
        <f>B19/$B$20</f>
        <v>3.0456852791878174E-2</v>
      </c>
      <c r="D19" s="43">
        <v>17</v>
      </c>
      <c r="E19" s="40">
        <f>D19/$D$20</f>
        <v>1.89520624303233E-2</v>
      </c>
      <c r="F19" s="70">
        <f t="shared" si="0"/>
        <v>-19</v>
      </c>
      <c r="G19" s="62">
        <f t="shared" si="1"/>
        <v>-0.52777777777777779</v>
      </c>
      <c r="I19" s="46"/>
      <c r="J19" s="31">
        <v>13</v>
      </c>
      <c r="L19" s="31">
        <v>15</v>
      </c>
      <c r="Q19" s="63"/>
      <c r="S19" s="63"/>
    </row>
    <row r="20" spans="1:19">
      <c r="A20" s="47" t="s">
        <v>40</v>
      </c>
      <c r="B20" s="48">
        <f>SUM(B16:B19)</f>
        <v>1182</v>
      </c>
      <c r="C20" s="49">
        <f>SUM(C16:C19)</f>
        <v>0.99999999999999989</v>
      </c>
      <c r="D20" s="48">
        <f>SUM(D16:D19)</f>
        <v>897</v>
      </c>
      <c r="E20" s="49">
        <f>SUM(E16:E19)</f>
        <v>1</v>
      </c>
      <c r="F20" s="48">
        <f t="shared" si="0"/>
        <v>-285</v>
      </c>
      <c r="G20" s="49">
        <f t="shared" si="1"/>
        <v>-0.24111675126903553</v>
      </c>
      <c r="Q20" s="63"/>
      <c r="S20" s="63"/>
    </row>
    <row r="21" spans="1:19">
      <c r="A21" s="50" t="s">
        <v>41</v>
      </c>
      <c r="B21" s="131">
        <f>J16</f>
        <v>418</v>
      </c>
      <c r="C21" s="132"/>
      <c r="D21" s="131">
        <f>L16</f>
        <v>271</v>
      </c>
      <c r="E21" s="132"/>
      <c r="F21" s="48">
        <f t="shared" si="0"/>
        <v>-147</v>
      </c>
      <c r="G21" s="49">
        <f t="shared" si="1"/>
        <v>-0.35167464114832536</v>
      </c>
      <c r="H21" s="31" t="s">
        <v>115</v>
      </c>
      <c r="Q21" s="63"/>
      <c r="S21" s="63"/>
    </row>
    <row r="22" spans="1:19">
      <c r="A22" s="140" t="s">
        <v>249</v>
      </c>
      <c r="B22" s="211">
        <f>SUM(J16:J19)</f>
        <v>953</v>
      </c>
      <c r="C22" s="212"/>
      <c r="D22" s="213">
        <f>SUM(L16:L19)</f>
        <v>721</v>
      </c>
      <c r="E22" s="141"/>
      <c r="F22" s="130">
        <f>D22-B22</f>
        <v>-232</v>
      </c>
      <c r="G22" s="49">
        <f>F22/B22</f>
        <v>-0.24344176285414482</v>
      </c>
      <c r="Q22" s="63"/>
      <c r="S22" s="63"/>
    </row>
    <row r="24" spans="1:19">
      <c r="A24" s="648" t="s">
        <v>361</v>
      </c>
      <c r="B24" s="648"/>
      <c r="C24" s="648"/>
      <c r="D24" s="648"/>
      <c r="E24" s="648"/>
      <c r="F24" s="648"/>
      <c r="G24" s="648"/>
    </row>
    <row r="25" spans="1:19">
      <c r="A25" s="648" t="s">
        <v>411</v>
      </c>
      <c r="B25" s="648"/>
      <c r="C25" s="648"/>
      <c r="D25" s="648"/>
      <c r="E25" s="648"/>
      <c r="F25" s="648"/>
      <c r="G25" s="648"/>
    </row>
    <row r="26" spans="1:19">
      <c r="A26" s="32"/>
      <c r="B26" s="32"/>
      <c r="C26" s="32"/>
      <c r="D26" s="32"/>
      <c r="E26" s="32"/>
      <c r="F26" s="32"/>
      <c r="G26" s="32"/>
    </row>
    <row r="27" spans="1:19" ht="18.75" customHeight="1">
      <c r="A27" s="32"/>
      <c r="B27" s="649" t="s">
        <v>281</v>
      </c>
      <c r="C27" s="650"/>
      <c r="D27" s="649" t="s">
        <v>412</v>
      </c>
      <c r="E27" s="650"/>
      <c r="F27" s="652" t="s">
        <v>31</v>
      </c>
      <c r="G27" s="653"/>
    </row>
    <row r="28" spans="1:19" ht="40.5" customHeight="1">
      <c r="A28" s="33"/>
      <c r="B28" s="34" t="s">
        <v>32</v>
      </c>
      <c r="C28" s="35" t="s">
        <v>33</v>
      </c>
      <c r="D28" s="34" t="s">
        <v>32</v>
      </c>
      <c r="E28" s="35" t="s">
        <v>33</v>
      </c>
      <c r="F28" s="34" t="s">
        <v>34</v>
      </c>
      <c r="G28" s="35" t="s">
        <v>35</v>
      </c>
    </row>
    <row r="29" spans="1:19" ht="17.25" customHeight="1">
      <c r="A29" s="36"/>
      <c r="B29" s="37"/>
      <c r="C29" s="38"/>
      <c r="D29" s="39"/>
      <c r="E29" s="38"/>
      <c r="F29" s="39"/>
      <c r="G29" s="40"/>
      <c r="J29" s="41">
        <v>2014</v>
      </c>
      <c r="K29" s="41"/>
      <c r="L29" s="41">
        <v>2015</v>
      </c>
    </row>
    <row r="30" spans="1:19">
      <c r="A30" s="42" t="s">
        <v>36</v>
      </c>
      <c r="B30" s="43">
        <v>773</v>
      </c>
      <c r="C30" s="40">
        <f>B30/$B$34</f>
        <v>0.31461131461131459</v>
      </c>
      <c r="D30" s="43">
        <v>490</v>
      </c>
      <c r="E30" s="40">
        <f>D30/$D$34</f>
        <v>0.29253731343283584</v>
      </c>
      <c r="F30" s="45">
        <f t="shared" ref="F30:F36" si="2">D30-B30</f>
        <v>-283</v>
      </c>
      <c r="G30" s="40">
        <f t="shared" ref="G30:G36" si="3">F30/B30</f>
        <v>-0.36610608020698576</v>
      </c>
      <c r="I30" s="46" t="s">
        <v>250</v>
      </c>
      <c r="J30" s="31">
        <v>868</v>
      </c>
      <c r="L30" s="31">
        <v>535</v>
      </c>
    </row>
    <row r="31" spans="1:19">
      <c r="A31" s="42" t="s">
        <v>37</v>
      </c>
      <c r="B31" s="43">
        <v>1229</v>
      </c>
      <c r="C31" s="40">
        <f>B31/$B$34</f>
        <v>0.50020350020350024</v>
      </c>
      <c r="D31" s="43">
        <v>883</v>
      </c>
      <c r="E31" s="40">
        <f>D31/$D$34</f>
        <v>0.52716417910447766</v>
      </c>
      <c r="F31" s="45">
        <f t="shared" si="2"/>
        <v>-346</v>
      </c>
      <c r="G31" s="40">
        <f t="shared" si="3"/>
        <v>-0.28152969894222946</v>
      </c>
      <c r="I31" s="46" t="s">
        <v>251</v>
      </c>
      <c r="J31" s="31">
        <v>858</v>
      </c>
      <c r="L31" s="31">
        <v>765</v>
      </c>
    </row>
    <row r="32" spans="1:19">
      <c r="A32" s="42" t="s">
        <v>38</v>
      </c>
      <c r="B32" s="43">
        <v>393</v>
      </c>
      <c r="C32" s="40">
        <f>B32/$B$34</f>
        <v>0.15995115995115994</v>
      </c>
      <c r="D32" s="43">
        <v>259</v>
      </c>
      <c r="E32" s="40">
        <f>D32/$D$34</f>
        <v>0.1546268656716418</v>
      </c>
      <c r="F32" s="45">
        <f t="shared" si="2"/>
        <v>-134</v>
      </c>
      <c r="G32" s="40">
        <f t="shared" si="3"/>
        <v>-0.34096692111959287</v>
      </c>
      <c r="I32" s="46"/>
      <c r="J32" s="31">
        <v>177</v>
      </c>
      <c r="L32" s="31">
        <v>98</v>
      </c>
    </row>
    <row r="33" spans="1:12">
      <c r="A33" s="71" t="s">
        <v>39</v>
      </c>
      <c r="B33" s="43">
        <v>62</v>
      </c>
      <c r="C33" s="40">
        <f>B33/$B$34</f>
        <v>2.5234025234025233E-2</v>
      </c>
      <c r="D33" s="43">
        <v>43</v>
      </c>
      <c r="E33" s="40">
        <f>D33/$D$34</f>
        <v>2.5671641791044777E-2</v>
      </c>
      <c r="F33" s="45">
        <f t="shared" si="2"/>
        <v>-19</v>
      </c>
      <c r="G33" s="40">
        <f t="shared" si="3"/>
        <v>-0.30645161290322581</v>
      </c>
      <c r="I33" s="46"/>
      <c r="J33" s="31">
        <v>29</v>
      </c>
      <c r="L33" s="31">
        <v>28</v>
      </c>
    </row>
    <row r="34" spans="1:12">
      <c r="A34" s="47" t="s">
        <v>40</v>
      </c>
      <c r="B34" s="48">
        <f>SUM(B30:B33)</f>
        <v>2457</v>
      </c>
      <c r="C34" s="49">
        <f>SUM(C30:C33)</f>
        <v>1</v>
      </c>
      <c r="D34" s="48">
        <f>SUM(D30:D33)</f>
        <v>1675</v>
      </c>
      <c r="E34" s="49">
        <f>SUM(E30:E33)</f>
        <v>1</v>
      </c>
      <c r="F34" s="48">
        <f t="shared" si="2"/>
        <v>-782</v>
      </c>
      <c r="G34" s="49">
        <f t="shared" si="3"/>
        <v>-0.31827431827431829</v>
      </c>
      <c r="J34" s="31">
        <f t="shared" ref="J34:L34" si="4">SUM(J30:J33)</f>
        <v>1932</v>
      </c>
      <c r="L34" s="31">
        <f t="shared" si="4"/>
        <v>1426</v>
      </c>
    </row>
    <row r="35" spans="1:12">
      <c r="A35" s="50" t="s">
        <v>41</v>
      </c>
      <c r="B35" s="48">
        <f>J30</f>
        <v>868</v>
      </c>
      <c r="C35" s="49"/>
      <c r="D35" s="48">
        <f>L30</f>
        <v>535</v>
      </c>
      <c r="E35" s="49"/>
      <c r="F35" s="48">
        <f>D35-B35</f>
        <v>-333</v>
      </c>
      <c r="G35" s="49">
        <f t="shared" si="3"/>
        <v>-0.38364055299539168</v>
      </c>
    </row>
    <row r="36" spans="1:12">
      <c r="A36" s="50" t="s">
        <v>249</v>
      </c>
      <c r="B36" s="48">
        <f>SUM(J30:J33)</f>
        <v>1932</v>
      </c>
      <c r="C36" s="49"/>
      <c r="D36" s="48">
        <f>SUM(L30:L33)</f>
        <v>1426</v>
      </c>
      <c r="E36" s="49"/>
      <c r="F36" s="48">
        <f t="shared" si="2"/>
        <v>-506</v>
      </c>
      <c r="G36" s="49">
        <f t="shared" si="3"/>
        <v>-0.26190476190476192</v>
      </c>
    </row>
    <row r="37" spans="1:12">
      <c r="A37" s="72"/>
      <c r="B37" s="73"/>
      <c r="C37" s="74"/>
      <c r="D37" s="73"/>
      <c r="E37" s="74"/>
      <c r="F37" s="73"/>
      <c r="G37" s="74"/>
    </row>
    <row r="38" spans="1:12">
      <c r="A38" s="651" t="s">
        <v>363</v>
      </c>
      <c r="B38" s="651"/>
      <c r="C38" s="651"/>
      <c r="D38" s="651"/>
      <c r="E38" s="651"/>
      <c r="F38" s="651"/>
      <c r="G38" s="651"/>
    </row>
    <row r="39" spans="1:12">
      <c r="A39" s="648" t="s">
        <v>411</v>
      </c>
      <c r="B39" s="648"/>
      <c r="C39" s="648"/>
      <c r="D39" s="648"/>
      <c r="E39" s="648"/>
      <c r="F39" s="648"/>
      <c r="G39" s="648"/>
    </row>
    <row r="40" spans="1:12">
      <c r="A40" s="52"/>
      <c r="B40" s="52"/>
      <c r="C40" s="52"/>
      <c r="D40" s="52"/>
      <c r="E40" s="52"/>
      <c r="F40" s="52"/>
      <c r="G40" s="52"/>
      <c r="J40" s="31" t="s">
        <v>116</v>
      </c>
    </row>
    <row r="41" spans="1:12">
      <c r="A41" s="53"/>
      <c r="B41" s="649" t="s">
        <v>281</v>
      </c>
      <c r="C41" s="650"/>
      <c r="D41" s="649" t="s">
        <v>412</v>
      </c>
      <c r="E41" s="650"/>
      <c r="F41" s="652" t="s">
        <v>31</v>
      </c>
      <c r="G41" s="653"/>
    </row>
    <row r="42" spans="1:12" ht="43.5" customHeight="1">
      <c r="A42" s="54"/>
      <c r="B42" s="55" t="s">
        <v>32</v>
      </c>
      <c r="C42" s="56" t="s">
        <v>33</v>
      </c>
      <c r="D42" s="55" t="s">
        <v>32</v>
      </c>
      <c r="E42" s="56" t="s">
        <v>33</v>
      </c>
      <c r="F42" s="34" t="s">
        <v>34</v>
      </c>
      <c r="G42" s="35" t="s">
        <v>35</v>
      </c>
    </row>
    <row r="43" spans="1:12">
      <c r="A43" s="57"/>
      <c r="B43" s="58"/>
      <c r="C43" s="59"/>
      <c r="D43" s="60"/>
      <c r="E43" s="59"/>
      <c r="F43" s="39"/>
      <c r="G43" s="40"/>
    </row>
    <row r="44" spans="1:12">
      <c r="A44" s="61" t="s">
        <v>36</v>
      </c>
      <c r="B44" s="43">
        <v>452</v>
      </c>
      <c r="C44" s="40">
        <f>B44/$B$48</f>
        <v>0.52073732718894006</v>
      </c>
      <c r="D44" s="43">
        <v>280</v>
      </c>
      <c r="E44" s="40">
        <f>D44/$D$48</f>
        <v>0.52336448598130836</v>
      </c>
      <c r="F44" s="45">
        <f>D44-B44</f>
        <v>-172</v>
      </c>
      <c r="G44" s="40">
        <f>F44/B44</f>
        <v>-0.38053097345132741</v>
      </c>
    </row>
    <row r="45" spans="1:12">
      <c r="A45" s="61" t="s">
        <v>37</v>
      </c>
      <c r="B45" s="43">
        <v>513</v>
      </c>
      <c r="C45" s="40">
        <f>B45/$B$48</f>
        <v>0.59101382488479259</v>
      </c>
      <c r="D45" s="43">
        <v>322</v>
      </c>
      <c r="E45" s="40">
        <f>D45/$D$48</f>
        <v>0.60186915887850467</v>
      </c>
      <c r="F45" s="45">
        <f>D45-B45</f>
        <v>-191</v>
      </c>
      <c r="G45" s="40">
        <f>F45/B45</f>
        <v>-0.37231968810916177</v>
      </c>
    </row>
    <row r="46" spans="1:12">
      <c r="A46" s="61" t="s">
        <v>38</v>
      </c>
      <c r="B46" s="43">
        <v>297</v>
      </c>
      <c r="C46" s="40">
        <f>B46/$B$48</f>
        <v>0.34216589861751151</v>
      </c>
      <c r="D46" s="43">
        <v>190</v>
      </c>
      <c r="E46" s="40">
        <f>D46/$D$48</f>
        <v>0.35514018691588783</v>
      </c>
      <c r="F46" s="45">
        <f>D46-B46</f>
        <v>-107</v>
      </c>
      <c r="G46" s="40">
        <f>F46/B46</f>
        <v>-0.36026936026936029</v>
      </c>
    </row>
    <row r="47" spans="1:12">
      <c r="A47" s="61" t="s">
        <v>39</v>
      </c>
      <c r="B47" s="43">
        <v>56</v>
      </c>
      <c r="C47" s="40">
        <f>B47/$B$48</f>
        <v>6.4516129032258063E-2</v>
      </c>
      <c r="D47" s="43">
        <v>34</v>
      </c>
      <c r="E47" s="40">
        <f>D47/$D$48</f>
        <v>6.3551401869158877E-2</v>
      </c>
      <c r="F47" s="45">
        <f>D47-B47</f>
        <v>-22</v>
      </c>
      <c r="G47" s="40">
        <f>F47/B47</f>
        <v>-0.39285714285714285</v>
      </c>
    </row>
    <row r="48" spans="1:12">
      <c r="A48" s="50" t="s">
        <v>41</v>
      </c>
      <c r="B48" s="48">
        <f>J30</f>
        <v>868</v>
      </c>
      <c r="C48" s="49"/>
      <c r="D48" s="48">
        <f>L30</f>
        <v>535</v>
      </c>
      <c r="E48" s="49"/>
      <c r="F48" s="48">
        <f>D48-B48</f>
        <v>-333</v>
      </c>
      <c r="G48" s="49">
        <f>F48/B48</f>
        <v>-0.38364055299539168</v>
      </c>
    </row>
    <row r="49" spans="1:7" ht="38.25" customHeight="1">
      <c r="A49" s="654" t="s">
        <v>428</v>
      </c>
      <c r="B49" s="654"/>
      <c r="C49" s="654"/>
      <c r="D49" s="654"/>
      <c r="E49" s="654"/>
      <c r="F49" s="654"/>
      <c r="G49" s="654"/>
    </row>
    <row r="50" spans="1:7">
      <c r="A50" s="72"/>
      <c r="B50" s="73"/>
      <c r="C50" s="74"/>
      <c r="D50" s="73"/>
      <c r="E50" s="74"/>
      <c r="F50" s="73"/>
      <c r="G50" s="74"/>
    </row>
    <row r="51" spans="1:7">
      <c r="A51" s="72"/>
      <c r="B51" s="73"/>
      <c r="C51" s="74"/>
      <c r="D51" s="73"/>
      <c r="E51" s="74"/>
      <c r="F51" s="73"/>
      <c r="G51" s="74"/>
    </row>
    <row r="52" spans="1:7">
      <c r="A52" s="72"/>
      <c r="B52" s="73"/>
      <c r="C52" s="74"/>
      <c r="D52" s="73"/>
      <c r="E52" s="74"/>
      <c r="F52" s="73"/>
      <c r="G52" s="74"/>
    </row>
    <row r="53" spans="1:7">
      <c r="A53" s="72"/>
      <c r="B53" s="73"/>
      <c r="C53" s="74"/>
      <c r="D53" s="73"/>
      <c r="E53" s="74"/>
      <c r="F53" s="73"/>
      <c r="G53" s="74"/>
    </row>
  </sheetData>
  <mergeCells count="18">
    <mergeCell ref="A25:G25"/>
    <mergeCell ref="B27:C27"/>
    <mergeCell ref="D27:E27"/>
    <mergeCell ref="F27:G27"/>
    <mergeCell ref="A49:G49"/>
    <mergeCell ref="A38:G38"/>
    <mergeCell ref="A39:G39"/>
    <mergeCell ref="B41:C41"/>
    <mergeCell ref="D41:E41"/>
    <mergeCell ref="F41:G41"/>
    <mergeCell ref="A24:G24"/>
    <mergeCell ref="D13:E13"/>
    <mergeCell ref="A1:G1"/>
    <mergeCell ref="A9:G9"/>
    <mergeCell ref="A10:G10"/>
    <mergeCell ref="A11:G11"/>
    <mergeCell ref="B13:C13"/>
    <mergeCell ref="F13:G13"/>
  </mergeCells>
  <phoneticPr fontId="11" type="noConversion"/>
  <pageMargins left="0.75" right="0.75" top="1" bottom="1" header="0.5" footer="0.5"/>
  <pageSetup scale="61" orientation="portrait" copies="2" r:id="rId1"/>
  <headerFooter alignWithMargins="0"/>
  <rowBreaks count="1" manualBreakCount="1">
    <brk id="5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80"/>
  <sheetViews>
    <sheetView view="pageBreakPreview" zoomScale="80" zoomScaleNormal="75" zoomScaleSheetLayoutView="80" workbookViewId="0">
      <selection activeCell="G1" sqref="G1:W1048576"/>
    </sheetView>
  </sheetViews>
  <sheetFormatPr defaultRowHeight="15.75"/>
  <cols>
    <col min="1" max="1" width="50.83203125" style="31" customWidth="1"/>
    <col min="2" max="2" width="17.6640625" style="44" customWidth="1"/>
    <col min="3" max="4" width="15.83203125" style="44" customWidth="1"/>
    <col min="5" max="5" width="21.83203125" style="44" customWidth="1"/>
    <col min="6" max="6" width="9.33203125" style="31"/>
    <col min="7" max="7" width="40.83203125" style="31" hidden="1" customWidth="1"/>
    <col min="8" max="8" width="13" style="31" hidden="1" customWidth="1"/>
    <col min="9" max="9" width="19.33203125" style="31" hidden="1" customWidth="1"/>
    <col min="10" max="11" width="0" style="31" hidden="1" customWidth="1"/>
    <col min="12" max="12" width="12.6640625" style="31" hidden="1" customWidth="1"/>
    <col min="13" max="13" width="0" style="31" hidden="1" customWidth="1"/>
    <col min="14" max="14" width="11.1640625" style="31" hidden="1" customWidth="1"/>
    <col min="15" max="16" width="10.33203125" style="31" hidden="1" customWidth="1"/>
    <col min="17" max="18" width="0" style="31" hidden="1" customWidth="1"/>
    <col min="19" max="19" width="10.6640625" style="31" hidden="1" customWidth="1"/>
    <col min="20" max="21" width="0" style="31" hidden="1" customWidth="1"/>
    <col min="22" max="22" width="24" style="31" hidden="1" customWidth="1"/>
    <col min="23" max="23" width="0" style="31" hidden="1" customWidth="1"/>
    <col min="24" max="16384" width="9.33203125" style="31"/>
  </cols>
  <sheetData>
    <row r="1" spans="1:22">
      <c r="A1" s="75" t="s">
        <v>365</v>
      </c>
    </row>
    <row r="2" spans="1:22" ht="14.25" customHeight="1">
      <c r="A2" s="75"/>
    </row>
    <row r="3" spans="1:22" ht="38.25" customHeight="1">
      <c r="B3" s="658" t="s">
        <v>89</v>
      </c>
      <c r="C3" s="658"/>
      <c r="D3" s="659"/>
      <c r="E3" s="659"/>
    </row>
    <row r="4" spans="1:22" ht="17.25" customHeight="1">
      <c r="B4" s="660">
        <v>42064</v>
      </c>
      <c r="C4" s="657"/>
      <c r="D4" s="657" t="s">
        <v>441</v>
      </c>
      <c r="E4" s="657"/>
    </row>
    <row r="5" spans="1:22" ht="30.75" customHeight="1">
      <c r="A5" s="76" t="s">
        <v>275</v>
      </c>
      <c r="B5" s="77" t="s">
        <v>106</v>
      </c>
      <c r="C5" s="77" t="s">
        <v>107</v>
      </c>
      <c r="D5" s="77" t="s">
        <v>106</v>
      </c>
      <c r="E5" s="77" t="s">
        <v>107</v>
      </c>
      <c r="J5" s="31" t="s">
        <v>281</v>
      </c>
      <c r="N5" s="119"/>
      <c r="O5" s="119"/>
      <c r="U5" s="31" t="s">
        <v>256</v>
      </c>
    </row>
    <row r="6" spans="1:22" ht="15" customHeight="1">
      <c r="A6" s="51" t="s">
        <v>68</v>
      </c>
      <c r="B6" s="78">
        <f>H6</f>
        <v>49</v>
      </c>
      <c r="C6" s="79">
        <f t="shared" ref="C6:C10" si="0">B6/$B$11</f>
        <v>0.19758064516129031</v>
      </c>
      <c r="D6" s="78">
        <f>J6</f>
        <v>108</v>
      </c>
      <c r="E6" s="79">
        <f>D6/$D$11</f>
        <v>0.1875</v>
      </c>
      <c r="F6" s="63"/>
      <c r="G6" s="31" t="s">
        <v>442</v>
      </c>
      <c r="H6" s="31">
        <v>49</v>
      </c>
      <c r="I6" s="31" t="s">
        <v>155</v>
      </c>
      <c r="J6" s="166">
        <v>108</v>
      </c>
      <c r="K6" s="166"/>
      <c r="U6" s="31" t="s">
        <v>155</v>
      </c>
      <c r="V6" s="75">
        <v>51</v>
      </c>
    </row>
    <row r="7" spans="1:22" ht="30" customHeight="1">
      <c r="A7" s="80" t="s">
        <v>69</v>
      </c>
      <c r="B7" s="81">
        <f>H7</f>
        <v>180</v>
      </c>
      <c r="C7" s="82">
        <f t="shared" si="0"/>
        <v>0.72580645161290325</v>
      </c>
      <c r="D7" s="81">
        <f>J7</f>
        <v>425</v>
      </c>
      <c r="E7" s="82">
        <f t="shared" ref="E7:E10" si="1">D7/$D$11</f>
        <v>0.73784722222222221</v>
      </c>
      <c r="F7" s="63"/>
      <c r="G7" s="31" t="s">
        <v>443</v>
      </c>
      <c r="H7" s="31">
        <v>180</v>
      </c>
      <c r="I7" s="31" t="s">
        <v>156</v>
      </c>
      <c r="J7" s="166">
        <v>425</v>
      </c>
      <c r="K7" s="166"/>
      <c r="U7" s="31" t="s">
        <v>156</v>
      </c>
      <c r="V7" s="75">
        <v>503</v>
      </c>
    </row>
    <row r="8" spans="1:22" ht="15" customHeight="1">
      <c r="A8" s="51" t="s">
        <v>64</v>
      </c>
      <c r="B8" s="78">
        <f>H8</f>
        <v>19</v>
      </c>
      <c r="C8" s="79">
        <f t="shared" si="0"/>
        <v>7.6612903225806453E-2</v>
      </c>
      <c r="D8" s="78">
        <f>J8</f>
        <v>43</v>
      </c>
      <c r="E8" s="79">
        <f t="shared" si="1"/>
        <v>7.4652777777777776E-2</v>
      </c>
      <c r="F8" s="63"/>
      <c r="G8" s="31" t="s">
        <v>444</v>
      </c>
      <c r="H8" s="31">
        <v>19</v>
      </c>
      <c r="I8" s="31" t="s">
        <v>157</v>
      </c>
      <c r="J8" s="166">
        <v>43</v>
      </c>
      <c r="K8" s="166"/>
      <c r="U8" s="31" t="s">
        <v>157</v>
      </c>
      <c r="V8" s="160">
        <v>35</v>
      </c>
    </row>
    <row r="9" spans="1:22" ht="15" customHeight="1">
      <c r="A9" s="51" t="s">
        <v>51</v>
      </c>
      <c r="B9" s="81">
        <f>H9</f>
        <v>0</v>
      </c>
      <c r="C9" s="82">
        <f t="shared" si="0"/>
        <v>0</v>
      </c>
      <c r="D9" s="81">
        <f>J9</f>
        <v>0</v>
      </c>
      <c r="E9" s="82">
        <f t="shared" si="1"/>
        <v>0</v>
      </c>
      <c r="F9" s="63"/>
      <c r="G9" s="31" t="s">
        <v>445</v>
      </c>
      <c r="H9" s="31">
        <v>0</v>
      </c>
      <c r="I9" s="31" t="s">
        <v>159</v>
      </c>
      <c r="J9" s="166">
        <v>0</v>
      </c>
      <c r="K9" s="166"/>
      <c r="U9" s="31" t="s">
        <v>159</v>
      </c>
      <c r="V9" s="75">
        <v>0</v>
      </c>
    </row>
    <row r="10" spans="1:22" ht="15" customHeight="1">
      <c r="A10" s="51" t="s">
        <v>52</v>
      </c>
      <c r="B10" s="78">
        <f>H10</f>
        <v>0</v>
      </c>
      <c r="C10" s="79">
        <f t="shared" si="0"/>
        <v>0</v>
      </c>
      <c r="D10" s="78">
        <f>J10</f>
        <v>0</v>
      </c>
      <c r="E10" s="79">
        <f t="shared" si="1"/>
        <v>0</v>
      </c>
      <c r="F10" s="63"/>
      <c r="G10" s="31" t="s">
        <v>446</v>
      </c>
      <c r="H10" s="31">
        <v>0</v>
      </c>
      <c r="I10" s="31" t="s">
        <v>158</v>
      </c>
      <c r="J10" s="166">
        <v>0</v>
      </c>
      <c r="K10" s="166"/>
      <c r="R10" s="31">
        <f>SUM(O6:O10)</f>
        <v>0</v>
      </c>
      <c r="S10" s="31">
        <f>SUM(P6:P10)</f>
        <v>0</v>
      </c>
      <c r="T10" s="31" t="s">
        <v>257</v>
      </c>
      <c r="U10" s="31" t="s">
        <v>158</v>
      </c>
      <c r="V10" s="161">
        <v>8</v>
      </c>
    </row>
    <row r="11" spans="1:22">
      <c r="A11" s="83" t="s">
        <v>53</v>
      </c>
      <c r="B11" s="84">
        <f>SUM(B6:B10)</f>
        <v>248</v>
      </c>
      <c r="C11" s="133">
        <f>B11/$B$11</f>
        <v>1</v>
      </c>
      <c r="D11" s="84">
        <f>SUM(D6:D10)</f>
        <v>576</v>
      </c>
      <c r="E11" s="133">
        <f>D11/$D$11</f>
        <v>1</v>
      </c>
      <c r="G11" s="31" t="s">
        <v>447</v>
      </c>
      <c r="H11" s="31">
        <v>12</v>
      </c>
      <c r="I11" s="31" t="s">
        <v>160</v>
      </c>
      <c r="J11" s="166">
        <v>48</v>
      </c>
      <c r="K11" s="166"/>
      <c r="U11" s="31" t="s">
        <v>160</v>
      </c>
      <c r="V11" s="31">
        <v>39</v>
      </c>
    </row>
    <row r="12" spans="1:22">
      <c r="B12" s="31"/>
      <c r="C12" s="31"/>
      <c r="D12" s="31"/>
      <c r="E12" s="31"/>
      <c r="G12" s="31" t="s">
        <v>448</v>
      </c>
      <c r="H12" s="31">
        <v>0</v>
      </c>
      <c r="I12" s="31" t="s">
        <v>161</v>
      </c>
      <c r="J12" s="166">
        <v>45</v>
      </c>
      <c r="K12" s="166"/>
      <c r="U12" s="31" t="s">
        <v>161</v>
      </c>
      <c r="V12" s="31">
        <v>78</v>
      </c>
    </row>
    <row r="13" spans="1:22" ht="21.75" customHeight="1">
      <c r="A13" s="86"/>
      <c r="B13" s="660">
        <v>42064</v>
      </c>
      <c r="C13" s="657"/>
      <c r="D13" s="657" t="s">
        <v>441</v>
      </c>
      <c r="E13" s="657"/>
      <c r="F13" s="63"/>
      <c r="G13" s="31" t="s">
        <v>449</v>
      </c>
      <c r="H13" s="31">
        <v>1</v>
      </c>
      <c r="I13" s="31" t="s">
        <v>162</v>
      </c>
      <c r="J13" s="166">
        <v>4</v>
      </c>
      <c r="K13" s="166"/>
      <c r="U13" s="31" t="s">
        <v>162</v>
      </c>
      <c r="V13" s="31">
        <v>285</v>
      </c>
    </row>
    <row r="14" spans="1:22" ht="18.75" customHeight="1">
      <c r="A14" s="87" t="s">
        <v>277</v>
      </c>
      <c r="B14" s="88" t="s">
        <v>45</v>
      </c>
      <c r="C14" s="88" t="s">
        <v>46</v>
      </c>
      <c r="D14" s="88" t="s">
        <v>45</v>
      </c>
      <c r="E14" s="88" t="s">
        <v>46</v>
      </c>
      <c r="F14" s="63"/>
      <c r="G14" s="31" t="s">
        <v>450</v>
      </c>
      <c r="H14" s="31">
        <v>186</v>
      </c>
      <c r="I14" s="31" t="s">
        <v>163</v>
      </c>
      <c r="J14" s="166">
        <v>414</v>
      </c>
      <c r="K14" s="166"/>
      <c r="U14" s="31" t="s">
        <v>163</v>
      </c>
      <c r="V14" s="31">
        <v>916</v>
      </c>
    </row>
    <row r="15" spans="1:22">
      <c r="A15" s="51" t="s">
        <v>42</v>
      </c>
      <c r="B15" s="44">
        <f>H11</f>
        <v>12</v>
      </c>
      <c r="C15" s="79">
        <f>B15/B$17</f>
        <v>1</v>
      </c>
      <c r="D15" s="44">
        <f>J11</f>
        <v>48</v>
      </c>
      <c r="E15" s="79">
        <f>D15/D$17</f>
        <v>0.5161290322580645</v>
      </c>
      <c r="F15" s="63"/>
      <c r="G15" s="31" t="s">
        <v>451</v>
      </c>
      <c r="H15" s="31">
        <v>38</v>
      </c>
      <c r="I15" s="31" t="s">
        <v>164</v>
      </c>
      <c r="J15" s="166">
        <v>110</v>
      </c>
      <c r="K15" s="166"/>
      <c r="U15" s="31" t="s">
        <v>164</v>
      </c>
      <c r="V15" s="31">
        <v>306</v>
      </c>
    </row>
    <row r="16" spans="1:22">
      <c r="A16" s="51" t="s">
        <v>84</v>
      </c>
      <c r="B16" s="89">
        <f>H12</f>
        <v>0</v>
      </c>
      <c r="C16" s="82">
        <f>B16/B$17</f>
        <v>0</v>
      </c>
      <c r="D16" s="89">
        <f>J12</f>
        <v>45</v>
      </c>
      <c r="E16" s="82">
        <f>D16/D$17</f>
        <v>0.4838709677419355</v>
      </c>
      <c r="F16" s="63"/>
      <c r="G16" s="31" t="s">
        <v>452</v>
      </c>
      <c r="H16" s="31">
        <v>3</v>
      </c>
      <c r="I16" s="31" t="s">
        <v>165</v>
      </c>
      <c r="J16" s="166">
        <v>8</v>
      </c>
      <c r="K16" s="166"/>
      <c r="R16" s="31">
        <f>SUM(O13:O16)</f>
        <v>0</v>
      </c>
      <c r="S16" s="31">
        <f>SUM(P13:P16)</f>
        <v>0</v>
      </c>
      <c r="U16" s="31" t="s">
        <v>165</v>
      </c>
      <c r="V16" s="31">
        <v>12</v>
      </c>
    </row>
    <row r="17" spans="1:22">
      <c r="A17" s="83" t="s">
        <v>90</v>
      </c>
      <c r="B17" s="90">
        <f>SUM(B15:B16)</f>
        <v>12</v>
      </c>
      <c r="C17" s="133">
        <f>SUM(C15:C16)</f>
        <v>1</v>
      </c>
      <c r="D17" s="90">
        <f>SUM(D15:D16)</f>
        <v>93</v>
      </c>
      <c r="E17" s="133">
        <f>SUM(E15:E16)</f>
        <v>1</v>
      </c>
      <c r="F17" s="63"/>
      <c r="H17" s="31">
        <f>SUM(H6:H16)</f>
        <v>488</v>
      </c>
      <c r="J17" s="31">
        <f>SUM(J6:J16)</f>
        <v>1205</v>
      </c>
      <c r="R17" s="31" t="e">
        <f>Q=16/O17</f>
        <v>#NAME?</v>
      </c>
      <c r="S17" s="31" t="e">
        <f>S16/P17</f>
        <v>#DIV/0!</v>
      </c>
      <c r="V17" s="31">
        <f>SUM(V6:V16)</f>
        <v>2233</v>
      </c>
    </row>
    <row r="18" spans="1:22">
      <c r="A18" s="86"/>
      <c r="C18" s="91"/>
      <c r="E18" s="91"/>
    </row>
    <row r="19" spans="1:22">
      <c r="A19" s="83" t="s">
        <v>280</v>
      </c>
      <c r="B19" s="84">
        <f>SUM(B11,B17)</f>
        <v>260</v>
      </c>
      <c r="C19" s="85">
        <f>B19/$B$28</f>
        <v>0.53278688524590168</v>
      </c>
      <c r="D19" s="84">
        <f>SUM(D11,D17)</f>
        <v>669</v>
      </c>
      <c r="E19" s="85">
        <f>D19/$D$28</f>
        <v>0.55518672199170127</v>
      </c>
      <c r="H19" s="31" t="e">
        <f>(H17-O17)/O17</f>
        <v>#DIV/0!</v>
      </c>
      <c r="J19" s="31">
        <f>SUM(J6:J10)</f>
        <v>576</v>
      </c>
      <c r="V19" s="31">
        <f>SUM(V6:V10)</f>
        <v>597</v>
      </c>
    </row>
    <row r="20" spans="1:22">
      <c r="A20" s="86"/>
      <c r="B20" s="166"/>
      <c r="C20" s="91"/>
      <c r="D20" s="166"/>
      <c r="E20" s="91"/>
    </row>
    <row r="21" spans="1:22">
      <c r="A21" s="143" t="s">
        <v>279</v>
      </c>
      <c r="B21" s="655">
        <v>42064</v>
      </c>
      <c r="C21" s="655"/>
      <c r="D21" s="656" t="s">
        <v>441</v>
      </c>
      <c r="E21" s="656"/>
    </row>
    <row r="22" spans="1:22">
      <c r="A22" s="51" t="s">
        <v>85</v>
      </c>
      <c r="B22" s="163">
        <f>H13</f>
        <v>1</v>
      </c>
      <c r="C22" s="164">
        <f>B22/B28</f>
        <v>2.0491803278688526E-3</v>
      </c>
      <c r="D22" s="163">
        <f>J13</f>
        <v>4</v>
      </c>
      <c r="E22" s="164">
        <f>D22/D28</f>
        <v>3.3195020746887966E-3</v>
      </c>
    </row>
    <row r="23" spans="1:22">
      <c r="A23" s="51" t="s">
        <v>86</v>
      </c>
      <c r="B23" s="43">
        <f>H14</f>
        <v>186</v>
      </c>
      <c r="C23" s="91">
        <f>B23/B$28</f>
        <v>0.38114754098360654</v>
      </c>
      <c r="D23" s="43">
        <f>J14</f>
        <v>414</v>
      </c>
      <c r="E23" s="91">
        <f>D23/D$28</f>
        <v>0.34356846473029046</v>
      </c>
    </row>
    <row r="24" spans="1:22">
      <c r="A24" s="51" t="s">
        <v>87</v>
      </c>
      <c r="B24" s="81">
        <f>H15</f>
        <v>38</v>
      </c>
      <c r="C24" s="82">
        <f>B24/B$28</f>
        <v>7.7868852459016397E-2</v>
      </c>
      <c r="D24" s="81">
        <f>J15</f>
        <v>110</v>
      </c>
      <c r="E24" s="82">
        <f>D24/D$28</f>
        <v>9.1286307053941904E-2</v>
      </c>
    </row>
    <row r="25" spans="1:22">
      <c r="A25" s="51" t="s">
        <v>88</v>
      </c>
      <c r="B25" s="43">
        <f>H16</f>
        <v>3</v>
      </c>
      <c r="C25" s="91">
        <f>B25/B$28</f>
        <v>6.1475409836065573E-3</v>
      </c>
      <c r="D25" s="43">
        <f>J16</f>
        <v>8</v>
      </c>
      <c r="E25" s="91">
        <f>D25/D$28</f>
        <v>6.6390041493775932E-3</v>
      </c>
    </row>
    <row r="26" spans="1:22">
      <c r="A26" s="51" t="s">
        <v>455</v>
      </c>
      <c r="B26" s="81">
        <v>0</v>
      </c>
      <c r="C26" s="82">
        <f>B26/B$28</f>
        <v>0</v>
      </c>
      <c r="D26" s="81">
        <v>0</v>
      </c>
      <c r="E26" s="82">
        <f>D26/D$28</f>
        <v>0</v>
      </c>
    </row>
    <row r="27" spans="1:22">
      <c r="A27" s="92"/>
      <c r="B27" s="93"/>
      <c r="C27" s="94"/>
      <c r="D27" s="93"/>
      <c r="E27" s="94"/>
    </row>
    <row r="28" spans="1:22" ht="18" customHeight="1">
      <c r="A28" s="83" t="s">
        <v>54</v>
      </c>
      <c r="B28" s="84">
        <f>SUM(B19,B22,B23,B24,B25)</f>
        <v>488</v>
      </c>
      <c r="C28" s="95"/>
      <c r="D28" s="84">
        <f>SUM(D19,D22,D23,D24,D25)</f>
        <v>1205</v>
      </c>
      <c r="E28" s="95"/>
    </row>
    <row r="29" spans="1:22" ht="17.25" customHeight="1"/>
    <row r="30" spans="1:22">
      <c r="B30" s="166"/>
      <c r="D30" s="43"/>
    </row>
    <row r="31" spans="1:22">
      <c r="B31" s="118"/>
      <c r="D31" s="43"/>
    </row>
    <row r="32" spans="1:22">
      <c r="A32" s="31" t="s">
        <v>70</v>
      </c>
      <c r="B32" s="63">
        <f>B6</f>
        <v>49</v>
      </c>
      <c r="C32" s="121">
        <f t="shared" ref="C32:C37" si="2">B32/B$48</f>
        <v>4.0663900414937761E-2</v>
      </c>
      <c r="D32" s="31" t="s">
        <v>70</v>
      </c>
      <c r="E32" s="121">
        <f>B32/B$49</f>
        <v>0.10040983606557377</v>
      </c>
      <c r="F32" s="121" t="e">
        <f>#REF!</f>
        <v>#REF!</v>
      </c>
    </row>
    <row r="33" spans="1:6">
      <c r="A33" s="31" t="s">
        <v>69</v>
      </c>
      <c r="B33" s="63">
        <f>B7</f>
        <v>180</v>
      </c>
      <c r="C33" s="121">
        <f t="shared" si="2"/>
        <v>0.14937759336099585</v>
      </c>
      <c r="D33" s="31" t="s">
        <v>69</v>
      </c>
      <c r="E33" s="121">
        <f>B33/B$49</f>
        <v>0.36885245901639346</v>
      </c>
      <c r="F33" s="121" t="e">
        <f>#REF!</f>
        <v>#REF!</v>
      </c>
    </row>
    <row r="34" spans="1:6">
      <c r="A34" s="51" t="s">
        <v>64</v>
      </c>
      <c r="B34" s="63">
        <f>B8</f>
        <v>19</v>
      </c>
      <c r="C34" s="121">
        <f t="shared" si="2"/>
        <v>1.5767634854771784E-2</v>
      </c>
      <c r="D34" s="51" t="s">
        <v>64</v>
      </c>
      <c r="E34" s="121">
        <f>B34/B$49</f>
        <v>3.8934426229508198E-2</v>
      </c>
      <c r="F34" s="121" t="e">
        <f>#REF!</f>
        <v>#REF!</v>
      </c>
    </row>
    <row r="35" spans="1:6">
      <c r="A35" s="31" t="s">
        <v>52</v>
      </c>
      <c r="B35" s="63">
        <f>D1</f>
        <v>0</v>
      </c>
      <c r="C35" s="121">
        <f t="shared" si="2"/>
        <v>0</v>
      </c>
      <c r="D35" s="31" t="s">
        <v>52</v>
      </c>
      <c r="E35" s="121">
        <f>B35/B$49</f>
        <v>0</v>
      </c>
      <c r="F35" s="121" t="e">
        <f>#REF!</f>
        <v>#REF!</v>
      </c>
    </row>
    <row r="36" spans="1:6">
      <c r="A36" s="31" t="s">
        <v>395</v>
      </c>
      <c r="B36" s="31">
        <f>D8</f>
        <v>43</v>
      </c>
      <c r="C36" s="121">
        <f t="shared" si="2"/>
        <v>3.5684647302904562E-2</v>
      </c>
      <c r="D36" s="31" t="s">
        <v>395</v>
      </c>
      <c r="E36" s="31"/>
    </row>
    <row r="37" spans="1:6">
      <c r="A37" s="31" t="s">
        <v>396</v>
      </c>
      <c r="B37" s="63">
        <f>SUM(B22:B25)</f>
        <v>228</v>
      </c>
      <c r="C37" s="121">
        <f t="shared" si="2"/>
        <v>0.1892116182572614</v>
      </c>
      <c r="D37" s="31" t="s">
        <v>396</v>
      </c>
      <c r="E37" s="31"/>
    </row>
    <row r="38" spans="1:6">
      <c r="B38" s="31"/>
      <c r="C38" s="31"/>
      <c r="D38" s="31"/>
      <c r="E38" s="31"/>
    </row>
    <row r="39" spans="1:6">
      <c r="B39" s="31"/>
      <c r="C39" s="31"/>
      <c r="D39" s="31"/>
      <c r="E39" s="31"/>
    </row>
    <row r="40" spans="1:6">
      <c r="B40" s="31"/>
      <c r="C40" s="31"/>
      <c r="D40" s="31"/>
      <c r="E40" s="31"/>
    </row>
    <row r="41" spans="1:6">
      <c r="A41" s="31" t="s">
        <v>70</v>
      </c>
      <c r="B41" s="63">
        <f>D6</f>
        <v>108</v>
      </c>
      <c r="C41" s="121">
        <f t="shared" ref="C41:C46" si="3">B41/B$48</f>
        <v>8.9626556016597511E-2</v>
      </c>
      <c r="D41" s="31" t="s">
        <v>70</v>
      </c>
      <c r="E41" s="121">
        <f>B32/B11</f>
        <v>0.19758064516129031</v>
      </c>
      <c r="F41" s="121">
        <f>B41/D11</f>
        <v>0.1875</v>
      </c>
    </row>
    <row r="42" spans="1:6">
      <c r="A42" s="31" t="s">
        <v>69</v>
      </c>
      <c r="B42" s="63">
        <f>D7</f>
        <v>425</v>
      </c>
      <c r="C42" s="121">
        <f t="shared" si="3"/>
        <v>0.35269709543568467</v>
      </c>
      <c r="D42" s="31" t="s">
        <v>69</v>
      </c>
      <c r="E42" s="121">
        <f>B33/B11</f>
        <v>0.72580645161290325</v>
      </c>
      <c r="F42" s="121">
        <f>B42/D11</f>
        <v>0.73784722222222221</v>
      </c>
    </row>
    <row r="43" spans="1:6">
      <c r="A43" s="51" t="s">
        <v>64</v>
      </c>
      <c r="B43" s="63">
        <f>D8</f>
        <v>43</v>
      </c>
      <c r="C43" s="121">
        <f t="shared" si="3"/>
        <v>3.5684647302904562E-2</v>
      </c>
      <c r="D43" s="51" t="s">
        <v>64</v>
      </c>
      <c r="E43" s="121">
        <f>B34/B11</f>
        <v>7.6612903225806453E-2</v>
      </c>
      <c r="F43" s="121">
        <f>D8/D11</f>
        <v>7.4652777777777776E-2</v>
      </c>
    </row>
    <row r="44" spans="1:6">
      <c r="A44" s="31" t="s">
        <v>52</v>
      </c>
      <c r="B44" s="63">
        <f>D10</f>
        <v>0</v>
      </c>
      <c r="C44" s="121">
        <f t="shared" si="3"/>
        <v>0</v>
      </c>
      <c r="D44" s="31" t="s">
        <v>52</v>
      </c>
      <c r="E44" s="121">
        <f>B10/B11</f>
        <v>0</v>
      </c>
      <c r="F44" s="121">
        <f>C9</f>
        <v>0</v>
      </c>
    </row>
    <row r="45" spans="1:6">
      <c r="A45" s="31" t="s">
        <v>395</v>
      </c>
      <c r="B45" s="31">
        <f>D17</f>
        <v>93</v>
      </c>
      <c r="C45" s="121">
        <f t="shared" si="3"/>
        <v>7.7178423236514526E-2</v>
      </c>
      <c r="D45" s="31" t="s">
        <v>395</v>
      </c>
      <c r="E45" s="31"/>
    </row>
    <row r="46" spans="1:6">
      <c r="A46" s="31" t="s">
        <v>396</v>
      </c>
      <c r="B46" s="63">
        <f>D22+D23+D24+D25</f>
        <v>536</v>
      </c>
      <c r="C46" s="121">
        <f t="shared" si="3"/>
        <v>0.44481327800829873</v>
      </c>
      <c r="D46" s="31" t="s">
        <v>396</v>
      </c>
      <c r="E46" s="31"/>
    </row>
    <row r="47" spans="1:6">
      <c r="B47" s="31"/>
      <c r="C47" s="31"/>
      <c r="D47" s="31"/>
      <c r="E47" s="31"/>
    </row>
    <row r="48" spans="1:6">
      <c r="B48" s="63">
        <f>B57</f>
        <v>1205</v>
      </c>
      <c r="C48" s="31"/>
      <c r="D48" s="31"/>
      <c r="E48" s="31"/>
    </row>
    <row r="49" spans="1:5">
      <c r="B49" s="63">
        <f>SUM(B50:B52)</f>
        <v>488</v>
      </c>
      <c r="C49" s="31"/>
      <c r="D49" s="31"/>
      <c r="E49" s="31"/>
    </row>
    <row r="50" spans="1:5">
      <c r="A50" s="31" t="s">
        <v>275</v>
      </c>
      <c r="B50" s="63">
        <f>B11</f>
        <v>248</v>
      </c>
      <c r="C50" s="121">
        <f>B50/B48</f>
        <v>0.20580912863070538</v>
      </c>
      <c r="D50" s="31"/>
      <c r="E50" s="31"/>
    </row>
    <row r="51" spans="1:5">
      <c r="A51" s="31" t="s">
        <v>395</v>
      </c>
      <c r="B51" s="31">
        <f>B17</f>
        <v>12</v>
      </c>
      <c r="C51" s="121">
        <f>B51/B48</f>
        <v>9.9585062240663894E-3</v>
      </c>
      <c r="D51" s="31"/>
      <c r="E51" s="31"/>
    </row>
    <row r="52" spans="1:5">
      <c r="A52" s="31" t="s">
        <v>396</v>
      </c>
      <c r="B52" s="63">
        <f>B25+B24+B23+B22</f>
        <v>228</v>
      </c>
      <c r="C52" s="121">
        <f>B52/B48</f>
        <v>0.1892116182572614</v>
      </c>
      <c r="D52" s="31"/>
      <c r="E52" s="31"/>
    </row>
    <row r="53" spans="1:5" ht="16.5" thickBot="1">
      <c r="B53" s="31"/>
      <c r="C53" s="31"/>
      <c r="D53" s="31"/>
      <c r="E53" s="31"/>
    </row>
    <row r="54" spans="1:5">
      <c r="A54" s="255" t="s">
        <v>275</v>
      </c>
      <c r="B54" s="256">
        <f>SUM(D11)</f>
        <v>576</v>
      </c>
      <c r="C54" s="121">
        <f>B54/B57</f>
        <v>0.47800829875518674</v>
      </c>
      <c r="D54" s="31"/>
      <c r="E54" s="31"/>
    </row>
    <row r="55" spans="1:5">
      <c r="A55" s="257" t="s">
        <v>395</v>
      </c>
      <c r="B55" s="258">
        <f>D17</f>
        <v>93</v>
      </c>
      <c r="C55" s="121">
        <f>B55/B57</f>
        <v>7.7178423236514526E-2</v>
      </c>
      <c r="D55" s="31"/>
      <c r="E55" s="31"/>
    </row>
    <row r="56" spans="1:5" ht="16.5" thickBot="1">
      <c r="A56" s="259" t="s">
        <v>396</v>
      </c>
      <c r="B56" s="260">
        <f>SUM(D22:D25)</f>
        <v>536</v>
      </c>
      <c r="C56" s="121">
        <f>B56/B57</f>
        <v>0.44481327800829873</v>
      </c>
      <c r="D56" s="31"/>
      <c r="E56" s="31"/>
    </row>
    <row r="57" spans="1:5">
      <c r="B57" s="63">
        <f>SUM(B54:B56)</f>
        <v>1205</v>
      </c>
      <c r="C57" s="31"/>
      <c r="D57" s="31"/>
      <c r="E57" s="31"/>
    </row>
    <row r="58" spans="1:5">
      <c r="B58" s="31"/>
      <c r="C58" s="31"/>
      <c r="D58" s="31"/>
      <c r="E58" s="31"/>
    </row>
    <row r="59" spans="1:5">
      <c r="B59" s="31"/>
      <c r="C59" s="31"/>
      <c r="D59" s="31"/>
      <c r="E59" s="31"/>
    </row>
    <row r="60" spans="1:5">
      <c r="B60" s="118"/>
    </row>
    <row r="61" spans="1:5">
      <c r="B61" s="118"/>
    </row>
    <row r="62" spans="1:5">
      <c r="B62" s="118"/>
    </row>
    <row r="63" spans="1:5">
      <c r="B63" s="118"/>
    </row>
    <row r="64" spans="1:5">
      <c r="B64" s="118"/>
    </row>
    <row r="65" spans="2:2">
      <c r="B65" s="118"/>
    </row>
    <row r="66" spans="2:2">
      <c r="B66" s="118"/>
    </row>
    <row r="67" spans="2:2">
      <c r="B67" s="118"/>
    </row>
    <row r="69" spans="2:2">
      <c r="B69" s="118"/>
    </row>
    <row r="70" spans="2:2">
      <c r="B70" s="118"/>
    </row>
    <row r="71" spans="2:2">
      <c r="B71" s="118"/>
    </row>
    <row r="72" spans="2:2">
      <c r="B72" s="118"/>
    </row>
    <row r="73" spans="2:2">
      <c r="B73" s="118"/>
    </row>
    <row r="74" spans="2:2">
      <c r="B74" s="118"/>
    </row>
    <row r="75" spans="2:2">
      <c r="B75" s="118"/>
    </row>
    <row r="76" spans="2:2">
      <c r="B76" s="118"/>
    </row>
    <row r="77" spans="2:2">
      <c r="B77" s="118"/>
    </row>
    <row r="78" spans="2:2">
      <c r="B78" s="118"/>
    </row>
    <row r="79" spans="2:2">
      <c r="B79" s="118"/>
    </row>
    <row r="80" spans="2:2">
      <c r="B80" s="118"/>
    </row>
  </sheetData>
  <mergeCells count="7">
    <mergeCell ref="B21:C21"/>
    <mergeCell ref="D21:E21"/>
    <mergeCell ref="D4:E4"/>
    <mergeCell ref="D13:E13"/>
    <mergeCell ref="B3:E3"/>
    <mergeCell ref="B13:C13"/>
    <mergeCell ref="B4:C4"/>
  </mergeCells>
  <phoneticPr fontId="11" type="noConversion"/>
  <printOptions horizontalCentered="1"/>
  <pageMargins left="0" right="0" top="1.56" bottom="1" header="0.83" footer="0.5"/>
  <pageSetup scale="89" orientation="portrait" r:id="rId1"/>
  <headerFooter alignWithMargins="0">
    <oddHeader xml:space="preserve">&amp;C&amp;"Arial,Bold"&amp;12CCRB Disposition of Cases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26</vt:i4>
      </vt:variant>
      <vt:variant>
        <vt:lpstr>Charts</vt:lpstr>
      </vt:variant>
      <vt:variant>
        <vt:i4>10</vt:i4>
      </vt:variant>
      <vt:variant>
        <vt:lpstr>Named Ranges</vt:lpstr>
      </vt:variant>
      <vt:variant>
        <vt:i4>24</vt:i4>
      </vt:variant>
    </vt:vector>
  </HeadingPairs>
  <TitlesOfParts>
    <vt:vector size="60" baseType="lpstr">
      <vt:lpstr>PAGE 1</vt:lpstr>
      <vt:lpstr>Page 2</vt:lpstr>
      <vt:lpstr>Page 3</vt:lpstr>
      <vt:lpstr>Page 5</vt:lpstr>
      <vt:lpstr>Page 6</vt:lpstr>
      <vt:lpstr>Page 8</vt:lpstr>
      <vt:lpstr>Page 9</vt:lpstr>
      <vt:lpstr>Page 10</vt:lpstr>
      <vt:lpstr>Page 15</vt:lpstr>
      <vt:lpstr>Page 16</vt:lpstr>
      <vt:lpstr>Page 17</vt:lpstr>
      <vt:lpstr>Page 22</vt:lpstr>
      <vt:lpstr>Page 23</vt:lpstr>
      <vt:lpstr>Page 24</vt:lpstr>
      <vt:lpstr>Page 25</vt:lpstr>
      <vt:lpstr>Page 26</vt:lpstr>
      <vt:lpstr>Page 27</vt:lpstr>
      <vt:lpstr>Page 28</vt:lpstr>
      <vt:lpstr>Page 29</vt:lpstr>
      <vt:lpstr>Page 30</vt:lpstr>
      <vt:lpstr>Page 31</vt:lpstr>
      <vt:lpstr>Page 31 (2)</vt:lpstr>
      <vt:lpstr>Page 32</vt:lpstr>
      <vt:lpstr>Page 33</vt:lpstr>
      <vt:lpstr>Page 34</vt:lpstr>
      <vt:lpstr>Page 35</vt:lpstr>
      <vt:lpstr>Page 4 CH</vt:lpstr>
      <vt:lpstr>Page 7 CH</vt:lpstr>
      <vt:lpstr>Page 11</vt:lpstr>
      <vt:lpstr>Page 12</vt:lpstr>
      <vt:lpstr>Page 13</vt:lpstr>
      <vt:lpstr>Page 14</vt:lpstr>
      <vt:lpstr>Page 18</vt:lpstr>
      <vt:lpstr>Page 19</vt:lpstr>
      <vt:lpstr>Page 20</vt:lpstr>
      <vt:lpstr>Page 21</vt:lpstr>
      <vt:lpstr>'PAGE 1'!Print_Area</vt:lpstr>
      <vt:lpstr>'Page 10'!Print_Area</vt:lpstr>
      <vt:lpstr>'Page 15'!Print_Area</vt:lpstr>
      <vt:lpstr>'Page 16'!Print_Area</vt:lpstr>
      <vt:lpstr>'Page 17'!Print_Area</vt:lpstr>
      <vt:lpstr>'Page 2'!Print_Area</vt:lpstr>
      <vt:lpstr>'Page 22'!Print_Area</vt:lpstr>
      <vt:lpstr>'Page 23'!Print_Area</vt:lpstr>
      <vt:lpstr>'Page 24'!Print_Area</vt:lpstr>
      <vt:lpstr>'Page 25'!Print_Area</vt:lpstr>
      <vt:lpstr>'Page 26'!Print_Area</vt:lpstr>
      <vt:lpstr>'Page 27'!Print_Area</vt:lpstr>
      <vt:lpstr>'Page 28'!Print_Area</vt:lpstr>
      <vt:lpstr>'Page 29'!Print_Area</vt:lpstr>
      <vt:lpstr>'Page 3'!Print_Area</vt:lpstr>
      <vt:lpstr>'Page 30'!Print_Area</vt:lpstr>
      <vt:lpstr>'Page 31'!Print_Area</vt:lpstr>
      <vt:lpstr>'Page 31 (2)'!Print_Area</vt:lpstr>
      <vt:lpstr>'Page 33'!Print_Area</vt:lpstr>
      <vt:lpstr>'Page 34'!Print_Area</vt:lpstr>
      <vt:lpstr>'Page 5'!Print_Area</vt:lpstr>
      <vt:lpstr>'Page 6'!Print_Area</vt:lpstr>
      <vt:lpstr>'Page 8'!Print_Area</vt:lpstr>
      <vt:lpstr>'Page 9'!Print_Area</vt:lpstr>
    </vt:vector>
  </TitlesOfParts>
  <Company>CCRB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A. Reyes</dc:creator>
  <cp:lastModifiedBy>Linda Sachs</cp:lastModifiedBy>
  <cp:lastPrinted>2015-04-08T17:31:25Z</cp:lastPrinted>
  <dcterms:created xsi:type="dcterms:W3CDTF">2002-05-29T14:05:38Z</dcterms:created>
  <dcterms:modified xsi:type="dcterms:W3CDTF">2015-04-08T18:28:54Z</dcterms:modified>
</cp:coreProperties>
</file>